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EstaPastaDeTrabalho" defaultThemeVersion="124226"/>
  <mc:AlternateContent xmlns:mc="http://schemas.openxmlformats.org/markup-compatibility/2006">
    <mc:Choice Requires="x15">
      <x15ac:absPath xmlns:x15ac="http://schemas.microsoft.com/office/spreadsheetml/2010/11/ac" url="C:\Users\Sergio\Documents\GPlan2020R1\tpl\"/>
    </mc:Choice>
  </mc:AlternateContent>
  <xr:revisionPtr revIDLastSave="0" documentId="13_ncr:1_{DC9338E9-F66C-4DDC-A673-FEE93F914933}" xr6:coauthVersionLast="43" xr6:coauthVersionMax="43" xr10:uidLastSave="{00000000-0000-0000-0000-000000000000}"/>
  <bookViews>
    <workbookView xWindow="-120" yWindow="-120" windowWidth="20730" windowHeight="11160" tabRatio="829" xr2:uid="{00000000-000D-0000-FFFF-FFFF00000000}"/>
  </bookViews>
  <sheets>
    <sheet name="Cover" sheetId="46" r:id="rId1"/>
    <sheet name="Purpose 1" sheetId="39" r:id="rId2"/>
    <sheet name="Personal Data" sheetId="10" r:id="rId3"/>
    <sheet name="Calendar" sheetId="12" r:id="rId4"/>
    <sheet name="Holidays" sheetId="11" r:id="rId5"/>
    <sheet name="Notes-Left" sheetId="44" r:id="rId6"/>
    <sheet name="Notes-Right" sheetId="45" r:id="rId7"/>
    <sheet name="Weekly-Left" sheetId="979" r:id="rId8"/>
    <sheet name="Weekly-Right" sheetId="978" r:id="rId9"/>
    <sheet name="Monthly-Left" sheetId="23" r:id="rId10"/>
    <sheet name="Monthly-Right" sheetId="24" r:id="rId11"/>
    <sheet name="Personalities" sheetId="700" r:id="rId12"/>
    <sheet name="Events" sheetId="701" r:id="rId13"/>
    <sheet name="Reunions" sheetId="968" r:id="rId14"/>
    <sheet name="Contact-Left" sheetId="42" r:id="rId15"/>
    <sheet name="Contact-Right" sheetId="43" r:id="rId16"/>
    <sheet name="Purpose 2" sheetId="40" r:id="rId17"/>
    <sheet name="Title" sheetId="38" r:id="rId18"/>
    <sheet name="Quotes" sheetId="35" r:id="rId19"/>
    <sheet name="GPlan-Translations" sheetId="7" r:id="rId20"/>
    <sheet name="GNU FDL License" sheetId="980" r:id="rId21"/>
  </sheets>
  <externalReferences>
    <externalReference r:id="rId22"/>
  </externalReferences>
  <definedNames>
    <definedName name="_xlnm.Print_Area" localSheetId="3">Calendar!$A$1:$AB$54</definedName>
    <definedName name="_xlnm.Print_Area" localSheetId="14">'Contact-Left'!$A$1:$E$45</definedName>
    <definedName name="_xlnm.Print_Area" localSheetId="15">'Contact-Right'!$A$1:$E$45</definedName>
    <definedName name="_xlnm.Print_Area" localSheetId="0">Cover!$B$1:$H$26</definedName>
    <definedName name="_xlnm.Print_Area" localSheetId="12">Events!$F$1:$F$120</definedName>
    <definedName name="_xlnm.Print_Area" localSheetId="20">'GNU FDL License'!$B$2:$B$138</definedName>
    <definedName name="_xlnm.Print_Area" localSheetId="4">Holidays!$D$1:$G$53</definedName>
    <definedName name="_xlnm.Print_Area" localSheetId="9">'Monthly-Left'!$E$1:$L$49</definedName>
    <definedName name="_xlnm.Print_Area" localSheetId="10">'Monthly-Right'!$A$1:$L$49</definedName>
    <definedName name="_xlnm.Print_Area" localSheetId="5">'Notes-Left'!$A$1:$E$45</definedName>
    <definedName name="_xlnm.Print_Area" localSheetId="6">'Notes-Right'!$A$1:$E$45</definedName>
    <definedName name="_xlnm.Print_Area" localSheetId="2">'Personal Data'!$A$1:$AF$38</definedName>
    <definedName name="_xlnm.Print_Area" localSheetId="11">Personalities!$F$1:$F$164</definedName>
    <definedName name="_xlnm.Print_Area" localSheetId="1">'Purpose 1'!$B$3:$L$59</definedName>
    <definedName name="_xlnm.Print_Area" localSheetId="16">'Purpose 2'!$B$2:$M$74</definedName>
    <definedName name="_xlnm.Print_Area" localSheetId="13">Reunions!$A$1:$N$30</definedName>
    <definedName name="_xlnm.Print_Area" localSheetId="17">Title!$B$3:$I$67</definedName>
    <definedName name="_xlnm.Print_Area" localSheetId="7">'Weekly-Left'!$A$1:$V$53</definedName>
    <definedName name="_xlnm.Print_Area" localSheetId="8">'Weekly-Right'!$A$1:$X$53</definedName>
    <definedName name="CalendarData">Calendar!$AE$1:$BI$54</definedName>
    <definedName name="CitiesList2">#REF!</definedName>
    <definedName name="CityCustomName">#REF!</definedName>
    <definedName name="CitySelected">#REF!</definedName>
    <definedName name="EventsPrintArea">#REF!</definedName>
    <definedName name="Files1CheckList">#REF!</definedName>
    <definedName name="Files2CheckList">#REF!</definedName>
    <definedName name="GCalFolder">#REF!</definedName>
    <definedName name="GPlanFolderPath">#REF!</definedName>
    <definedName name="GPlanPdfFileName">#REF!</definedName>
    <definedName name="HoursList">#REF!</definedName>
    <definedName name="LanguageFile">#REF!</definedName>
    <definedName name="LanguagesFormList" localSheetId="20">TRANSPOSE(OFFSET('[1]GPlan-Translations'!$D$2,0,0,1,COUNTA('[1]GPlan-Translations'!$2:$2)-3))</definedName>
    <definedName name="LanguagesFormList">TRANSPOSE(OFFSET('GPlan-Translations'!$D$2,0,0,1,COUNTA('GPlan-Translations'!$2:$2)-3))</definedName>
    <definedName name="LanguagesList" localSheetId="20">OFFSET('[1]GPlan-Translations'!$D$2,0,0,1,COUNTA('[1]GPlan-Translations'!$2:$2)-3)</definedName>
    <definedName name="LanguagesList">OFFSET('GPlan-Translations'!$D$2,0,0,1,COUNTA('GPlan-Translations'!$2:$2)-3)</definedName>
    <definedName name="MapsGoogle">#REF!</definedName>
    <definedName name="OptionsListGCal">#REF!</definedName>
    <definedName name="OptionsListMoon">#REF!</definedName>
    <definedName name="PersonalitiesPrintArea">#REF!</definedName>
    <definedName name="section0" localSheetId="20">'GNU FDL License'!$B$10</definedName>
    <definedName name="section1" localSheetId="20">'GNU FDL License'!$B$18</definedName>
    <definedName name="section10" localSheetId="20">'GNU FDL License'!$B$122</definedName>
    <definedName name="section11" localSheetId="20">'GNU FDL License'!$B$128</definedName>
    <definedName name="section2" localSheetId="20">'GNU FDL License'!$B$42</definedName>
    <definedName name="section3" localSheetId="20">'GNU FDL License'!$B$48</definedName>
    <definedName name="section4" localSheetId="20">'GNU FDL License'!$B$58</definedName>
    <definedName name="section5" localSheetId="20">'GNU FDL License'!$B$86</definedName>
    <definedName name="section6" localSheetId="20">'GNU FDL License'!$B$94</definedName>
    <definedName name="section7" localSheetId="20">'GNU FDL License'!$B$100</definedName>
    <definedName name="section8" localSheetId="20">'GNU FDL License'!$B$106</definedName>
    <definedName name="section9" localSheetId="20">'GNU FDL License'!$B$112</definedName>
    <definedName name="selectedContact">#REF!</definedName>
    <definedName name="selectedLanguage">#REF!</definedName>
    <definedName name="selectedLocation">#REF!</definedName>
    <definedName name="selectedMonth">#REF!</definedName>
    <definedName name="selectedPersonalities">#REF!</definedName>
    <definedName name="selectedReunions">#REF!</definedName>
    <definedName name="selectedUnitsConversion">#REF!</definedName>
    <definedName name="selectedWeek">#REF!</definedName>
    <definedName name="selectedYear">#REF!</definedName>
    <definedName name="ShellCommandLine">#REF!</definedName>
    <definedName name="UnitsConversionPrintArea">#REF!</definedName>
    <definedName name="XMLConnectionName">#REF!</definedName>
    <definedName name="XMLFolder">#REF!</definedName>
    <definedName name="XmlMapName">#REF!</definedName>
    <definedName name="Year">#REF!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303" i="7"/>
  <c r="C1" i="43" s="1"/>
  <c r="C304" i="7"/>
  <c r="C305" i="7"/>
  <c r="C293" i="7"/>
  <c r="B1" i="42" s="1"/>
  <c r="C294" i="7"/>
  <c r="C295"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56" i="7"/>
  <c r="C352" i="7"/>
  <c r="C348" i="7"/>
  <c r="C344" i="7"/>
  <c r="C340" i="7"/>
  <c r="C336" i="7"/>
  <c r="C327" i="7"/>
  <c r="C323" i="7"/>
  <c r="C319" i="7"/>
  <c r="C315" i="7"/>
  <c r="C311" i="7"/>
  <c r="C307" i="7"/>
  <c r="C300" i="7"/>
  <c r="C296" i="7"/>
  <c r="C289" i="7"/>
  <c r="C285" i="7"/>
  <c r="C281" i="7"/>
  <c r="C277" i="7"/>
  <c r="C273" i="7"/>
  <c r="C269" i="7"/>
  <c r="C265" i="7"/>
  <c r="C261" i="7"/>
  <c r="C257" i="7"/>
  <c r="C253" i="7"/>
  <c r="C249" i="7"/>
  <c r="C245" i="7"/>
  <c r="C241" i="7"/>
  <c r="C237" i="7"/>
  <c r="C233" i="7"/>
  <c r="C229" i="7"/>
  <c r="C225" i="7"/>
  <c r="C221" i="7"/>
  <c r="C217" i="7"/>
  <c r="C213" i="7"/>
  <c r="C355" i="7"/>
  <c r="C351" i="7"/>
  <c r="C347" i="7"/>
  <c r="C343" i="7"/>
  <c r="C339" i="7"/>
  <c r="C335" i="7"/>
  <c r="C326" i="7"/>
  <c r="C322" i="7"/>
  <c r="C318" i="7"/>
  <c r="C314" i="7"/>
  <c r="C310" i="7"/>
  <c r="C306" i="7"/>
  <c r="C299" i="7"/>
  <c r="C292" i="7"/>
  <c r="C288" i="7"/>
  <c r="C284" i="7"/>
  <c r="C280" i="7"/>
  <c r="C276" i="7"/>
  <c r="C272" i="7"/>
  <c r="C268" i="7"/>
  <c r="C264" i="7"/>
  <c r="C260" i="7"/>
  <c r="C256" i="7"/>
  <c r="C252" i="7"/>
  <c r="C248" i="7"/>
  <c r="C244" i="7"/>
  <c r="C240" i="7"/>
  <c r="C236" i="7"/>
  <c r="C232" i="7"/>
  <c r="C228" i="7"/>
  <c r="C224" i="7"/>
  <c r="C220" i="7"/>
  <c r="C216" i="7"/>
  <c r="C212" i="7"/>
  <c r="C208" i="7"/>
  <c r="C204" i="7"/>
  <c r="C200" i="7"/>
  <c r="C196" i="7"/>
  <c r="C353" i="7"/>
  <c r="C342" i="7"/>
  <c r="C337" i="7"/>
  <c r="C329" i="7"/>
  <c r="C324" i="7"/>
  <c r="C313" i="7"/>
  <c r="C308" i="7"/>
  <c r="A1" i="35" s="1"/>
  <c r="C291" i="7"/>
  <c r="C286" i="7"/>
  <c r="C275" i="7"/>
  <c r="C270" i="7"/>
  <c r="C259" i="7"/>
  <c r="C254" i="7"/>
  <c r="C243" i="7"/>
  <c r="C238" i="7"/>
  <c r="C227" i="7"/>
  <c r="C222" i="7"/>
  <c r="C211" i="7"/>
  <c r="C202" i="7"/>
  <c r="C193" i="7"/>
  <c r="C189" i="7"/>
  <c r="C185" i="7"/>
  <c r="C181" i="7"/>
  <c r="C177" i="7"/>
  <c r="C173" i="7"/>
  <c r="C169" i="7"/>
  <c r="C165" i="7"/>
  <c r="C161" i="7"/>
  <c r="C157" i="7"/>
  <c r="C153" i="7"/>
  <c r="C149" i="7"/>
  <c r="C145" i="7"/>
  <c r="C141" i="7"/>
  <c r="C137" i="7"/>
  <c r="C133" i="7"/>
  <c r="C129" i="7"/>
  <c r="C125" i="7"/>
  <c r="C121" i="7"/>
  <c r="C117" i="7"/>
  <c r="C113" i="7"/>
  <c r="C109" i="7"/>
  <c r="C105" i="7"/>
  <c r="C357" i="7"/>
  <c r="C350" i="7"/>
  <c r="C345" i="7"/>
  <c r="C334" i="7"/>
  <c r="C321" i="7"/>
  <c r="C316" i="7"/>
  <c r="C302" i="7"/>
  <c r="C297" i="7"/>
  <c r="C283" i="7"/>
  <c r="C278" i="7"/>
  <c r="C267" i="7"/>
  <c r="C262" i="7"/>
  <c r="C251" i="7"/>
  <c r="C246" i="7"/>
  <c r="C235" i="7"/>
  <c r="C230" i="7"/>
  <c r="C354" i="7"/>
  <c r="C349" i="7"/>
  <c r="C338" i="7"/>
  <c r="C333" i="7"/>
  <c r="C325" i="7"/>
  <c r="C320" i="7"/>
  <c r="C309" i="7"/>
  <c r="D1" i="35" s="1"/>
  <c r="C301" i="7"/>
  <c r="C287" i="7"/>
  <c r="C282" i="7"/>
  <c r="C271" i="7"/>
  <c r="C266" i="7"/>
  <c r="C255" i="7"/>
  <c r="C250" i="7"/>
  <c r="C239" i="7"/>
  <c r="C234" i="7"/>
  <c r="C223" i="7"/>
  <c r="C218" i="7"/>
  <c r="C203" i="7"/>
  <c r="C194" i="7"/>
  <c r="C190" i="7"/>
  <c r="C186" i="7"/>
  <c r="C182" i="7"/>
  <c r="C178" i="7"/>
  <c r="C174" i="7"/>
  <c r="C170" i="7"/>
  <c r="C166" i="7"/>
  <c r="C162" i="7"/>
  <c r="C158" i="7"/>
  <c r="C154" i="7"/>
  <c r="C150" i="7"/>
  <c r="C146" i="7"/>
  <c r="C142" i="7"/>
  <c r="C138" i="7"/>
  <c r="C134" i="7"/>
  <c r="C130" i="7"/>
  <c r="C126" i="7"/>
  <c r="C122" i="7"/>
  <c r="C118" i="7"/>
  <c r="C114" i="7"/>
  <c r="C110" i="7"/>
  <c r="C106" i="7"/>
  <c r="C102" i="7"/>
  <c r="C98" i="7"/>
  <c r="C279" i="7"/>
  <c r="C219" i="7"/>
  <c r="C188" i="7"/>
  <c r="C183" i="7"/>
  <c r="C172" i="7"/>
  <c r="C167" i="7"/>
  <c r="C156" i="7"/>
  <c r="C151" i="7"/>
  <c r="C140" i="7"/>
  <c r="C135" i="7"/>
  <c r="C124" i="7"/>
  <c r="C119" i="7"/>
  <c r="C108" i="7"/>
  <c r="C103" i="7"/>
  <c r="C94" i="7"/>
  <c r="C90" i="7"/>
  <c r="C86" i="7"/>
  <c r="C82" i="7"/>
  <c r="C78" i="7"/>
  <c r="C74" i="7"/>
  <c r="C70" i="7"/>
  <c r="C66" i="7"/>
  <c r="C62" i="7"/>
  <c r="C58" i="7"/>
  <c r="C54" i="7"/>
  <c r="C50" i="7"/>
  <c r="C46" i="7"/>
  <c r="C42" i="7"/>
  <c r="C38" i="7"/>
  <c r="C34" i="7"/>
  <c r="C30" i="7"/>
  <c r="C26" i="7"/>
  <c r="C22" i="7"/>
  <c r="C18" i="7"/>
  <c r="C15" i="7"/>
  <c r="C12" i="7"/>
  <c r="C8" i="7"/>
  <c r="C4" i="7"/>
  <c r="C312" i="7"/>
  <c r="C263" i="7"/>
  <c r="C226" i="7"/>
  <c r="C205" i="7"/>
  <c r="C199" i="7"/>
  <c r="C331" i="7"/>
  <c r="C290" i="7"/>
  <c r="C242" i="7"/>
  <c r="C210" i="7"/>
  <c r="C198" i="7"/>
  <c r="C192" i="7"/>
  <c r="C187" i="7"/>
  <c r="C176" i="7"/>
  <c r="C171" i="7"/>
  <c r="C160" i="7"/>
  <c r="C155" i="7"/>
  <c r="C144" i="7"/>
  <c r="C139" i="7"/>
  <c r="C128" i="7"/>
  <c r="C123" i="7"/>
  <c r="C112" i="7"/>
  <c r="C107" i="7"/>
  <c r="C97" i="7"/>
  <c r="C93" i="7"/>
  <c r="C89" i="7"/>
  <c r="C85" i="7"/>
  <c r="C81" i="7"/>
  <c r="C77" i="7"/>
  <c r="C73" i="7"/>
  <c r="C69" i="7"/>
  <c r="C65" i="7"/>
  <c r="C61" i="7"/>
  <c r="C57" i="7"/>
  <c r="C53" i="7"/>
  <c r="C49" i="7"/>
  <c r="C45" i="7"/>
  <c r="C41" i="7"/>
  <c r="C37" i="7"/>
  <c r="C33" i="7"/>
  <c r="C29" i="7"/>
  <c r="C25" i="7"/>
  <c r="C21" i="7"/>
  <c r="C17" i="7"/>
  <c r="C11" i="7"/>
  <c r="C7" i="7"/>
  <c r="C346" i="7"/>
  <c r="C328" i="7"/>
  <c r="C274" i="7"/>
  <c r="C197" i="7"/>
  <c r="C101" i="7"/>
  <c r="C258" i="7"/>
  <c r="C231" i="7"/>
  <c r="C215" i="7"/>
  <c r="C209" i="7"/>
  <c r="C191" i="7"/>
  <c r="C180" i="7"/>
  <c r="C175" i="7"/>
  <c r="C164" i="7"/>
  <c r="C159" i="7"/>
  <c r="C148" i="7"/>
  <c r="C143" i="7"/>
  <c r="C132" i="7"/>
  <c r="C127" i="7"/>
  <c r="C116" i="7"/>
  <c r="C111" i="7"/>
  <c r="C96" i="7"/>
  <c r="C92" i="7"/>
  <c r="C88" i="7"/>
  <c r="C84" i="7"/>
  <c r="C80" i="7"/>
  <c r="C76" i="7"/>
  <c r="C72" i="7"/>
  <c r="C68" i="7"/>
  <c r="C64" i="7"/>
  <c r="C60" i="7"/>
  <c r="C56" i="7"/>
  <c r="C52" i="7"/>
  <c r="C48" i="7"/>
  <c r="C44" i="7"/>
  <c r="C40" i="7"/>
  <c r="C36" i="7"/>
  <c r="C32" i="7"/>
  <c r="C28" i="7"/>
  <c r="C24" i="7"/>
  <c r="C20" i="7"/>
  <c r="C14" i="7"/>
  <c r="C10" i="7"/>
  <c r="C6" i="7"/>
  <c r="C206" i="7"/>
  <c r="C163" i="7"/>
  <c r="C152" i="7"/>
  <c r="C131" i="7"/>
  <c r="C120" i="7"/>
  <c r="C91" i="7"/>
  <c r="C83" i="7"/>
  <c r="C75" i="7"/>
  <c r="C67" i="7"/>
  <c r="C59" i="7"/>
  <c r="C51" i="7"/>
  <c r="C43" i="7"/>
  <c r="C35" i="7"/>
  <c r="C27" i="7"/>
  <c r="C19" i="7"/>
  <c r="C9" i="7"/>
  <c r="H17" i="46" s="1"/>
  <c r="C317" i="7"/>
  <c r="C201" i="7"/>
  <c r="C184" i="7"/>
  <c r="C214" i="7"/>
  <c r="C13" i="7"/>
  <c r="C341" i="7"/>
  <c r="C298" i="7"/>
  <c r="C195" i="7"/>
  <c r="C168" i="7"/>
  <c r="C147" i="7"/>
  <c r="C136" i="7"/>
  <c r="C115" i="7"/>
  <c r="C104" i="7"/>
  <c r="C95" i="7"/>
  <c r="C87" i="7"/>
  <c r="C79" i="7"/>
  <c r="C71" i="7"/>
  <c r="C63" i="7"/>
  <c r="C55" i="7"/>
  <c r="C47" i="7"/>
  <c r="C39" i="7"/>
  <c r="C31" i="7"/>
  <c r="C23" i="7"/>
  <c r="C179" i="7"/>
  <c r="C16" i="7"/>
  <c r="C5" i="7"/>
  <c r="C247" i="7"/>
  <c r="C207" i="7"/>
  <c r="D1" i="7"/>
  <c r="C100" i="7"/>
  <c r="C99" i="7"/>
  <c r="AM27" i="12"/>
  <c r="AM23" i="12"/>
  <c r="AM26" i="12"/>
  <c r="AM25" i="12"/>
  <c r="AM24" i="12"/>
  <c r="AL29" i="12"/>
  <c r="AU20" i="12"/>
  <c r="BD20" i="12" s="1"/>
  <c r="D1" i="978" l="1"/>
  <c r="A8" i="979"/>
  <c r="A7"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N17" i="979"/>
  <c r="AQ7" i="978"/>
  <c r="AN7" i="979"/>
  <c r="AQ14" i="978"/>
  <c r="AN14" i="979"/>
  <c r="AQ16" i="978"/>
  <c r="AN16" i="979"/>
  <c r="AQ9" i="978"/>
  <c r="AN9" i="979"/>
  <c r="AQ12" i="978"/>
  <c r="AN12" i="979"/>
  <c r="AQ10" i="978"/>
  <c r="AN10" i="979"/>
  <c r="AQ6" i="978"/>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33" i="38"/>
  <c r="B10" i="38"/>
  <c r="B3" i="38"/>
  <c r="B5" i="38"/>
  <c r="B41" i="38"/>
  <c r="B11" i="38"/>
  <c r="B32" i="38"/>
  <c r="B52" i="38"/>
  <c r="B21" i="38"/>
  <c r="B51" i="38"/>
  <c r="B20" i="38"/>
  <c r="B60"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332" i="7"/>
  <c r="C332" i="7" s="1"/>
  <c r="E330" i="7"/>
  <c r="D332" i="7"/>
  <c r="E332" i="7"/>
  <c r="F330" i="7"/>
  <c r="C330" i="7" s="1"/>
  <c r="D330" i="7"/>
  <c r="N23" i="12"/>
  <c r="F23" i="12"/>
  <c r="X5" i="12"/>
  <c r="X14" i="12"/>
  <c r="N5" i="12"/>
  <c r="F5" i="12"/>
  <c r="G9" i="24"/>
  <c r="X32" i="12"/>
  <c r="B18" i="978" l="1"/>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<sst xmlns="http://schemas.openxmlformats.org/spreadsheetml/2006/main" count="3179" uniqueCount="2028">
  <si>
    <t>Fr</t>
  </si>
  <si>
    <t>Sa</t>
  </si>
  <si>
    <t>Su</t>
  </si>
  <si>
    <t>Mo</t>
  </si>
  <si>
    <t>Tu</t>
  </si>
  <si>
    <t>We</t>
  </si>
  <si>
    <t>Th</t>
  </si>
  <si>
    <t>no</t>
  </si>
  <si>
    <t>yes</t>
  </si>
  <si>
    <t>Gundica Marjana</t>
  </si>
  <si>
    <t>Ratha Yatra</t>
  </si>
  <si>
    <t>*</t>
  </si>
  <si>
    <t>Calendar</t>
  </si>
  <si>
    <t>Version</t>
  </si>
  <si>
    <t>Devanagari</t>
  </si>
  <si>
    <t>Cidade</t>
  </si>
  <si>
    <t>Pronto</t>
  </si>
  <si>
    <t>Capa</t>
  </si>
  <si>
    <t>Linguagem</t>
  </si>
  <si>
    <t>Português</t>
  </si>
  <si>
    <t xml:space="preserve"> </t>
  </si>
  <si>
    <t>Atualização Automática dos Dados do Calendário</t>
  </si>
  <si>
    <t>Calcular os dados do calendário para a seguinte localidade e ano?</t>
  </si>
  <si>
    <t>Geração Automática da Agenda</t>
  </si>
  <si>
    <t>A geração automática da Agenda pode levar alguns minutos. O processo pode ser interrompido a qualquer momento, ao manter pressionada a tecla 'Esc'.</t>
  </si>
  <si>
    <t>Gerar a agenda GPlan em formato pdf?</t>
  </si>
  <si>
    <t>Contact-Left</t>
  </si>
  <si>
    <t>Contact-Right</t>
  </si>
  <si>
    <t>Holydays</t>
  </si>
  <si>
    <t>Personal Data</t>
  </si>
  <si>
    <t>Language</t>
  </si>
  <si>
    <t>Location</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</si>
  <si>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</si>
  <si>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</si>
  <si>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</si>
  <si>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</si>
  <si>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</si>
  <si>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</si>
  <si>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</si>
  <si>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</si>
  <si>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</si>
  <si>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</si>
  <si>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</si>
  <si>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</si>
  <si>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</si>
  <si>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</si>
  <si>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</si>
  <si>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</si>
  <si>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</si>
  <si>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</si>
  <si>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</si>
  <si>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</si>
  <si>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</si>
  <si>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</si>
  <si>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</si>
  <si>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</si>
  <si>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</si>
  <si>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</si>
  <si>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</si>
  <si>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</si>
  <si>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</si>
  <si>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</si>
  <si>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</si>
  <si>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</si>
  <si>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</si>
  <si>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</si>
  <si>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</si>
  <si>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</si>
  <si>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</si>
  <si>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</si>
  <si>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</si>
  <si>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</si>
  <si>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</si>
  <si>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</si>
  <si>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</si>
  <si>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</si>
  <si>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</si>
  <si>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</si>
  <si>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</si>
  <si>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</si>
  <si>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</si>
  <si>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</si>
  <si>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</si>
  <si>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</si>
  <si>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</si>
  <si>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</si>
  <si>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</si>
  <si>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</si>
  <si>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</si>
  <si>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</si>
  <si>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</si>
  <si>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</si>
  <si>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</si>
  <si>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</si>
  <si>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</si>
  <si>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</si>
  <si>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</si>
  <si>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</si>
  <si>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</si>
  <si>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</si>
  <si>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</si>
  <si>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</si>
  <si>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</si>
  <si>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</si>
  <si>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</si>
  <si>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</si>
  <si>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</si>
  <si>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</si>
  <si>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</si>
  <si>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</si>
  <si>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</si>
  <si>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</si>
  <si>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</si>
  <si>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</si>
  <si>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</si>
  <si>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</si>
  <si>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</si>
  <si>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</si>
  <si>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</si>
  <si>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</si>
  <si>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</si>
  <si>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</si>
  <si>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</si>
  <si>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</si>
  <si>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</si>
  <si>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</si>
  <si>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</si>
  <si>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</si>
  <si>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</si>
  <si>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</si>
  <si>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</si>
  <si>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</si>
  <si>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</si>
  <si>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</si>
  <si>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</si>
  <si>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Index</t>
  </si>
  <si>
    <t>Índice</t>
  </si>
  <si>
    <t>Indice</t>
  </si>
  <si>
    <t>Vaishnava Planner Gplan</t>
  </si>
  <si>
    <t>Agenda Vaishnava Gplan</t>
  </si>
  <si>
    <t>Lenguaje</t>
  </si>
  <si>
    <t>Localidad</t>
  </si>
  <si>
    <t>Localidade</t>
  </si>
  <si>
    <t>Año</t>
  </si>
  <si>
    <t>Ano</t>
  </si>
  <si>
    <t>Name of the location on the Cover</t>
  </si>
  <si>
    <t>Nombre de la ciudad en la Cubierta</t>
  </si>
  <si>
    <t>Nome da localidade na Capa</t>
  </si>
  <si>
    <t>Edit</t>
  </si>
  <si>
    <t>Editar</t>
  </si>
  <si>
    <t>Update</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</si>
  <si>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</si>
  <si>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</si>
  <si>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</si>
  <si>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</si>
  <si>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</si>
  <si>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</si>
  <si>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</si>
  <si>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</si>
  <si>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</si>
  <si>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</si>
  <si>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</si>
  <si>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</si>
  <si>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</si>
  <si>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</si>
  <si>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</si>
  <si>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</si>
  <si>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</si>
  <si>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Calcular</t>
  </si>
  <si>
    <t>Generate</t>
  </si>
  <si>
    <t>Generar</t>
  </si>
  <si>
    <t>Gerar</t>
  </si>
  <si>
    <t>Generate the GPlan planner in pdf format?</t>
  </si>
  <si>
    <t>Generar la agenda GPlan en formato pdf?</t>
  </si>
  <si>
    <t>Canceled GPlan planner generation in pdf format!</t>
  </si>
  <si>
    <t>La generación de la agenda GPlan en formato pdf fue cancelada!</t>
  </si>
  <si>
    <t>A geração da agenda GPlan em formato pdf foi cancelada!</t>
  </si>
  <si>
    <t>Automatic generation of Planner may take several minutes. The process can be interrupted at any time by pressing and holding the 'Esc' key.</t>
  </si>
  <si>
    <t>Generación automática de la Agenda puede tardar varios minutos. El proceso se puede interrumpir en cualquier momento manteniendo pulsada la tecla "Esc".</t>
  </si>
  <si>
    <t>Automatic Generation of Planner</t>
  </si>
  <si>
    <t>Generación Automática de la Agenda</t>
  </si>
  <si>
    <t>Calculate the calendar data to the following location and year?</t>
  </si>
  <si>
    <t>Calcular los datos de calendario a la siguiente localización y año?</t>
  </si>
  <si>
    <t>Hora de inicio (en el agenda semanal)</t>
  </si>
  <si>
    <t>Automatically generate</t>
  </si>
  <si>
    <t>Generación automática</t>
  </si>
  <si>
    <t>Geração Automática</t>
  </si>
  <si>
    <t>Monthly</t>
  </si>
  <si>
    <t>Mensual</t>
  </si>
  <si>
    <t>Mensal</t>
  </si>
  <si>
    <t>Complete</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</si>
  <si>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</si>
  <si>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</si>
  <si>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</si>
  <si>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</si>
  <si>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</si>
  <si>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</si>
  <si>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</si>
  <si>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</si>
  <si>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</si>
  <si>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</si>
  <si>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</si>
  <si>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</si>
  <si>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</si>
  <si>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</si>
  <si>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</si>
  <si>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</si>
  <si>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</si>
  <si>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</si>
  <si>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</si>
  <si>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</si>
  <si>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</si>
  <si>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</si>
  <si>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</si>
  <si>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</si>
  <si>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</si>
  <si>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</si>
  <si>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</si>
  <si>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</si>
  <si>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</si>
  <si>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</si>
  <si>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</si>
  <si>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</si>
  <si>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</si>
  <si>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</si>
  <si>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</si>
  <si>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</si>
  <si>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</si>
  <si>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</si>
  <si>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</si>
  <si>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</si>
  <si>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</si>
  <si>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</si>
  <si>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</si>
  <si>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</si>
  <si>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</si>
  <si>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</si>
  <si>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</si>
  <si>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</si>
  <si>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</si>
  <si>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</si>
  <si>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</si>
  <si>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</si>
  <si>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</si>
  <si>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</si>
  <si>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</si>
  <si>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</si>
  <si>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</si>
  <si>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</si>
  <si>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</si>
  <si>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</si>
  <si>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</si>
  <si>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</si>
  <si>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</si>
  <si>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</si>
  <si>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</si>
  <si>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</si>
  <si>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</si>
  <si>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</si>
  <si>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</si>
  <si>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</si>
  <si>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</si>
  <si>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</si>
  <si>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</si>
  <si>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</si>
  <si>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</si>
  <si>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</si>
  <si>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</si>
  <si>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</si>
  <si>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</si>
  <si>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</si>
  <si>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</si>
  <si>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</si>
  <si>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</si>
  <si>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</si>
  <si>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</si>
  <si>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</si>
  <si>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</si>
  <si>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</si>
  <si>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</si>
  <si>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</si>
  <si>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</si>
  <si>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</si>
  <si>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</si>
  <si>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</si>
  <si>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</si>
  <si>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</si>
  <si>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</si>
  <si>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</si>
  <si>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</si>
  <si>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</si>
  <si>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</si>
  <si>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</si>
  <si>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</si>
  <si>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</si>
  <si>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</si>
  <si>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</si>
  <si>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</si>
  <si>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</si>
  <si>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</si>
  <si>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</si>
  <si>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</si>
  <si>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</si>
  <si>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</si>
  <si>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</si>
  <si>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</si>
  <si>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</si>
  <si>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</si>
  <si>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</si>
  <si>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</si>
  <si>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</si>
  <si>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</si>
  <si>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</si>
  <si>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</si>
  <si>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</si>
  <si>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</si>
  <si>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</si>
  <si>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</si>
  <si>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</si>
  <si>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</si>
  <si>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</si>
  <si>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</si>
  <si>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</si>
  <si>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</si>
  <si>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</si>
  <si>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</si>
  <si>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</si>
  <si>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</si>
  <si>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</si>
  <si>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</si>
  <si>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</si>
  <si>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</si>
  <si>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</si>
  <si>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</si>
  <si>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</si>
  <si>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</si>
  <si>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</si>
  <si>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</si>
  <si>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</si>
  <si>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</si>
  <si>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</si>
  <si>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</si>
  <si>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</si>
  <si>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</si>
  <si>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</si>
  <si>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</si>
  <si>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</si>
  <si>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</si>
  <si>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</si>
  <si>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</si>
  <si>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</si>
  <si>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</si>
  <si>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</si>
  <si>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</si>
  <si>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</si>
  <si>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</si>
  <si>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</si>
  <si>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</si>
  <si>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</si>
  <si>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</si>
  <si>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</si>
  <si>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</si>
  <si>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</si>
  <si>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</si>
  <si>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</si>
  <si>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</si>
  <si>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</si>
  <si>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</si>
  <si>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</si>
  <si>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</si>
  <si>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</si>
  <si>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</si>
  <si>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</si>
  <si>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</si>
  <si>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</si>
  <si>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</si>
  <si>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</si>
  <si>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</si>
  <si>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</si>
  <si>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</si>
  <si>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</si>
  <si>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</si>
  <si>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</si>
  <si>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</si>
  <si>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</si>
  <si>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</si>
  <si>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</si>
  <si>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</si>
  <si>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</si>
  <si>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</si>
  <si>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</si>
  <si>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</si>
  <si>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</si>
  <si>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</si>
  <si>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</si>
  <si>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</si>
  <si>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</si>
  <si>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</si>
  <si>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</si>
  <si>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</si>
  <si>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</si>
  <si>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</si>
  <si>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</si>
  <si>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</si>
  <si>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</si>
  <si>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</si>
  <si>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</si>
  <si>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</si>
  <si>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</si>
  <si>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</si>
  <si>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</si>
  <si>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</si>
  <si>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</si>
  <si>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</si>
  <si>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</si>
  <si>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</si>
  <si>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</si>
  <si>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</si>
  <si>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</si>
  <si>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</si>
  <si>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</si>
  <si>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</si>
  <si>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</si>
  <si>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</si>
  <si>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</si>
  <si>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</si>
  <si>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</si>
  <si>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</si>
  <si>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</si>
  <si>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</si>
  <si>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</si>
  <si>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</si>
  <si>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</si>
  <si>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</si>
  <si>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</si>
  <si>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</si>
  <si>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</si>
  <si>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</si>
  <si>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</si>
  <si>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</si>
  <si>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</si>
  <si>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</si>
  <si>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</si>
  <si>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</si>
  <si>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</si>
  <si>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</si>
  <si>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</si>
  <si>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</si>
  <si>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</si>
  <si>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</si>
  <si>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</si>
  <si>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</si>
  <si>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</si>
  <si>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</si>
  <si>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</si>
  <si>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</si>
  <si>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</si>
  <si>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</si>
  <si>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</si>
  <si>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</si>
  <si>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</si>
  <si>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</si>
  <si>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</si>
  <si>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</si>
  <si>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</si>
  <si>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</si>
  <si>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</si>
  <si>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</si>
  <si>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</si>
  <si>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</si>
  <si>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</si>
  <si>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</si>
  <si>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</si>
  <si>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</si>
  <si>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</si>
  <si>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</si>
  <si>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</si>
  <si>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</si>
  <si>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</si>
  <si>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</si>
  <si>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</si>
  <si>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</si>
  <si>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</si>
  <si>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</si>
  <si>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</si>
  <si>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</si>
  <si>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</si>
  <si>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</si>
  <si>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</si>
  <si>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</si>
  <si>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</si>
  <si>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</si>
  <si>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</si>
  <si>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</si>
  <si>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</si>
  <si>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</si>
  <si>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</si>
  <si>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</si>
  <si>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</si>
  <si>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</si>
  <si>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</si>
  <si>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</si>
  <si>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</si>
  <si>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</si>
  <si>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</si>
  <si>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</si>
  <si>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</si>
  <si>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</si>
  <si>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</si>
  <si>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</si>
  <si>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</si>
  <si>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</si>
  <si>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</si>
  <si>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</si>
  <si>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</si>
  <si>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</si>
  <si>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</si>
  <si>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</si>
  <si>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</si>
  <si>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</si>
  <si>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</si>
  <si>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</si>
  <si>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</si>
  <si>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</si>
  <si>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</si>
  <si>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</si>
  <si>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</si>
  <si>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</si>
  <si>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</si>
  <si>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</si>
  <si>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</si>
  <si>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</si>
  <si>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</si>
  <si>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</si>
  <si>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</si>
  <si>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</si>
  <si>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</si>
  <si>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</si>
  <si>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</si>
  <si>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</si>
  <si>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</si>
  <si>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</si>
  <si>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</si>
  <si>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</si>
  <si>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</si>
  <si>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</si>
  <si>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</si>
  <si>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</si>
  <si>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</si>
  <si>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</si>
  <si>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</si>
  <si>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</si>
  <si>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</si>
  <si>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</si>
  <si>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</si>
  <si>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</si>
  <si>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</si>
  <si>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</si>
  <si>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</si>
  <si>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</si>
  <si>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</si>
  <si>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</si>
  <si>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</si>
  <si>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</si>
  <si>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</si>
  <si>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</si>
  <si>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</si>
  <si>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</si>
  <si>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</si>
  <si>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</si>
  <si>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</si>
  <si>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</si>
  <si>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</si>
  <si>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</si>
  <si>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</si>
  <si>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</si>
  <si>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</si>
  <si>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</si>
  <si>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</si>
  <si>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</si>
  <si>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</si>
  <si>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</si>
  <si>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</si>
  <si>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</si>
  <si>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</si>
  <si>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</si>
  <si>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</si>
  <si>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</si>
  <si>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</si>
  <si>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</si>
  <si>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</si>
  <si>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</si>
  <si>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</si>
  <si>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</si>
  <si>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</si>
  <si>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</si>
  <si>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</si>
  <si>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</si>
  <si>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</si>
  <si>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</si>
  <si>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</si>
  <si>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</si>
  <si>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</si>
  <si>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</si>
  <si>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</si>
  <si>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</si>
  <si>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</si>
  <si>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</si>
  <si>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</si>
  <si>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</si>
  <si>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</si>
  <si>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</si>
  <si>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</si>
  <si>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</si>
  <si>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</si>
  <si>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</si>
  <si>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</si>
  <si>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Espiritual</t>
  </si>
  <si>
    <t>Emotional</t>
  </si>
  <si>
    <t>Emocional</t>
  </si>
  <si>
    <t>Intelectual</t>
  </si>
  <si>
    <t>Fisical</t>
  </si>
  <si>
    <t>Físico</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</si>
  <si>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</si>
  <si>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</si>
  <si>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</si>
  <si>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</si>
  <si>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</si>
  <si>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</si>
  <si>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</si>
  <si>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</si>
  <si>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</si>
  <si>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</si>
  <si>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</si>
  <si>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</si>
  <si>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</si>
  <si>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</si>
  <si>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</si>
  <si>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</si>
  <si>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</si>
  <si>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</si>
  <si>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</si>
  <si>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</si>
  <si>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</si>
  <si>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</si>
  <si>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</si>
  <si>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</si>
  <si>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</si>
  <si>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</si>
  <si>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</si>
  <si>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</si>
  <si>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</si>
  <si>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</si>
  <si>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</si>
  <si>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</si>
  <si>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</si>
  <si>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</si>
  <si>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</si>
  <si>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</si>
  <si>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</si>
  <si>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</si>
  <si>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</si>
  <si>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</si>
  <si>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</si>
  <si>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</si>
  <si>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</si>
  <si>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</si>
  <si>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</si>
  <si>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</si>
  <si>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</si>
  <si>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</si>
  <si>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</si>
  <si>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</si>
  <si>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</si>
  <si>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</si>
  <si>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sys_section</t>
  </si>
  <si>
    <t xml:space="preserve">An error has occurred: </t>
  </si>
  <si>
    <t>sys_cstrWait</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</si>
  <si>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</si>
  <si>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</si>
  <si>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</si>
  <si>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</si>
  <si>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</si>
  <si>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</si>
  <si>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</si>
  <si>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</si>
  <si>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</si>
  <si>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</si>
  <si>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</si>
  <si>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</si>
  <si>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</si>
  <si>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</si>
  <si>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</si>
  <si>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</si>
  <si>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</si>
  <si>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</si>
  <si>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</si>
  <si>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</si>
  <si>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</si>
  <si>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</si>
  <si>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</si>
  <si>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</si>
  <si>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</si>
  <si>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</si>
  <si>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</si>
  <si>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</si>
  <si>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</si>
  <si>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</si>
  <si>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</si>
  <si>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</si>
  <si>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</si>
  <si>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</si>
  <si>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</si>
  <si>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</si>
  <si>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</si>
  <si>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</si>
  <si>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</si>
  <si>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</si>
  <si>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</si>
  <si>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</si>
  <si>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</si>
  <si>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</si>
  <si>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</si>
  <si>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</si>
  <si>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</si>
  <si>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</si>
  <si>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</si>
  <si>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</si>
  <si>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</si>
  <si>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</si>
  <si>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</si>
  <si>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</si>
  <si>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</si>
  <si>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</si>
  <si>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</si>
  <si>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</si>
  <si>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</si>
  <si>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</si>
  <si>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</si>
  <si>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</si>
  <si>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</si>
  <si>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</si>
  <si>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</si>
  <si>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</si>
  <si>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</si>
  <si>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</si>
  <si>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</si>
  <si>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</si>
  <si>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</si>
  <si>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</si>
  <si>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</si>
  <si>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</si>
  <si>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</si>
  <si>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</si>
  <si>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</si>
  <si>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</si>
  <si>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</si>
  <si>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</si>
  <si>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</si>
  <si>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</si>
  <si>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</si>
  <si>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</si>
  <si>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</si>
  <si>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</si>
  <si>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</si>
  <si>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</si>
  <si>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</si>
  <si>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</si>
  <si>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</si>
  <si>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</si>
  <si>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</si>
  <si>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</si>
  <si>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</si>
  <si>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</si>
  <si>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</si>
  <si>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</si>
  <si>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</si>
  <si>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</si>
  <si>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</si>
  <si>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</si>
  <si>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</si>
  <si>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</si>
  <si>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</si>
  <si>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</si>
  <si>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</si>
  <si>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</si>
  <si>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</si>
  <si>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</si>
  <si>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</si>
  <si>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</si>
  <si>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</si>
  <si>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</si>
  <si>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</si>
  <si>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</si>
  <si>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</si>
  <si>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</si>
  <si>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</si>
  <si>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</si>
  <si>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</si>
  <si>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</si>
  <si>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</si>
  <si>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</si>
  <si>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</si>
  <si>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</si>
  <si>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</si>
  <si>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</si>
  <si>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</si>
  <si>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</si>
  <si>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</si>
  <si>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</si>
  <si>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</si>
  <si>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</si>
  <si>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</si>
  <si>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</si>
  <si>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</si>
  <si>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</si>
  <si>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</si>
  <si>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</si>
  <si>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</si>
  <si>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</si>
  <si>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</si>
  <si>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</si>
  <si>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</si>
  <si>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</si>
  <si>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</si>
  <si>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</si>
  <si>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</si>
  <si>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</si>
  <si>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</si>
  <si>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</si>
  <si>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</si>
  <si>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</si>
  <si>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</si>
  <si>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</si>
  <si>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</si>
  <si>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</si>
  <si>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</si>
  <si>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</si>
  <si>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</si>
  <si>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</si>
  <si>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</si>
  <si>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</si>
  <si>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</si>
  <si>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</si>
  <si>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</si>
  <si>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</si>
  <si>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</si>
  <si>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</si>
  <si>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</si>
  <si>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</si>
  <si>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</si>
  <si>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</si>
  <si>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</si>
  <si>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</si>
  <si>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</si>
  <si>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</si>
  <si>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</si>
  <si>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</si>
  <si>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</si>
  <si>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</si>
  <si>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</si>
  <si>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</si>
  <si>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</si>
  <si>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</si>
  <si>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</si>
  <si>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</si>
  <si>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</si>
  <si>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</si>
  <si>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</si>
  <si>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</si>
  <si>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</si>
  <si>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</si>
  <si>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</si>
  <si>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</si>
  <si>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</si>
  <si>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</si>
  <si>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</si>
  <si>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</si>
  <si>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</si>
  <si>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</si>
  <si>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</si>
  <si>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</si>
  <si>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</si>
  <si>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</si>
  <si>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</si>
  <si>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</si>
  <si>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</si>
  <si>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</si>
  <si>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</si>
  <si>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</si>
  <si>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</si>
  <si>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</si>
  <si>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</si>
  <si>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</si>
  <si>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</si>
  <si>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</si>
  <si>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</si>
  <si>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</si>
  <si>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</si>
  <si>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</si>
  <si>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</si>
  <si>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</si>
  <si>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</si>
  <si>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</si>
  <si>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</si>
  <si>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</si>
  <si>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</si>
  <si>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</si>
  <si>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</si>
  <si>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</si>
  <si>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</si>
  <si>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</si>
  <si>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</si>
  <si>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</si>
  <si>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</si>
  <si>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</si>
  <si>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</si>
  <si>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</si>
  <si>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</si>
  <si>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</si>
  <si>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</si>
  <si>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</si>
  <si>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</si>
  <si>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</si>
  <si>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</si>
  <si>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</si>
  <si>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</si>
  <si>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</si>
  <si>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</si>
  <si>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</si>
  <si>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</si>
  <si>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</si>
  <si>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</si>
  <si>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</si>
  <si>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</si>
  <si>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</si>
  <si>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</si>
  <si>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</si>
  <si>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</si>
  <si>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</si>
  <si>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</si>
  <si>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</si>
  <si>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</si>
  <si>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</si>
  <si>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</si>
  <si>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</si>
  <si>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</si>
  <si>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</si>
  <si>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</si>
  <si>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</si>
  <si>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</si>
  <si>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</si>
  <si>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</si>
  <si>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</si>
  <si>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</si>
  <si>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</si>
  <si>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</si>
  <si>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</si>
  <si>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</si>
  <si>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</si>
  <si>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</si>
  <si>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</si>
  <si>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</si>
  <si>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</si>
  <si>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</si>
  <si>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</si>
  <si>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</si>
  <si>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</si>
  <si>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</si>
  <si>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</si>
  <si>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</si>
  <si>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</si>
  <si>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</si>
  <si>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</si>
  <si>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</si>
  <si>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</si>
  <si>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</si>
  <si>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</si>
  <si>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</si>
  <si>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</si>
  <si>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</si>
  <si>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</si>
  <si>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</si>
  <si>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</si>
  <si>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</si>
  <si>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</si>
  <si>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</si>
  <si>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</si>
  <si>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</si>
  <si>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</si>
  <si>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</si>
  <si>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</si>
  <si>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</si>
  <si>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</si>
  <si>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</si>
  <si>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</si>
  <si>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</si>
  <si>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</si>
  <si>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</si>
  <si>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</si>
  <si>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</si>
  <si>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</si>
  <si>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</si>
  <si>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</si>
  <si>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</si>
  <si>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</si>
  <si>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</si>
  <si>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</si>
  <si>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</si>
  <si>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</si>
  <si>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</si>
  <si>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</si>
  <si>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</si>
  <si>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</si>
  <si>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</si>
  <si>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</si>
  <si>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</si>
  <si>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</si>
  <si>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</si>
  <si>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</si>
  <si>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</si>
  <si>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</si>
  <si>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</si>
  <si>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</si>
  <si>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</si>
  <si>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</si>
  <si>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</si>
  <si>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</si>
  <si>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</si>
  <si>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</si>
  <si>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</si>
  <si>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</si>
  <si>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</si>
  <si>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</si>
  <si>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</si>
  <si>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</si>
  <si>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</si>
  <si>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</si>
  <si>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</si>
  <si>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</si>
  <si>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</si>
  <si>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</si>
  <si>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</si>
  <si>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</si>
  <si>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</si>
  <si>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</si>
  <si>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</si>
  <si>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</si>
  <si>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</si>
  <si>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</si>
  <si>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</si>
  <si>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</si>
  <si>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</si>
  <si>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</si>
  <si>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</si>
  <si>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</si>
  <si>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</si>
  <si>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</si>
  <si>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</si>
  <si>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</si>
  <si>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</si>
  <si>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</si>
  <si>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</si>
  <si>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</si>
  <si>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</si>
  <si>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</si>
  <si>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</si>
  <si>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</si>
  <si>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</si>
  <si>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</si>
  <si>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</si>
  <si>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</si>
  <si>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</si>
  <si>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</si>
  <si>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</si>
  <si>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</si>
  <si>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</si>
  <si>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</si>
  <si>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</si>
  <si>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</si>
  <si>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</si>
  <si>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</si>
  <si>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</si>
  <si>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</si>
  <si>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</si>
  <si>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</si>
  <si>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</si>
  <si>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</si>
  <si>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</si>
  <si>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</si>
  <si>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</si>
  <si>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</si>
  <si>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</si>
  <si>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</si>
  <si>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</si>
  <si>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</si>
  <si>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</si>
  <si>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</si>
  <si>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</si>
  <si>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</si>
  <si>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</si>
  <si>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</si>
  <si>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</si>
  <si>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</si>
  <si>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</si>
  <si>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</si>
  <si>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</si>
  <si>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</si>
  <si>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</si>
  <si>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</si>
  <si>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</si>
  <si>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</si>
  <si>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</si>
  <si>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</si>
  <si>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</si>
  <si>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</si>
  <si>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</si>
  <si>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</si>
  <si>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</si>
  <si>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</si>
  <si>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</si>
  <si>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</si>
  <si>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</si>
  <si>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</si>
  <si>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</si>
  <si>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</si>
  <si>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</si>
  <si>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</si>
  <si>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</si>
  <si>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</si>
  <si>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</si>
  <si>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</si>
  <si>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</si>
  <si>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</si>
  <si>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</si>
  <si>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</si>
  <si>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</si>
  <si>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</si>
  <si>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</si>
  <si>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</si>
  <si>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</si>
  <si>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</si>
  <si>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</si>
  <si>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</si>
  <si>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</si>
  <si>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</si>
  <si>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</si>
  <si>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</si>
  <si>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</si>
  <si>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</si>
  <si>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</si>
  <si>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</si>
  <si>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</si>
  <si>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</si>
  <si>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</si>
  <si>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</si>
  <si>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</si>
  <si>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</si>
  <si>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</si>
  <si>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</si>
  <si>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</si>
  <si>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</si>
  <si>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</si>
  <si>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</si>
  <si>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</si>
  <si>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</si>
  <si>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</si>
  <si>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</si>
  <si>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</si>
  <si>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</si>
  <si>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</si>
  <si>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</si>
  <si>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</si>
  <si>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</si>
  <si>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</si>
  <si>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</si>
  <si>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</si>
  <si>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</si>
  <si>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</si>
  <si>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</si>
  <si>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</si>
  <si>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</si>
  <si>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</si>
  <si>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</si>
  <si>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</si>
  <si>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</si>
  <si>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</si>
  <si>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Acrescentar:</t>
  </si>
  <si>
    <t>Personalidades e Eventos</t>
  </si>
  <si>
    <t>Reuniões</t>
  </si>
  <si>
    <t>Add:</t>
  </si>
  <si>
    <t>Personalities and Events</t>
  </si>
  <si>
    <t>Reunions</t>
  </si>
  <si>
    <t>Añadir:</t>
  </si>
  <si>
    <t>Personalidades y Eventos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</si>
  <si>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</si>
  <si>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</si>
  <si>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</si>
  <si>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</si>
  <si>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</si>
  <si>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</si>
  <si>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</si>
  <si>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</si>
  <si>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</si>
  <si>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</si>
  <si>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</si>
  <si>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</si>
  <si>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</si>
  <si>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</si>
  <si>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</si>
  <si>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</si>
  <si>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</si>
  <si>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</si>
  <si>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</si>
  <si>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</si>
  <si>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</si>
  <si>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</si>
  <si>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</si>
  <si>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</si>
  <si>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</si>
  <si>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</si>
  <si>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</si>
  <si>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</si>
  <si>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</si>
  <si>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</si>
  <si>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</si>
  <si>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</si>
  <si>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</si>
  <si>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</si>
  <si>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</si>
  <si>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Ready! #p# pages in #t#</t>
  </si>
  <si>
    <t>Pronto! #p# páginas em #t#</t>
  </si>
  <si>
    <t xml:space="preserve">Listo! #p# páginas en #t# </t>
  </si>
  <si>
    <t>sys_cstrGPlanCreateOK</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</si>
  <si>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</si>
  <si>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</si>
  <si>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</si>
  <si>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</si>
  <si>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</si>
  <si>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</si>
  <si>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</si>
  <si>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</si>
  <si>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</si>
  <si>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</si>
  <si>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</si>
  <si>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</si>
  <si>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</si>
  <si>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</si>
  <si>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</si>
  <si>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</si>
  <si>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</si>
  <si>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</si>
  <si>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</si>
  <si>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</si>
  <si>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</si>
  <si>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</si>
  <si>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</si>
  <si>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</si>
  <si>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</si>
  <si>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</si>
  <si>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</si>
  <si>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</si>
  <si>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</si>
  <si>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</si>
  <si>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</si>
  <si>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</si>
  <si>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</si>
  <si>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</si>
  <si>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</si>
  <si>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</si>
  <si>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</si>
  <si>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</si>
  <si>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</si>
  <si>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</si>
  <si>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</si>
  <si>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</si>
  <si>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</si>
  <si>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</si>
  <si>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</si>
  <si>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</si>
  <si>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</si>
  <si>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</si>
  <si>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</si>
  <si>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</si>
  <si>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</si>
  <si>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</si>
  <si>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</si>
  <si>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</si>
  <si>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</si>
  <si>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</si>
  <si>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</si>
  <si>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</si>
  <si>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</si>
  <si>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</si>
  <si>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</si>
  <si>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</si>
  <si>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</si>
  <si>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</si>
  <si>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</si>
  <si>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</si>
  <si>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</si>
  <si>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</si>
  <si>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</si>
  <si>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</si>
  <si>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</si>
  <si>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</si>
  <si>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</si>
  <si>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</si>
  <si>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</si>
  <si>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</si>
  <si>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</si>
  <si>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</si>
  <si>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</si>
  <si>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</si>
  <si>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</si>
  <si>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</si>
  <si>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</si>
  <si>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</si>
  <si>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</si>
  <si>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</si>
  <si>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</si>
  <si>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</si>
  <si>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</si>
  <si>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</si>
  <si>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</si>
  <si>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</si>
  <si>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</si>
  <si>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</si>
  <si>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</si>
  <si>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</si>
  <si>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</si>
  <si>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</si>
  <si>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</si>
  <si>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</si>
  <si>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</si>
  <si>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</si>
  <si>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</si>
  <si>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</si>
  <si>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</si>
  <si>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</si>
  <si>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</si>
  <si>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</si>
  <si>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</si>
  <si>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</si>
  <si>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</si>
  <si>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</si>
  <si>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</si>
  <si>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</si>
  <si>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</si>
  <si>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</si>
  <si>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</si>
  <si>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</si>
  <si>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</si>
  <si>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</si>
  <si>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</si>
  <si>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</si>
  <si>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</si>
  <si>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</si>
  <si>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</si>
  <si>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</si>
  <si>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</si>
  <si>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</si>
  <si>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</si>
  <si>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</si>
  <si>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</si>
  <si>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</si>
  <si>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</si>
  <si>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</si>
  <si>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</si>
  <si>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</si>
  <si>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</si>
  <si>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</si>
  <si>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</si>
  <si>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</si>
  <si>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</si>
  <si>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</si>
  <si>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</si>
  <si>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</si>
  <si>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</si>
  <si>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</si>
  <si>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</si>
  <si>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</si>
  <si>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</si>
  <si>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</si>
  <si>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</si>
  <si>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</si>
  <si>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</si>
  <si>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</si>
  <si>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</si>
  <si>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</si>
  <si>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</si>
  <si>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</si>
  <si>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</si>
  <si>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</si>
  <si>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</si>
  <si>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</si>
  <si>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</si>
  <si>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</si>
  <si>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</si>
  <si>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</si>
  <si>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</si>
  <si>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</si>
  <si>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</si>
  <si>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</si>
  <si>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</si>
  <si>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</si>
  <si>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</si>
  <si>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</si>
  <si>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</si>
  <si>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</si>
  <si>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</si>
  <si>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</si>
  <si>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</si>
  <si>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</si>
  <si>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</si>
  <si>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</si>
  <si>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</si>
  <si>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</si>
  <si>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</si>
  <si>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</si>
  <si>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</si>
  <si>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</si>
  <si>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</si>
  <si>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</si>
  <si>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</si>
  <si>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</si>
  <si>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</si>
  <si>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</si>
  <si>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</si>
  <si>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</si>
  <si>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</si>
  <si>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</si>
  <si>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</si>
  <si>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</si>
  <si>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</si>
  <si>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</si>
  <si>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</si>
  <si>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</si>
  <si>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</si>
  <si>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</si>
  <si>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</si>
  <si>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</si>
  <si>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</si>
  <si>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</si>
  <si>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</si>
  <si>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</si>
  <si>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</si>
  <si>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</si>
  <si>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</si>
  <si>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</si>
  <si>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</si>
  <si>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</si>
  <si>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</si>
  <si>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</si>
  <si>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</si>
  <si>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</si>
  <si>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</si>
  <si>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</si>
  <si>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</si>
  <si>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</si>
  <si>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</si>
  <si>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</si>
  <si>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</si>
  <si>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</si>
  <si>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</si>
  <si>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</si>
  <si>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</si>
  <si>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</si>
  <si>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</si>
  <si>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</si>
  <si>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</si>
  <si>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</si>
  <si>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</si>
  <si>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</si>
  <si>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</si>
  <si>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</si>
  <si>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</si>
  <si>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</si>
  <si>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</si>
  <si>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</si>
  <si>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</si>
  <si>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</si>
  <si>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</si>
  <si>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</si>
  <si>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</si>
  <si>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</si>
  <si>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</si>
  <si>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</si>
  <si>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</si>
  <si>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</si>
  <si>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</si>
  <si>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</si>
  <si>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</si>
  <si>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</si>
  <si>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</si>
  <si>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</si>
  <si>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</si>
  <si>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</si>
  <si>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</si>
  <si>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</si>
  <si>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</si>
  <si>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</si>
  <si>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</si>
  <si>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</si>
  <si>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</si>
  <si>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</si>
  <si>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</si>
  <si>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</si>
  <si>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</si>
  <si>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</si>
  <si>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</si>
  <si>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Conversão de Unidades</t>
  </si>
  <si>
    <t>Θ</t>
  </si>
  <si>
    <t>Φ</t>
  </si>
  <si>
    <t>Conversión de Unidades</t>
  </si>
  <si>
    <t>Units Conversion</t>
  </si>
  <si>
    <t>sys_cstrLoadOK</t>
  </si>
  <si>
    <t>OK!</t>
  </si>
  <si>
    <t>Languages List</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</si>
  <si>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</si>
  <si>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</si>
  <si>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</si>
  <si>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</si>
  <si>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</si>
  <si>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</si>
  <si>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</si>
  <si>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</si>
  <si>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</si>
  <si>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</si>
  <si>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</si>
  <si>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</si>
  <si>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</si>
  <si>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</si>
  <si>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</si>
  <si>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</si>
  <si>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</si>
  <si>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</si>
  <si>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</si>
  <si>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</si>
  <si>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</si>
  <si>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</si>
  <si>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</si>
  <si>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</si>
  <si>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</si>
  <si>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</si>
  <si>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</si>
  <si>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</si>
  <si>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</si>
  <si>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</si>
  <si>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</si>
  <si>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</si>
  <si>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</si>
  <si>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</si>
  <si>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</si>
  <si>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</si>
  <si>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</si>
  <si>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</si>
  <si>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</si>
  <si>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</si>
  <si>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</si>
  <si>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</si>
  <si>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</si>
  <si>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</si>
  <si>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</si>
  <si>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</si>
  <si>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</si>
  <si>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</si>
  <si>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</si>
  <si>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</si>
  <si>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</si>
  <si>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</si>
  <si>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</si>
  <si>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</si>
  <si>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</si>
  <si>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</si>
  <si>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</si>
  <si>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</si>
  <si>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</si>
  <si>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</si>
  <si>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</si>
  <si>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</si>
  <si>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</si>
  <si>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</si>
  <si>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</si>
  <si>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</si>
  <si>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</si>
  <si>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</si>
  <si>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</si>
  <si>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</si>
  <si>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</si>
  <si>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</si>
  <si>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</si>
  <si>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</si>
  <si>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</si>
  <si>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</si>
  <si>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</si>
  <si>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</si>
  <si>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</si>
  <si>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</si>
  <si>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</si>
  <si>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</si>
  <si>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</si>
  <si>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</si>
  <si>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</si>
  <si>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</si>
  <si>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</si>
  <si>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</si>
  <si>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</si>
  <si>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</si>
  <si>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</si>
  <si>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</si>
  <si>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</si>
  <si>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</si>
  <si>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</si>
  <si>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</si>
  <si>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</si>
  <si>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</si>
  <si>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</si>
  <si>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</si>
  <si>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</si>
  <si>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</si>
  <si>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</si>
  <si>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</si>
  <si>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</si>
  <si>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</si>
  <si>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</si>
  <si>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</si>
  <si>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</si>
  <si>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</si>
  <si>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</si>
  <si>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</si>
  <si>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</si>
  <si>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</si>
  <si>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</si>
  <si>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</si>
  <si>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</si>
  <si>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</si>
  <si>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</si>
  <si>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</si>
  <si>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</si>
  <si>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</si>
  <si>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</si>
  <si>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</si>
  <si>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</si>
  <si>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</si>
  <si>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</si>
  <si>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</si>
  <si>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</si>
  <si>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</si>
  <si>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</si>
  <si>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</si>
  <si>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</si>
  <si>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</si>
  <si>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</si>
  <si>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</si>
  <si>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</si>
  <si>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</si>
  <si>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</si>
  <si>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</si>
  <si>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</si>
  <si>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</si>
  <si>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</si>
  <si>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</si>
  <si>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</si>
  <si>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</si>
  <si>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</si>
  <si>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</si>
  <si>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</si>
  <si>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</si>
  <si>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</si>
  <si>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</si>
  <si>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</si>
  <si>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</si>
  <si>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</si>
  <si>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</si>
  <si>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</si>
  <si>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</si>
  <si>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</si>
  <si>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</si>
  <si>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sys_cstrW</t>
  </si>
  <si>
    <t>sys_cstrReadyIn</t>
  </si>
  <si>
    <t>sys_cstrOk</t>
  </si>
  <si>
    <t>sys_cstrCancel</t>
  </si>
  <si>
    <t>OK</t>
  </si>
  <si>
    <t>Cancel</t>
  </si>
  <si>
    <t>Cancelar</t>
  </si>
  <si>
    <t>Alterar</t>
  </si>
  <si>
    <t>Hora Inicial</t>
  </si>
  <si>
    <t>(na agenda semanal)</t>
  </si>
  <si>
    <t>Start hour</t>
  </si>
  <si>
    <t>(on week planner)</t>
  </si>
  <si>
    <t>Change</t>
  </si>
  <si>
    <t>Language:</t>
  </si>
  <si>
    <t>Linguagem:</t>
  </si>
  <si>
    <t>Location:   (Type for search)</t>
  </si>
  <si>
    <t>Localidade:   (Digite para busca rápida)</t>
  </si>
  <si>
    <t>sys_cstrLang</t>
  </si>
  <si>
    <t>sys_cstrLocation</t>
  </si>
  <si>
    <t>sys_cstrYear</t>
  </si>
  <si>
    <t>Year:</t>
  </si>
  <si>
    <t>Calendar Settings</t>
  </si>
  <si>
    <t>Definições do Calendário</t>
  </si>
  <si>
    <t>sys_cstrCalSettings</t>
  </si>
  <si>
    <t>Checagem prévia</t>
  </si>
  <si>
    <t>Previous Checklist</t>
  </si>
  <si>
    <t>Aguarde:  P: #p#  T: #t#  R: #r#  N:</t>
  </si>
  <si>
    <t>Wait:  P: #p#  T: #t#  R: #r#  N:</t>
  </si>
  <si>
    <t>sys_cstrCalc</t>
  </si>
  <si>
    <t>Calculando calendário...</t>
  </si>
  <si>
    <t>Cálculo del calendario...</t>
  </si>
  <si>
    <t>Calculating calendar...</t>
  </si>
  <si>
    <t>Calculating lunar calendar...</t>
  </si>
  <si>
    <t>Calculando calendário lunar...</t>
  </si>
  <si>
    <t>Calculando el calendario lunar ...</t>
  </si>
  <si>
    <t>sys_cstrCalcMoon</t>
  </si>
  <si>
    <t>Passo #a# de #t#</t>
  </si>
  <si>
    <t>Action #a# of #t#</t>
  </si>
  <si>
    <t>sys_cstrStep</t>
  </si>
  <si>
    <t>This Window will close in #s# seconds</t>
  </si>
  <si>
    <t>Esta ventana se cerrará en #s# segundos</t>
  </si>
  <si>
    <t>Esta janela será fechada em #s# segundos</t>
  </si>
  <si>
    <t>This Window will close in #s# second</t>
  </si>
  <si>
    <t>Esta ventana se cerrará en #s# segundo</t>
  </si>
  <si>
    <t>Esta janela será fechada em #s# segundo</t>
  </si>
  <si>
    <t>sys_cstrWClose2Secs</t>
  </si>
  <si>
    <t>sys_cstrWClose1Sec</t>
  </si>
  <si>
    <t>sys_cstrComplete</t>
  </si>
  <si>
    <t>Completo</t>
  </si>
  <si>
    <t>Generating the Vaishnava Planner...</t>
  </si>
  <si>
    <t>Gerando a Agenda Vaishnava...</t>
  </si>
  <si>
    <t>Generando el Planificador Vaishnava...</t>
  </si>
  <si>
    <t>sys_cstrGPlanCreate</t>
  </si>
  <si>
    <t>Click here to view location in Google Maps</t>
  </si>
  <si>
    <t>Clique aqui para ver a localidade no Google Maps</t>
  </si>
  <si>
    <t>Haga clic aquí para ver la ubicación en Google Maps</t>
  </si>
  <si>
    <t>sys_cstrGMView</t>
  </si>
  <si>
    <t xml:space="preserve">Wait: </t>
  </si>
  <si>
    <t xml:space="preserve">Aguarde: </t>
  </si>
  <si>
    <t xml:space="preserve">Ready in </t>
  </si>
  <si>
    <t xml:space="preserve">Pronto em </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</si>
  <si>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</si>
  <si>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</si>
  <si>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</si>
  <si>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</si>
  <si>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</si>
  <si>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</si>
  <si>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</si>
  <si>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</si>
  <si>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</si>
  <si>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</si>
  <si>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</si>
  <si>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</si>
  <si>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</si>
  <si>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</si>
  <si>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</si>
  <si>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</si>
  <si>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</si>
  <si>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</si>
  <si>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</si>
  <si>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</si>
  <si>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</si>
  <si>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</si>
  <si>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</si>
  <si>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</si>
  <si>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</si>
  <si>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</si>
  <si>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</si>
  <si>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</si>
  <si>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</si>
  <si>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</si>
  <si>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</si>
  <si>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</si>
  <si>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</si>
  <si>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</si>
  <si>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</si>
  <si>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</si>
  <si>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</si>
  <si>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</si>
  <si>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</si>
  <si>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</si>
  <si>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</si>
  <si>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</si>
  <si>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</si>
  <si>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</si>
  <si>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</si>
  <si>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</si>
  <si>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</si>
  <si>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</si>
  <si>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</si>
  <si>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</si>
  <si>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</si>
  <si>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</si>
  <si>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</si>
  <si>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</si>
  <si>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</si>
  <si>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</si>
  <si>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</si>
  <si>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</si>
  <si>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</si>
  <si>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</si>
  <si>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</si>
  <si>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</si>
  <si>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</si>
  <si>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</si>
  <si>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</si>
  <si>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</si>
  <si>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</si>
  <si>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</si>
  <si>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</si>
  <si>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</si>
  <si>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</si>
  <si>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</si>
  <si>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</si>
  <si>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</si>
  <si>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</si>
  <si>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</si>
  <si>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</si>
  <si>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</si>
  <si>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</si>
  <si>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</si>
  <si>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</si>
  <si>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</si>
  <si>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</si>
  <si>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</si>
  <si>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</si>
  <si>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</si>
  <si>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</si>
  <si>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</si>
  <si>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</si>
  <si>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</si>
  <si>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opt_section</t>
  </si>
  <si>
    <t>opt_plan</t>
  </si>
  <si>
    <t>opt_title</t>
  </si>
  <si>
    <t>opt_autogen</t>
  </si>
  <si>
    <t>opt_language</t>
  </si>
  <si>
    <t>opt_location</t>
  </si>
  <si>
    <t>opt_year</t>
  </si>
  <si>
    <t>opt_cityNameOnCover</t>
  </si>
  <si>
    <t>opt_horaInicial</t>
  </si>
  <si>
    <t>opt_horaInicialDet</t>
  </si>
  <si>
    <t>opt_edit</t>
  </si>
  <si>
    <t>opt_add</t>
  </si>
  <si>
    <t>opt_holiday</t>
  </si>
  <si>
    <t>opt_persdata</t>
  </si>
  <si>
    <t>opt_finweekback</t>
  </si>
  <si>
    <t>opt_updateExtData</t>
  </si>
  <si>
    <t>opt_cbxPersonalities</t>
  </si>
  <si>
    <t>opt_cbxReunions</t>
  </si>
  <si>
    <t>opt_cbxUnitsConversion</t>
  </si>
  <si>
    <t>opt_cmdGenerate</t>
  </si>
  <si>
    <t>opt_cmdCalendarChange</t>
  </si>
  <si>
    <t>opt_msAutCalTit</t>
  </si>
  <si>
    <t>opt_msAutCalc</t>
  </si>
  <si>
    <t>opt_msAutGenTit</t>
  </si>
  <si>
    <t>opt_msPdfGenerate</t>
  </si>
  <si>
    <t>opt_msPdfCancel</t>
  </si>
  <si>
    <t>opt_msAutGen</t>
  </si>
  <si>
    <t xml:space="preserve">Ocorreu um erro: </t>
  </si>
  <si>
    <t xml:space="preserve">Baixe a versão mais recente da Agenda Vaishnava Gplan em </t>
  </si>
  <si>
    <t>https://github.com/gopaladasa/GPlan/releases</t>
  </si>
  <si>
    <t>Não foi possível gerar todos os arquivos necessários para a criação da Agenda.</t>
  </si>
  <si>
    <t>It was not possible to generate all the files needed to create the Planner.</t>
  </si>
  <si>
    <t xml:space="preserve">Download the latest version of the Vaishnava Gplan Agenda in
</t>
  </si>
  <si>
    <t xml:space="preserve">Ocurrio un error: </t>
  </si>
  <si>
    <t>No fue posible generar todos los archivos necesarios para crear el Planificador.</t>
  </si>
  <si>
    <t xml:space="preserve">Descargue la última versión de la Agenda Vaishnava Gplan em </t>
  </si>
  <si>
    <t>sys_cstrError</t>
  </si>
  <si>
    <t>sys_cstrFileNotFound</t>
  </si>
  <si>
    <t>sys_cstrFileNotCreate</t>
  </si>
  <si>
    <t>sys_cstrGPlanDownloadSite</t>
  </si>
  <si>
    <t>sys_cstrDownloadGPlan</t>
  </si>
  <si>
    <t>sys_cstrErrorTitle</t>
  </si>
  <si>
    <t>During the previous check, it was not possible to find all the required files in the current folder.</t>
  </si>
  <si>
    <t>Durante la comprobación previo, no fue posible encontrar todos los archivos necesarios en la carpeta actual.</t>
  </si>
  <si>
    <t>sys_planPersonalities</t>
  </si>
  <si>
    <t>sys_planReunions</t>
  </si>
  <si>
    <t>sys_planUnitsConversion</t>
  </si>
  <si>
    <t>Reunioes</t>
  </si>
  <si>
    <t>Events</t>
  </si>
  <si>
    <t>Eventos</t>
  </si>
  <si>
    <t>sys_planEvents</t>
  </si>
  <si>
    <t>Sistema (Macros)</t>
  </si>
  <si>
    <t>System (Macros)</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</si>
  <si>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</si>
  <si>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</si>
  <si>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</si>
  <si>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</si>
  <si>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</si>
  <si>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</si>
  <si>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</si>
  <si>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</si>
  <si>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</si>
  <si>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</si>
  <si>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</si>
  <si>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</si>
  <si>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</si>
  <si>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</si>
  <si>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</si>
  <si>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</si>
  <si>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</si>
  <si>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Conversao Unidades</t>
  </si>
  <si>
    <t>Conversion Unidades</t>
  </si>
  <si>
    <t>Personalidades Eventos</t>
  </si>
  <si>
    <t>Personalities Events</t>
  </si>
  <si>
    <t>Calendar Data Automatic Updating</t>
  </si>
  <si>
    <t>Actualización automática de los datos del calendario</t>
  </si>
  <si>
    <t>Durante a checagem prévia, não foi possível encontrar todos os arquivos necessários na pasta atual.</t>
  </si>
  <si>
    <t>O cálculo do calendário foi cancelado.</t>
  </si>
  <si>
    <t>Calendar calculation canceled.</t>
  </si>
  <si>
    <t>Cálculo del calendario cancelado.</t>
  </si>
  <si>
    <t>opt_msCalCalcCanceled</t>
  </si>
  <si>
    <t>Day of Year</t>
  </si>
  <si>
    <t>New Year Countdown</t>
  </si>
  <si>
    <t>MoonTransitTime</t>
  </si>
  <si>
    <t>MoonRiseTime</t>
  </si>
  <si>
    <t>MoonSetTime</t>
  </si>
  <si>
    <t>Ref</t>
  </si>
  <si>
    <t>Feast Mark</t>
  </si>
  <si>
    <t>=$I$1:$J$2;$N$1:$O$2</t>
  </si>
  <si>
    <t>Fast Type</t>
  </si>
  <si>
    <t>Gaurabda 532 / 533</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</si>
  <si>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</si>
  <si>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</si>
  <si>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</si>
  <si>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</si>
  <si>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</si>
  <si>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</si>
  <si>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</si>
  <si>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</si>
  <si>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</si>
  <si>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</si>
  <si>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</si>
  <si>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</si>
  <si>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</si>
  <si>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</si>
  <si>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</si>
  <si>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</si>
  <si>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</si>
  <si>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</si>
  <si>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</si>
  <si>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</si>
  <si>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</si>
  <si>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</si>
  <si>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</si>
  <si>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</si>
  <si>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</si>
  <si>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</si>
  <si>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</si>
  <si>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</si>
  <si>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</si>
  <si>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</si>
  <si>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</si>
  <si>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</si>
  <si>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</si>
  <si>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</si>
  <si>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</si>
  <si>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</si>
  <si>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</si>
  <si>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</si>
  <si>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</si>
  <si>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</si>
  <si>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</si>
  <si>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</si>
  <si>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</si>
  <si>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</si>
  <si>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</si>
  <si>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</si>
  <si>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</si>
  <si>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</si>
  <si>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</si>
  <si>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</si>
  <si>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</si>
  <si>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</si>
  <si>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</si>
  <si>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</si>
  <si>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</si>
  <si>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</si>
  <si>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</si>
  <si>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</si>
  <si>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</si>
  <si>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</si>
  <si>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</si>
  <si>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</si>
  <si>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</si>
  <si>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</si>
  <si>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</si>
  <si>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</si>
  <si>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</si>
  <si>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</si>
  <si>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</si>
  <si>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</si>
  <si>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</si>
  <si>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</si>
  <si>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</si>
  <si>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</si>
  <si>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</si>
  <si>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</si>
  <si>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</si>
  <si>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</si>
  <si>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</si>
  <si>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</si>
  <si>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</si>
  <si>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</si>
  <si>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</si>
  <si>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</si>
  <si>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</si>
  <si>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</si>
  <si>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</si>
  <si>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</si>
  <si>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</si>
  <si>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</si>
  <si>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</si>
  <si>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20.1</t>
  </si>
  <si>
    <t>Recife</t>
  </si>
  <si>
    <t>VijayaMahadvadasi|VamanadevaApp|FastTNoon|JivaApp|FastTNoon|</t>
  </si>
  <si>
    <t>Monday2</t>
  </si>
  <si>
    <t>Tuesday2</t>
  </si>
  <si>
    <t>Wednesday2</t>
  </si>
  <si>
    <t>Tursday2</t>
  </si>
  <si>
    <t>Friday2</t>
  </si>
  <si>
    <t>꙰</t>
  </si>
  <si>
    <t>Copyright (c) 2005-2020 PAULO SERGIO DE ARAUJO.</t>
  </si>
  <si>
    <r>
      <t>:</t>
    </r>
    <r>
      <rPr>
        <sz val="8"/>
        <rFont val="Calibri"/>
        <family val="2"/>
      </rPr>
      <t>·</t>
    </r>
    <r>
      <rPr>
        <sz val="8"/>
        <rFont val="Calibri"/>
        <family val="2"/>
        <scheme val="minor"/>
      </rPr>
      <t>:</t>
    </r>
  </si>
  <si>
    <r>
      <t>`</t>
    </r>
    <r>
      <rPr>
        <sz val="8"/>
        <rFont val="Calibri"/>
        <family val="2"/>
      </rPr>
      <t>ό</t>
    </r>
    <r>
      <rPr>
        <sz val="8"/>
        <rFont val="Calibri"/>
        <family val="2"/>
        <scheme val="minor"/>
      </rPr>
      <t>´</t>
    </r>
  </si>
  <si>
    <t xml:space="preserve"> ĉ</t>
  </si>
  <si>
    <t xml:space="preserve"> c</t>
  </si>
  <si>
    <t xml:space="preserve"> č</t>
  </si>
  <si>
    <t>´ō`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</si>
</sst>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63">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sz val="10"/>
      <color indexed="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8"/>
      <name val="Calibri"/>
      <family val="2"/>
    </font>
  </fonts>
  <fills count="2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9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style="dotted">
        <color indexed="64"/>
      </right>
      <top style="dashed">
        <color indexed="64"/>
      </top>
      <bottom/>
      <diagonal/>
    </border>
    <border>
      <left style="dotted">
        <color indexed="64"/>
      </left>
      <right style="thin">
        <color indexed="64"/>
      </right>
      <top style="dotted">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dashed">
        <color indexed="64"/>
      </left>
      <right style="dotted">
        <color indexed="64"/>
      </right>
      <top/>
      <bottom/>
      <diagonal/>
    </border>
    <border>
      <left style="dotted">
        <color indexed="64"/>
      </left>
      <right style="thin">
        <color indexed="64"/>
      </right>
      <top/>
      <bottom/>
      <diagonal/>
    </border>
    <border>
      <left style="medium">
        <color indexed="64"/>
      </left>
      <right/>
      <top/>
      <bottom/>
      <diagonal/>
    </border>
    <border>
      <left/>
      <right style="medium">
        <color indexed="64"/>
      </right>
      <top/>
      <bottom/>
      <diagonal/>
    </border>
    <border>
      <left style="dash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6" fillId="0" borderId="0"/>
  </cellStyleXfs>
  <cellXfs count="623">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7" xfId="2" applyNumberFormat="1" applyFont="1" applyBorder="1" applyAlignment="1">
      <alignment horizontal="left" vertical="center"/>
    </xf>
    <xf numFmtId="164" fontId="12" fillId="0" borderId="18" xfId="2" applyNumberFormat="1" applyFont="1" applyBorder="1" applyAlignment="1">
      <alignment horizontal="left" vertical="center"/>
    </xf>
    <xf numFmtId="164" fontId="12" fillId="0" borderId="18" xfId="2" applyNumberFormat="1" applyFont="1" applyBorder="1" applyAlignment="1" applyProtection="1">
      <alignment horizontal="left" vertical="center"/>
      <protection locked="0"/>
    </xf>
    <xf numFmtId="14" fontId="6" fillId="0" borderId="18" xfId="2" applyNumberFormat="1" applyBorder="1" applyAlignment="1" applyProtection="1">
      <alignment horizontal="left" vertical="center" wrapText="1"/>
      <protection locked="0"/>
    </xf>
    <xf numFmtId="164" fontId="12" fillId="0" borderId="19"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8" xfId="2" applyNumberFormat="1" applyFont="1" applyBorder="1" applyAlignment="1">
      <alignment vertical="center"/>
    </xf>
    <xf numFmtId="164" fontId="12" fillId="0" borderId="18" xfId="2" applyNumberFormat="1" applyFont="1" applyBorder="1" applyAlignment="1">
      <alignment horizontal="right" vertical="center"/>
    </xf>
    <xf numFmtId="164" fontId="12" fillId="0" borderId="18" xfId="2" applyNumberFormat="1" applyFont="1" applyBorder="1" applyAlignment="1" applyProtection="1">
      <alignment horizontal="right" vertical="center"/>
      <protection locked="0"/>
    </xf>
    <xf numFmtId="14" fontId="6" fillId="0" borderId="18"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20" xfId="1" applyFont="1" applyBorder="1" applyProtection="1">
      <protection locked="0"/>
    </xf>
    <xf numFmtId="164" fontId="12" fillId="0" borderId="17" xfId="2" applyNumberFormat="1" applyFont="1" applyBorder="1" applyAlignment="1">
      <alignment vertical="center"/>
    </xf>
    <xf numFmtId="164" fontId="12" fillId="0" borderId="18" xfId="2" applyNumberFormat="1" applyFont="1" applyBorder="1" applyAlignment="1" applyProtection="1">
      <alignment vertical="center"/>
      <protection locked="0"/>
    </xf>
    <xf numFmtId="164" fontId="12" fillId="0" borderId="19" xfId="2" applyNumberFormat="1" applyFont="1" applyBorder="1" applyAlignment="1" applyProtection="1">
      <alignment vertical="center"/>
      <protection locked="0"/>
    </xf>
    <xf numFmtId="164" fontId="12" fillId="0" borderId="18" xfId="2" quotePrefix="1" applyNumberFormat="1" applyFont="1" applyBorder="1" applyAlignment="1">
      <alignment horizontal="center" vertical="center"/>
    </xf>
    <xf numFmtId="164" fontId="12" fillId="0" borderId="21" xfId="2" applyNumberFormat="1" applyFont="1" applyBorder="1" applyAlignment="1">
      <alignment horizontal="left" vertical="center"/>
    </xf>
    <xf numFmtId="164" fontId="12" fillId="0" borderId="22" xfId="2" applyNumberFormat="1" applyFont="1" applyBorder="1" applyAlignment="1">
      <alignment horizontal="left" vertical="center"/>
    </xf>
    <xf numFmtId="164" fontId="12" fillId="0" borderId="22" xfId="2" applyNumberFormat="1" applyFont="1" applyBorder="1" applyAlignment="1" applyProtection="1">
      <alignment horizontal="left" vertical="center"/>
      <protection locked="0"/>
    </xf>
    <xf numFmtId="14" fontId="6" fillId="0" borderId="22" xfId="2" applyNumberFormat="1" applyBorder="1" applyAlignment="1" applyProtection="1">
      <alignment horizontal="left" vertical="center" wrapText="1"/>
      <protection locked="0"/>
    </xf>
    <xf numFmtId="164" fontId="12" fillId="0" borderId="23"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6" xfId="2" applyFont="1" applyBorder="1" applyAlignment="1">
      <alignment vertical="center"/>
    </xf>
    <xf numFmtId="164" fontId="12" fillId="0" borderId="16" xfId="2" applyNumberFormat="1" applyFont="1" applyBorder="1" applyAlignment="1">
      <alignment horizontal="left" vertical="center"/>
    </xf>
    <xf numFmtId="14" fontId="6" fillId="0" borderId="16" xfId="2" applyNumberFormat="1" applyBorder="1" applyAlignment="1">
      <alignment horizontal="left" vertical="center" wrapText="1"/>
    </xf>
    <xf numFmtId="14" fontId="12" fillId="0" borderId="16" xfId="2" applyNumberFormat="1" applyFont="1" applyBorder="1" applyAlignment="1">
      <alignment horizontal="left" vertical="center"/>
    </xf>
    <xf numFmtId="14" fontId="12" fillId="0" borderId="16" xfId="2" applyNumberFormat="1" applyFont="1" applyBorder="1" applyAlignment="1">
      <alignment horizontal="left" vertical="center" wrapText="1"/>
    </xf>
    <xf numFmtId="14" fontId="12" fillId="0" borderId="16" xfId="2" applyNumberFormat="1" applyFont="1" applyBorder="1" applyAlignment="1" applyProtection="1">
      <alignment horizontal="left" vertical="center" wrapText="1"/>
      <protection locked="0"/>
    </xf>
    <xf numFmtId="164" fontId="12" fillId="0" borderId="19" xfId="2" applyNumberFormat="1" applyFont="1" applyBorder="1" applyAlignment="1">
      <alignment horizontal="left" vertical="center"/>
    </xf>
    <xf numFmtId="164" fontId="12" fillId="0" borderId="17" xfId="2" applyNumberFormat="1" applyFont="1" applyBorder="1" applyAlignment="1">
      <alignment horizontal="right" vertical="center"/>
    </xf>
    <xf numFmtId="164" fontId="12" fillId="0" borderId="18" xfId="2" applyNumberFormat="1" applyFont="1" applyBorder="1" applyAlignment="1" applyProtection="1">
      <alignment horizontal="left" vertical="top"/>
      <protection locked="0"/>
    </xf>
    <xf numFmtId="0" fontId="6" fillId="0" borderId="18" xfId="2" applyBorder="1" applyAlignment="1" applyProtection="1">
      <alignment horizontal="left" vertical="center"/>
      <protection locked="0"/>
    </xf>
    <xf numFmtId="0" fontId="6" fillId="0" borderId="19"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4" xfId="1" applyFont="1" applyBorder="1" applyAlignment="1">
      <alignment horizontal="center" vertical="center"/>
    </xf>
    <xf numFmtId="0" fontId="4" fillId="0" borderId="24" xfId="1" applyFont="1" applyBorder="1" applyAlignment="1">
      <alignment horizontal="center" vertical="center" wrapText="1"/>
    </xf>
    <xf numFmtId="0" fontId="5" fillId="0" borderId="1" xfId="1" applyBorder="1"/>
    <xf numFmtId="0" fontId="12" fillId="0" borderId="17" xfId="1" applyFont="1" applyBorder="1"/>
    <xf numFmtId="0" fontId="12" fillId="0" borderId="18" xfId="1" applyFont="1" applyBorder="1"/>
    <xf numFmtId="0" fontId="12" fillId="0" borderId="19" xfId="1" applyFont="1" applyBorder="1"/>
    <xf numFmtId="0" fontId="5" fillId="0" borderId="8" xfId="1" applyBorder="1"/>
    <xf numFmtId="0" fontId="5" fillId="0" borderId="12" xfId="1" applyBorder="1"/>
    <xf numFmtId="0" fontId="5" fillId="0" borderId="4" xfId="1" applyBorder="1"/>
    <xf numFmtId="165" fontId="14" fillId="0" borderId="24" xfId="1" applyNumberFormat="1" applyFont="1" applyBorder="1" applyAlignment="1" applyProtection="1">
      <alignment horizontal="center"/>
      <protection locked="0"/>
    </xf>
    <xf numFmtId="166" fontId="14" fillId="0" borderId="24" xfId="1" applyNumberFormat="1" applyFont="1" applyBorder="1" applyAlignment="1">
      <alignment horizontal="center"/>
    </xf>
    <xf numFmtId="0" fontId="14" fillId="0" borderId="24" xfId="1" applyFont="1" applyBorder="1" applyProtection="1">
      <protection locked="0"/>
    </xf>
    <xf numFmtId="0" fontId="14" fillId="0" borderId="24" xfId="1" applyFont="1" applyBorder="1"/>
    <xf numFmtId="166" fontId="14" fillId="0" borderId="24"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4" xfId="1" applyFont="1" applyBorder="1" applyAlignment="1" applyProtection="1">
      <alignment horizontal="center"/>
      <protection locked="0"/>
    </xf>
    <xf numFmtId="0" fontId="12" fillId="0" borderId="19" xfId="1" applyFont="1" applyBorder="1" applyAlignment="1">
      <alignment horizontal="center"/>
    </xf>
    <xf numFmtId="165" fontId="14" fillId="0" borderId="24" xfId="1" applyNumberFormat="1" applyFont="1" applyBorder="1" applyAlignment="1">
      <alignment horizontal="center"/>
    </xf>
    <xf numFmtId="0" fontId="14" fillId="0" borderId="0" xfId="2" applyFont="1" applyAlignment="1">
      <alignment vertical="center"/>
    </xf>
    <xf numFmtId="0" fontId="14" fillId="0" borderId="24" xfId="1" applyFont="1" applyBorder="1" applyAlignment="1">
      <alignment horizontal="center"/>
    </xf>
    <xf numFmtId="0" fontId="10" fillId="0" borderId="0" xfId="1" applyFont="1" applyAlignment="1">
      <alignment vertical="center"/>
    </xf>
    <xf numFmtId="0" fontId="13" fillId="5" borderId="14" xfId="2" applyFont="1" applyFill="1" applyBorder="1" applyAlignment="1">
      <alignment vertical="center"/>
    </xf>
    <xf numFmtId="14" fontId="6" fillId="0" borderId="25" xfId="1" applyNumberFormat="1" applyFont="1" applyBorder="1"/>
    <xf numFmtId="0" fontId="18" fillId="9" borderId="26" xfId="2" applyFont="1" applyFill="1" applyBorder="1" applyAlignment="1">
      <alignment horizontal="center" vertical="center"/>
    </xf>
    <xf numFmtId="164" fontId="19" fillId="9" borderId="27" xfId="2" applyNumberFormat="1" applyFont="1" applyFill="1" applyBorder="1" applyAlignment="1">
      <alignment vertical="center"/>
    </xf>
    <xf numFmtId="0" fontId="19" fillId="9" borderId="27" xfId="2" applyFont="1" applyFill="1" applyBorder="1" applyAlignment="1">
      <alignment horizontal="center" vertical="center"/>
    </xf>
    <xf numFmtId="0" fontId="2" fillId="0" borderId="4" xfId="2" applyFont="1" applyBorder="1" applyAlignment="1">
      <alignment horizontal="center" vertical="center"/>
    </xf>
    <xf numFmtId="0" fontId="2" fillId="0" borderId="0" xfId="2" applyFont="1" applyAlignment="1">
      <alignment horizontal="center" vertical="center"/>
    </xf>
    <xf numFmtId="0" fontId="2" fillId="0" borderId="29" xfId="2" applyFont="1" applyBorder="1" applyAlignment="1">
      <alignment horizontal="center" vertical="center"/>
    </xf>
    <xf numFmtId="0" fontId="2" fillId="0" borderId="30" xfId="2" applyFont="1" applyBorder="1" applyAlignment="1">
      <alignment horizontal="center" vertical="center"/>
    </xf>
    <xf numFmtId="0" fontId="2" fillId="0" borderId="31"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32"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164" fontId="6" fillId="0" borderId="33" xfId="2" applyNumberFormat="1" applyBorder="1" applyAlignment="1">
      <alignment horizontal="center" vertical="center"/>
    </xf>
    <xf numFmtId="164" fontId="6" fillId="0" borderId="34" xfId="2" applyNumberFormat="1" applyBorder="1" applyAlignment="1">
      <alignment horizontal="center" vertical="center"/>
    </xf>
    <xf numFmtId="0" fontId="8" fillId="0" borderId="0" xfId="2" applyFont="1" applyAlignment="1">
      <alignment horizontal="right" vertical="center"/>
    </xf>
    <xf numFmtId="0" fontId="6" fillId="0" borderId="35"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6"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164" fontId="6" fillId="0" borderId="37" xfId="2" applyNumberFormat="1" applyBorder="1" applyAlignment="1">
      <alignment horizontal="center" vertical="center"/>
    </xf>
    <xf numFmtId="164" fontId="6" fillId="0" borderId="38" xfId="2" applyNumberFormat="1" applyBorder="1" applyAlignment="1">
      <alignment horizontal="center" vertical="center"/>
    </xf>
    <xf numFmtId="0" fontId="6" fillId="0" borderId="39" xfId="2" applyBorder="1" applyAlignment="1">
      <alignment horizontal="center" vertical="center"/>
    </xf>
    <xf numFmtId="0" fontId="6" fillId="0" borderId="25" xfId="2" applyBorder="1" applyAlignment="1">
      <alignment horizontal="center" vertical="center"/>
    </xf>
    <xf numFmtId="167" fontId="8" fillId="11" borderId="25" xfId="2" applyNumberFormat="1" applyFont="1" applyFill="1" applyBorder="1" applyAlignment="1">
      <alignment horizontal="center" vertical="center"/>
    </xf>
    <xf numFmtId="167" fontId="6" fillId="11" borderId="40"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6" xfId="2" applyFont="1" applyFill="1" applyBorder="1" applyAlignment="1">
      <alignment horizontal="center" vertical="center"/>
    </xf>
    <xf numFmtId="0" fontId="6" fillId="0" borderId="0" xfId="2" applyAlignment="1">
      <alignment vertical="center"/>
    </xf>
    <xf numFmtId="0" fontId="22" fillId="5" borderId="14"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22" fillId="0" borderId="4" xfId="2" applyFont="1" applyBorder="1" applyAlignment="1">
      <alignment horizontal="left" vertical="center" wrapText="1"/>
    </xf>
    <xf numFmtId="0" fontId="22" fillId="0" borderId="10" xfId="2" applyFont="1" applyBorder="1" applyAlignment="1">
      <alignment horizontal="left" vertical="center" wrapText="1"/>
    </xf>
    <xf numFmtId="0" fontId="6" fillId="0" borderId="10" xfId="1" applyFont="1" applyBorder="1"/>
    <xf numFmtId="0" fontId="6" fillId="0" borderId="4" xfId="1" applyFont="1" applyBorder="1"/>
    <xf numFmtId="0" fontId="14" fillId="0" borderId="4" xfId="2" applyFont="1" applyBorder="1" applyAlignment="1">
      <alignment horizontal="center" vertical="center"/>
    </xf>
    <xf numFmtId="164" fontId="4" fillId="0" borderId="4" xfId="2" applyNumberFormat="1" applyFont="1" applyBorder="1" applyAlignment="1">
      <alignment horizontal="left" vertical="center"/>
    </xf>
    <xf numFmtId="0" fontId="22" fillId="0" borderId="1" xfId="2" applyFont="1" applyBorder="1" applyAlignment="1">
      <alignment horizontal="left" vertical="center" wrapText="1"/>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6" fillId="0" borderId="8" xfId="1" applyFont="1" applyBorder="1"/>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0" fontId="22" fillId="0" borderId="10" xfId="2" applyFont="1" applyBorder="1" applyAlignment="1">
      <alignment horizontal="left" vertical="top" wrapText="1"/>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4" fillId="0" borderId="4" xfId="2" applyFont="1" applyBorder="1" applyAlignment="1">
      <alignment horizontal="center" vertical="center"/>
    </xf>
    <xf numFmtId="0" fontId="4" fillId="0" borderId="3" xfId="2" applyFont="1" applyBorder="1" applyAlignment="1">
      <alignment horizontal="center" vertical="center"/>
    </xf>
    <xf numFmtId="0" fontId="4" fillId="0" borderId="1" xfId="2" applyFont="1" applyBorder="1" applyAlignment="1">
      <alignment horizontal="center" vertical="center"/>
    </xf>
    <xf numFmtId="0" fontId="4" fillId="0" borderId="13" xfId="1" applyFont="1" applyBorder="1" applyAlignment="1">
      <alignment horizontal="center" vertical="center"/>
    </xf>
    <xf numFmtId="0" fontId="22" fillId="0" borderId="8" xfId="2" applyFont="1" applyBorder="1" applyAlignment="1">
      <alignment horizontal="left" vertical="center" wrapText="1"/>
    </xf>
    <xf numFmtId="0" fontId="14" fillId="0" borderId="8" xfId="2" applyFont="1" applyBorder="1" applyAlignment="1">
      <alignment horizontal="center" vertical="center"/>
    </xf>
    <xf numFmtId="164" fontId="4" fillId="0" borderId="8" xfId="2" applyNumberFormat="1" applyFont="1" applyBorder="1" applyAlignment="1">
      <alignment horizontal="left"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0" fontId="4" fillId="0" borderId="2" xfId="2" applyFont="1" applyBorder="1" applyAlignment="1">
      <alignment horizontal="center" vertical="center"/>
    </xf>
    <xf numFmtId="0" fontId="4" fillId="0" borderId="8" xfId="2" applyFont="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6" xfId="2" applyFont="1" applyBorder="1" applyAlignment="1">
      <alignment horizontal="right"/>
    </xf>
    <xf numFmtId="0" fontId="25" fillId="0" borderId="16" xfId="2" applyFont="1" applyBorder="1" applyAlignment="1">
      <alignment horizontal="right"/>
    </xf>
    <xf numFmtId="0" fontId="13" fillId="0" borderId="20" xfId="2" applyFont="1" applyBorder="1" applyAlignment="1">
      <alignment vertical="center"/>
    </xf>
    <xf numFmtId="0" fontId="13" fillId="0" borderId="42" xfId="2" applyFont="1" applyBorder="1" applyAlignment="1">
      <alignment vertical="center"/>
    </xf>
    <xf numFmtId="0" fontId="6" fillId="0" borderId="44" xfId="2" applyBorder="1" applyAlignment="1">
      <alignment vertical="center"/>
    </xf>
    <xf numFmtId="0" fontId="13" fillId="0" borderId="45" xfId="2" applyFont="1" applyBorder="1" applyAlignment="1">
      <alignment vertical="center"/>
    </xf>
    <xf numFmtId="0" fontId="13" fillId="0" borderId="44" xfId="2" applyFont="1" applyBorder="1" applyAlignment="1">
      <alignment vertical="center"/>
    </xf>
    <xf numFmtId="0" fontId="6" fillId="0" borderId="41" xfId="2" applyBorder="1" applyAlignment="1">
      <alignment vertical="center"/>
    </xf>
    <xf numFmtId="0" fontId="13" fillId="0" borderId="41" xfId="2" applyFont="1" applyBorder="1" applyAlignment="1">
      <alignment vertical="center"/>
    </xf>
    <xf numFmtId="0" fontId="13" fillId="0" borderId="46" xfId="2" applyFont="1" applyBorder="1" applyAlignment="1">
      <alignment vertical="center"/>
    </xf>
    <xf numFmtId="0" fontId="13" fillId="0" borderId="47" xfId="2" applyFont="1" applyBorder="1" applyAlignment="1">
      <alignment vertical="center"/>
    </xf>
    <xf numFmtId="0" fontId="6" fillId="0" borderId="16" xfId="2" applyBorder="1" applyAlignment="1">
      <alignment vertical="center"/>
    </xf>
    <xf numFmtId="0" fontId="25" fillId="0" borderId="0" xfId="2" applyFont="1" applyAlignment="1">
      <alignment horizontal="right"/>
    </xf>
    <xf numFmtId="0" fontId="13" fillId="0" borderId="48" xfId="2" applyFont="1" applyBorder="1" applyAlignment="1">
      <alignment vertical="center"/>
    </xf>
    <xf numFmtId="0" fontId="13" fillId="0" borderId="49" xfId="2" applyFont="1" applyBorder="1" applyAlignment="1">
      <alignment vertical="center"/>
    </xf>
    <xf numFmtId="0" fontId="13" fillId="0" borderId="50" xfId="2" applyFont="1" applyBorder="1" applyAlignment="1">
      <alignment vertical="center"/>
    </xf>
    <xf numFmtId="0" fontId="13" fillId="0" borderId="51" xfId="2" applyFont="1" applyBorder="1" applyAlignment="1">
      <alignment vertical="center"/>
    </xf>
    <xf numFmtId="0" fontId="6" fillId="0" borderId="43" xfId="2" applyBorder="1" applyAlignment="1">
      <alignment vertical="center"/>
    </xf>
    <xf numFmtId="0" fontId="13" fillId="0" borderId="52" xfId="2" applyFont="1" applyBorder="1" applyAlignment="1">
      <alignment vertical="center"/>
    </xf>
    <xf numFmtId="0" fontId="13" fillId="0" borderId="43"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6" xfId="2" applyFont="1" applyBorder="1" applyAlignment="1">
      <alignment vertical="center"/>
    </xf>
    <xf numFmtId="0" fontId="17" fillId="0" borderId="16"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4" xfId="2" applyFill="1" applyBorder="1" applyAlignment="1">
      <alignment vertical="center"/>
    </xf>
    <xf numFmtId="0" fontId="6" fillId="10" borderId="40" xfId="2" applyFill="1" applyBorder="1" applyAlignment="1">
      <alignment horizontal="center" vertical="center"/>
    </xf>
    <xf numFmtId="0" fontId="6" fillId="10" borderId="39" xfId="2" applyFill="1" applyBorder="1" applyAlignment="1">
      <alignment horizontal="center" vertical="center"/>
    </xf>
    <xf numFmtId="164" fontId="8" fillId="0" borderId="46" xfId="2" applyNumberFormat="1" applyFont="1" applyBorder="1" applyAlignment="1">
      <alignment horizontal="center" vertical="center"/>
    </xf>
    <xf numFmtId="164" fontId="8" fillId="0" borderId="47" xfId="2" applyNumberFormat="1" applyFont="1" applyBorder="1" applyAlignment="1">
      <alignment horizontal="center" vertical="center"/>
    </xf>
    <xf numFmtId="164" fontId="8" fillId="0" borderId="16" xfId="2" applyNumberFormat="1" applyFont="1" applyBorder="1" applyAlignment="1">
      <alignment horizontal="center" vertical="center"/>
    </xf>
    <xf numFmtId="0" fontId="6" fillId="10" borderId="35" xfId="2" applyFill="1" applyBorder="1" applyAlignment="1">
      <alignment horizontal="center" vertical="center"/>
    </xf>
    <xf numFmtId="164" fontId="8" fillId="0" borderId="20" xfId="2" applyNumberFormat="1" applyFont="1" applyBorder="1" applyAlignment="1">
      <alignment horizontal="center" vertical="center"/>
    </xf>
    <xf numFmtId="164" fontId="8" fillId="0" borderId="42"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6" xfId="2" applyFont="1" applyBorder="1" applyAlignment="1">
      <alignment horizontal="left" vertical="center"/>
    </xf>
    <xf numFmtId="0" fontId="2" fillId="10" borderId="36" xfId="2" applyFont="1" applyFill="1" applyBorder="1" applyAlignment="1">
      <alignment horizontal="center" vertical="center"/>
    </xf>
    <xf numFmtId="0" fontId="2" fillId="10" borderId="35" xfId="2" applyFont="1" applyFill="1" applyBorder="1" applyAlignment="1">
      <alignment horizontal="center" vertical="center"/>
    </xf>
    <xf numFmtId="0" fontId="2" fillId="0" borderId="35" xfId="2" applyFont="1" applyBorder="1" applyAlignment="1">
      <alignment horizontal="center" vertical="center"/>
    </xf>
    <xf numFmtId="0" fontId="2" fillId="0" borderId="20" xfId="2" applyFont="1" applyBorder="1" applyAlignment="1">
      <alignment horizontal="center" vertical="center"/>
    </xf>
    <xf numFmtId="0" fontId="2" fillId="0" borderId="42" xfId="2" applyFont="1" applyBorder="1" applyAlignment="1">
      <alignment horizontal="center" vertical="center"/>
    </xf>
    <xf numFmtId="0" fontId="22" fillId="0" borderId="0" xfId="2" applyFont="1" applyAlignment="1">
      <alignment vertical="center"/>
    </xf>
    <xf numFmtId="0" fontId="30" fillId="9" borderId="56" xfId="2" applyFont="1" applyFill="1" applyBorder="1" applyAlignment="1">
      <alignment horizontal="center" vertical="center"/>
    </xf>
    <xf numFmtId="164" fontId="31" fillId="0" borderId="20" xfId="2" applyNumberFormat="1" applyFont="1" applyBorder="1" applyAlignment="1">
      <alignment horizontal="center" vertical="center"/>
    </xf>
    <xf numFmtId="164" fontId="31" fillId="0" borderId="42"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31" xfId="2" applyFont="1" applyFill="1" applyBorder="1" applyAlignment="1">
      <alignment horizontal="center" vertical="center"/>
    </xf>
    <xf numFmtId="0" fontId="22" fillId="0" borderId="0" xfId="2" applyFont="1" applyAlignment="1">
      <alignment horizontal="left" vertical="center"/>
    </xf>
    <xf numFmtId="0" fontId="2" fillId="0" borderId="46" xfId="2" applyFont="1" applyBorder="1" applyAlignment="1">
      <alignment horizontal="center" vertical="center"/>
    </xf>
    <xf numFmtId="0" fontId="2" fillId="0" borderId="16" xfId="2" applyFont="1" applyBorder="1" applyAlignment="1">
      <alignment horizontal="center" vertical="center"/>
    </xf>
    <xf numFmtId="0" fontId="2" fillId="0" borderId="47" xfId="2" applyFont="1" applyBorder="1" applyAlignment="1">
      <alignment horizontal="center" vertical="center"/>
    </xf>
    <xf numFmtId="0" fontId="22" fillId="0" borderId="16" xfId="2" applyFont="1" applyBorder="1" applyAlignment="1">
      <alignment vertical="center"/>
    </xf>
    <xf numFmtId="0" fontId="18" fillId="9" borderId="28" xfId="2" applyFont="1" applyFill="1" applyBorder="1" applyAlignment="1">
      <alignment horizontal="center" vertical="center"/>
    </xf>
    <xf numFmtId="0" fontId="18" fillId="9" borderId="27"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56" xfId="2" applyFont="1" applyFill="1" applyBorder="1" applyAlignment="1">
      <alignment horizontal="center" vertical="center"/>
    </xf>
    <xf numFmtId="164" fontId="31" fillId="0" borderId="46" xfId="2" applyNumberFormat="1" applyFont="1" applyBorder="1" applyAlignment="1">
      <alignment horizontal="center" vertical="center"/>
    </xf>
    <xf numFmtId="164" fontId="31" fillId="0" borderId="47" xfId="2" applyNumberFormat="1" applyFont="1" applyBorder="1" applyAlignment="1">
      <alignment horizontal="center" vertical="center"/>
    </xf>
    <xf numFmtId="164" fontId="31" fillId="0" borderId="16" xfId="2" applyNumberFormat="1" applyFont="1" applyBorder="1" applyAlignment="1">
      <alignment horizontal="center" vertical="center"/>
    </xf>
    <xf numFmtId="0" fontId="18" fillId="9" borderId="57" xfId="2" applyFont="1" applyFill="1" applyBorder="1" applyAlignment="1">
      <alignment horizontal="center" vertical="center"/>
    </xf>
    <xf numFmtId="0" fontId="32" fillId="0" borderId="0" xfId="2" applyFont="1" applyAlignment="1">
      <alignment horizontal="right" vertical="center" wrapText="1"/>
    </xf>
    <xf numFmtId="0" fontId="32" fillId="0" borderId="45"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8" xfId="2" applyFont="1" applyBorder="1" applyAlignment="1">
      <alignment vertical="center"/>
    </xf>
    <xf numFmtId="0" fontId="13" fillId="0" borderId="59" xfId="2" applyFont="1" applyBorder="1" applyAlignment="1">
      <alignment vertical="center"/>
    </xf>
    <xf numFmtId="0" fontId="13" fillId="0" borderId="60" xfId="2" applyFont="1" applyBorder="1" applyAlignment="1">
      <alignment vertical="center"/>
    </xf>
    <xf numFmtId="0" fontId="6" fillId="0" borderId="60" xfId="2" applyBorder="1" applyAlignment="1">
      <alignment vertical="center"/>
    </xf>
    <xf numFmtId="0" fontId="34" fillId="0" borderId="52"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44"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6" fillId="0" borderId="0" xfId="1" applyFont="1"/>
    <xf numFmtId="0" fontId="44" fillId="0" borderId="0" xfId="2" applyFont="1" applyAlignment="1">
      <alignment vertical="center"/>
    </xf>
    <xf numFmtId="0" fontId="44" fillId="0" borderId="0" xfId="2" applyFont="1" applyAlignment="1" applyProtection="1">
      <alignment horizontal="right" vertical="center"/>
      <protection locked="0"/>
    </xf>
    <xf numFmtId="0" fontId="13" fillId="0" borderId="0" xfId="1" applyFont="1"/>
    <xf numFmtId="0" fontId="17" fillId="0" borderId="16" xfId="2" applyFont="1" applyBorder="1" applyAlignment="1">
      <alignment horizontal="left" vertical="top"/>
    </xf>
    <xf numFmtId="0" fontId="17" fillId="0" borderId="46" xfId="2" applyFont="1" applyBorder="1" applyAlignment="1">
      <alignment vertical="top"/>
    </xf>
    <xf numFmtId="0" fontId="17" fillId="0" borderId="47" xfId="2" applyFont="1" applyBorder="1" applyAlignment="1">
      <alignment vertical="top"/>
    </xf>
    <xf numFmtId="0" fontId="17" fillId="0" borderId="16" xfId="2" applyFont="1" applyBorder="1" applyAlignment="1">
      <alignment horizontal="right" vertical="top"/>
    </xf>
    <xf numFmtId="14" fontId="13" fillId="0" borderId="18" xfId="2" applyNumberFormat="1" applyFont="1" applyBorder="1" applyAlignment="1">
      <alignment horizontal="left" vertical="center" wrapText="1"/>
    </xf>
    <xf numFmtId="14" fontId="13" fillId="0" borderId="19" xfId="2" applyNumberFormat="1" applyFont="1" applyBorder="1" applyAlignment="1">
      <alignment horizontal="left" vertical="center" wrapText="1"/>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xf>
    <xf numFmtId="0" fontId="13" fillId="0" borderId="19" xfId="2" applyFont="1" applyBorder="1" applyAlignment="1">
      <alignment horizontal="left" vertical="center" wrapText="1"/>
    </xf>
    <xf numFmtId="0" fontId="13" fillId="0" borderId="17" xfId="2" applyFont="1" applyBorder="1" applyAlignment="1">
      <alignment horizontal="left" vertical="center" wrapText="1"/>
    </xf>
    <xf numFmtId="0" fontId="13" fillId="0" borderId="18" xfId="2" applyFont="1" applyBorder="1" applyAlignment="1">
      <alignment horizontal="left" vertical="center" wrapText="1"/>
    </xf>
    <xf numFmtId="0" fontId="1" fillId="0" borderId="0" xfId="2" applyFont="1" applyAlignment="1">
      <alignment vertical="center"/>
    </xf>
    <xf numFmtId="0" fontId="44" fillId="0" borderId="0" xfId="2" applyFont="1" applyAlignment="1" applyProtection="1">
      <alignment horizontal="center" vertical="center"/>
      <protection locked="0"/>
    </xf>
    <xf numFmtId="0" fontId="44" fillId="0" borderId="0" xfId="2" applyFont="1" applyAlignment="1">
      <alignment horizontal="right" vertical="center"/>
    </xf>
    <xf numFmtId="0" fontId="1" fillId="0" borderId="0" xfId="2" applyFont="1" applyAlignment="1" applyProtection="1">
      <alignment horizontal="center" vertical="center"/>
      <protection locked="0"/>
    </xf>
    <xf numFmtId="0" fontId="44"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6"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164" fontId="4" fillId="0" borderId="12" xfId="2" applyNumberFormat="1" applyFont="1" applyBorder="1" applyAlignment="1">
      <alignment horizontal="right" vertical="center"/>
    </xf>
    <xf numFmtId="0" fontId="6" fillId="0" borderId="0" xfId="1" applyFont="1" applyAlignment="1">
      <alignment horizontal="justify" wrapText="1"/>
    </xf>
    <xf numFmtId="0" fontId="6" fillId="0" borderId="0" xfId="1" applyFont="1" applyAlignment="1">
      <alignment horizontal="right" vertical="top"/>
    </xf>
    <xf numFmtId="0" fontId="47" fillId="0" borderId="0" xfId="1" applyFont="1" applyAlignment="1">
      <alignment horizontal="center" vertical="top"/>
    </xf>
    <xf numFmtId="0" fontId="49" fillId="0" borderId="0" xfId="0" applyFont="1"/>
    <xf numFmtId="0" fontId="35" fillId="0" borderId="0" xfId="0" applyFont="1"/>
    <xf numFmtId="0" fontId="35" fillId="0" borderId="61" xfId="0" applyFont="1" applyBorder="1"/>
    <xf numFmtId="0" fontId="49" fillId="0" borderId="62"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50" fillId="0" borderId="0" xfId="0" applyFont="1" applyAlignment="1">
      <alignment horizontal="center" vertical="top"/>
    </xf>
    <xf numFmtId="0" fontId="1" fillId="0" borderId="45" xfId="2" applyFont="1" applyBorder="1" applyAlignment="1">
      <alignment horizontal="center" vertical="center" wrapText="1"/>
    </xf>
    <xf numFmtId="169" fontId="8" fillId="0" borderId="45" xfId="2" applyNumberFormat="1" applyFont="1" applyBorder="1" applyAlignment="1">
      <alignment horizontal="left" vertical="center"/>
    </xf>
    <xf numFmtId="0" fontId="8" fillId="0" borderId="45" xfId="2" applyFont="1" applyBorder="1" applyAlignment="1">
      <alignment horizontal="left" vertical="center"/>
    </xf>
    <xf numFmtId="0" fontId="3" fillId="0" borderId="63" xfId="2" applyFont="1" applyBorder="1" applyAlignment="1">
      <alignment vertical="center"/>
    </xf>
    <xf numFmtId="0" fontId="13" fillId="0" borderId="63"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2" fillId="0" borderId="0" xfId="1" applyFont="1" applyAlignment="1">
      <alignment horizontal="center" vertical="center"/>
    </xf>
    <xf numFmtId="14" fontId="22" fillId="0" borderId="60" xfId="2" applyNumberFormat="1" applyFont="1" applyBorder="1" applyAlignment="1">
      <alignment vertical="center" wrapText="1"/>
    </xf>
    <xf numFmtId="0" fontId="53" fillId="0" borderId="0" xfId="1" applyFont="1"/>
    <xf numFmtId="0" fontId="36" fillId="0" borderId="0" xfId="1" applyFont="1" applyAlignment="1">
      <alignment horizontal="right" vertical="center"/>
    </xf>
    <xf numFmtId="0" fontId="51" fillId="0" borderId="0" xfId="1" applyFont="1" applyAlignment="1">
      <alignment horizontal="right" vertical="center"/>
    </xf>
    <xf numFmtId="0" fontId="52" fillId="0" borderId="0" xfId="1" applyFont="1" applyAlignment="1">
      <alignment horizontal="right" vertical="center"/>
    </xf>
    <xf numFmtId="0" fontId="54" fillId="0" borderId="0" xfId="1" applyFont="1" applyAlignment="1">
      <alignment horizontal="center" vertical="center"/>
    </xf>
    <xf numFmtId="0" fontId="55" fillId="0" borderId="0" xfId="1" applyFont="1" applyAlignment="1">
      <alignment horizontal="center" vertical="center"/>
    </xf>
    <xf numFmtId="0" fontId="56" fillId="0" borderId="0" xfId="1" applyFont="1" applyAlignment="1">
      <alignment horizontal="center" vertical="center"/>
    </xf>
    <xf numFmtId="0" fontId="5" fillId="0" borderId="0" xfId="1" applyAlignment="1">
      <alignment horizontal="left"/>
    </xf>
    <xf numFmtId="14" fontId="6" fillId="0" borderId="66" xfId="2" applyNumberFormat="1" applyBorder="1" applyAlignment="1">
      <alignment vertical="center" wrapText="1"/>
    </xf>
    <xf numFmtId="14" fontId="6" fillId="0" borderId="65" xfId="2" applyNumberFormat="1" applyBorder="1" applyAlignment="1">
      <alignment vertical="center" wrapText="1"/>
    </xf>
    <xf numFmtId="170" fontId="5" fillId="0" borderId="0" xfId="1" applyNumberFormat="1"/>
    <xf numFmtId="0" fontId="5" fillId="13" borderId="64" xfId="1" applyFill="1" applyBorder="1"/>
    <xf numFmtId="0" fontId="5" fillId="0" borderId="0" xfId="1"/>
    <xf numFmtId="0" fontId="5" fillId="0" borderId="0" xfId="1"/>
    <xf numFmtId="0" fontId="5" fillId="19" borderId="0" xfId="1" applyFill="1"/>
    <xf numFmtId="0" fontId="5" fillId="20" borderId="0" xfId="1" applyFill="1"/>
    <xf numFmtId="0" fontId="5" fillId="21" borderId="0" xfId="1" applyFill="1"/>
    <xf numFmtId="0" fontId="5" fillId="0" borderId="0" xfId="1" applyFill="1"/>
    <xf numFmtId="0" fontId="5" fillId="15" borderId="0" xfId="1" applyFill="1"/>
    <xf numFmtId="0" fontId="5" fillId="18" borderId="0" xfId="1" applyFill="1"/>
    <xf numFmtId="0" fontId="5" fillId="7" borderId="0" xfId="1" applyFill="1"/>
    <xf numFmtId="0" fontId="5" fillId="17" borderId="0" xfId="1" applyFill="1"/>
    <xf numFmtId="0" fontId="5" fillId="22" borderId="0" xfId="1" applyFill="1"/>
    <xf numFmtId="0" fontId="5" fillId="13" borderId="0" xfId="1" applyFill="1"/>
    <xf numFmtId="0" fontId="5" fillId="18" borderId="0" xfId="1" applyFill="1" applyAlignment="1">
      <alignment wrapText="1"/>
    </xf>
    <xf numFmtId="0" fontId="5" fillId="20" borderId="0" xfId="1" applyFill="1" applyAlignment="1"/>
    <xf numFmtId="0" fontId="5" fillId="0" borderId="0" xfId="1"/>
    <xf numFmtId="0" fontId="5" fillId="0" borderId="0" xfId="1"/>
    <xf numFmtId="0" fontId="5" fillId="13" borderId="0" xfId="1" applyFill="1" applyAlignment="1"/>
    <xf numFmtId="0" fontId="13" fillId="0" borderId="0" xfId="2" applyFont="1" applyAlignment="1">
      <alignment vertical="center"/>
    </xf>
    <xf numFmtId="0" fontId="6" fillId="0" borderId="0" xfId="1" applyFont="1" applyAlignment="1">
      <alignment horizontal="center"/>
    </xf>
    <xf numFmtId="0" fontId="6" fillId="5" borderId="14" xfId="2" applyFont="1" applyFill="1" applyBorder="1" applyAlignment="1">
      <alignment vertical="center"/>
    </xf>
    <xf numFmtId="0" fontId="6" fillId="0" borderId="0" xfId="1" applyNumberFormat="1" applyFont="1" applyAlignment="1">
      <alignment horizontal="left" vertical="center"/>
    </xf>
    <xf numFmtId="164" fontId="6" fillId="23" borderId="67"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4" borderId="67" xfId="1" applyNumberFormat="1" applyFont="1" applyFill="1" applyBorder="1" applyAlignment="1">
      <alignment horizontal="left" vertical="center"/>
    </xf>
    <xf numFmtId="0" fontId="6" fillId="0" borderId="0" xfId="1" applyFont="1" applyBorder="1" applyAlignment="1">
      <alignment vertical="center"/>
    </xf>
    <xf numFmtId="0" fontId="6" fillId="0" borderId="68" xfId="1" applyFont="1" applyBorder="1" applyAlignment="1">
      <alignment vertical="center"/>
    </xf>
    <xf numFmtId="0" fontId="6" fillId="0" borderId="69" xfId="1" applyFont="1" applyBorder="1" applyAlignment="1">
      <alignment vertical="center"/>
    </xf>
    <xf numFmtId="0" fontId="6" fillId="0" borderId="70" xfId="1" applyFont="1" applyBorder="1" applyAlignment="1">
      <alignment vertical="center"/>
    </xf>
    <xf numFmtId="0" fontId="6" fillId="0" borderId="71"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72" xfId="2" applyFont="1" applyBorder="1" applyAlignment="1">
      <alignment vertical="center"/>
    </xf>
    <xf numFmtId="0" fontId="6" fillId="0" borderId="72" xfId="2" applyFont="1" applyBorder="1" applyAlignment="1">
      <alignment horizontal="center" vertical="center"/>
    </xf>
    <xf numFmtId="0" fontId="36" fillId="0" borderId="72" xfId="2" applyFont="1" applyBorder="1" applyAlignment="1">
      <alignment horizontal="center" vertical="center"/>
    </xf>
    <xf numFmtId="0" fontId="5" fillId="0" borderId="0" xfId="1" applyAlignment="1">
      <alignment horizontal="right"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169" fontId="6" fillId="0" borderId="10" xfId="2" applyNumberForma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73" xfId="2" applyFont="1" applyBorder="1" applyAlignment="1">
      <alignment horizontal="left" vertical="center"/>
    </xf>
    <xf numFmtId="0" fontId="6" fillId="0" borderId="73" xfId="2" applyBorder="1" applyAlignment="1">
      <alignment vertical="center"/>
    </xf>
    <xf numFmtId="0" fontId="6" fillId="0" borderId="73" xfId="2" applyBorder="1" applyAlignment="1">
      <alignment horizontal="left" vertical="center"/>
    </xf>
    <xf numFmtId="167" fontId="6" fillId="10" borderId="76" xfId="2" applyNumberFormat="1" applyFill="1" applyBorder="1" applyAlignment="1">
      <alignment horizontal="center" vertical="center"/>
    </xf>
    <xf numFmtId="0" fontId="2" fillId="0" borderId="74" xfId="2" applyFont="1" applyBorder="1" applyAlignment="1">
      <alignment horizontal="center" vertical="center"/>
    </xf>
    <xf numFmtId="0" fontId="2" fillId="0" borderId="75" xfId="2" applyFont="1" applyBorder="1" applyAlignment="1">
      <alignment horizontal="center" vertical="center"/>
    </xf>
    <xf numFmtId="0" fontId="13" fillId="9" borderId="77" xfId="2" applyFont="1" applyFill="1" applyBorder="1" applyAlignment="1">
      <alignment horizontal="right" vertical="center"/>
    </xf>
    <xf numFmtId="167" fontId="6" fillId="0" borderId="76" xfId="2" applyNumberFormat="1" applyBorder="1" applyAlignment="1">
      <alignment horizontal="right" vertical="center"/>
    </xf>
    <xf numFmtId="0" fontId="6" fillId="23" borderId="78" xfId="2" applyFill="1" applyBorder="1" applyAlignment="1">
      <alignment horizontal="center" vertical="center"/>
    </xf>
    <xf numFmtId="0" fontId="6" fillId="23" borderId="79" xfId="2" applyFill="1" applyBorder="1" applyAlignment="1">
      <alignment horizontal="center" vertical="center"/>
    </xf>
    <xf numFmtId="0" fontId="6" fillId="0" borderId="76" xfId="2" applyFont="1" applyBorder="1" applyAlignment="1">
      <alignment horizontal="left" vertical="center"/>
    </xf>
    <xf numFmtId="0" fontId="6" fillId="0" borderId="76" xfId="2" applyBorder="1" applyAlignment="1">
      <alignment horizontal="center" vertical="center"/>
    </xf>
    <xf numFmtId="0" fontId="13" fillId="0" borderId="76" xfId="2" applyFont="1" applyBorder="1" applyAlignment="1">
      <alignment vertical="center"/>
    </xf>
    <xf numFmtId="14" fontId="6" fillId="0" borderId="76" xfId="2" applyNumberFormat="1" applyBorder="1" applyAlignment="1">
      <alignment horizontal="center" vertical="center"/>
    </xf>
    <xf numFmtId="14" fontId="6" fillId="0" borderId="76" xfId="2" applyNumberFormat="1" applyBorder="1" applyAlignment="1">
      <alignment vertical="center"/>
    </xf>
    <xf numFmtId="0" fontId="6" fillId="0" borderId="80" xfId="2" applyBorder="1" applyAlignment="1">
      <alignment vertical="center"/>
    </xf>
    <xf numFmtId="0" fontId="6" fillId="0" borderId="81" xfId="2" applyBorder="1" applyAlignment="1">
      <alignment vertical="center"/>
    </xf>
    <xf numFmtId="14" fontId="22" fillId="0" borderId="73" xfId="2" applyNumberFormat="1" applyFont="1" applyBorder="1" applyAlignment="1">
      <alignment vertical="center" wrapText="1"/>
    </xf>
    <xf numFmtId="0" fontId="22" fillId="0" borderId="63" xfId="2" applyFont="1" applyBorder="1" applyAlignment="1">
      <alignment vertical="center"/>
    </xf>
    <xf numFmtId="0" fontId="6" fillId="0" borderId="63" xfId="2" applyBorder="1" applyAlignment="1">
      <alignment vertical="center"/>
    </xf>
    <xf numFmtId="0" fontId="25" fillId="0" borderId="63" xfId="2" applyFont="1" applyBorder="1" applyAlignment="1">
      <alignment horizontal="right"/>
    </xf>
    <xf numFmtId="0" fontId="2" fillId="0" borderId="63" xfId="2" applyFont="1" applyBorder="1" applyAlignment="1">
      <alignment horizontal="center" vertical="center"/>
    </xf>
    <xf numFmtId="164" fontId="22" fillId="0" borderId="63" xfId="2" applyNumberFormat="1" applyFont="1" applyBorder="1" applyAlignment="1">
      <alignment horizontal="right" vertical="center" wrapText="1"/>
    </xf>
    <xf numFmtId="0" fontId="22" fillId="0" borderId="63"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6" xfId="2" applyFont="1" applyBorder="1" applyAlignment="1">
      <alignment vertical="center"/>
    </xf>
    <xf numFmtId="0" fontId="13" fillId="0" borderId="73"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76" xfId="1" applyFont="1" applyBorder="1" applyAlignment="1">
      <alignment horizontal="center" vertical="center"/>
    </xf>
    <xf numFmtId="0" fontId="6" fillId="0" borderId="76" xfId="2" applyBorder="1" applyAlignment="1">
      <alignment horizontal="right" vertical="center"/>
    </xf>
    <xf numFmtId="0" fontId="3" fillId="0" borderId="73" xfId="2" applyFont="1" applyBorder="1" applyAlignment="1">
      <alignment vertical="center"/>
    </xf>
    <xf numFmtId="0" fontId="13" fillId="0" borderId="84" xfId="2" applyFont="1" applyBorder="1" applyAlignment="1">
      <alignment vertical="center"/>
    </xf>
    <xf numFmtId="0" fontId="5" fillId="0" borderId="76" xfId="1" applyBorder="1" applyAlignment="1">
      <alignment horizontal="center" vertical="center"/>
    </xf>
    <xf numFmtId="0" fontId="13" fillId="0" borderId="75" xfId="2" applyFont="1" applyBorder="1" applyAlignment="1">
      <alignment vertical="center"/>
    </xf>
    <xf numFmtId="0" fontId="6" fillId="0" borderId="76" xfId="2" applyBorder="1" applyAlignment="1">
      <alignment vertical="center"/>
    </xf>
    <xf numFmtId="0" fontId="5" fillId="8" borderId="76" xfId="1" applyFill="1" applyBorder="1" applyAlignment="1">
      <alignment horizontal="center" vertical="center"/>
    </xf>
    <xf numFmtId="0" fontId="13" fillId="0" borderId="83" xfId="2" applyFont="1" applyBorder="1" applyAlignment="1">
      <alignment vertical="center"/>
    </xf>
    <xf numFmtId="0" fontId="13" fillId="0" borderId="74" xfId="2" applyFont="1" applyBorder="1" applyAlignment="1">
      <alignment vertical="center"/>
    </xf>
    <xf numFmtId="0" fontId="13" fillId="0" borderId="85" xfId="2" applyFont="1" applyBorder="1" applyAlignment="1">
      <alignment vertical="center"/>
    </xf>
    <xf numFmtId="0" fontId="13" fillId="0" borderId="86" xfId="2" applyFont="1" applyBorder="1" applyAlignment="1">
      <alignment vertical="center"/>
    </xf>
    <xf numFmtId="169" fontId="6" fillId="0" borderId="87"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8" xfId="2" applyNumberFormat="1" applyBorder="1" applyAlignment="1">
      <alignment horizontal="center" vertical="center"/>
    </xf>
    <xf numFmtId="169" fontId="6" fillId="0" borderId="89" xfId="2" applyNumberFormat="1" applyBorder="1" applyAlignment="1">
      <alignment horizontal="center" vertical="center"/>
    </xf>
    <xf numFmtId="0" fontId="6" fillId="0" borderId="14" xfId="2" applyFont="1" applyBorder="1" applyAlignment="1">
      <alignment horizontal="center" vertical="center"/>
    </xf>
    <xf numFmtId="170" fontId="8" fillId="0" borderId="89" xfId="1" applyNumberFormat="1" applyFont="1" applyBorder="1" applyAlignment="1">
      <alignment vertical="center"/>
    </xf>
    <xf numFmtId="170" fontId="8" fillId="0" borderId="90" xfId="1" applyNumberFormat="1" applyFont="1" applyBorder="1" applyAlignment="1">
      <alignment vertical="center"/>
    </xf>
    <xf numFmtId="170" fontId="8" fillId="0" borderId="88" xfId="1" applyNumberFormat="1" applyFont="1" applyBorder="1" applyAlignment="1">
      <alignment vertical="center"/>
    </xf>
    <xf numFmtId="171" fontId="6" fillId="0" borderId="72" xfId="2" applyNumberFormat="1" applyFont="1" applyBorder="1" applyAlignment="1">
      <alignment vertical="center"/>
    </xf>
    <xf numFmtId="0" fontId="5" fillId="0" borderId="91" xfId="1" applyBorder="1" applyAlignment="1">
      <alignment horizontal="center" vertical="center"/>
    </xf>
    <xf numFmtId="0" fontId="5" fillId="0" borderId="0" xfId="1"/>
    <xf numFmtId="0" fontId="13" fillId="0" borderId="0" xfId="2" applyFont="1" applyAlignment="1">
      <alignment vertical="center"/>
    </xf>
    <xf numFmtId="169" fontId="6" fillId="0" borderId="90" xfId="2" applyNumberFormat="1" applyBorder="1" applyAlignment="1">
      <alignment horizontal="center" vertical="center"/>
    </xf>
    <xf numFmtId="0" fontId="6" fillId="0" borderId="91" xfId="2" applyFont="1" applyBorder="1" applyAlignment="1">
      <alignment horizontal="center" vertical="center"/>
    </xf>
    <xf numFmtId="0" fontId="5" fillId="2" borderId="0" xfId="1" applyFill="1" applyAlignment="1">
      <alignment horizontal="center"/>
    </xf>
    <xf numFmtId="0" fontId="5" fillId="4" borderId="0" xfId="1" applyFill="1" applyAlignment="1">
      <alignment horizontal="center"/>
    </xf>
    <xf numFmtId="0" fontId="6" fillId="0" borderId="35" xfId="1" applyFont="1" applyBorder="1" applyAlignment="1">
      <alignment horizontal="left" vertical="center"/>
    </xf>
    <xf numFmtId="14" fontId="8" fillId="0" borderId="0" xfId="1" applyNumberFormat="1" applyFont="1" applyAlignment="1">
      <alignment horizontal="right"/>
    </xf>
    <xf numFmtId="0" fontId="2" fillId="10" borderId="92" xfId="2" applyFont="1" applyFill="1" applyBorder="1" applyAlignment="1">
      <alignment horizontal="center" vertical="center"/>
    </xf>
    <xf numFmtId="0" fontId="6" fillId="4" borderId="91" xfId="1" applyFont="1" applyFill="1" applyBorder="1" applyAlignment="1">
      <alignment horizontal="left" vertical="center"/>
    </xf>
    <xf numFmtId="0" fontId="20" fillId="9" borderId="27" xfId="2" applyFont="1" applyFill="1" applyBorder="1" applyAlignment="1">
      <alignment horizontal="center" vertical="center"/>
    </xf>
    <xf numFmtId="0" fontId="20" fillId="9" borderId="28" xfId="2" applyFont="1" applyFill="1" applyBorder="1" applyAlignment="1">
      <alignment horizontal="center" vertical="center"/>
    </xf>
    <xf numFmtId="0" fontId="5" fillId="0" borderId="0" xfId="1"/>
    <xf numFmtId="0" fontId="6" fillId="0" borderId="91"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91" xfId="2" applyNumberFormat="1" applyFont="1" applyBorder="1" applyAlignment="1">
      <alignment vertical="center"/>
    </xf>
    <xf numFmtId="0" fontId="6" fillId="0" borderId="91" xfId="2" applyFont="1" applyBorder="1" applyAlignment="1">
      <alignment vertical="center"/>
    </xf>
    <xf numFmtId="0" fontId="36" fillId="0" borderId="91" xfId="2" applyFont="1" applyBorder="1" applyAlignment="1">
      <alignment horizontal="center" vertical="center"/>
    </xf>
    <xf numFmtId="0" fontId="10" fillId="0" borderId="0" xfId="2" applyFont="1" applyAlignment="1">
      <alignment horizontal="right" vertical="top"/>
    </xf>
    <xf numFmtId="0" fontId="10" fillId="0" borderId="16" xfId="2" applyFont="1" applyBorder="1" applyAlignment="1">
      <alignment horizontal="right" vertical="top"/>
    </xf>
    <xf numFmtId="0" fontId="1" fillId="0" borderId="0" xfId="2" applyFont="1" applyAlignment="1"/>
    <xf numFmtId="164" fontId="12" fillId="0" borderId="18" xfId="2" applyNumberFormat="1"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2" fillId="0" borderId="18" xfId="2" applyFont="1" applyBorder="1" applyAlignment="1" applyProtection="1">
      <alignment horizontal="center" vertical="center"/>
      <protection locked="0"/>
    </xf>
    <xf numFmtId="0" fontId="9" fillId="0" borderId="19"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91" xfId="1" applyFont="1" applyBorder="1" applyAlignment="1">
      <alignment horizontal="left"/>
    </xf>
    <xf numFmtId="0" fontId="57" fillId="0" borderId="0" xfId="1" applyFont="1"/>
    <xf numFmtId="0" fontId="5" fillId="0" borderId="0" xfId="1"/>
    <xf numFmtId="0" fontId="5" fillId="0" borderId="0" xfId="1"/>
    <xf numFmtId="0" fontId="59"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73" xfId="2" applyFont="1" applyBorder="1" applyAlignment="1">
      <alignment vertical="center" wrapText="1"/>
    </xf>
    <xf numFmtId="0" fontId="13" fillId="0" borderId="73" xfId="2" applyFont="1" applyBorder="1" applyAlignment="1">
      <alignment vertical="center" wrapText="1"/>
    </xf>
    <xf numFmtId="0" fontId="13" fillId="0" borderId="16" xfId="2" applyFont="1" applyBorder="1" applyAlignment="1">
      <alignment vertical="center"/>
    </xf>
    <xf numFmtId="0" fontId="13" fillId="0" borderId="73" xfId="2" applyFont="1" applyBorder="1" applyAlignment="1">
      <alignment vertical="center"/>
    </xf>
    <xf numFmtId="0" fontId="13" fillId="0" borderId="0" xfId="2" applyFont="1" applyAlignment="1">
      <alignment vertical="center"/>
    </xf>
    <xf numFmtId="0" fontId="6" fillId="0" borderId="88" xfId="1" applyFont="1" applyBorder="1" applyAlignment="1">
      <alignment vertical="center"/>
    </xf>
    <xf numFmtId="0" fontId="6" fillId="0" borderId="92" xfId="1" applyFont="1" applyBorder="1" applyAlignment="1">
      <alignment vertical="center"/>
    </xf>
    <xf numFmtId="14" fontId="33" fillId="0" borderId="52" xfId="2" applyNumberFormat="1" applyFont="1" applyBorder="1" applyAlignment="1">
      <alignment horizontal="center" vertical="center"/>
    </xf>
    <xf numFmtId="0" fontId="5" fillId="0" borderId="0" xfId="1"/>
    <xf numFmtId="0" fontId="6" fillId="4" borderId="93" xfId="2" applyFill="1" applyBorder="1" applyAlignment="1">
      <alignment vertical="center"/>
    </xf>
    <xf numFmtId="0" fontId="6" fillId="23" borderId="93" xfId="2" applyFill="1" applyBorder="1" applyAlignment="1">
      <alignment vertical="center"/>
    </xf>
    <xf numFmtId="0" fontId="6" fillId="24" borderId="93" xfId="2" applyFill="1" applyBorder="1" applyAlignment="1">
      <alignment vertical="center"/>
    </xf>
    <xf numFmtId="0" fontId="6" fillId="0" borderId="0" xfId="2" applyFont="1" applyBorder="1" applyAlignment="1">
      <alignment vertical="center"/>
    </xf>
    <xf numFmtId="0" fontId="60" fillId="0" borderId="82" xfId="2" applyFont="1" applyBorder="1" applyAlignment="1">
      <alignment horizontal="center" vertical="center"/>
    </xf>
    <xf numFmtId="0" fontId="60" fillId="0" borderId="14" xfId="2" applyFont="1" applyBorder="1" applyAlignment="1">
      <alignment horizontal="center" vertical="center"/>
    </xf>
    <xf numFmtId="0" fontId="60" fillId="0" borderId="15" xfId="2" applyFont="1" applyBorder="1" applyAlignment="1">
      <alignment horizontal="center" vertical="center"/>
    </xf>
    <xf numFmtId="0" fontId="61" fillId="0" borderId="82" xfId="2" applyFont="1" applyBorder="1" applyAlignment="1">
      <alignment horizontal="center" vertical="center"/>
    </xf>
    <xf numFmtId="0" fontId="61" fillId="0" borderId="14" xfId="2" applyFont="1" applyBorder="1" applyAlignment="1">
      <alignment horizontal="center" vertical="center"/>
    </xf>
    <xf numFmtId="0" fontId="61" fillId="0" borderId="15" xfId="2" applyFont="1" applyBorder="1" applyAlignment="1">
      <alignment horizontal="center" vertical="center"/>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14" fillId="0" borderId="0" xfId="1" applyFont="1" applyAlignment="1">
      <alignment horizontal="left"/>
    </xf>
    <xf numFmtId="168" fontId="8" fillId="0" borderId="0" xfId="1" applyNumberFormat="1" applyFont="1" applyAlignment="1">
      <alignment horizontal="left"/>
    </xf>
    <xf numFmtId="0" fontId="8" fillId="0" borderId="11" xfId="2" applyFont="1" applyBorder="1" applyAlignment="1">
      <alignment horizontal="left"/>
    </xf>
    <xf numFmtId="0" fontId="8" fillId="0" borderId="12" xfId="2" applyFont="1" applyBorder="1" applyAlignment="1">
      <alignment horizontal="left"/>
    </xf>
    <xf numFmtId="0" fontId="17" fillId="0" borderId="1" xfId="2" applyFont="1" applyBorder="1" applyAlignment="1">
      <alignment horizontal="center" vertical="center"/>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0" fillId="0" borderId="0" xfId="1" applyFont="1" applyAlignment="1">
      <alignment horizontal="right" vertical="center"/>
    </xf>
    <xf numFmtId="0" fontId="5" fillId="0" borderId="0" xfId="1"/>
    <xf numFmtId="164" fontId="8" fillId="0" borderId="11" xfId="2" applyNumberFormat="1" applyFont="1" applyBorder="1" applyAlignment="1">
      <alignment horizontal="left"/>
    </xf>
    <xf numFmtId="164" fontId="8" fillId="0" borderId="12" xfId="2" applyNumberFormat="1" applyFont="1" applyBorder="1" applyAlignment="1">
      <alignment horizontal="left"/>
    </xf>
    <xf numFmtId="0" fontId="44" fillId="0" borderId="0" xfId="2" applyFont="1" applyAlignment="1">
      <alignment horizontal="right" vertical="top"/>
    </xf>
    <xf numFmtId="0" fontId="17" fillId="0" borderId="54" xfId="2" applyFont="1" applyBorder="1" applyAlignment="1">
      <alignment horizontal="center" vertical="center"/>
    </xf>
    <xf numFmtId="0" fontId="17" fillId="0" borderId="55" xfId="2" applyFont="1" applyBorder="1" applyAlignment="1">
      <alignment horizontal="center" vertical="center"/>
    </xf>
    <xf numFmtId="0" fontId="17" fillId="0" borderId="53" xfId="2" applyFont="1" applyBorder="1" applyAlignment="1">
      <alignment horizontal="center" vertical="center"/>
    </xf>
    <xf numFmtId="0" fontId="8" fillId="0" borderId="42" xfId="2" applyFont="1" applyBorder="1" applyAlignment="1">
      <alignment horizontal="center" vertical="top" wrapText="1"/>
    </xf>
    <xf numFmtId="0" fontId="8" fillId="0" borderId="0" xfId="2" applyFont="1" applyAlignment="1">
      <alignment horizontal="center" vertical="top" wrapText="1"/>
    </xf>
    <xf numFmtId="0" fontId="8" fillId="0" borderId="20" xfId="2" applyFont="1" applyBorder="1" applyAlignment="1">
      <alignment horizontal="center" vertical="top" wrapText="1"/>
    </xf>
    <xf numFmtId="0" fontId="8" fillId="0" borderId="47" xfId="2" applyFont="1" applyBorder="1" applyAlignment="1">
      <alignment horizontal="center" vertical="top" wrapText="1"/>
    </xf>
    <xf numFmtId="0" fontId="8" fillId="0" borderId="16" xfId="2" applyFont="1" applyBorder="1" applyAlignment="1">
      <alignment horizontal="center" vertical="top" wrapText="1"/>
    </xf>
    <xf numFmtId="0" fontId="8" fillId="0" borderId="46" xfId="2" applyFont="1" applyBorder="1" applyAlignment="1">
      <alignment horizontal="center" vertical="top" wrapText="1"/>
    </xf>
    <xf numFmtId="0" fontId="22" fillId="0" borderId="0" xfId="2" applyFont="1" applyAlignment="1">
      <alignment horizontal="left" vertical="center" wrapText="1"/>
    </xf>
    <xf numFmtId="0" fontId="8" fillId="0" borderId="63" xfId="2" applyFont="1" applyBorder="1" applyAlignment="1">
      <alignment vertical="top" wrapText="1"/>
    </xf>
    <xf numFmtId="0" fontId="8" fillId="0" borderId="0" xfId="2" applyFont="1" applyAlignment="1">
      <alignment vertical="top" wrapText="1"/>
    </xf>
    <xf numFmtId="0" fontId="8" fillId="0" borderId="45" xfId="2" applyFont="1" applyBorder="1" applyAlignment="1">
      <alignment vertical="top" wrapText="1"/>
    </xf>
    <xf numFmtId="0" fontId="3" fillId="0" borderId="47" xfId="2" applyFont="1" applyBorder="1" applyAlignment="1">
      <alignment horizontal="left" vertical="center"/>
    </xf>
    <xf numFmtId="0" fontId="3" fillId="0" borderId="16" xfId="2" applyFont="1" applyBorder="1" applyAlignment="1">
      <alignment horizontal="left" vertical="center"/>
    </xf>
    <xf numFmtId="0" fontId="3" fillId="0" borderId="83" xfId="2" applyFont="1" applyBorder="1" applyAlignment="1">
      <alignment horizontal="left" vertical="center"/>
    </xf>
    <xf numFmtId="0" fontId="3" fillId="0" borderId="73" xfId="2" applyFont="1" applyBorder="1" applyAlignment="1">
      <alignment horizontal="left" vertical="center"/>
    </xf>
    <xf numFmtId="0" fontId="3" fillId="0" borderId="74" xfId="2" applyFont="1" applyBorder="1" applyAlignment="1">
      <alignment horizontal="left" vertical="center"/>
    </xf>
    <xf numFmtId="0" fontId="3" fillId="0" borderId="63" xfId="2" applyFont="1" applyBorder="1" applyAlignment="1">
      <alignment horizontal="left" vertical="center"/>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6" xfId="2" applyFont="1" applyBorder="1" applyAlignment="1">
      <alignment horizontal="left" vertical="center" wrapText="1"/>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22" fillId="0" borderId="16" xfId="2" applyFont="1" applyBorder="1" applyAlignment="1">
      <alignment vertical="center" wrapText="1"/>
    </xf>
    <xf numFmtId="0" fontId="17" fillId="0" borderId="74" xfId="2" applyFont="1" applyBorder="1" applyAlignment="1">
      <alignment horizontal="center" vertical="center"/>
    </xf>
    <xf numFmtId="0" fontId="17" fillId="0" borderId="63" xfId="2" applyFont="1" applyBorder="1" applyAlignment="1">
      <alignment horizontal="center" vertical="center"/>
    </xf>
    <xf numFmtId="0" fontId="17" fillId="0" borderId="75" xfId="2" applyFont="1" applyBorder="1" applyAlignment="1">
      <alignment horizontal="center" vertical="center"/>
    </xf>
    <xf numFmtId="0" fontId="22" fillId="0" borderId="63" xfId="2" applyFont="1" applyBorder="1" applyAlignment="1">
      <alignment vertical="center" wrapText="1"/>
    </xf>
    <xf numFmtId="0" fontId="5" fillId="0" borderId="63" xfId="1" applyBorder="1" applyAlignment="1">
      <alignment vertical="center"/>
    </xf>
    <xf numFmtId="0" fontId="22" fillId="0" borderId="45" xfId="2" applyFont="1" applyBorder="1" applyAlignment="1">
      <alignment vertical="center" wrapText="1"/>
    </xf>
    <xf numFmtId="164" fontId="48" fillId="0" borderId="52" xfId="2" applyNumberFormat="1" applyFont="1" applyBorder="1" applyAlignment="1">
      <alignment horizontal="center" vertical="center"/>
    </xf>
    <xf numFmtId="164" fontId="48" fillId="0" borderId="0" xfId="2" applyNumberFormat="1" applyFont="1" applyAlignment="1">
      <alignment horizontal="center" vertical="center"/>
    </xf>
    <xf numFmtId="0" fontId="41" fillId="0" borderId="0" xfId="2" applyFont="1" applyAlignment="1">
      <alignment vertical="center"/>
    </xf>
    <xf numFmtId="0" fontId="40" fillId="0" borderId="16" xfId="2" applyFont="1" applyBorder="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23" fillId="0" borderId="8" xfId="1" applyFont="1" applyBorder="1" applyAlignment="1">
      <alignment horizontal="right" textRotation="90"/>
    </xf>
    <xf numFmtId="0" fontId="10" fillId="0" borderId="8" xfId="2" applyFont="1" applyBorder="1" applyAlignment="1" applyProtection="1">
      <alignment horizontal="left" vertical="top" textRotation="90"/>
      <protection locked="0"/>
    </xf>
    <xf numFmtId="0" fontId="10" fillId="0" borderId="8" xfId="2" applyFont="1" applyBorder="1" applyAlignment="1">
      <alignment horizontal="left" textRotation="90"/>
    </xf>
    <xf numFmtId="164" fontId="6" fillId="0" borderId="1" xfId="2" applyNumberFormat="1" applyBorder="1" applyAlignment="1">
      <alignment horizontal="left" vertical="top" wrapText="1"/>
    </xf>
    <xf numFmtId="0" fontId="6" fillId="0" borderId="3" xfId="2" applyBorder="1" applyAlignment="1">
      <alignment horizontal="left" vertical="top" wrapText="1"/>
    </xf>
    <xf numFmtId="0" fontId="6" fillId="0" borderId="4" xfId="2" applyBorder="1" applyAlignment="1">
      <alignment horizontal="left" vertical="top" wrapText="1"/>
    </xf>
    <xf numFmtId="0" fontId="6" fillId="0" borderId="8" xfId="2" applyBorder="1" applyAlignment="1">
      <alignment horizontal="left" vertical="top" wrapText="1"/>
    </xf>
    <xf numFmtId="0" fontId="10" fillId="0" borderId="4" xfId="2" applyFont="1" applyBorder="1" applyAlignment="1">
      <alignment horizontal="right" textRotation="180"/>
    </xf>
    <xf numFmtId="164" fontId="6" fillId="0" borderId="1" xfId="2" applyNumberFormat="1" applyBorder="1" applyAlignment="1">
      <alignment vertical="top" wrapText="1"/>
    </xf>
    <xf numFmtId="0" fontId="6" fillId="0" borderId="3" xfId="2" applyBorder="1" applyAlignment="1">
      <alignment vertical="top" wrapText="1"/>
    </xf>
    <xf numFmtId="0" fontId="6" fillId="0" borderId="4" xfId="2" applyBorder="1" applyAlignment="1">
      <alignment vertical="top" wrapText="1"/>
    </xf>
    <xf numFmtId="0" fontId="6" fillId="0" borderId="8" xfId="2" applyBorder="1" applyAlignment="1">
      <alignment vertical="top" wrapText="1"/>
    </xf>
    <xf numFmtId="0" fontId="10" fillId="0" borderId="4" xfId="2" applyFont="1" applyBorder="1" applyAlignment="1" applyProtection="1">
      <alignment horizontal="right" vertical="top" textRotation="180"/>
      <protection locked="0"/>
    </xf>
    <xf numFmtId="164" fontId="6" fillId="0" borderId="3" xfId="2" applyNumberFormat="1" applyBorder="1" applyAlignment="1">
      <alignment horizontal="left" vertical="top" wrapText="1"/>
    </xf>
    <xf numFmtId="164" fontId="6" fillId="0" borderId="4" xfId="2" applyNumberFormat="1" applyBorder="1" applyAlignment="1">
      <alignment horizontal="left" vertical="top" wrapText="1"/>
    </xf>
    <xf numFmtId="164" fontId="6" fillId="0" borderId="8" xfId="2" applyNumberFormat="1" applyBorder="1" applyAlignment="1">
      <alignment horizontal="left" vertical="top" wrapText="1"/>
    </xf>
    <xf numFmtId="0" fontId="23" fillId="0" borderId="4" xfId="1" applyFont="1" applyBorder="1" applyAlignment="1">
      <alignment horizontal="left" textRotation="180"/>
    </xf>
    <xf numFmtId="0" fontId="49" fillId="0" borderId="62" xfId="0" applyFont="1" applyBorder="1" applyAlignment="1">
      <alignment horizontal="center"/>
    </xf>
    <xf numFmtId="0" fontId="50" fillId="0" borderId="0" xfId="0" applyFont="1" applyAlignment="1">
      <alignment horizontal="center" vertical="top"/>
    </xf>
    <xf numFmtId="0" fontId="6" fillId="0" borderId="0" xfId="1" applyFont="1" applyAlignment="1">
      <alignment horizontal="justify" vertical="top" wrapText="1"/>
    </xf>
    <xf numFmtId="0" fontId="13" fillId="0" borderId="0" xfId="1" applyFont="1" applyAlignment="1">
      <alignment horizontal="justify" vertical="center" wrapText="1"/>
    </xf>
    <xf numFmtId="0" fontId="58" fillId="0" borderId="0" xfId="1" applyFont="1" applyAlignment="1">
      <alignment vertical="center"/>
    </xf>
    <xf numFmtId="0" fontId="58" fillId="0" borderId="0" xfId="1" applyFont="1" applyAlignment="1">
      <alignment horizontal="center" vertical="center"/>
    </xf>
    <xf numFmtId="0" fontId="58" fillId="0" borderId="8" xfId="1" applyFont="1" applyBorder="1" applyAlignment="1">
      <alignment horizontal="center" vertical="center"/>
    </xf>
    <xf numFmtId="0" fontId="58" fillId="0" borderId="71" xfId="1" applyFont="1" applyBorder="1" applyAlignment="1">
      <alignment horizontal="center" vertical="center"/>
    </xf>
    <xf numFmtId="0" fontId="58" fillId="0" borderId="12" xfId="1" applyFont="1" applyBorder="1" applyAlignment="1">
      <alignment horizontal="center" vertical="center"/>
    </xf>
    <xf numFmtId="0" fontId="58" fillId="0" borderId="88" xfId="1" applyFont="1" applyBorder="1" applyAlignment="1">
      <alignment horizontal="center" vertical="center"/>
    </xf>
    <xf numFmtId="0" fontId="58" fillId="0" borderId="4" xfId="1" applyFont="1" applyBorder="1" applyAlignment="1">
      <alignment horizontal="center" vertical="center"/>
    </xf>
    <xf numFmtId="0" fontId="58" fillId="0" borderId="10" xfId="1" applyFont="1" applyBorder="1" applyAlignment="1">
      <alignment horizontal="center" vertical="center"/>
    </xf>
    <xf numFmtId="0" fontId="8" fillId="0" borderId="80" xfId="1" applyFont="1" applyBorder="1" applyAlignment="1">
      <alignment horizontal="center" vertical="center"/>
    </xf>
    <xf numFmtId="0" fontId="8" fillId="0" borderId="4" xfId="1" applyFont="1" applyBorder="1" applyAlignment="1">
      <alignment horizontal="center" vertical="center"/>
    </xf>
    <xf numFmtId="0" fontId="8" fillId="0" borderId="88" xfId="1" applyFont="1" applyBorder="1" applyAlignment="1">
      <alignment horizontal="center" vertical="center"/>
    </xf>
  </cellXfs>
  <cellStyles count="3">
    <cellStyle name="Normal" xfId="0" builtinId="0"/>
    <cellStyle name="Normal 2" xfId="1" xr:uid="{00000000-0005-0000-0000-000002000000}"/>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FFCC"/>
      <color rgb="FFFFFF00"/>
      <color rgb="FFFFFF99"/>
      <color rgb="FFC0C0C0"/>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xmlMaps" Target="xmlMap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showRowColHeaders="0" tabSelected="1"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21" width="0" style="48" hidden="1" customWidth="1"/>
    <col min="22" max="16384" width="9.140625" style="48" hidden="1"/>
  </cols>
  <sheetData>
    <row r="1" spans="2:21" ht="15.75">
      <c r="B1" s="535" t="str">
        <f ca="1">'GPlan-Translations'!C7</f>
        <v>VAISHNAVA PLANNER GPLAN</v>
      </c>
      <c r="C1" s="535"/>
      <c r="D1" s="535"/>
      <c r="E1" s="535"/>
      <c r="F1" s="535"/>
      <c r="G1" s="535"/>
      <c r="H1" s="535"/>
    </row>
    <row r="2" spans="2:21" ht="32.25" customHeight="1">
      <c r="B2" s="535"/>
      <c r="C2" s="535"/>
      <c r="D2" s="535"/>
      <c r="E2" s="535"/>
      <c r="F2" s="535"/>
      <c r="G2" s="535"/>
      <c r="H2" s="535"/>
      <c r="U2" s="502" t="s">
        <v>1920</v>
      </c>
    </row>
    <row r="3" spans="2:21" ht="24.75" customHeight="1">
      <c r="B3" s="535"/>
      <c r="C3" s="535"/>
      <c r="D3" s="535"/>
      <c r="E3" s="535"/>
      <c r="F3" s="535"/>
      <c r="G3" s="535"/>
      <c r="H3" s="535"/>
      <c r="U3" s="502" t="s">
        <v>2011</v>
      </c>
    </row>
    <row r="4" spans="2:21" ht="15.75">
      <c r="U4" s="502">
        <v>2020</v>
      </c>
    </row>
    <row r="5" spans="2:21" ht="15.75">
      <c r="U5" s="502" t="s">
        <v>2012</v>
      </c>
    </row>
    <row r="6" spans="2:21" ht="19.5" customHeight="1">
      <c r="B6" s="536" t="str">
        <f>U2</f>
        <v>Gaurabda 532 / 533</v>
      </c>
      <c r="C6" s="536"/>
      <c r="D6" s="536"/>
      <c r="E6" s="536"/>
      <c r="F6" s="536"/>
      <c r="G6" s="536"/>
      <c r="H6" s="536"/>
    </row>
    <row r="7" spans="2:21" ht="19.5" customHeight="1">
      <c r="B7" s="295"/>
      <c r="C7" s="295"/>
      <c r="D7" s="295"/>
      <c r="E7" s="295"/>
      <c r="F7" s="295"/>
      <c r="G7" s="295"/>
      <c r="H7" s="295"/>
    </row>
    <row r="8" spans="2:21" ht="19.5" customHeight="1">
      <c r="B8" s="536" t="str">
        <f>U3</f>
        <v>City Name</v>
      </c>
      <c r="C8" s="536"/>
      <c r="D8" s="536"/>
      <c r="E8" s="536"/>
      <c r="F8" s="536"/>
      <c r="G8" s="536"/>
      <c r="H8" s="536"/>
    </row>
    <row r="9" spans="2:21" ht="15.75">
      <c r="B9" s="537">
        <f>U4</f>
        <v>2020</v>
      </c>
      <c r="C9" s="537"/>
      <c r="D9" s="537"/>
      <c r="E9" s="537"/>
      <c r="F9" s="537"/>
      <c r="G9" s="537"/>
      <c r="H9" s="537"/>
    </row>
    <row r="10" spans="2:21" ht="22.5" customHeight="1">
      <c r="B10" s="537"/>
      <c r="C10" s="537"/>
      <c r="D10" s="537"/>
      <c r="E10" s="537"/>
      <c r="F10" s="537"/>
      <c r="G10" s="537"/>
      <c r="H10" s="537"/>
    </row>
    <row r="11" spans="2:21" ht="15.75"/>
    <row r="12" spans="2:21" ht="15.75"/>
    <row r="13" spans="2:21" ht="15" customHeight="1">
      <c r="B13" s="538" t="str">
        <f ca="1">'GPlan-Translations'!C8</f>
        <v>A transcendental planner for you don't lose sight of what's really important</v>
      </c>
      <c r="C13" s="538"/>
      <c r="D13" s="538"/>
      <c r="E13" s="538"/>
      <c r="F13" s="538"/>
      <c r="G13" s="538"/>
      <c r="H13" s="538"/>
    </row>
    <row r="14" spans="2:21" ht="15" customHeight="1">
      <c r="B14" s="538"/>
      <c r="C14" s="538"/>
      <c r="D14" s="538"/>
      <c r="E14" s="538"/>
      <c r="F14" s="538"/>
      <c r="G14" s="538"/>
      <c r="H14" s="538"/>
    </row>
    <row r="15" spans="2:21" ht="15" customHeight="1">
      <c r="B15" s="538"/>
      <c r="C15" s="538"/>
      <c r="D15" s="538"/>
      <c r="E15" s="538"/>
      <c r="F15" s="538"/>
      <c r="G15" s="538"/>
      <c r="H15" s="538"/>
    </row>
    <row r="16" spans="2:21" ht="15" customHeight="1">
      <c r="B16" s="538"/>
      <c r="C16" s="538"/>
      <c r="D16" s="538"/>
      <c r="E16" s="538"/>
      <c r="F16" s="538"/>
      <c r="G16" s="538"/>
      <c r="H16" s="538"/>
    </row>
    <row r="17" spans="2:8" ht="15" customHeight="1">
      <c r="B17" s="328"/>
      <c r="C17" s="328"/>
      <c r="D17" s="328"/>
      <c r="E17" s="328"/>
      <c r="F17" s="328"/>
      <c r="G17" s="500"/>
      <c r="H17" s="501" t="str">
        <f ca="1">'GPlan-Translations'!C9 &amp; " " &amp; U5</f>
        <v>Version 20.1</v>
      </c>
    </row>
    <row r="18" spans="2:8" ht="15.75"/>
    <row r="19" spans="2:8" ht="15.75"/>
    <row r="20" spans="2:8" ht="33.75" customHeight="1">
      <c r="B20" s="532" t="str">
        <f>Quotes!B44</f>
        <v>वेणुं क्वणन्तमरविन्ददलायताक्षं बर्हावतंसमसिताम्बुदसुन्दराङ्गम्
कन्दर्पकोतिकमिनीयविशेषशोभं गोविन्दमादिपुरुषं तमहं भजामि</v>
      </c>
      <c r="C20" s="532"/>
      <c r="D20" s="532"/>
      <c r="E20" s="532"/>
      <c r="F20" s="532"/>
      <c r="G20" s="532"/>
      <c r="H20" s="532"/>
    </row>
    <row r="21" spans="2:8" ht="67.5" customHeight="1">
      <c r="B21" s="533" t="str">
        <f>Quotes!C44</f>
        <v>veṇuṁ kvaṇantam aravinda-dalāyatākṣam-
barhāvataṁsam asitāmbuda-sundarāṅgam
kandarpa-koṭi-kamanīya-viśeṣa-śobhaṁ
govindam ādi-puruṣaṁ tam ahaṁ bhajāmi</v>
      </c>
      <c r="C21" s="533"/>
      <c r="D21" s="533"/>
      <c r="E21" s="533"/>
      <c r="F21" s="533"/>
      <c r="G21" s="533"/>
      <c r="H21" s="533"/>
    </row>
    <row r="22" spans="2:8" customFormat="1" ht="75" customHeight="1">
      <c r="B22" s="534" t="str">
        <f ca="1">Quotes!D44</f>
        <v>I worship Govinda, the primeval Lord, who is adept in playing on His flute, with blooming eyes like lotus petals with head decked with peacock's feather, with the figure of beauty tinged with the hue of blue clouds, and His unique loveliness charming millions of Cupids.  (BS 5.30)</v>
      </c>
      <c r="C22" s="534"/>
      <c r="D22" s="534"/>
      <c r="E22" s="534"/>
      <c r="F22" s="534"/>
      <c r="G22" s="534"/>
      <c r="H22" s="534"/>
    </row>
    <row r="23" spans="2:8" ht="22.5" customHeight="1"/>
    <row r="24" spans="2:8" ht="33.75" customHeight="1">
      <c r="B24" s="532" t="str">
        <f>Quotes!B45</f>
        <v>अङ्गानि यस्य सकलेन्द्रियवृत्तिमन्ति पश्यन्ति पान्ति कलयन्ति चिरं जगन्ति
आनन्दचिन्मयसदुज्ज्वलविग्रहस्य गोविन्दमादिपुरुषं तमहं भजामि</v>
      </c>
      <c r="C24" s="532"/>
      <c r="D24" s="532"/>
      <c r="E24" s="532"/>
      <c r="F24" s="532"/>
      <c r="G24" s="532"/>
      <c r="H24" s="532"/>
    </row>
    <row r="25" spans="2:8" ht="67.5" customHeight="1">
      <c r="B25" s="533" t="str">
        <f>Quotes!C45</f>
        <v>aṅgāni yasya sakalendriya-vṛtti-manti
paśyanti pānti kalayanti ciraṁ jaganti
ānanda-cinmaya-sad-ujjvala-vigrahasya
govindam ādi-puruṣaṁ tam ahaṁ bhajāmi</v>
      </c>
      <c r="C25" s="533"/>
      <c r="D25" s="533"/>
      <c r="E25" s="533"/>
      <c r="F25" s="533"/>
      <c r="G25" s="533"/>
      <c r="H25" s="533"/>
    </row>
    <row r="26" spans="2:8" ht="86.25" customHeight="1">
      <c r="B26" s="531" t="str">
        <f ca="1">Quotes!D45</f>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C26" s="531"/>
      <c r="D26" s="531"/>
      <c r="E26" s="531"/>
      <c r="F26" s="531"/>
      <c r="G26" s="531"/>
      <c r="H26" s="531"/>
    </row>
    <row r="27" spans="2:8" ht="15" customHeight="1"/>
  </sheetData>
  <mergeCells count="11">
    <mergeCell ref="B1:H3"/>
    <mergeCell ref="B6:H6"/>
    <mergeCell ref="B8:H8"/>
    <mergeCell ref="B9:H10"/>
    <mergeCell ref="B13:H16"/>
    <mergeCell ref="B26:H26"/>
    <mergeCell ref="B20:H20"/>
    <mergeCell ref="B21:H21"/>
    <mergeCell ref="B22:H22"/>
    <mergeCell ref="B24:H24"/>
    <mergeCell ref="B25:H25"/>
  </mergeCells>
  <printOptions horizontalCentered="1"/>
  <pageMargins left="0.78740157480314965" right="0.78740157480314965" top="0.98425196850393704" bottom="0.98425196850393704" header="0.51181102362204722" footer="0.51181102362204722"/>
  <pageSetup paperSize="9" scale="9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A1:AI50"/>
  <sheetViews>
    <sheetView showGridLines="0" zoomScale="80" zoomScaleNormal="80" zoomScaleSheetLayoutView="73" workbookViewId="0"/>
  </sheetViews>
  <sheetFormatPr defaultColWidth="0"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hidden="1" customWidth="1"/>
    <col min="14" max="14" width="4.28515625" style="5" hidden="1" customWidth="1"/>
    <col min="15" max="21" width="5" style="5" hidden="1" customWidth="1"/>
    <col min="22"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2.85546875" style="5" hidden="1" customWidth="1"/>
    <col min="32" max="32" width="9.140625" style="5" hidden="1" customWidth="1"/>
    <col min="33" max="35" width="10.5703125" style="5" hidden="1" customWidth="1"/>
    <col min="36" max="16384" width="9.140625" style="5" hidden="1"/>
  </cols>
  <sheetData>
    <row r="1" spans="4:35" ht="18" customHeight="1">
      <c r="D1" s="592" t="str">
        <f>X12</f>
        <v xml:space="preserve"> </v>
      </c>
      <c r="E1" s="178" t="str">
        <f ca="1">'GPlan-Translations'!C268</f>
        <v>PRIORITIES</v>
      </c>
      <c r="F1" s="177" t="str">
        <f ca="1">UPPER('GPlan-Translations'!C166)</f>
        <v>MONDAY</v>
      </c>
      <c r="G1" s="176"/>
      <c r="H1" s="177" t="str">
        <f ca="1">UPPER('GPlan-Translations'!C167)</f>
        <v>TUESDAY</v>
      </c>
      <c r="I1" s="176"/>
      <c r="J1" s="177" t="str">
        <f ca="1">UPPER('GPlan-Translations'!C168)</f>
        <v>WEDNESDAY</v>
      </c>
      <c r="K1" s="176"/>
      <c r="L1" s="175"/>
      <c r="M1" s="174"/>
      <c r="N1" s="119"/>
      <c r="O1" s="163"/>
      <c r="P1" s="163"/>
      <c r="Q1" s="163"/>
      <c r="R1" s="163"/>
      <c r="S1" s="163"/>
      <c r="T1" s="163"/>
      <c r="V1" s="119"/>
      <c r="W1" s="119"/>
      <c r="X1" s="119"/>
    </row>
    <row r="2" spans="4:35" ht="24" customHeight="1">
      <c r="D2" s="592"/>
      <c r="E2" s="136"/>
      <c r="F2" s="594">
        <f>AG3</f>
        <v>0</v>
      </c>
      <c r="G2" s="595"/>
      <c r="H2" s="594">
        <f>AH3</f>
        <v>0</v>
      </c>
      <c r="I2" s="595"/>
      <c r="J2" s="594">
        <f>AI3</f>
        <v>0</v>
      </c>
      <c r="K2" s="595"/>
      <c r="L2" s="135"/>
      <c r="M2" s="129"/>
      <c r="N2" s="50"/>
      <c r="O2" s="150" t="s">
        <v>634</v>
      </c>
      <c r="P2" s="149" t="s">
        <v>636</v>
      </c>
      <c r="Q2" s="149" t="s">
        <v>638</v>
      </c>
      <c r="R2" s="149" t="s">
        <v>638</v>
      </c>
      <c r="S2" s="149" t="s">
        <v>634</v>
      </c>
      <c r="T2" s="162" t="s">
        <v>634</v>
      </c>
      <c r="U2" s="161" t="s">
        <v>632</v>
      </c>
      <c r="W2" s="166" t="s">
        <v>20</v>
      </c>
      <c r="X2" s="173" t="s">
        <v>144</v>
      </c>
    </row>
    <row r="3" spans="4:35" ht="24" customHeight="1">
      <c r="D3" s="592"/>
      <c r="E3" s="130"/>
      <c r="F3" s="596"/>
      <c r="G3" s="597"/>
      <c r="H3" s="596"/>
      <c r="I3" s="597"/>
      <c r="J3" s="596"/>
      <c r="K3" s="597"/>
      <c r="L3" s="134"/>
      <c r="M3" s="129"/>
      <c r="O3" s="160"/>
      <c r="P3" s="159"/>
      <c r="Q3" s="159"/>
      <c r="R3" s="159"/>
      <c r="S3" s="159"/>
      <c r="T3" s="158"/>
      <c r="U3" s="157"/>
      <c r="W3" s="166"/>
      <c r="X3" s="173" t="s">
        <v>715</v>
      </c>
      <c r="AG3" s="389"/>
      <c r="AH3" s="389"/>
      <c r="AI3" s="389"/>
    </row>
    <row r="4" spans="4:35" ht="24" customHeight="1">
      <c r="D4" s="592"/>
      <c r="E4" s="133"/>
      <c r="F4" s="596"/>
      <c r="G4" s="597"/>
      <c r="H4" s="596"/>
      <c r="I4" s="597"/>
      <c r="J4" s="596"/>
      <c r="K4" s="597"/>
      <c r="L4" s="130"/>
      <c r="M4" s="129"/>
      <c r="N4" s="50"/>
      <c r="O4" s="88"/>
      <c r="P4" s="89"/>
      <c r="Q4" s="89"/>
      <c r="R4" s="89"/>
      <c r="S4" s="89"/>
      <c r="T4" s="155"/>
      <c r="U4" s="154"/>
      <c r="W4" s="166"/>
      <c r="X4" s="173" t="s">
        <v>714</v>
      </c>
      <c r="AG4" s="389"/>
      <c r="AH4" s="389"/>
      <c r="AI4" s="389"/>
    </row>
    <row r="5" spans="4:35" ht="24" customHeight="1">
      <c r="D5" s="592"/>
      <c r="E5" s="133"/>
      <c r="F5" s="596"/>
      <c r="G5" s="597"/>
      <c r="H5" s="596"/>
      <c r="I5" s="597"/>
      <c r="J5" s="596"/>
      <c r="K5" s="597"/>
      <c r="L5" s="130"/>
      <c r="M5" s="129"/>
      <c r="N5" s="50"/>
      <c r="O5" s="88"/>
      <c r="P5" s="89"/>
      <c r="Q5" s="89"/>
      <c r="R5" s="89"/>
      <c r="S5" s="89"/>
      <c r="T5" s="155"/>
      <c r="U5" s="154"/>
      <c r="W5" s="169"/>
      <c r="X5" s="173" t="s">
        <v>713</v>
      </c>
      <c r="AG5" s="389"/>
      <c r="AH5" s="389"/>
      <c r="AI5" s="389"/>
    </row>
    <row r="6" spans="4:35" ht="24" customHeight="1">
      <c r="D6" s="592"/>
      <c r="E6" s="133"/>
      <c r="F6" s="596"/>
      <c r="G6" s="597"/>
      <c r="H6" s="596"/>
      <c r="I6" s="597"/>
      <c r="J6" s="596"/>
      <c r="K6" s="597"/>
      <c r="L6" s="130"/>
      <c r="M6" s="129" t="s">
        <v>20</v>
      </c>
      <c r="N6" s="50"/>
      <c r="O6" s="88"/>
      <c r="P6" s="89"/>
      <c r="Q6" s="89"/>
      <c r="R6" s="89"/>
      <c r="S6" s="89"/>
      <c r="T6" s="155"/>
      <c r="U6" s="154"/>
      <c r="W6" s="166"/>
      <c r="X6" s="173" t="s">
        <v>712</v>
      </c>
      <c r="AG6" s="389"/>
      <c r="AH6" s="389"/>
      <c r="AI6" s="389"/>
    </row>
    <row r="7" spans="4:35" ht="24" customHeight="1">
      <c r="D7" s="592"/>
      <c r="E7" s="133"/>
      <c r="F7" s="596"/>
      <c r="G7" s="597"/>
      <c r="H7" s="596"/>
      <c r="I7" s="597"/>
      <c r="J7" s="596"/>
      <c r="K7" s="597"/>
      <c r="L7" s="130"/>
      <c r="M7" s="129"/>
      <c r="N7" s="50"/>
      <c r="O7" s="88"/>
      <c r="P7" s="89"/>
      <c r="Q7" s="89"/>
      <c r="R7" s="89"/>
      <c r="S7" s="89"/>
      <c r="T7" s="155"/>
      <c r="U7" s="154"/>
      <c r="AG7" s="389"/>
      <c r="AH7" s="389"/>
      <c r="AI7" s="389"/>
    </row>
    <row r="8" spans="4:35" ht="24" customHeight="1">
      <c r="D8" s="592"/>
      <c r="E8" s="133"/>
      <c r="F8" s="596"/>
      <c r="G8" s="597"/>
      <c r="H8" s="596"/>
      <c r="I8" s="597"/>
      <c r="J8" s="596"/>
      <c r="K8" s="597"/>
      <c r="L8" s="130"/>
      <c r="M8" s="129"/>
      <c r="N8" s="50"/>
      <c r="O8" s="98"/>
      <c r="P8" s="99"/>
      <c r="Q8" s="99"/>
      <c r="R8" s="99"/>
      <c r="S8" s="99"/>
      <c r="T8" s="153"/>
      <c r="U8" s="152"/>
      <c r="W8" s="53" t="s">
        <v>37</v>
      </c>
      <c r="X8" s="188"/>
      <c r="AG8" s="389"/>
      <c r="AH8" s="389"/>
      <c r="AI8" s="389"/>
    </row>
    <row r="9" spans="4:35" ht="24" customHeight="1">
      <c r="D9" s="592"/>
      <c r="E9" s="133"/>
      <c r="F9" s="131"/>
      <c r="G9" s="329">
        <f>O3</f>
        <v>0</v>
      </c>
      <c r="H9" s="131"/>
      <c r="I9" s="329">
        <f>P3</f>
        <v>0</v>
      </c>
      <c r="J9" s="131"/>
      <c r="K9" s="329">
        <f>Q3</f>
        <v>0</v>
      </c>
      <c r="L9" s="130"/>
      <c r="M9" s="129"/>
      <c r="N9" s="50"/>
      <c r="O9" s="380"/>
      <c r="P9" s="380"/>
      <c r="Q9" s="380"/>
      <c r="R9" s="380"/>
      <c r="S9" s="380"/>
      <c r="T9" s="380"/>
      <c r="U9" s="380"/>
      <c r="W9" s="164" t="s">
        <v>478</v>
      </c>
      <c r="X9" s="277"/>
      <c r="Z9" s="264">
        <f>O19</f>
        <v>0</v>
      </c>
      <c r="AB9" s="264">
        <f>P19</f>
        <v>0</v>
      </c>
      <c r="AD9" s="264">
        <f>Q19</f>
        <v>0</v>
      </c>
    </row>
    <row r="10" spans="4:35" ht="24" customHeight="1">
      <c r="D10" s="592"/>
      <c r="E10" s="136"/>
      <c r="F10" s="594">
        <f>AG4</f>
        <v>0</v>
      </c>
      <c r="G10" s="595"/>
      <c r="H10" s="594">
        <f>AH4</f>
        <v>0</v>
      </c>
      <c r="I10" s="595"/>
      <c r="J10" s="594">
        <f>AI4</f>
        <v>0</v>
      </c>
      <c r="K10" s="595"/>
      <c r="L10" s="135"/>
      <c r="M10" s="129"/>
      <c r="N10" s="50"/>
      <c r="O10" s="266" t="s">
        <v>634</v>
      </c>
      <c r="P10" s="266" t="s">
        <v>636</v>
      </c>
      <c r="Q10" s="266" t="s">
        <v>638</v>
      </c>
      <c r="W10" s="171"/>
      <c r="X10" s="170"/>
    </row>
    <row r="11" spans="4:35" ht="24" customHeight="1">
      <c r="D11" s="592"/>
      <c r="E11" s="130"/>
      <c r="F11" s="596"/>
      <c r="G11" s="597"/>
      <c r="H11" s="596"/>
      <c r="I11" s="597"/>
      <c r="J11" s="596"/>
      <c r="K11" s="597"/>
      <c r="L11" s="134"/>
      <c r="M11" s="129"/>
      <c r="N11" s="50"/>
      <c r="O11" s="390"/>
      <c r="P11" s="391"/>
      <c r="Q11" s="392"/>
      <c r="R11" s="388"/>
      <c r="S11" s="388"/>
      <c r="T11" s="388"/>
      <c r="U11" s="388"/>
      <c r="W11" s="168" t="s">
        <v>484</v>
      </c>
      <c r="X11" s="167"/>
    </row>
    <row r="12" spans="4:35" ht="24" customHeight="1">
      <c r="D12" s="593" t="str">
        <f>W2</f>
        <v xml:space="preserve"> </v>
      </c>
      <c r="E12" s="133"/>
      <c r="F12" s="596"/>
      <c r="G12" s="597"/>
      <c r="H12" s="596"/>
      <c r="I12" s="597"/>
      <c r="J12" s="596"/>
      <c r="K12" s="597"/>
      <c r="L12" s="130"/>
      <c r="M12" s="129"/>
      <c r="N12" s="380"/>
      <c r="O12" s="393"/>
      <c r="P12" s="388"/>
      <c r="Q12" s="394"/>
      <c r="R12" s="388"/>
      <c r="S12" s="388"/>
      <c r="T12" s="388"/>
      <c r="U12" s="388"/>
      <c r="W12" s="151" t="s">
        <v>711</v>
      </c>
      <c r="X12" s="275" t="s">
        <v>20</v>
      </c>
    </row>
    <row r="13" spans="4:35" ht="24" customHeight="1">
      <c r="D13" s="593"/>
      <c r="E13" s="133"/>
      <c r="F13" s="596"/>
      <c r="G13" s="597"/>
      <c r="H13" s="596"/>
      <c r="I13" s="597"/>
      <c r="J13" s="596"/>
      <c r="K13" s="597"/>
      <c r="L13" s="130"/>
      <c r="M13" s="129"/>
      <c r="N13" s="380"/>
      <c r="O13" s="393"/>
      <c r="P13" s="388"/>
      <c r="Q13" s="394"/>
      <c r="R13" s="388"/>
      <c r="S13" s="388"/>
      <c r="T13" s="388"/>
      <c r="U13" s="388"/>
      <c r="W13" s="151" t="s">
        <v>710</v>
      </c>
      <c r="X13" s="165"/>
    </row>
    <row r="14" spans="4:35" ht="24" customHeight="1">
      <c r="D14" s="593"/>
      <c r="E14" s="133"/>
      <c r="F14" s="596"/>
      <c r="G14" s="597"/>
      <c r="H14" s="596"/>
      <c r="I14" s="597"/>
      <c r="J14" s="596"/>
      <c r="K14" s="597"/>
      <c r="L14" s="130"/>
      <c r="M14" s="129"/>
      <c r="N14" s="380"/>
      <c r="O14" s="393"/>
      <c r="P14" s="388"/>
      <c r="Q14" s="394"/>
      <c r="R14" s="388"/>
      <c r="S14" s="388"/>
      <c r="T14" s="388"/>
      <c r="U14" s="388"/>
      <c r="W14" s="164" t="s">
        <v>709</v>
      </c>
      <c r="X14" s="276"/>
    </row>
    <row r="15" spans="4:35" ht="24" customHeight="1">
      <c r="D15" s="593"/>
      <c r="E15" s="133"/>
      <c r="F15" s="596"/>
      <c r="G15" s="597"/>
      <c r="H15" s="596"/>
      <c r="I15" s="597"/>
      <c r="J15" s="596"/>
      <c r="K15" s="597"/>
      <c r="L15" s="130"/>
      <c r="M15" s="129"/>
      <c r="N15" s="380"/>
      <c r="O15" s="393"/>
      <c r="P15" s="388"/>
      <c r="Q15" s="394"/>
      <c r="R15" s="388"/>
      <c r="S15" s="388"/>
      <c r="T15" s="388"/>
      <c r="U15" s="388"/>
      <c r="W15" s="59">
        <v>1</v>
      </c>
      <c r="X15" s="57" t="str">
        <f ca="1">UPPER('GPlan-Translations'!C201)</f>
        <v>JANUARY</v>
      </c>
    </row>
    <row r="16" spans="4:35" ht="24" customHeight="1">
      <c r="D16" s="593"/>
      <c r="E16" s="133"/>
      <c r="F16" s="596"/>
      <c r="G16" s="597"/>
      <c r="H16" s="596"/>
      <c r="I16" s="597"/>
      <c r="J16" s="596"/>
      <c r="K16" s="597"/>
      <c r="L16" s="130"/>
      <c r="M16" s="129"/>
      <c r="N16" s="380"/>
      <c r="O16" s="395"/>
      <c r="P16" s="396"/>
      <c r="Q16" s="397"/>
      <c r="R16" s="388"/>
      <c r="S16" s="388"/>
      <c r="T16" s="388"/>
      <c r="U16" s="388"/>
      <c r="W16" s="59">
        <v>2</v>
      </c>
      <c r="X16" s="57" t="str">
        <f ca="1">UPPER('GPlan-Translations'!C202)</f>
        <v>FEBRUARY</v>
      </c>
    </row>
    <row r="17" spans="4:30" ht="24" customHeight="1">
      <c r="D17" s="593"/>
      <c r="E17" s="133"/>
      <c r="F17" s="131"/>
      <c r="G17" s="329">
        <f>O4</f>
        <v>0</v>
      </c>
      <c r="H17" s="156"/>
      <c r="I17" s="329">
        <f>P4</f>
        <v>0</v>
      </c>
      <c r="J17" s="131"/>
      <c r="K17" s="329">
        <f>Q4</f>
        <v>0</v>
      </c>
      <c r="L17" s="130"/>
      <c r="M17" s="129"/>
      <c r="N17" s="380"/>
      <c r="W17" s="59">
        <v>3</v>
      </c>
      <c r="X17" s="57" t="str">
        <f ca="1">UPPER('GPlan-Translations'!C203)</f>
        <v>MARCH</v>
      </c>
      <c r="Z17" s="264">
        <f>O20</f>
        <v>0</v>
      </c>
      <c r="AB17" s="264">
        <f>P20</f>
        <v>0</v>
      </c>
      <c r="AD17" s="264">
        <f>Q20</f>
        <v>0</v>
      </c>
    </row>
    <row r="18" spans="4:30" ht="24" customHeight="1">
      <c r="D18" s="145"/>
      <c r="E18" s="136"/>
      <c r="F18" s="594">
        <f>AG5</f>
        <v>0</v>
      </c>
      <c r="G18" s="595"/>
      <c r="H18" s="594">
        <f>AH5</f>
        <v>0</v>
      </c>
      <c r="I18" s="595"/>
      <c r="J18" s="594">
        <f>AI5</f>
        <v>0</v>
      </c>
      <c r="K18" s="595"/>
      <c r="L18" s="135"/>
      <c r="M18" s="129"/>
      <c r="O18" s="150" t="s">
        <v>634</v>
      </c>
      <c r="P18" s="149" t="s">
        <v>636</v>
      </c>
      <c r="Q18" s="149" t="s">
        <v>638</v>
      </c>
      <c r="R18" s="148"/>
      <c r="S18" s="148"/>
      <c r="T18" s="147"/>
      <c r="U18" s="146"/>
      <c r="W18" s="59">
        <v>4</v>
      </c>
      <c r="X18" s="57" t="str">
        <f ca="1">UPPER('GPlan-Translations'!C204)</f>
        <v>APRIL</v>
      </c>
    </row>
    <row r="19" spans="4:30" ht="24" customHeight="1">
      <c r="D19" s="145"/>
      <c r="E19" s="130"/>
      <c r="F19" s="596"/>
      <c r="G19" s="597"/>
      <c r="H19" s="596"/>
      <c r="I19" s="597"/>
      <c r="J19" s="596"/>
      <c r="K19" s="597"/>
      <c r="L19" s="134"/>
      <c r="M19" s="129"/>
      <c r="N19" s="50"/>
      <c r="O19" s="144"/>
      <c r="P19" s="94"/>
      <c r="Q19" s="94"/>
      <c r="R19" s="143"/>
      <c r="S19" s="143"/>
      <c r="T19" s="142"/>
      <c r="U19" s="141"/>
      <c r="W19" s="59">
        <v>5</v>
      </c>
      <c r="X19" s="57" t="str">
        <f ca="1">UPPER('GPlan-Translations'!C205)</f>
        <v>MAY</v>
      </c>
    </row>
    <row r="20" spans="4:30" ht="24" customHeight="1">
      <c r="D20" s="145"/>
      <c r="E20" s="133"/>
      <c r="F20" s="596"/>
      <c r="G20" s="597"/>
      <c r="H20" s="596"/>
      <c r="I20" s="597"/>
      <c r="J20" s="596"/>
      <c r="K20" s="597"/>
      <c r="L20" s="130"/>
      <c r="M20" s="129"/>
      <c r="N20" s="380"/>
      <c r="O20" s="144"/>
      <c r="P20" s="94"/>
      <c r="Q20" s="94"/>
      <c r="R20" s="143"/>
      <c r="S20" s="143"/>
      <c r="T20" s="142"/>
      <c r="U20" s="141"/>
      <c r="W20" s="59">
        <v>6</v>
      </c>
      <c r="X20" s="57" t="str">
        <f ca="1">UPPER('GPlan-Translations'!C206)</f>
        <v>JUNE</v>
      </c>
    </row>
    <row r="21" spans="4:30" ht="24" customHeight="1">
      <c r="D21" s="145"/>
      <c r="E21" s="133"/>
      <c r="F21" s="596"/>
      <c r="G21" s="597"/>
      <c r="H21" s="596"/>
      <c r="I21" s="597"/>
      <c r="J21" s="596"/>
      <c r="K21" s="597"/>
      <c r="L21" s="130"/>
      <c r="M21" s="129"/>
      <c r="N21" s="380"/>
      <c r="O21" s="144"/>
      <c r="P21" s="94"/>
      <c r="Q21" s="94"/>
      <c r="R21" s="143"/>
      <c r="S21" s="143"/>
      <c r="T21" s="142"/>
      <c r="U21" s="141"/>
      <c r="W21" s="59">
        <v>7</v>
      </c>
      <c r="X21" s="57" t="str">
        <f ca="1">UPPER('GPlan-Translations'!C207)</f>
        <v>JULY</v>
      </c>
    </row>
    <row r="22" spans="4:30" ht="24" customHeight="1">
      <c r="D22" s="145"/>
      <c r="E22" s="133"/>
      <c r="F22" s="596"/>
      <c r="G22" s="597"/>
      <c r="H22" s="596"/>
      <c r="I22" s="597"/>
      <c r="J22" s="596"/>
      <c r="K22" s="597"/>
      <c r="L22" s="130"/>
      <c r="M22" s="129"/>
      <c r="N22" s="380"/>
      <c r="O22" s="144"/>
      <c r="P22" s="94"/>
      <c r="Q22" s="94"/>
      <c r="R22" s="143"/>
      <c r="S22" s="143"/>
      <c r="T22" s="142"/>
      <c r="U22" s="141"/>
      <c r="W22" s="59">
        <v>8</v>
      </c>
      <c r="X22" s="57" t="str">
        <f ca="1">UPPER('GPlan-Translations'!C208)</f>
        <v>AUGUST</v>
      </c>
    </row>
    <row r="23" spans="4:30" ht="24" customHeight="1">
      <c r="D23" s="145"/>
      <c r="E23" s="133"/>
      <c r="F23" s="596"/>
      <c r="G23" s="597"/>
      <c r="H23" s="596"/>
      <c r="I23" s="597"/>
      <c r="J23" s="596"/>
      <c r="K23" s="597"/>
      <c r="L23" s="130"/>
      <c r="M23" s="129"/>
      <c r="N23" s="380"/>
      <c r="O23" s="144"/>
      <c r="P23" s="94"/>
      <c r="Q23" s="94"/>
      <c r="R23" s="143"/>
      <c r="S23" s="143"/>
      <c r="T23" s="142"/>
      <c r="U23" s="141"/>
      <c r="W23" s="59">
        <v>9</v>
      </c>
      <c r="X23" s="57" t="str">
        <f ca="1">UPPER('GPlan-Translations'!C209)</f>
        <v>SEPTEMBER</v>
      </c>
    </row>
    <row r="24" spans="4:30" ht="24" customHeight="1">
      <c r="D24" s="145"/>
      <c r="E24" s="133"/>
      <c r="F24" s="596"/>
      <c r="G24" s="597"/>
      <c r="H24" s="596"/>
      <c r="I24" s="597"/>
      <c r="J24" s="596"/>
      <c r="K24" s="597"/>
      <c r="L24" s="130"/>
      <c r="M24" s="129"/>
      <c r="N24" s="380"/>
      <c r="O24" s="140"/>
      <c r="P24" s="108"/>
      <c r="Q24" s="108"/>
      <c r="R24" s="139"/>
      <c r="S24" s="139"/>
      <c r="T24" s="138"/>
      <c r="U24" s="137"/>
      <c r="W24" s="151">
        <v>10</v>
      </c>
      <c r="X24" s="57" t="str">
        <f ca="1">UPPER('GPlan-Translations'!C210)</f>
        <v>OCTOBER</v>
      </c>
    </row>
    <row r="25" spans="4:30" ht="24" customHeight="1">
      <c r="D25" s="145"/>
      <c r="E25" s="133"/>
      <c r="F25" s="131"/>
      <c r="G25" s="329">
        <f>O5</f>
        <v>0</v>
      </c>
      <c r="H25" s="131"/>
      <c r="I25" s="329">
        <f>P5</f>
        <v>0</v>
      </c>
      <c r="J25" s="131"/>
      <c r="K25" s="329">
        <f>Q5</f>
        <v>0</v>
      </c>
      <c r="L25" s="130"/>
      <c r="M25" s="129"/>
      <c r="N25" s="380"/>
      <c r="W25" s="59">
        <v>11</v>
      </c>
      <c r="X25" s="57" t="str">
        <f ca="1">UPPER('GPlan-Translations'!C211)</f>
        <v>NOVEMBER</v>
      </c>
      <c r="Z25" s="264">
        <f>O21</f>
        <v>0</v>
      </c>
      <c r="AB25" s="264">
        <f>P21</f>
        <v>0</v>
      </c>
      <c r="AD25" s="264">
        <f>Q21</f>
        <v>0</v>
      </c>
    </row>
    <row r="26" spans="4:30" ht="24" customHeight="1">
      <c r="D26" s="591" t="str">
        <f ca="1">'GPlan-Translations'!C267</f>
        <v>MONTHLY PLANNING</v>
      </c>
      <c r="E26" s="136"/>
      <c r="F26" s="594">
        <f>AG6</f>
        <v>0</v>
      </c>
      <c r="G26" s="595"/>
      <c r="H26" s="594">
        <f>AH6</f>
        <v>0</v>
      </c>
      <c r="I26" s="595"/>
      <c r="J26" s="594">
        <f>AI6</f>
        <v>0</v>
      </c>
      <c r="K26" s="595"/>
      <c r="L26" s="135"/>
      <c r="M26" s="129"/>
      <c r="W26" s="66">
        <v>12</v>
      </c>
      <c r="X26" s="58" t="str">
        <f ca="1">UPPER('GPlan-Translations'!C212)</f>
        <v>DECEMBER</v>
      </c>
    </row>
    <row r="27" spans="4:30" ht="24" customHeight="1">
      <c r="D27" s="591"/>
      <c r="E27" s="130"/>
      <c r="F27" s="596"/>
      <c r="G27" s="597"/>
      <c r="H27" s="596"/>
      <c r="I27" s="597"/>
      <c r="J27" s="596"/>
      <c r="K27" s="597"/>
      <c r="L27" s="134"/>
      <c r="M27" s="129"/>
    </row>
    <row r="28" spans="4:30" ht="24" customHeight="1">
      <c r="D28" s="591"/>
      <c r="E28" s="133"/>
      <c r="F28" s="596"/>
      <c r="G28" s="597"/>
      <c r="H28" s="596"/>
      <c r="I28" s="597"/>
      <c r="J28" s="596"/>
      <c r="K28" s="597"/>
      <c r="L28" s="130"/>
      <c r="M28" s="129"/>
    </row>
    <row r="29" spans="4:30" ht="24" customHeight="1">
      <c r="D29" s="591"/>
      <c r="E29" s="133"/>
      <c r="F29" s="596"/>
      <c r="G29" s="597"/>
      <c r="H29" s="596"/>
      <c r="I29" s="597"/>
      <c r="J29" s="596"/>
      <c r="K29" s="597"/>
      <c r="L29" s="130"/>
      <c r="M29" s="129"/>
      <c r="N29" s="50"/>
    </row>
    <row r="30" spans="4:30" ht="24" customHeight="1">
      <c r="D30" s="591"/>
      <c r="E30" s="133"/>
      <c r="F30" s="596"/>
      <c r="G30" s="597"/>
      <c r="H30" s="596"/>
      <c r="I30" s="597"/>
      <c r="J30" s="596"/>
      <c r="K30" s="597"/>
      <c r="L30" s="130"/>
      <c r="M30" s="129"/>
      <c r="N30" s="50"/>
    </row>
    <row r="31" spans="4:30" ht="24" customHeight="1">
      <c r="D31" s="591"/>
      <c r="E31" s="133"/>
      <c r="F31" s="596"/>
      <c r="G31" s="597"/>
      <c r="H31" s="596"/>
      <c r="I31" s="597"/>
      <c r="J31" s="596"/>
      <c r="K31" s="597"/>
      <c r="L31" s="130"/>
      <c r="M31" s="129"/>
      <c r="N31" s="50"/>
    </row>
    <row r="32" spans="4:30" ht="24" customHeight="1">
      <c r="D32" s="591"/>
      <c r="E32" s="133"/>
      <c r="F32" s="596"/>
      <c r="G32" s="597"/>
      <c r="H32" s="596"/>
      <c r="I32" s="597"/>
      <c r="J32" s="596"/>
      <c r="K32" s="597"/>
      <c r="L32" s="130"/>
      <c r="M32" s="129"/>
      <c r="N32" s="50"/>
    </row>
    <row r="33" spans="4:30" ht="24" customHeight="1">
      <c r="D33" s="591"/>
      <c r="E33" s="133"/>
      <c r="F33" s="131"/>
      <c r="G33" s="329">
        <f>O6</f>
        <v>0</v>
      </c>
      <c r="H33" s="131"/>
      <c r="I33" s="329">
        <f>P6</f>
        <v>0</v>
      </c>
      <c r="J33" s="131"/>
      <c r="K33" s="329">
        <f>Q6</f>
        <v>0</v>
      </c>
      <c r="L33" s="130"/>
      <c r="M33" s="129"/>
      <c r="N33" s="50"/>
      <c r="Z33" s="264">
        <f>O22</f>
        <v>0</v>
      </c>
      <c r="AB33" s="264">
        <f>P22</f>
        <v>0</v>
      </c>
      <c r="AD33" s="264">
        <f>Q22</f>
        <v>0</v>
      </c>
    </row>
    <row r="34" spans="4:30" ht="24" customHeight="1">
      <c r="D34" s="591"/>
      <c r="E34" s="136"/>
      <c r="F34" s="594">
        <f>AG7</f>
        <v>0</v>
      </c>
      <c r="G34" s="595"/>
      <c r="H34" s="594">
        <f>AH7</f>
        <v>0</v>
      </c>
      <c r="I34" s="595"/>
      <c r="J34" s="594">
        <f>AI7</f>
        <v>0</v>
      </c>
      <c r="K34" s="595"/>
      <c r="L34" s="135"/>
      <c r="M34" s="129"/>
      <c r="N34" s="50"/>
    </row>
    <row r="35" spans="4:30" ht="24" customHeight="1">
      <c r="D35" s="591"/>
      <c r="E35" s="130"/>
      <c r="F35" s="596"/>
      <c r="G35" s="597"/>
      <c r="H35" s="596"/>
      <c r="I35" s="597"/>
      <c r="J35" s="596"/>
      <c r="K35" s="597"/>
      <c r="L35" s="134"/>
      <c r="M35" s="129"/>
      <c r="N35" s="50"/>
    </row>
    <row r="36" spans="4:30" ht="24" customHeight="1">
      <c r="D36" s="591"/>
      <c r="E36" s="133"/>
      <c r="F36" s="596"/>
      <c r="G36" s="597"/>
      <c r="H36" s="596"/>
      <c r="I36" s="597"/>
      <c r="J36" s="596"/>
      <c r="K36" s="597"/>
      <c r="L36" s="130"/>
      <c r="M36" s="129"/>
      <c r="N36" s="50"/>
    </row>
    <row r="37" spans="4:30" ht="24" customHeight="1">
      <c r="D37" s="591"/>
      <c r="E37" s="133"/>
      <c r="F37" s="596"/>
      <c r="G37" s="597"/>
      <c r="H37" s="596"/>
      <c r="I37" s="597"/>
      <c r="J37" s="596"/>
      <c r="K37" s="597"/>
      <c r="L37" s="130"/>
      <c r="M37" s="129"/>
      <c r="N37" s="50"/>
    </row>
    <row r="38" spans="4:30" ht="24" customHeight="1">
      <c r="D38" s="591"/>
      <c r="E38" s="133"/>
      <c r="F38" s="596"/>
      <c r="G38" s="597"/>
      <c r="H38" s="596"/>
      <c r="I38" s="597"/>
      <c r="J38" s="596"/>
      <c r="K38" s="597"/>
      <c r="L38" s="130"/>
      <c r="M38" s="129"/>
      <c r="N38" s="50"/>
      <c r="U38" s="112"/>
    </row>
    <row r="39" spans="4:30" ht="24" customHeight="1">
      <c r="D39" s="591"/>
      <c r="E39" s="133"/>
      <c r="F39" s="596"/>
      <c r="G39" s="597"/>
      <c r="H39" s="596"/>
      <c r="I39" s="597"/>
      <c r="J39" s="596"/>
      <c r="K39" s="597"/>
      <c r="L39" s="130"/>
      <c r="M39" s="129"/>
      <c r="N39" s="50"/>
      <c r="U39" s="112"/>
    </row>
    <row r="40" spans="4:30" ht="24" customHeight="1">
      <c r="D40" s="591"/>
      <c r="E40" s="133"/>
      <c r="F40" s="596"/>
      <c r="G40" s="597"/>
      <c r="H40" s="596"/>
      <c r="I40" s="597"/>
      <c r="J40" s="596"/>
      <c r="K40" s="597"/>
      <c r="L40" s="130"/>
      <c r="M40" s="129"/>
      <c r="N40" s="50"/>
      <c r="U40" s="112"/>
    </row>
    <row r="41" spans="4:30" ht="24" customHeight="1">
      <c r="D41" s="591"/>
      <c r="E41" s="133"/>
      <c r="F41" s="131"/>
      <c r="G41" s="329">
        <f>O7</f>
        <v>0</v>
      </c>
      <c r="H41" s="131"/>
      <c r="I41" s="329">
        <f>P7</f>
        <v>0</v>
      </c>
      <c r="J41" s="131"/>
      <c r="K41" s="329">
        <f>Q7</f>
        <v>0</v>
      </c>
      <c r="L41" s="130"/>
      <c r="M41" s="129"/>
      <c r="N41" s="50"/>
      <c r="U41" s="112"/>
      <c r="Z41" s="264">
        <f>O23</f>
        <v>0</v>
      </c>
      <c r="AB41" s="264">
        <f>P23</f>
        <v>0</v>
      </c>
      <c r="AD41" s="264">
        <f>Q23</f>
        <v>0</v>
      </c>
    </row>
    <row r="42" spans="4:30" ht="24" customHeight="1">
      <c r="D42" s="591"/>
      <c r="E42" s="136"/>
      <c r="F42" s="594">
        <f>AG8</f>
        <v>0</v>
      </c>
      <c r="G42" s="595"/>
      <c r="H42" s="594">
        <f>AH8</f>
        <v>0</v>
      </c>
      <c r="I42" s="595"/>
      <c r="J42" s="594">
        <f>AI8</f>
        <v>0</v>
      </c>
      <c r="K42" s="595"/>
      <c r="L42" s="135"/>
      <c r="M42" s="129"/>
      <c r="N42" s="50"/>
      <c r="U42" s="112"/>
    </row>
    <row r="43" spans="4:30" ht="24" customHeight="1">
      <c r="D43" s="591"/>
      <c r="E43" s="130"/>
      <c r="F43" s="596"/>
      <c r="G43" s="597"/>
      <c r="H43" s="596"/>
      <c r="I43" s="597"/>
      <c r="J43" s="596"/>
      <c r="K43" s="597"/>
      <c r="L43" s="134"/>
      <c r="M43" s="129"/>
      <c r="N43" s="50"/>
      <c r="U43" s="112"/>
    </row>
    <row r="44" spans="4:30" ht="24" customHeight="1">
      <c r="D44" s="591"/>
      <c r="E44" s="133"/>
      <c r="F44" s="596"/>
      <c r="G44" s="597"/>
      <c r="H44" s="596"/>
      <c r="I44" s="597"/>
      <c r="J44" s="596"/>
      <c r="K44" s="597"/>
      <c r="L44" s="130"/>
      <c r="M44" s="129"/>
      <c r="U44" s="112"/>
    </row>
    <row r="45" spans="4:30" ht="24" customHeight="1">
      <c r="D45" s="591"/>
      <c r="E45" s="133"/>
      <c r="F45" s="596"/>
      <c r="G45" s="597"/>
      <c r="H45" s="596"/>
      <c r="I45" s="597"/>
      <c r="J45" s="596"/>
      <c r="K45" s="597"/>
      <c r="L45" s="130"/>
      <c r="M45" s="129"/>
      <c r="U45" s="112"/>
    </row>
    <row r="46" spans="4:30" ht="24" customHeight="1">
      <c r="D46" s="591"/>
      <c r="E46" s="133"/>
      <c r="F46" s="596"/>
      <c r="G46" s="597"/>
      <c r="H46" s="596"/>
      <c r="I46" s="597"/>
      <c r="J46" s="596"/>
      <c r="K46" s="597"/>
      <c r="L46" s="130"/>
      <c r="M46" s="129"/>
      <c r="U46" s="112"/>
    </row>
    <row r="47" spans="4:30" ht="24" customHeight="1">
      <c r="D47" s="591"/>
      <c r="E47" s="133"/>
      <c r="F47" s="596"/>
      <c r="G47" s="597"/>
      <c r="H47" s="596"/>
      <c r="I47" s="597"/>
      <c r="J47" s="596"/>
      <c r="K47" s="597"/>
      <c r="L47" s="130"/>
      <c r="M47" s="129"/>
      <c r="U47" s="112"/>
    </row>
    <row r="48" spans="4:30" ht="24" customHeight="1">
      <c r="D48" s="591"/>
      <c r="E48" s="133"/>
      <c r="F48" s="596"/>
      <c r="G48" s="597"/>
      <c r="H48" s="596"/>
      <c r="I48" s="597"/>
      <c r="J48" s="596"/>
      <c r="K48" s="597"/>
      <c r="L48" s="130"/>
      <c r="M48" s="129"/>
      <c r="U48" s="112"/>
    </row>
    <row r="49" spans="4:30" ht="24" customHeight="1">
      <c r="D49" s="591"/>
      <c r="E49" s="132"/>
      <c r="F49" s="131"/>
      <c r="G49" s="329">
        <f>O8</f>
        <v>0</v>
      </c>
      <c r="H49" s="131"/>
      <c r="I49" s="329">
        <f>P8</f>
        <v>0</v>
      </c>
      <c r="J49" s="131"/>
      <c r="K49" s="329">
        <f>Q8</f>
        <v>0</v>
      </c>
      <c r="L49" s="130"/>
      <c r="M49" s="129"/>
      <c r="U49" s="112"/>
      <c r="Z49" s="264">
        <f>O24</f>
        <v>0</v>
      </c>
      <c r="AB49" s="264">
        <f>P24</f>
        <v>0</v>
      </c>
      <c r="AD49" s="264">
        <f>Q24</f>
        <v>0</v>
      </c>
    </row>
    <row r="50" spans="4:30" ht="12.75"/>
  </sheetData>
  <mergeCells count="21">
    <mergeCell ref="J18:K24"/>
    <mergeCell ref="F10:G16"/>
    <mergeCell ref="F2:G8"/>
    <mergeCell ref="H2:I8"/>
    <mergeCell ref="J2:K8"/>
    <mergeCell ref="J10:K16"/>
    <mergeCell ref="H10:I16"/>
    <mergeCell ref="J42:K48"/>
    <mergeCell ref="F34:G40"/>
    <mergeCell ref="H34:I40"/>
    <mergeCell ref="J34:K40"/>
    <mergeCell ref="F26:G32"/>
    <mergeCell ref="H26:I32"/>
    <mergeCell ref="J26:K32"/>
    <mergeCell ref="D26:D49"/>
    <mergeCell ref="D1:D11"/>
    <mergeCell ref="D12:D17"/>
    <mergeCell ref="F42:G48"/>
    <mergeCell ref="H42:I48"/>
    <mergeCell ref="F18:G24"/>
    <mergeCell ref="H18:I24"/>
  </mergeCells>
  <conditionalFormatting sqref="G9 I9 K9 G17 I17 K17 G25 I25 K25 G33 I33 K33 G41 I41 K41 G49 I49 K49">
    <cfRule type="expression" dxfId="13" priority="1" stopIfTrue="1">
      <formula>Z9="S"</formula>
    </cfRule>
    <cfRule type="expression" dxfId="12" priority="2" stopIfTrue="1">
      <formula>Z9="H"</formula>
    </cfRule>
    <cfRule type="expression" dxfId="11" priority="3" stopIfTrue="1">
      <formula>Z9="P"</formula>
    </cfRule>
    <cfRule type="expression" dxfId="10" priority="4" stopIfTrue="1">
      <formula>Z9="K"</formula>
    </cfRule>
    <cfRule type="expression" dxfId="9" priority="5" stopIfTrue="1">
      <formula>Z9="F"</formula>
    </cfRule>
    <cfRule type="expression" dxfId="8" priority="6" stopIfTrue="1">
      <formula>Z9="E"</formula>
    </cfRule>
    <cfRule type="expression" dxfId="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A1:AL50"/>
  <sheetViews>
    <sheetView showGridLines="0" zoomScale="80" zoomScaleNormal="80" zoomScaleSheetLayoutView="73" workbookViewId="0"/>
  </sheetViews>
  <sheetFormatPr defaultColWidth="0"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hidden="1" customWidth="1"/>
    <col min="14" max="14" width="4.28515625" style="5" hidden="1" customWidth="1"/>
    <col min="15" max="15" width="3.7109375" style="5" hidden="1" customWidth="1"/>
    <col min="16" max="16" width="3.5703125" style="5" hidden="1" customWidth="1"/>
    <col min="17"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9.140625" style="5" hidden="1" customWidth="1"/>
    <col min="32" max="32" width="4.28515625" style="5" hidden="1" customWidth="1"/>
    <col min="33" max="33" width="2.85546875" style="5" hidden="1" customWidth="1"/>
    <col min="34" max="38" width="0" style="5" hidden="1" customWidth="1"/>
    <col min="39" max="16384" width="9.140625" style="5" hidden="1"/>
  </cols>
  <sheetData>
    <row r="1" spans="3:38" ht="18" customHeight="1">
      <c r="C1" s="187"/>
      <c r="D1" s="177" t="str">
        <f ca="1">UPPER('GPlan-Translations'!C169)</f>
        <v>TURSDAY</v>
      </c>
      <c r="E1" s="186"/>
      <c r="F1" s="177" t="str">
        <f ca="1">UPPER('GPlan-Translations'!C170)</f>
        <v>FRIDAY</v>
      </c>
      <c r="G1" s="176"/>
      <c r="H1" s="177" t="str">
        <f ca="1">UPPER('GPlan-Translations'!C171)</f>
        <v>SATURDAY</v>
      </c>
      <c r="I1" s="176"/>
      <c r="J1" s="177" t="str">
        <f ca="1">UPPER('GPlan-Translations'!C165)</f>
        <v>SUNDAY</v>
      </c>
      <c r="K1" s="176"/>
      <c r="L1" s="603" t="str">
        <f>X12</f>
        <v xml:space="preserve"> </v>
      </c>
      <c r="M1" s="174"/>
      <c r="N1" s="119"/>
      <c r="O1" s="163"/>
      <c r="P1" s="163"/>
      <c r="Q1" s="163"/>
      <c r="R1" s="163"/>
      <c r="S1" s="163"/>
      <c r="T1" s="163"/>
      <c r="V1" s="119"/>
      <c r="W1" s="119"/>
      <c r="X1" s="119"/>
    </row>
    <row r="2" spans="3:38" ht="24" customHeight="1">
      <c r="C2" s="181"/>
      <c r="D2" s="594">
        <f>AI3</f>
        <v>0</v>
      </c>
      <c r="E2" s="595"/>
      <c r="F2" s="594">
        <f>AJ3</f>
        <v>0</v>
      </c>
      <c r="G2" s="595"/>
      <c r="H2" s="594">
        <f>AK3</f>
        <v>0</v>
      </c>
      <c r="I2" s="604"/>
      <c r="J2" s="594">
        <f>AL3</f>
        <v>0</v>
      </c>
      <c r="K2" s="604"/>
      <c r="L2" s="603"/>
      <c r="M2" s="129"/>
      <c r="N2" s="50"/>
      <c r="O2" s="150" t="s">
        <v>634</v>
      </c>
      <c r="P2" s="149" t="s">
        <v>636</v>
      </c>
      <c r="Q2" s="149" t="s">
        <v>638</v>
      </c>
      <c r="R2" s="149" t="s">
        <v>638</v>
      </c>
      <c r="S2" s="149" t="s">
        <v>634</v>
      </c>
      <c r="T2" s="162" t="s">
        <v>634</v>
      </c>
      <c r="U2" s="161" t="s">
        <v>632</v>
      </c>
      <c r="W2" s="166" t="s">
        <v>20</v>
      </c>
      <c r="X2" s="278" t="s">
        <v>144</v>
      </c>
    </row>
    <row r="3" spans="3:38" ht="24" customHeight="1">
      <c r="C3" s="180"/>
      <c r="D3" s="596"/>
      <c r="E3" s="597"/>
      <c r="F3" s="596"/>
      <c r="G3" s="597"/>
      <c r="H3" s="605"/>
      <c r="I3" s="606"/>
      <c r="J3" s="605"/>
      <c r="K3" s="606"/>
      <c r="L3" s="603"/>
      <c r="M3" s="129"/>
      <c r="O3" s="160"/>
      <c r="P3" s="159"/>
      <c r="Q3" s="159"/>
      <c r="R3" s="159"/>
      <c r="S3" s="159"/>
      <c r="T3" s="158"/>
      <c r="U3" s="157"/>
      <c r="W3" s="166"/>
      <c r="X3" s="278" t="s">
        <v>715</v>
      </c>
      <c r="AI3" s="389"/>
      <c r="AJ3" s="389"/>
      <c r="AK3" s="389"/>
      <c r="AL3" s="389"/>
    </row>
    <row r="4" spans="3:38" ht="24" customHeight="1">
      <c r="C4" s="179"/>
      <c r="D4" s="596"/>
      <c r="E4" s="597"/>
      <c r="F4" s="596"/>
      <c r="G4" s="597"/>
      <c r="H4" s="605"/>
      <c r="I4" s="606"/>
      <c r="J4" s="605"/>
      <c r="K4" s="606"/>
      <c r="L4" s="603"/>
      <c r="M4" s="129"/>
      <c r="N4" s="50"/>
      <c r="O4" s="88"/>
      <c r="P4" s="89"/>
      <c r="Q4" s="89"/>
      <c r="R4" s="89"/>
      <c r="S4" s="89"/>
      <c r="T4" s="155"/>
      <c r="U4" s="154"/>
      <c r="W4" s="166"/>
      <c r="X4" s="278" t="s">
        <v>714</v>
      </c>
      <c r="AI4" s="389"/>
      <c r="AJ4" s="389"/>
      <c r="AK4" s="389"/>
      <c r="AL4" s="389"/>
    </row>
    <row r="5" spans="3:38" ht="24" customHeight="1">
      <c r="C5" s="179"/>
      <c r="D5" s="596"/>
      <c r="E5" s="597"/>
      <c r="F5" s="596"/>
      <c r="G5" s="597"/>
      <c r="H5" s="605"/>
      <c r="I5" s="606"/>
      <c r="J5" s="605"/>
      <c r="K5" s="606"/>
      <c r="L5" s="603"/>
      <c r="M5" s="129"/>
      <c r="N5" s="50"/>
      <c r="O5" s="88"/>
      <c r="P5" s="89"/>
      <c r="Q5" s="89"/>
      <c r="R5" s="89"/>
      <c r="S5" s="89"/>
      <c r="T5" s="155"/>
      <c r="U5" s="154"/>
      <c r="W5" s="169"/>
      <c r="X5" s="278" t="s">
        <v>713</v>
      </c>
      <c r="AI5" s="389"/>
      <c r="AJ5" s="389"/>
      <c r="AK5" s="389"/>
      <c r="AL5" s="389"/>
    </row>
    <row r="6" spans="3:38" ht="24" customHeight="1">
      <c r="C6" s="179"/>
      <c r="D6" s="596"/>
      <c r="E6" s="597"/>
      <c r="F6" s="596"/>
      <c r="G6" s="597"/>
      <c r="H6" s="605"/>
      <c r="I6" s="606"/>
      <c r="J6" s="605"/>
      <c r="K6" s="606"/>
      <c r="L6" s="603"/>
      <c r="M6" s="129"/>
      <c r="N6" s="50"/>
      <c r="O6" s="88"/>
      <c r="P6" s="89"/>
      <c r="Q6" s="89"/>
      <c r="R6" s="89"/>
      <c r="S6" s="89"/>
      <c r="T6" s="155"/>
      <c r="U6" s="154"/>
      <c r="W6" s="166"/>
      <c r="X6" s="278" t="s">
        <v>712</v>
      </c>
      <c r="AI6" s="389"/>
      <c r="AJ6" s="389"/>
      <c r="AK6" s="389"/>
      <c r="AL6" s="389"/>
    </row>
    <row r="7" spans="3:38" ht="24" customHeight="1">
      <c r="C7" s="179"/>
      <c r="D7" s="596"/>
      <c r="E7" s="597"/>
      <c r="F7" s="596"/>
      <c r="G7" s="597"/>
      <c r="H7" s="605"/>
      <c r="I7" s="606"/>
      <c r="J7" s="605"/>
      <c r="K7" s="606"/>
      <c r="L7" s="603"/>
      <c r="M7" s="129"/>
      <c r="N7" s="50"/>
      <c r="O7" s="88"/>
      <c r="P7" s="89"/>
      <c r="Q7" s="89"/>
      <c r="R7" s="89"/>
      <c r="S7" s="89"/>
      <c r="T7" s="155"/>
      <c r="U7" s="154"/>
      <c r="AI7" s="389"/>
      <c r="AJ7" s="389"/>
      <c r="AK7" s="389"/>
      <c r="AL7" s="389"/>
    </row>
    <row r="8" spans="3:38" ht="24" customHeight="1">
      <c r="C8" s="179"/>
      <c r="D8" s="596"/>
      <c r="E8" s="597"/>
      <c r="F8" s="596"/>
      <c r="G8" s="597"/>
      <c r="H8" s="605"/>
      <c r="I8" s="606"/>
      <c r="J8" s="605"/>
      <c r="K8" s="606"/>
      <c r="L8" s="603"/>
      <c r="M8" s="129"/>
      <c r="N8" s="50"/>
      <c r="O8" s="98"/>
      <c r="P8" s="99"/>
      <c r="Q8" s="99"/>
      <c r="R8" s="99"/>
      <c r="S8" s="99"/>
      <c r="T8" s="153"/>
      <c r="U8" s="152"/>
      <c r="W8" s="53" t="s">
        <v>37</v>
      </c>
      <c r="X8" s="188"/>
      <c r="AI8" s="389"/>
      <c r="AJ8" s="389"/>
      <c r="AK8" s="389"/>
      <c r="AL8" s="389"/>
    </row>
    <row r="9" spans="3:38" ht="24" customHeight="1">
      <c r="C9" s="179"/>
      <c r="D9" s="131"/>
      <c r="E9" s="329">
        <f>R3</f>
        <v>0</v>
      </c>
      <c r="F9" s="131"/>
      <c r="G9" s="329">
        <f>S3</f>
        <v>0</v>
      </c>
      <c r="H9" s="131"/>
      <c r="I9" s="329">
        <f>T3</f>
        <v>0</v>
      </c>
      <c r="J9" s="131"/>
      <c r="K9" s="329">
        <f>U3</f>
        <v>0</v>
      </c>
      <c r="L9" s="603"/>
      <c r="M9" s="129"/>
      <c r="N9" s="50"/>
      <c r="W9" s="164" t="s">
        <v>478</v>
      </c>
      <c r="X9" s="274"/>
      <c r="Z9" s="264" t="str">
        <f>R19</f>
        <v/>
      </c>
      <c r="AB9" s="264" t="str">
        <f>S19</f>
        <v/>
      </c>
      <c r="AD9" s="264" t="str">
        <f>T19</f>
        <v/>
      </c>
      <c r="AF9" s="264" t="str">
        <f>U19</f>
        <v/>
      </c>
    </row>
    <row r="10" spans="3:38" ht="24" customHeight="1">
      <c r="C10" s="181"/>
      <c r="D10" s="599">
        <f>AI4</f>
        <v>0</v>
      </c>
      <c r="E10" s="600"/>
      <c r="F10" s="599">
        <f>AJ4</f>
        <v>0</v>
      </c>
      <c r="G10" s="600"/>
      <c r="H10" s="594">
        <f>AK4</f>
        <v>0</v>
      </c>
      <c r="I10" s="595"/>
      <c r="J10" s="594">
        <f>AL4</f>
        <v>0</v>
      </c>
      <c r="K10" s="595"/>
      <c r="L10" s="603"/>
      <c r="M10" s="129"/>
      <c r="N10" s="50"/>
      <c r="R10" s="119" t="s">
        <v>638</v>
      </c>
      <c r="S10" s="119" t="s">
        <v>634</v>
      </c>
      <c r="T10" s="119" t="s">
        <v>634</v>
      </c>
      <c r="U10" s="119" t="s">
        <v>632</v>
      </c>
    </row>
    <row r="11" spans="3:38" ht="24" customHeight="1">
      <c r="C11" s="180"/>
      <c r="D11" s="601"/>
      <c r="E11" s="602"/>
      <c r="F11" s="601"/>
      <c r="G11" s="602"/>
      <c r="H11" s="596"/>
      <c r="I11" s="597"/>
      <c r="J11" s="596"/>
      <c r="K11" s="597"/>
      <c r="L11" s="603"/>
      <c r="M11" s="129"/>
      <c r="N11" s="50"/>
      <c r="O11" s="388"/>
      <c r="P11" s="388"/>
      <c r="Q11" s="388"/>
      <c r="R11" s="517"/>
      <c r="S11" s="391"/>
      <c r="T11" s="391"/>
      <c r="U11" s="392"/>
      <c r="W11" s="168" t="s">
        <v>484</v>
      </c>
      <c r="X11" s="167"/>
    </row>
    <row r="12" spans="3:38" ht="24" customHeight="1">
      <c r="C12" s="179"/>
      <c r="D12" s="601"/>
      <c r="E12" s="602"/>
      <c r="F12" s="601"/>
      <c r="G12" s="602"/>
      <c r="H12" s="596"/>
      <c r="I12" s="597"/>
      <c r="J12" s="596"/>
      <c r="K12" s="597"/>
      <c r="L12" s="598" t="str">
        <f>W2</f>
        <v xml:space="preserve"> </v>
      </c>
      <c r="M12" s="129"/>
      <c r="N12" s="50"/>
      <c r="O12" s="388"/>
      <c r="P12" s="388"/>
      <c r="Q12" s="388"/>
      <c r="R12" s="393"/>
      <c r="S12" s="388"/>
      <c r="T12" s="388"/>
      <c r="U12" s="394"/>
      <c r="W12" s="151" t="s">
        <v>711</v>
      </c>
      <c r="X12" s="275" t="s">
        <v>20</v>
      </c>
    </row>
    <row r="13" spans="3:38" ht="24" customHeight="1">
      <c r="C13" s="179"/>
      <c r="D13" s="601"/>
      <c r="E13" s="602"/>
      <c r="F13" s="601"/>
      <c r="G13" s="602"/>
      <c r="H13" s="596"/>
      <c r="I13" s="597"/>
      <c r="J13" s="596"/>
      <c r="K13" s="597"/>
      <c r="L13" s="598"/>
      <c r="M13" s="129"/>
      <c r="N13" s="50"/>
      <c r="O13" s="388"/>
      <c r="P13" s="388"/>
      <c r="Q13" s="388"/>
      <c r="R13" s="393"/>
      <c r="S13" s="388"/>
      <c r="T13" s="388"/>
      <c r="U13" s="394"/>
      <c r="W13" s="151" t="s">
        <v>710</v>
      </c>
      <c r="X13" s="165"/>
    </row>
    <row r="14" spans="3:38" ht="24" customHeight="1">
      <c r="C14" s="179"/>
      <c r="D14" s="601"/>
      <c r="E14" s="602"/>
      <c r="F14" s="601"/>
      <c r="G14" s="602"/>
      <c r="H14" s="596"/>
      <c r="I14" s="597"/>
      <c r="J14" s="596"/>
      <c r="K14" s="597"/>
      <c r="L14" s="598"/>
      <c r="M14" s="129"/>
      <c r="N14" s="50"/>
      <c r="O14" s="388"/>
      <c r="P14" s="388"/>
      <c r="Q14" s="388"/>
      <c r="R14" s="393"/>
      <c r="S14" s="388"/>
      <c r="T14" s="388"/>
      <c r="U14" s="394"/>
      <c r="W14" s="164" t="s">
        <v>709</v>
      </c>
      <c r="X14" s="276"/>
    </row>
    <row r="15" spans="3:38" ht="24" customHeight="1">
      <c r="C15" s="179"/>
      <c r="D15" s="601"/>
      <c r="E15" s="602"/>
      <c r="F15" s="601"/>
      <c r="G15" s="602"/>
      <c r="H15" s="596"/>
      <c r="I15" s="597"/>
      <c r="J15" s="596"/>
      <c r="K15" s="597"/>
      <c r="L15" s="598"/>
      <c r="M15" s="129"/>
      <c r="N15" s="50"/>
      <c r="O15" s="388"/>
      <c r="P15" s="388"/>
      <c r="Q15" s="388"/>
      <c r="R15" s="393"/>
      <c r="S15" s="388"/>
      <c r="T15" s="388"/>
      <c r="U15" s="394"/>
      <c r="W15" s="59">
        <v>1</v>
      </c>
      <c r="X15" s="57" t="str">
        <f ca="1">UPPER('GPlan-Translations'!C201)</f>
        <v>JANUARY</v>
      </c>
    </row>
    <row r="16" spans="3:38" ht="24" customHeight="1">
      <c r="C16" s="179"/>
      <c r="D16" s="601"/>
      <c r="E16" s="602"/>
      <c r="F16" s="601"/>
      <c r="G16" s="602"/>
      <c r="H16" s="596"/>
      <c r="I16" s="597"/>
      <c r="J16" s="596"/>
      <c r="K16" s="597"/>
      <c r="L16" s="598"/>
      <c r="M16" s="129"/>
      <c r="O16" s="388"/>
      <c r="P16" s="388"/>
      <c r="Q16" s="388"/>
      <c r="R16" s="395"/>
      <c r="S16" s="518"/>
      <c r="T16" s="518"/>
      <c r="U16" s="397"/>
      <c r="W16" s="59">
        <v>2</v>
      </c>
      <c r="X16" s="57" t="str">
        <f ca="1">UPPER('GPlan-Translations'!C202)</f>
        <v>FEBRUARY</v>
      </c>
    </row>
    <row r="17" spans="3:32" ht="24" customHeight="1">
      <c r="C17" s="179"/>
      <c r="D17" s="131"/>
      <c r="E17" s="329">
        <f>R4</f>
        <v>0</v>
      </c>
      <c r="F17" s="131"/>
      <c r="G17" s="329">
        <f>S4</f>
        <v>0</v>
      </c>
      <c r="H17" s="131"/>
      <c r="I17" s="329">
        <f>T4</f>
        <v>0</v>
      </c>
      <c r="J17" s="131"/>
      <c r="K17" s="329">
        <f>U4</f>
        <v>0</v>
      </c>
      <c r="L17" s="598"/>
      <c r="M17" s="129"/>
      <c r="W17" s="59">
        <v>3</v>
      </c>
      <c r="X17" s="57" t="str">
        <f ca="1">UPPER('GPlan-Translations'!C203)</f>
        <v>MARCH</v>
      </c>
      <c r="Z17" s="264" t="str">
        <f>R20</f>
        <v/>
      </c>
      <c r="AB17" s="264" t="str">
        <f>S20</f>
        <v/>
      </c>
      <c r="AD17" s="264" t="str">
        <f>T20</f>
        <v/>
      </c>
      <c r="AF17" s="264" t="str">
        <f>U20</f>
        <v/>
      </c>
    </row>
    <row r="18" spans="3:32" ht="24" customHeight="1">
      <c r="C18" s="181"/>
      <c r="D18" s="594">
        <f>AI5</f>
        <v>0</v>
      </c>
      <c r="E18" s="595"/>
      <c r="F18" s="594">
        <f>AJ5</f>
        <v>0</v>
      </c>
      <c r="G18" s="595"/>
      <c r="H18" s="594">
        <f>AK5</f>
        <v>0</v>
      </c>
      <c r="I18" s="595"/>
      <c r="J18" s="594">
        <f>AL5</f>
        <v>0</v>
      </c>
      <c r="K18" s="595"/>
      <c r="M18" s="129"/>
      <c r="N18" s="50"/>
      <c r="O18" s="147"/>
      <c r="P18" s="148"/>
      <c r="Q18" s="148"/>
      <c r="R18" s="149" t="s">
        <v>638</v>
      </c>
      <c r="S18" s="149" t="s">
        <v>634</v>
      </c>
      <c r="T18" s="162" t="s">
        <v>634</v>
      </c>
      <c r="U18" s="161" t="s">
        <v>632</v>
      </c>
      <c r="W18" s="59">
        <v>4</v>
      </c>
      <c r="X18" s="57" t="str">
        <f ca="1">UPPER('GPlan-Translations'!C204)</f>
        <v>APRIL</v>
      </c>
    </row>
    <row r="19" spans="3:32" ht="24" customHeight="1">
      <c r="C19" s="180"/>
      <c r="D19" s="596"/>
      <c r="E19" s="597"/>
      <c r="F19" s="596"/>
      <c r="G19" s="597"/>
      <c r="H19" s="596"/>
      <c r="I19" s="597"/>
      <c r="J19" s="596"/>
      <c r="K19" s="597"/>
      <c r="M19" s="129"/>
      <c r="N19" s="50"/>
      <c r="O19" s="142"/>
      <c r="P19" s="143"/>
      <c r="Q19" s="143"/>
      <c r="R19" s="94" t="str">
        <f>IFERROR(IF(R3=" ","",INDEX(#REF!,R11)),"")</f>
        <v/>
      </c>
      <c r="S19" s="94" t="str">
        <f>IFERROR(IF(S3=" ","",INDEX(#REF!,S11)),"")</f>
        <v/>
      </c>
      <c r="T19" s="185" t="str">
        <f>IFERROR(IF(T3=" ","",INDEX(#REF!,T11)),"")</f>
        <v/>
      </c>
      <c r="U19" s="184" t="str">
        <f>IFERROR(IF(U3=" ","",INDEX(#REF!,U11)),"")</f>
        <v/>
      </c>
      <c r="W19" s="59">
        <v>5</v>
      </c>
      <c r="X19" s="57" t="str">
        <f ca="1">UPPER('GPlan-Translations'!C205)</f>
        <v>MAY</v>
      </c>
    </row>
    <row r="20" spans="3:32" ht="24" customHeight="1">
      <c r="C20" s="179"/>
      <c r="D20" s="596"/>
      <c r="E20" s="597"/>
      <c r="F20" s="596"/>
      <c r="G20" s="597"/>
      <c r="H20" s="596"/>
      <c r="I20" s="597"/>
      <c r="J20" s="596"/>
      <c r="K20" s="597"/>
      <c r="M20" s="129"/>
      <c r="N20" s="380"/>
      <c r="O20" s="142"/>
      <c r="P20" s="143"/>
      <c r="Q20" s="143"/>
      <c r="R20" s="94" t="str">
        <f>IFERROR(IF(R4=" ","",INDEX(#REF!,R12)),"")</f>
        <v/>
      </c>
      <c r="S20" s="94" t="str">
        <f>IFERROR(IF(S4=" ","",INDEX(#REF!,S12)),"")</f>
        <v/>
      </c>
      <c r="T20" s="185" t="str">
        <f>IFERROR(IF(T4=" ","",INDEX(#REF!,T12)),"")</f>
        <v/>
      </c>
      <c r="U20" s="184" t="str">
        <f>IFERROR(IF(U4=" ","",INDEX(#REF!,U12)),"")</f>
        <v/>
      </c>
      <c r="W20" s="59">
        <v>6</v>
      </c>
      <c r="X20" s="57" t="str">
        <f ca="1">UPPER('GPlan-Translations'!C206)</f>
        <v>JUNE</v>
      </c>
    </row>
    <row r="21" spans="3:32" ht="24" customHeight="1">
      <c r="C21" s="179"/>
      <c r="D21" s="596"/>
      <c r="E21" s="597"/>
      <c r="F21" s="596"/>
      <c r="G21" s="597"/>
      <c r="H21" s="596"/>
      <c r="I21" s="597"/>
      <c r="J21" s="596"/>
      <c r="K21" s="597"/>
      <c r="M21" s="129"/>
      <c r="N21" s="380"/>
      <c r="O21" s="142"/>
      <c r="P21" s="143"/>
      <c r="Q21" s="143"/>
      <c r="R21" s="94" t="str">
        <f>IFERROR(IF(R5=" ","",INDEX(#REF!,R13)),"")</f>
        <v/>
      </c>
      <c r="S21" s="94" t="str">
        <f>IFERROR(IF(S5=" ","",INDEX(#REF!,S13)),"")</f>
        <v/>
      </c>
      <c r="T21" s="185" t="str">
        <f>IFERROR(IF(T5=" ","",INDEX(#REF!,T13)),"")</f>
        <v/>
      </c>
      <c r="U21" s="184" t="str">
        <f>IFERROR(IF(U5=" ","",INDEX(#REF!,U13)),"")</f>
        <v/>
      </c>
      <c r="W21" s="59">
        <v>7</v>
      </c>
      <c r="X21" s="57" t="str">
        <f ca="1">UPPER('GPlan-Translations'!C207)</f>
        <v>JULY</v>
      </c>
    </row>
    <row r="22" spans="3:32" ht="24" customHeight="1">
      <c r="C22" s="179"/>
      <c r="D22" s="596"/>
      <c r="E22" s="597"/>
      <c r="F22" s="596"/>
      <c r="G22" s="597"/>
      <c r="H22" s="596"/>
      <c r="I22" s="597"/>
      <c r="J22" s="596"/>
      <c r="K22" s="597"/>
      <c r="M22" s="129"/>
      <c r="N22" s="380"/>
      <c r="O22" s="142"/>
      <c r="P22" s="143"/>
      <c r="Q22" s="143"/>
      <c r="R22" s="94" t="str">
        <f>IFERROR(IF(R6=" ","",INDEX(#REF!,R14)),"")</f>
        <v/>
      </c>
      <c r="S22" s="94" t="str">
        <f>IFERROR(IF(S6=" ","",INDEX(#REF!,S14)),"")</f>
        <v/>
      </c>
      <c r="T22" s="185" t="str">
        <f>IFERROR(IF(T6=" ","",INDEX(#REF!,T14)),"")</f>
        <v/>
      </c>
      <c r="U22" s="184" t="str">
        <f>IFERROR(IF(U6=" ","",INDEX(#REF!,U14)),"")</f>
        <v/>
      </c>
      <c r="W22" s="59">
        <v>8</v>
      </c>
      <c r="X22" s="57" t="str">
        <f ca="1">UPPER('GPlan-Translations'!C208)</f>
        <v>AUGUST</v>
      </c>
    </row>
    <row r="23" spans="3:32" ht="24" customHeight="1">
      <c r="C23" s="179"/>
      <c r="D23" s="596"/>
      <c r="E23" s="597"/>
      <c r="F23" s="596"/>
      <c r="G23" s="597"/>
      <c r="H23" s="596"/>
      <c r="I23" s="597"/>
      <c r="J23" s="596"/>
      <c r="K23" s="597"/>
      <c r="M23" s="129"/>
      <c r="N23" s="380"/>
      <c r="O23" s="142"/>
      <c r="P23" s="143"/>
      <c r="Q23" s="143"/>
      <c r="R23" s="94" t="str">
        <f>IFERROR(IF(R7=" ","",INDEX(#REF!,R15)),"")</f>
        <v/>
      </c>
      <c r="S23" s="94" t="str">
        <f>IFERROR(IF(S7=" ","",INDEX(#REF!,S15)),"")</f>
        <v/>
      </c>
      <c r="T23" s="185" t="str">
        <f>IFERROR(IF(T7=" ","",INDEX(#REF!,T15)),"")</f>
        <v/>
      </c>
      <c r="U23" s="184" t="str">
        <f>IFERROR(IF(U7=" ","",INDEX(#REF!,U15)),"")</f>
        <v/>
      </c>
      <c r="W23" s="59">
        <v>9</v>
      </c>
      <c r="X23" s="57" t="str">
        <f ca="1">UPPER('GPlan-Translations'!C209)</f>
        <v>SEPTEMBER</v>
      </c>
    </row>
    <row r="24" spans="3:32" ht="24" customHeight="1">
      <c r="C24" s="179"/>
      <c r="D24" s="596"/>
      <c r="E24" s="597"/>
      <c r="F24" s="596"/>
      <c r="G24" s="597"/>
      <c r="H24" s="596"/>
      <c r="I24" s="597"/>
      <c r="J24" s="596"/>
      <c r="K24" s="597"/>
      <c r="M24" s="129"/>
      <c r="N24" s="380"/>
      <c r="O24" s="138"/>
      <c r="P24" s="139"/>
      <c r="Q24" s="139"/>
      <c r="R24" s="108" t="str">
        <f>IFERROR(IF(R8=" ","",INDEX(#REF!,R16)),"")</f>
        <v/>
      </c>
      <c r="S24" s="108" t="str">
        <f>IFERROR(IF(S8=" ","",INDEX(#REF!,S16)),"")</f>
        <v/>
      </c>
      <c r="T24" s="183" t="str">
        <f>IFERROR(IF(T8=" ","",INDEX(#REF!,T16)),"")</f>
        <v/>
      </c>
      <c r="U24" s="182" t="str">
        <f>IFERROR(IF(U8=" ","",INDEX(#REF!,U16)),"")</f>
        <v/>
      </c>
      <c r="W24" s="151">
        <v>10</v>
      </c>
      <c r="X24" s="57" t="str">
        <f ca="1">UPPER('GPlan-Translations'!C210)</f>
        <v>OCTOBER</v>
      </c>
    </row>
    <row r="25" spans="3:32" ht="24" customHeight="1">
      <c r="C25" s="179"/>
      <c r="D25" s="131"/>
      <c r="E25" s="329">
        <f>R5</f>
        <v>0</v>
      </c>
      <c r="F25" s="131"/>
      <c r="G25" s="329">
        <f>S5</f>
        <v>0</v>
      </c>
      <c r="H25" s="131"/>
      <c r="I25" s="329">
        <f>T5</f>
        <v>0</v>
      </c>
      <c r="J25" s="131"/>
      <c r="K25" s="329">
        <f>U5</f>
        <v>0</v>
      </c>
      <c r="M25" s="129"/>
      <c r="N25" s="380"/>
      <c r="W25" s="59">
        <v>11</v>
      </c>
      <c r="X25" s="57" t="str">
        <f ca="1">UPPER('GPlan-Translations'!C211)</f>
        <v>NOVEMBER</v>
      </c>
      <c r="Z25" s="264" t="str">
        <f>R21</f>
        <v/>
      </c>
      <c r="AB25" s="264" t="str">
        <f>S21</f>
        <v/>
      </c>
      <c r="AD25" s="264" t="str">
        <f>T21</f>
        <v/>
      </c>
      <c r="AF25" s="264" t="str">
        <f>U21</f>
        <v/>
      </c>
    </row>
    <row r="26" spans="3:32" ht="24" customHeight="1">
      <c r="C26" s="181"/>
      <c r="D26" s="594">
        <f>AI6</f>
        <v>0</v>
      </c>
      <c r="E26" s="595"/>
      <c r="F26" s="594">
        <f>AJ6</f>
        <v>0</v>
      </c>
      <c r="G26" s="595"/>
      <c r="H26" s="594">
        <f>AK6</f>
        <v>0</v>
      </c>
      <c r="I26" s="595"/>
      <c r="J26" s="594">
        <f>AL6</f>
        <v>0</v>
      </c>
      <c r="K26" s="595"/>
      <c r="L26" s="607" t="str">
        <f ca="1">'GPlan-Translations'!C267</f>
        <v>MONTHLY PLANNING</v>
      </c>
      <c r="M26" s="129"/>
      <c r="W26" s="66">
        <v>12</v>
      </c>
      <c r="X26" s="58" t="str">
        <f ca="1">UPPER('GPlan-Translations'!C212)</f>
        <v>DECEMBER</v>
      </c>
    </row>
    <row r="27" spans="3:32" ht="24" customHeight="1">
      <c r="C27" s="180"/>
      <c r="D27" s="596"/>
      <c r="E27" s="597"/>
      <c r="F27" s="596"/>
      <c r="G27" s="597"/>
      <c r="H27" s="596"/>
      <c r="I27" s="597"/>
      <c r="J27" s="596"/>
      <c r="K27" s="597"/>
      <c r="L27" s="607"/>
      <c r="M27" s="129"/>
    </row>
    <row r="28" spans="3:32" ht="24" customHeight="1">
      <c r="C28" s="179"/>
      <c r="D28" s="596"/>
      <c r="E28" s="597"/>
      <c r="F28" s="596"/>
      <c r="G28" s="597"/>
      <c r="H28" s="596"/>
      <c r="I28" s="597"/>
      <c r="J28" s="596"/>
      <c r="K28" s="597"/>
      <c r="L28" s="607"/>
      <c r="M28" s="129"/>
    </row>
    <row r="29" spans="3:32" ht="24" customHeight="1">
      <c r="C29" s="179"/>
      <c r="D29" s="596"/>
      <c r="E29" s="597"/>
      <c r="F29" s="596"/>
      <c r="G29" s="597"/>
      <c r="H29" s="596"/>
      <c r="I29" s="597"/>
      <c r="J29" s="596"/>
      <c r="K29" s="597"/>
      <c r="L29" s="607"/>
      <c r="M29" s="129"/>
      <c r="N29" s="50"/>
    </row>
    <row r="30" spans="3:32" ht="24" customHeight="1">
      <c r="C30" s="179"/>
      <c r="D30" s="596"/>
      <c r="E30" s="597"/>
      <c r="F30" s="596"/>
      <c r="G30" s="597"/>
      <c r="H30" s="596"/>
      <c r="I30" s="597"/>
      <c r="J30" s="596"/>
      <c r="K30" s="597"/>
      <c r="L30" s="607"/>
      <c r="M30" s="129"/>
      <c r="N30" s="50"/>
    </row>
    <row r="31" spans="3:32" ht="24" customHeight="1">
      <c r="C31" s="179"/>
      <c r="D31" s="596"/>
      <c r="E31" s="597"/>
      <c r="F31" s="596"/>
      <c r="G31" s="597"/>
      <c r="H31" s="596"/>
      <c r="I31" s="597"/>
      <c r="J31" s="596"/>
      <c r="K31" s="597"/>
      <c r="L31" s="607"/>
      <c r="M31" s="129"/>
      <c r="N31" s="50"/>
    </row>
    <row r="32" spans="3:32" ht="24" customHeight="1">
      <c r="C32" s="179"/>
      <c r="D32" s="596"/>
      <c r="E32" s="597"/>
      <c r="F32" s="596"/>
      <c r="G32" s="597"/>
      <c r="H32" s="596"/>
      <c r="I32" s="597"/>
      <c r="J32" s="596"/>
      <c r="K32" s="597"/>
      <c r="L32" s="607"/>
      <c r="M32" s="129"/>
      <c r="N32" s="50"/>
    </row>
    <row r="33" spans="3:32" ht="24" customHeight="1">
      <c r="C33" s="179"/>
      <c r="D33" s="131"/>
      <c r="E33" s="329">
        <f>R6</f>
        <v>0</v>
      </c>
      <c r="F33" s="131"/>
      <c r="G33" s="329">
        <f>S6</f>
        <v>0</v>
      </c>
      <c r="H33" s="131"/>
      <c r="I33" s="329">
        <f>T6</f>
        <v>0</v>
      </c>
      <c r="J33" s="131"/>
      <c r="K33" s="329">
        <f>U6</f>
        <v>0</v>
      </c>
      <c r="L33" s="607"/>
      <c r="M33" s="129"/>
      <c r="N33" s="50"/>
      <c r="Z33" s="264" t="str">
        <f>R22</f>
        <v/>
      </c>
      <c r="AB33" s="264" t="str">
        <f>S22</f>
        <v/>
      </c>
      <c r="AD33" s="264" t="str">
        <f>T22</f>
        <v/>
      </c>
      <c r="AF33" s="264" t="str">
        <f>U22</f>
        <v/>
      </c>
    </row>
    <row r="34" spans="3:32" ht="24" customHeight="1">
      <c r="C34" s="181"/>
      <c r="D34" s="594">
        <f>AI7</f>
        <v>0</v>
      </c>
      <c r="E34" s="604"/>
      <c r="F34" s="594">
        <f>AJ7</f>
        <v>0</v>
      </c>
      <c r="G34" s="595"/>
      <c r="H34" s="594">
        <f>AK7</f>
        <v>0</v>
      </c>
      <c r="I34" s="595"/>
      <c r="J34" s="594">
        <f>AL7</f>
        <v>0</v>
      </c>
      <c r="K34" s="595"/>
      <c r="L34" s="607"/>
      <c r="M34" s="129"/>
      <c r="N34" s="50"/>
    </row>
    <row r="35" spans="3:32" ht="24" customHeight="1">
      <c r="C35" s="180"/>
      <c r="D35" s="605"/>
      <c r="E35" s="606"/>
      <c r="F35" s="596"/>
      <c r="G35" s="597"/>
      <c r="H35" s="596"/>
      <c r="I35" s="597"/>
      <c r="J35" s="596"/>
      <c r="K35" s="597"/>
      <c r="L35" s="607"/>
      <c r="M35" s="129"/>
      <c r="N35" s="50"/>
    </row>
    <row r="36" spans="3:32" ht="24" customHeight="1">
      <c r="C36" s="179"/>
      <c r="D36" s="605"/>
      <c r="E36" s="606"/>
      <c r="F36" s="596"/>
      <c r="G36" s="597"/>
      <c r="H36" s="596"/>
      <c r="I36" s="597"/>
      <c r="J36" s="596"/>
      <c r="K36" s="597"/>
      <c r="L36" s="607"/>
      <c r="M36" s="129"/>
      <c r="N36" s="50"/>
    </row>
    <row r="37" spans="3:32" ht="24" customHeight="1">
      <c r="C37" s="179"/>
      <c r="D37" s="605"/>
      <c r="E37" s="606"/>
      <c r="F37" s="596"/>
      <c r="G37" s="597"/>
      <c r="H37" s="596"/>
      <c r="I37" s="597"/>
      <c r="J37" s="596"/>
      <c r="K37" s="597"/>
      <c r="L37" s="607"/>
      <c r="M37" s="129"/>
      <c r="N37" s="50"/>
    </row>
    <row r="38" spans="3:32" ht="24" customHeight="1">
      <c r="C38" s="179"/>
      <c r="D38" s="605"/>
      <c r="E38" s="606"/>
      <c r="F38" s="596"/>
      <c r="G38" s="597"/>
      <c r="H38" s="596"/>
      <c r="I38" s="597"/>
      <c r="J38" s="596"/>
      <c r="K38" s="597"/>
      <c r="L38" s="607"/>
      <c r="M38" s="129"/>
      <c r="N38" s="50"/>
      <c r="U38" s="112"/>
    </row>
    <row r="39" spans="3:32" ht="24" customHeight="1">
      <c r="C39" s="179"/>
      <c r="D39" s="605"/>
      <c r="E39" s="606"/>
      <c r="F39" s="596"/>
      <c r="G39" s="597"/>
      <c r="H39" s="596"/>
      <c r="I39" s="597"/>
      <c r="J39" s="596"/>
      <c r="K39" s="597"/>
      <c r="L39" s="607"/>
      <c r="M39" s="129"/>
      <c r="N39" s="50"/>
      <c r="U39" s="112"/>
    </row>
    <row r="40" spans="3:32" ht="24" customHeight="1">
      <c r="C40" s="179"/>
      <c r="D40" s="605"/>
      <c r="E40" s="606"/>
      <c r="F40" s="596"/>
      <c r="G40" s="597"/>
      <c r="H40" s="596"/>
      <c r="I40" s="597"/>
      <c r="J40" s="596"/>
      <c r="K40" s="597"/>
      <c r="L40" s="607"/>
      <c r="M40" s="129"/>
      <c r="N40" s="50"/>
      <c r="U40" s="112"/>
    </row>
    <row r="41" spans="3:32" ht="24" customHeight="1">
      <c r="C41" s="179"/>
      <c r="D41" s="131"/>
      <c r="E41" s="329">
        <f>R7</f>
        <v>0</v>
      </c>
      <c r="F41" s="131"/>
      <c r="G41" s="329">
        <f>S7</f>
        <v>0</v>
      </c>
      <c r="H41" s="131"/>
      <c r="I41" s="329">
        <f>T7</f>
        <v>0</v>
      </c>
      <c r="J41" s="131"/>
      <c r="K41" s="329">
        <f>U7</f>
        <v>0</v>
      </c>
      <c r="L41" s="607"/>
      <c r="M41" s="129"/>
      <c r="N41" s="50"/>
      <c r="U41" s="112"/>
      <c r="Z41" s="264" t="str">
        <f>R23</f>
        <v/>
      </c>
      <c r="AB41" s="264" t="str">
        <f>S23</f>
        <v/>
      </c>
      <c r="AD41" s="264" t="str">
        <f>T23</f>
        <v/>
      </c>
      <c r="AF41" s="264" t="str">
        <f>U23</f>
        <v/>
      </c>
    </row>
    <row r="42" spans="3:32" ht="24" customHeight="1">
      <c r="C42" s="181"/>
      <c r="D42" s="594">
        <f>AI8</f>
        <v>0</v>
      </c>
      <c r="E42" s="595"/>
      <c r="F42" s="594">
        <f>AJ8</f>
        <v>0</v>
      </c>
      <c r="G42" s="595"/>
      <c r="H42" s="594">
        <f>AK8</f>
        <v>0</v>
      </c>
      <c r="I42" s="595"/>
      <c r="J42" s="594">
        <f>AL8</f>
        <v>0</v>
      </c>
      <c r="K42" s="595"/>
      <c r="L42" s="607"/>
      <c r="M42" s="129"/>
      <c r="N42" s="50"/>
      <c r="U42" s="112"/>
    </row>
    <row r="43" spans="3:32" ht="24" customHeight="1">
      <c r="C43" s="180"/>
      <c r="D43" s="596"/>
      <c r="E43" s="597"/>
      <c r="F43" s="596"/>
      <c r="G43" s="597"/>
      <c r="H43" s="596"/>
      <c r="I43" s="597"/>
      <c r="J43" s="596"/>
      <c r="K43" s="597"/>
      <c r="L43" s="607"/>
      <c r="M43" s="129"/>
      <c r="N43" s="50"/>
      <c r="U43" s="112"/>
    </row>
    <row r="44" spans="3:32" ht="24" customHeight="1">
      <c r="C44" s="179"/>
      <c r="D44" s="596"/>
      <c r="E44" s="597"/>
      <c r="F44" s="596"/>
      <c r="G44" s="597"/>
      <c r="H44" s="596"/>
      <c r="I44" s="597"/>
      <c r="J44" s="596"/>
      <c r="K44" s="597"/>
      <c r="L44" s="607"/>
      <c r="M44" s="129"/>
      <c r="U44" s="112"/>
    </row>
    <row r="45" spans="3:32" ht="24" customHeight="1">
      <c r="C45" s="179"/>
      <c r="D45" s="596"/>
      <c r="E45" s="597"/>
      <c r="F45" s="596"/>
      <c r="G45" s="597"/>
      <c r="H45" s="596"/>
      <c r="I45" s="597"/>
      <c r="J45" s="596"/>
      <c r="K45" s="597"/>
      <c r="L45" s="607"/>
      <c r="M45" s="129"/>
      <c r="U45" s="112"/>
    </row>
    <row r="46" spans="3:32" ht="24" customHeight="1">
      <c r="C46" s="179"/>
      <c r="D46" s="596"/>
      <c r="E46" s="597"/>
      <c r="F46" s="596"/>
      <c r="G46" s="597"/>
      <c r="H46" s="596"/>
      <c r="I46" s="597"/>
      <c r="J46" s="596"/>
      <c r="K46" s="597"/>
      <c r="L46" s="607"/>
      <c r="M46" s="129"/>
      <c r="U46" s="112"/>
    </row>
    <row r="47" spans="3:32" ht="24" customHeight="1">
      <c r="C47" s="179"/>
      <c r="D47" s="596"/>
      <c r="E47" s="597"/>
      <c r="F47" s="596"/>
      <c r="G47" s="597"/>
      <c r="H47" s="596"/>
      <c r="I47" s="597"/>
      <c r="J47" s="596"/>
      <c r="K47" s="597"/>
      <c r="L47" s="607"/>
      <c r="M47" s="129"/>
      <c r="U47" s="112"/>
    </row>
    <row r="48" spans="3:32" ht="24" customHeight="1">
      <c r="C48" s="179"/>
      <c r="D48" s="596"/>
      <c r="E48" s="597"/>
      <c r="F48" s="596"/>
      <c r="G48" s="597"/>
      <c r="H48" s="596"/>
      <c r="I48" s="597"/>
      <c r="J48" s="596"/>
      <c r="K48" s="597"/>
      <c r="L48" s="607"/>
      <c r="M48" s="129"/>
      <c r="U48" s="112"/>
    </row>
    <row r="49" spans="3:32" ht="24" customHeight="1">
      <c r="C49" s="179"/>
      <c r="D49" s="131"/>
      <c r="E49" s="329">
        <f>R8</f>
        <v>0</v>
      </c>
      <c r="F49" s="131"/>
      <c r="G49" s="329">
        <f>S8</f>
        <v>0</v>
      </c>
      <c r="H49" s="131"/>
      <c r="I49" s="329">
        <f>T8</f>
        <v>0</v>
      </c>
      <c r="J49" s="131"/>
      <c r="K49" s="329">
        <f>U8</f>
        <v>0</v>
      </c>
      <c r="L49" s="607"/>
      <c r="M49" s="129"/>
      <c r="U49" s="112"/>
      <c r="Z49" s="264" t="str">
        <f>R24</f>
        <v/>
      </c>
      <c r="AB49" s="264" t="str">
        <f>S24</f>
        <v/>
      </c>
      <c r="AD49" s="264" t="str">
        <f>T24</f>
        <v/>
      </c>
      <c r="AF49" s="264" t="str">
        <f>U24</f>
        <v/>
      </c>
    </row>
    <row r="50" spans="3:32" ht="12.75"/>
  </sheetData>
  <mergeCells count="27">
    <mergeCell ref="L26:L49"/>
    <mergeCell ref="D34:E40"/>
    <mergeCell ref="F34:G40"/>
    <mergeCell ref="H34:I40"/>
    <mergeCell ref="J34:K40"/>
    <mergeCell ref="D26:E32"/>
    <mergeCell ref="F26:G32"/>
    <mergeCell ref="D42:E48"/>
    <mergeCell ref="F42:G48"/>
    <mergeCell ref="H42:I48"/>
    <mergeCell ref="J42:K48"/>
    <mergeCell ref="H26:I32"/>
    <mergeCell ref="J26:K32"/>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s>
  <conditionalFormatting sqref="E9 G9 I9 K9 E17 G17 I17 K17 E25 G25 I25 K25 E33 G33 I33 K33 E41 G41 I41 K41 E49 G49 I49 K49">
    <cfRule type="expression" dxfId="6" priority="1" stopIfTrue="1">
      <formula>Z9="S"</formula>
    </cfRule>
    <cfRule type="expression" dxfId="5" priority="2" stopIfTrue="1">
      <formula>Z9="H"</formula>
    </cfRule>
    <cfRule type="expression" dxfId="4" priority="3" stopIfTrue="1">
      <formula>Z9="P"</formula>
    </cfRule>
    <cfRule type="expression" dxfId="3" priority="4" stopIfTrue="1">
      <formula>Z9="K"</formula>
    </cfRule>
    <cfRule type="expression" dxfId="2" priority="5" stopIfTrue="1">
      <formula>Z9="F"</formula>
    </cfRule>
    <cfRule type="expression" dxfId="1" priority="6" stopIfTrue="1">
      <formula>Z9="E"</formula>
    </cfRule>
    <cfRule type="expression" dxfId="0"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colBreaks count="1" manualBreakCount="1">
    <brk id="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32" t="s">
        <v>1237</v>
      </c>
      <c r="D1" s="332" t="s">
        <v>1243</v>
      </c>
      <c r="F1" s="332" t="s">
        <v>1030</v>
      </c>
    </row>
    <row r="2" spans="2:6">
      <c r="B2" s="128"/>
      <c r="D2" s="128"/>
      <c r="F2" s="128"/>
    </row>
    <row r="3" spans="2:6">
      <c r="B3" s="331" t="s">
        <v>1251</v>
      </c>
      <c r="D3" s="331" t="s">
        <v>1244</v>
      </c>
      <c r="F3" s="331" t="s">
        <v>1031</v>
      </c>
    </row>
    <row r="4" spans="2:6">
      <c r="B4" s="331" t="s">
        <v>1113</v>
      </c>
      <c r="D4" s="331" t="s">
        <v>1113</v>
      </c>
      <c r="F4" s="331" t="s">
        <v>1113</v>
      </c>
    </row>
    <row r="6" spans="2:6" ht="40.5" customHeight="1">
      <c r="B6" s="338" t="s">
        <v>1238</v>
      </c>
      <c r="D6" s="338" t="s">
        <v>1245</v>
      </c>
      <c r="F6" s="338" t="s">
        <v>1032</v>
      </c>
    </row>
    <row r="7" spans="2:6" ht="15" customHeight="1">
      <c r="B7" s="330"/>
      <c r="D7" s="330"/>
      <c r="F7" s="330"/>
    </row>
    <row r="8" spans="2:6" ht="51">
      <c r="B8" s="338" t="s">
        <v>1239</v>
      </c>
      <c r="D8" s="338" t="s">
        <v>1246</v>
      </c>
      <c r="F8" s="338" t="s">
        <v>1033</v>
      </c>
    </row>
    <row r="9" spans="2:6" ht="15" customHeight="1">
      <c r="B9" s="330"/>
      <c r="D9" s="330"/>
      <c r="F9" s="330"/>
    </row>
    <row r="10" spans="2:6" ht="105" customHeight="1">
      <c r="B10" s="338" t="s">
        <v>1252</v>
      </c>
      <c r="D10" s="338" t="s">
        <v>1329</v>
      </c>
      <c r="F10" s="338" t="s">
        <v>1034</v>
      </c>
    </row>
    <row r="11" spans="2:6">
      <c r="B11" s="338"/>
      <c r="D11" s="338"/>
      <c r="F11" s="338"/>
    </row>
    <row r="12" spans="2:6" ht="105" customHeight="1">
      <c r="B12" s="338" t="s">
        <v>1253</v>
      </c>
      <c r="D12" s="338" t="s">
        <v>1330</v>
      </c>
      <c r="F12" s="338" t="s">
        <v>1035</v>
      </c>
    </row>
    <row r="13" spans="2:6">
      <c r="B13" s="338"/>
      <c r="D13" s="338"/>
      <c r="F13" s="338"/>
    </row>
    <row r="14" spans="2:6" ht="120" customHeight="1">
      <c r="B14" s="338" t="s">
        <v>1254</v>
      </c>
      <c r="D14" s="338" t="s">
        <v>1331</v>
      </c>
      <c r="F14" s="338" t="s">
        <v>1036</v>
      </c>
    </row>
    <row r="15" spans="2:6">
      <c r="B15" s="338"/>
      <c r="D15" s="338"/>
      <c r="F15" s="338"/>
    </row>
    <row r="16" spans="2:6" ht="78.75" customHeight="1">
      <c r="B16" s="338" t="s">
        <v>1255</v>
      </c>
      <c r="D16" s="338" t="s">
        <v>1332</v>
      </c>
      <c r="F16" s="338" t="s">
        <v>1038</v>
      </c>
    </row>
    <row r="17" spans="2:6">
      <c r="B17" s="338"/>
      <c r="D17" s="338"/>
      <c r="F17" s="338"/>
    </row>
    <row r="18" spans="2:6" ht="105" customHeight="1">
      <c r="B18" s="338" t="s">
        <v>1256</v>
      </c>
      <c r="D18" s="338" t="s">
        <v>1333</v>
      </c>
      <c r="F18" s="338" t="s">
        <v>1039</v>
      </c>
    </row>
    <row r="19" spans="2:6">
      <c r="B19" s="338"/>
      <c r="D19" s="338"/>
      <c r="F19" s="338"/>
    </row>
    <row r="20" spans="2:6" ht="66" customHeight="1">
      <c r="B20" s="338" t="s">
        <v>1257</v>
      </c>
      <c r="D20" s="338" t="s">
        <v>1334</v>
      </c>
      <c r="F20" s="338" t="s">
        <v>1040</v>
      </c>
    </row>
    <row r="21" spans="2:6">
      <c r="B21" s="338"/>
      <c r="D21" s="338"/>
      <c r="F21" s="338"/>
    </row>
    <row r="22" spans="2:6" ht="89.25">
      <c r="B22" s="338" t="s">
        <v>1258</v>
      </c>
      <c r="D22" s="338" t="s">
        <v>1335</v>
      </c>
      <c r="F22" s="338" t="s">
        <v>1041</v>
      </c>
    </row>
    <row r="23" spans="2:6">
      <c r="B23" s="338"/>
      <c r="D23" s="338"/>
      <c r="F23" s="338"/>
    </row>
    <row r="24" spans="2:6" ht="63.75">
      <c r="B24" s="338" t="s">
        <v>1259</v>
      </c>
      <c r="D24" s="338" t="s">
        <v>1336</v>
      </c>
      <c r="F24" s="338" t="s">
        <v>1042</v>
      </c>
    </row>
    <row r="25" spans="2:6">
      <c r="B25" s="338"/>
      <c r="D25" s="338"/>
      <c r="F25" s="338"/>
    </row>
    <row r="26" spans="2:6" ht="78.75" customHeight="1">
      <c r="B26" s="338" t="s">
        <v>1260</v>
      </c>
      <c r="D26" s="338" t="s">
        <v>1337</v>
      </c>
      <c r="F26" s="338" t="s">
        <v>1043</v>
      </c>
    </row>
    <row r="27" spans="2:6">
      <c r="B27" s="338"/>
      <c r="D27" s="338"/>
      <c r="F27" s="338"/>
    </row>
    <row r="28" spans="2:6" ht="91.5" customHeight="1">
      <c r="B28" s="338" t="s">
        <v>1261</v>
      </c>
      <c r="D28" s="338" t="s">
        <v>1338</v>
      </c>
      <c r="F28" s="338" t="s">
        <v>1044</v>
      </c>
    </row>
    <row r="29" spans="2:6" ht="15" customHeight="1">
      <c r="B29" s="338"/>
      <c r="D29" s="338"/>
      <c r="F29" s="338"/>
    </row>
    <row r="30" spans="2:6" ht="66" customHeight="1">
      <c r="B30" s="338" t="s">
        <v>1262</v>
      </c>
      <c r="D30" s="338" t="s">
        <v>1339</v>
      </c>
      <c r="F30" s="338" t="s">
        <v>1045</v>
      </c>
    </row>
    <row r="31" spans="2:6" ht="15" customHeight="1">
      <c r="B31" s="338"/>
      <c r="D31" s="338"/>
      <c r="F31" s="338"/>
    </row>
    <row r="32" spans="2:6" ht="53.25" customHeight="1">
      <c r="B32" s="338" t="s">
        <v>1263</v>
      </c>
      <c r="D32" s="338" t="s">
        <v>1340</v>
      </c>
      <c r="F32" s="338" t="s">
        <v>1046</v>
      </c>
    </row>
    <row r="33" spans="2:6" ht="15" customHeight="1">
      <c r="B33" s="338"/>
      <c r="D33" s="338"/>
      <c r="F33" s="338"/>
    </row>
    <row r="34" spans="2:6" ht="78.75" customHeight="1">
      <c r="B34" s="338" t="s">
        <v>1264</v>
      </c>
      <c r="D34" s="338" t="s">
        <v>1341</v>
      </c>
      <c r="F34" s="338" t="s">
        <v>1047</v>
      </c>
    </row>
    <row r="35" spans="2:6" ht="15" customHeight="1">
      <c r="B35" s="338"/>
      <c r="D35" s="338"/>
      <c r="F35" s="338"/>
    </row>
    <row r="36" spans="2:6" ht="105" customHeight="1">
      <c r="B36" s="338" t="s">
        <v>1265</v>
      </c>
      <c r="D36" s="338" t="s">
        <v>1342</v>
      </c>
      <c r="F36" s="338" t="s">
        <v>1048</v>
      </c>
    </row>
    <row r="37" spans="2:6" ht="15" customHeight="1">
      <c r="B37" s="338"/>
      <c r="D37" s="338"/>
      <c r="F37" s="338"/>
    </row>
    <row r="38" spans="2:6" ht="53.25" customHeight="1">
      <c r="B38" s="338" t="s">
        <v>1266</v>
      </c>
      <c r="D38" s="338" t="s">
        <v>1343</v>
      </c>
      <c r="F38" s="338" t="s">
        <v>1049</v>
      </c>
    </row>
    <row r="39" spans="2:6" ht="15" customHeight="1">
      <c r="B39" s="338"/>
      <c r="D39" s="338"/>
      <c r="F39" s="338"/>
    </row>
    <row r="40" spans="2:6" ht="66" customHeight="1">
      <c r="B40" s="338" t="s">
        <v>1267</v>
      </c>
      <c r="D40" s="338" t="s">
        <v>1344</v>
      </c>
      <c r="F40" s="338" t="s">
        <v>1050</v>
      </c>
    </row>
    <row r="41" spans="2:6" ht="15" customHeight="1">
      <c r="B41" s="338"/>
      <c r="D41" s="338"/>
      <c r="F41" s="338"/>
    </row>
    <row r="42" spans="2:6" ht="76.5">
      <c r="B42" s="338" t="s">
        <v>1268</v>
      </c>
      <c r="D42" s="338" t="s">
        <v>1345</v>
      </c>
      <c r="F42" s="338" t="s">
        <v>1051</v>
      </c>
    </row>
    <row r="43" spans="2:6" ht="15" customHeight="1">
      <c r="B43" s="338"/>
      <c r="D43" s="338"/>
      <c r="F43" s="338"/>
    </row>
    <row r="44" spans="2:6" ht="89.25">
      <c r="B44" s="338" t="s">
        <v>1269</v>
      </c>
      <c r="D44" s="338" t="s">
        <v>1346</v>
      </c>
      <c r="F44" s="338" t="s">
        <v>1052</v>
      </c>
    </row>
    <row r="45" spans="2:6" ht="15" customHeight="1">
      <c r="B45" s="338"/>
      <c r="D45" s="338"/>
      <c r="F45" s="338"/>
    </row>
    <row r="46" spans="2:6" ht="63.75">
      <c r="B46" s="338" t="s">
        <v>1270</v>
      </c>
      <c r="D46" s="338" t="s">
        <v>1347</v>
      </c>
      <c r="F46" s="338" t="s">
        <v>1053</v>
      </c>
    </row>
    <row r="47" spans="2:6" ht="15" customHeight="1">
      <c r="B47" s="338"/>
      <c r="D47" s="338"/>
      <c r="F47" s="338"/>
    </row>
    <row r="48" spans="2:6" ht="127.5">
      <c r="B48" s="338" t="s">
        <v>1271</v>
      </c>
      <c r="D48" s="338" t="s">
        <v>1348</v>
      </c>
      <c r="F48" s="338" t="s">
        <v>1054</v>
      </c>
    </row>
    <row r="49" spans="2:6" ht="15" customHeight="1">
      <c r="B49" s="338"/>
      <c r="D49" s="338"/>
      <c r="F49" s="338"/>
    </row>
    <row r="50" spans="2:6" ht="53.25" customHeight="1">
      <c r="B50" s="338" t="s">
        <v>1272</v>
      </c>
      <c r="D50" s="338" t="s">
        <v>1349</v>
      </c>
      <c r="F50" s="338" t="s">
        <v>1055</v>
      </c>
    </row>
    <row r="51" spans="2:6" ht="15" customHeight="1">
      <c r="B51" s="338"/>
      <c r="D51" s="338"/>
      <c r="F51" s="338"/>
    </row>
    <row r="52" spans="2:6" ht="53.25" customHeight="1">
      <c r="B52" s="338" t="s">
        <v>1273</v>
      </c>
      <c r="D52" s="338" t="s">
        <v>1350</v>
      </c>
      <c r="F52" s="338" t="s">
        <v>1056</v>
      </c>
    </row>
    <row r="53" spans="2:6" ht="15" customHeight="1">
      <c r="B53" s="338"/>
      <c r="D53" s="338"/>
      <c r="F53" s="338"/>
    </row>
    <row r="54" spans="2:6" ht="66" customHeight="1">
      <c r="B54" s="338" t="s">
        <v>1274</v>
      </c>
      <c r="D54" s="338" t="s">
        <v>1351</v>
      </c>
      <c r="F54" s="338" t="s">
        <v>1057</v>
      </c>
    </row>
    <row r="55" spans="2:6" ht="15" customHeight="1">
      <c r="B55" s="338"/>
      <c r="D55" s="338"/>
      <c r="F55" s="338"/>
    </row>
    <row r="56" spans="2:6" ht="40.5" customHeight="1">
      <c r="B56" s="338" t="s">
        <v>1275</v>
      </c>
      <c r="D56" s="338" t="s">
        <v>1352</v>
      </c>
      <c r="F56" s="338" t="s">
        <v>1058</v>
      </c>
    </row>
    <row r="57" spans="2:6" ht="15" customHeight="1">
      <c r="B57" s="338"/>
      <c r="D57" s="338"/>
      <c r="F57" s="338"/>
    </row>
    <row r="58" spans="2:6" ht="40.5" customHeight="1">
      <c r="B58" s="338" t="s">
        <v>1276</v>
      </c>
      <c r="D58" s="338" t="s">
        <v>1353</v>
      </c>
      <c r="F58" s="338" t="s">
        <v>1059</v>
      </c>
    </row>
    <row r="59" spans="2:6" ht="15" customHeight="1">
      <c r="B59" s="338"/>
      <c r="D59" s="338"/>
      <c r="F59" s="338"/>
    </row>
    <row r="60" spans="2:6" ht="63.75">
      <c r="B60" s="338" t="s">
        <v>1277</v>
      </c>
      <c r="D60" s="338" t="s">
        <v>1354</v>
      </c>
      <c r="F60" s="338" t="s">
        <v>1060</v>
      </c>
    </row>
    <row r="61" spans="2:6" ht="15" customHeight="1">
      <c r="B61" s="338"/>
      <c r="D61" s="338"/>
      <c r="F61" s="338"/>
    </row>
    <row r="62" spans="2:6" ht="40.5" customHeight="1">
      <c r="B62" s="338" t="s">
        <v>1278</v>
      </c>
      <c r="D62" s="338" t="s">
        <v>1355</v>
      </c>
      <c r="F62" s="338" t="s">
        <v>1061</v>
      </c>
    </row>
    <row r="63" spans="2:6" ht="15" customHeight="1">
      <c r="B63" s="338"/>
      <c r="D63" s="338"/>
      <c r="F63" s="338"/>
    </row>
    <row r="64" spans="2:6" ht="78.75" customHeight="1">
      <c r="B64" s="338" t="s">
        <v>1279</v>
      </c>
      <c r="D64" s="338" t="s">
        <v>1356</v>
      </c>
      <c r="F64" s="338" t="s">
        <v>1062</v>
      </c>
    </row>
    <row r="65" spans="2:6" ht="15" customHeight="1">
      <c r="B65" s="338"/>
      <c r="D65" s="338"/>
      <c r="F65" s="338"/>
    </row>
    <row r="66" spans="2:6" ht="30" customHeight="1">
      <c r="B66" s="338" t="s">
        <v>1280</v>
      </c>
      <c r="D66" s="338" t="s">
        <v>1357</v>
      </c>
      <c r="F66" s="338" t="s">
        <v>1063</v>
      </c>
    </row>
    <row r="67" spans="2:6" ht="15" customHeight="1">
      <c r="B67" s="338"/>
      <c r="D67" s="338"/>
      <c r="F67" s="338"/>
    </row>
    <row r="68" spans="2:6" ht="40.5" customHeight="1">
      <c r="B68" s="338" t="s">
        <v>1281</v>
      </c>
      <c r="D68" s="338" t="s">
        <v>1358</v>
      </c>
      <c r="F68" s="338" t="s">
        <v>1064</v>
      </c>
    </row>
    <row r="69" spans="2:6" ht="15" customHeight="1">
      <c r="B69" s="338"/>
      <c r="D69" s="338"/>
      <c r="F69" s="338"/>
    </row>
    <row r="70" spans="2:6" ht="66" customHeight="1">
      <c r="B70" s="338" t="s">
        <v>1282</v>
      </c>
      <c r="D70" s="338" t="s">
        <v>1359</v>
      </c>
      <c r="F70" s="338" t="s">
        <v>1065</v>
      </c>
    </row>
    <row r="71" spans="2:6" ht="15" customHeight="1">
      <c r="B71" s="338"/>
      <c r="D71" s="338"/>
      <c r="F71" s="338"/>
    </row>
    <row r="72" spans="2:6" ht="38.25">
      <c r="B72" s="338" t="s">
        <v>1283</v>
      </c>
      <c r="D72" s="338" t="s">
        <v>1360</v>
      </c>
      <c r="F72" s="338" t="s">
        <v>1066</v>
      </c>
    </row>
    <row r="73" spans="2:6" ht="15" customHeight="1">
      <c r="B73" s="338"/>
      <c r="D73" s="338"/>
      <c r="F73" s="338"/>
    </row>
    <row r="74" spans="2:6" ht="63.75">
      <c r="B74" s="338" t="s">
        <v>1284</v>
      </c>
      <c r="D74" s="338" t="s">
        <v>1361</v>
      </c>
      <c r="F74" s="338" t="s">
        <v>1067</v>
      </c>
    </row>
    <row r="75" spans="2:6" ht="15" customHeight="1">
      <c r="B75" s="338"/>
      <c r="D75" s="338"/>
      <c r="F75" s="338"/>
    </row>
    <row r="76" spans="2:6" ht="53.25" customHeight="1">
      <c r="B76" s="338" t="s">
        <v>1285</v>
      </c>
      <c r="D76" s="338" t="s">
        <v>1362</v>
      </c>
      <c r="F76" s="338" t="s">
        <v>1068</v>
      </c>
    </row>
    <row r="77" spans="2:6" ht="15" customHeight="1">
      <c r="B77" s="338"/>
      <c r="D77" s="338"/>
      <c r="F77" s="338"/>
    </row>
    <row r="78" spans="2:6" ht="66" customHeight="1">
      <c r="B78" s="338" t="s">
        <v>1286</v>
      </c>
      <c r="D78" s="338" t="s">
        <v>1363</v>
      </c>
      <c r="F78" s="338" t="s">
        <v>1069</v>
      </c>
    </row>
    <row r="79" spans="2:6" ht="15" customHeight="1">
      <c r="B79" s="338"/>
      <c r="D79" s="338"/>
      <c r="F79" s="338"/>
    </row>
    <row r="80" spans="2:6" ht="117" customHeight="1">
      <c r="B80" s="338" t="s">
        <v>1287</v>
      </c>
      <c r="D80" s="338" t="s">
        <v>1364</v>
      </c>
      <c r="F80" s="338" t="s">
        <v>1070</v>
      </c>
    </row>
    <row r="81" spans="2:6" ht="15" customHeight="1">
      <c r="B81" s="338"/>
      <c r="D81" s="338"/>
      <c r="F81" s="338"/>
    </row>
    <row r="82" spans="2:6" ht="40.5" customHeight="1">
      <c r="B82" s="338" t="s">
        <v>1288</v>
      </c>
      <c r="D82" s="338" t="s">
        <v>1365</v>
      </c>
      <c r="F82" s="338" t="s">
        <v>1071</v>
      </c>
    </row>
    <row r="83" spans="2:6" ht="15" customHeight="1">
      <c r="B83" s="338"/>
      <c r="D83" s="338"/>
      <c r="F83" s="338"/>
    </row>
    <row r="84" spans="2:6" ht="66" customHeight="1">
      <c r="B84" s="338" t="s">
        <v>1289</v>
      </c>
      <c r="D84" s="338" t="s">
        <v>1366</v>
      </c>
      <c r="F84" s="338" t="s">
        <v>1072</v>
      </c>
    </row>
    <row r="85" spans="2:6" ht="15" customHeight="1">
      <c r="B85" s="338"/>
      <c r="D85" s="338"/>
      <c r="F85" s="338"/>
    </row>
    <row r="86" spans="2:6" ht="78.75" customHeight="1">
      <c r="B86" s="338" t="s">
        <v>1290</v>
      </c>
      <c r="D86" s="338" t="s">
        <v>1367</v>
      </c>
      <c r="F86" s="338" t="s">
        <v>1073</v>
      </c>
    </row>
    <row r="87" spans="2:6" ht="15" customHeight="1">
      <c r="B87" s="338"/>
      <c r="D87" s="338"/>
      <c r="F87" s="338"/>
    </row>
    <row r="88" spans="2:6" ht="66" customHeight="1">
      <c r="B88" s="338" t="s">
        <v>1291</v>
      </c>
      <c r="D88" s="338" t="s">
        <v>1368</v>
      </c>
      <c r="F88" s="338" t="s">
        <v>1074</v>
      </c>
    </row>
    <row r="89" spans="2:6" ht="15" customHeight="1">
      <c r="B89" s="338"/>
      <c r="D89" s="338"/>
      <c r="F89" s="338"/>
    </row>
    <row r="90" spans="2:6" ht="78.75" customHeight="1">
      <c r="B90" s="338" t="s">
        <v>1292</v>
      </c>
      <c r="D90" s="338" t="s">
        <v>1369</v>
      </c>
      <c r="F90" s="338" t="s">
        <v>1075</v>
      </c>
    </row>
    <row r="91" spans="2:6" ht="15" customHeight="1">
      <c r="B91" s="338"/>
      <c r="D91" s="338"/>
      <c r="F91" s="338"/>
    </row>
    <row r="92" spans="2:6" ht="66" customHeight="1">
      <c r="B92" s="338" t="s">
        <v>1293</v>
      </c>
      <c r="D92" s="338" t="s">
        <v>1370</v>
      </c>
      <c r="F92" s="338" t="s">
        <v>1076</v>
      </c>
    </row>
    <row r="93" spans="2:6" ht="15" customHeight="1">
      <c r="B93" s="338"/>
      <c r="D93" s="338"/>
      <c r="F93" s="338"/>
    </row>
    <row r="94" spans="2:6" ht="66" customHeight="1">
      <c r="B94" s="338" t="s">
        <v>1294</v>
      </c>
      <c r="D94" s="338" t="s">
        <v>1371</v>
      </c>
      <c r="F94" s="338" t="s">
        <v>1077</v>
      </c>
    </row>
    <row r="95" spans="2:6" ht="15" customHeight="1">
      <c r="B95" s="338"/>
      <c r="D95" s="338"/>
      <c r="F95" s="338"/>
    </row>
    <row r="96" spans="2:6" ht="40.5" customHeight="1">
      <c r="B96" s="338" t="s">
        <v>1295</v>
      </c>
      <c r="D96" s="338" t="s">
        <v>1372</v>
      </c>
      <c r="F96" s="338" t="s">
        <v>1078</v>
      </c>
    </row>
    <row r="97" spans="2:6" ht="15" customHeight="1">
      <c r="B97" s="338"/>
      <c r="D97" s="338"/>
      <c r="F97" s="338"/>
    </row>
    <row r="98" spans="2:6" ht="63.75">
      <c r="B98" s="338" t="s">
        <v>1296</v>
      </c>
      <c r="D98" s="338" t="s">
        <v>1373</v>
      </c>
      <c r="F98" s="338" t="s">
        <v>1079</v>
      </c>
    </row>
    <row r="99" spans="2:6" ht="15" customHeight="1">
      <c r="B99" s="338"/>
      <c r="D99" s="338"/>
      <c r="F99" s="338"/>
    </row>
    <row r="100" spans="2:6" ht="38.25">
      <c r="B100" s="338" t="s">
        <v>1297</v>
      </c>
      <c r="D100" s="338" t="s">
        <v>1374</v>
      </c>
      <c r="F100" s="338" t="s">
        <v>1080</v>
      </c>
    </row>
    <row r="101" spans="2:6" ht="15" customHeight="1">
      <c r="B101" s="338"/>
      <c r="D101" s="338"/>
      <c r="F101" s="338"/>
    </row>
    <row r="102" spans="2:6" ht="40.5" customHeight="1">
      <c r="B102" s="338" t="s">
        <v>1298</v>
      </c>
      <c r="D102" s="338" t="s">
        <v>1375</v>
      </c>
      <c r="F102" s="338" t="s">
        <v>1081</v>
      </c>
    </row>
    <row r="103" spans="2:6" ht="15" customHeight="1">
      <c r="B103" s="338"/>
      <c r="D103" s="338"/>
      <c r="F103" s="338"/>
    </row>
    <row r="104" spans="2:6" ht="40.5" customHeight="1">
      <c r="B104" s="338" t="s">
        <v>1299</v>
      </c>
      <c r="D104" s="338" t="s">
        <v>1376</v>
      </c>
      <c r="F104" s="338" t="s">
        <v>1082</v>
      </c>
    </row>
    <row r="105" spans="2:6" ht="15" customHeight="1">
      <c r="B105" s="338"/>
      <c r="D105" s="338"/>
      <c r="F105" s="338"/>
    </row>
    <row r="106" spans="2:6" ht="117" customHeight="1">
      <c r="B106" s="338" t="s">
        <v>1300</v>
      </c>
      <c r="D106" s="338" t="s">
        <v>1377</v>
      </c>
      <c r="F106" s="338" t="s">
        <v>1083</v>
      </c>
    </row>
    <row r="107" spans="2:6" ht="15" customHeight="1">
      <c r="B107" s="338"/>
      <c r="D107" s="338"/>
      <c r="F107" s="338"/>
    </row>
    <row r="108" spans="2:6" ht="91.5" customHeight="1">
      <c r="B108" s="338" t="s">
        <v>1301</v>
      </c>
      <c r="D108" s="338" t="s">
        <v>1378</v>
      </c>
      <c r="F108" s="338" t="s">
        <v>1084</v>
      </c>
    </row>
    <row r="109" spans="2:6" ht="15" customHeight="1">
      <c r="B109" s="338"/>
      <c r="D109" s="338"/>
      <c r="F109" s="338"/>
    </row>
    <row r="110" spans="2:6" ht="117" customHeight="1">
      <c r="B110" s="338" t="s">
        <v>1302</v>
      </c>
      <c r="D110" s="338" t="s">
        <v>1379</v>
      </c>
      <c r="F110" s="338" t="s">
        <v>1085</v>
      </c>
    </row>
    <row r="111" spans="2:6" ht="15" customHeight="1">
      <c r="B111" s="338"/>
      <c r="D111" s="338"/>
      <c r="F111" s="338"/>
    </row>
    <row r="112" spans="2:6" ht="53.25" customHeight="1">
      <c r="B112" s="338" t="s">
        <v>1303</v>
      </c>
      <c r="D112" s="338" t="s">
        <v>1380</v>
      </c>
      <c r="F112" s="338" t="s">
        <v>1086</v>
      </c>
    </row>
    <row r="113" spans="2:6" ht="15" customHeight="1">
      <c r="B113" s="338"/>
      <c r="D113" s="338"/>
      <c r="F113" s="338"/>
    </row>
    <row r="114" spans="2:6" ht="66" customHeight="1">
      <c r="B114" s="338" t="s">
        <v>1304</v>
      </c>
      <c r="D114" s="338" t="s">
        <v>1381</v>
      </c>
      <c r="F114" s="338" t="s">
        <v>1087</v>
      </c>
    </row>
    <row r="115" spans="2:6" ht="15" customHeight="1">
      <c r="B115" s="338"/>
      <c r="D115" s="338"/>
      <c r="F115" s="338"/>
    </row>
    <row r="116" spans="2:6" ht="129" customHeight="1">
      <c r="B116" s="338" t="s">
        <v>1305</v>
      </c>
      <c r="D116" s="338" t="s">
        <v>1382</v>
      </c>
      <c r="F116" s="338" t="s">
        <v>1088</v>
      </c>
    </row>
    <row r="117" spans="2:6" ht="15" customHeight="1">
      <c r="B117" s="338"/>
      <c r="D117" s="338"/>
      <c r="F117" s="338"/>
    </row>
    <row r="118" spans="2:6" ht="40.5" customHeight="1">
      <c r="B118" s="338" t="s">
        <v>1306</v>
      </c>
      <c r="D118" s="338" t="s">
        <v>1383</v>
      </c>
      <c r="F118" s="338" t="s">
        <v>1089</v>
      </c>
    </row>
    <row r="119" spans="2:6" ht="15" customHeight="1">
      <c r="B119" s="338"/>
      <c r="D119" s="338"/>
      <c r="F119" s="338"/>
    </row>
    <row r="120" spans="2:6" ht="112.5" customHeight="1">
      <c r="B120" s="338" t="s">
        <v>1307</v>
      </c>
      <c r="D120" s="338" t="s">
        <v>1384</v>
      </c>
      <c r="F120" s="338" t="s">
        <v>1090</v>
      </c>
    </row>
    <row r="121" spans="2:6" ht="15" customHeight="1">
      <c r="B121" s="338"/>
      <c r="D121" s="338"/>
      <c r="F121" s="338"/>
    </row>
    <row r="122" spans="2:6" ht="117" customHeight="1">
      <c r="B122" s="338" t="s">
        <v>1308</v>
      </c>
      <c r="D122" s="338" t="s">
        <v>1385</v>
      </c>
      <c r="F122" s="338" t="s">
        <v>1091</v>
      </c>
    </row>
    <row r="123" spans="2:6" ht="15" customHeight="1">
      <c r="B123" s="338"/>
      <c r="D123" s="338"/>
      <c r="F123" s="338"/>
    </row>
    <row r="124" spans="2:6" ht="66" customHeight="1">
      <c r="B124" s="338" t="s">
        <v>1309</v>
      </c>
      <c r="D124" s="338" t="s">
        <v>1386</v>
      </c>
      <c r="F124" s="338" t="s">
        <v>1092</v>
      </c>
    </row>
    <row r="125" spans="2:6" ht="15" customHeight="1">
      <c r="B125" s="338"/>
      <c r="D125" s="338"/>
      <c r="F125" s="338"/>
    </row>
    <row r="126" spans="2:6" ht="78.75" customHeight="1">
      <c r="B126" s="338" t="s">
        <v>1310</v>
      </c>
      <c r="D126" s="338" t="s">
        <v>1387</v>
      </c>
      <c r="F126" s="338" t="s">
        <v>1093</v>
      </c>
    </row>
    <row r="127" spans="2:6" ht="15" customHeight="1">
      <c r="B127" s="338"/>
      <c r="D127" s="338"/>
      <c r="F127" s="338"/>
    </row>
    <row r="128" spans="2:6" ht="66" customHeight="1">
      <c r="B128" s="338" t="s">
        <v>1311</v>
      </c>
      <c r="D128" s="338" t="s">
        <v>1388</v>
      </c>
      <c r="F128" s="338" t="s">
        <v>1094</v>
      </c>
    </row>
    <row r="129" spans="2:6" ht="15" customHeight="1">
      <c r="B129" s="338"/>
      <c r="D129" s="338"/>
      <c r="F129" s="338"/>
    </row>
    <row r="130" spans="2:6" ht="91.5" customHeight="1">
      <c r="B130" s="338" t="s">
        <v>1312</v>
      </c>
      <c r="D130" s="338" t="s">
        <v>1389</v>
      </c>
      <c r="F130" s="338" t="s">
        <v>1095</v>
      </c>
    </row>
    <row r="131" spans="2:6" ht="15" customHeight="1">
      <c r="B131" s="338"/>
      <c r="D131" s="338"/>
      <c r="F131" s="338"/>
    </row>
    <row r="132" spans="2:6" ht="53.25" customHeight="1">
      <c r="B132" s="338" t="s">
        <v>1313</v>
      </c>
      <c r="D132" s="338" t="s">
        <v>1390</v>
      </c>
      <c r="F132" s="338" t="s">
        <v>1096</v>
      </c>
    </row>
    <row r="133" spans="2:6" ht="15" customHeight="1">
      <c r="B133" s="338"/>
      <c r="D133" s="338"/>
      <c r="F133" s="338"/>
    </row>
    <row r="134" spans="2:6" ht="91.5" customHeight="1">
      <c r="B134" s="338" t="s">
        <v>1314</v>
      </c>
      <c r="D134" s="338" t="s">
        <v>1391</v>
      </c>
      <c r="F134" s="338" t="s">
        <v>1097</v>
      </c>
    </row>
    <row r="135" spans="2:6" ht="15" customHeight="1">
      <c r="B135" s="338"/>
      <c r="D135" s="338"/>
      <c r="F135" s="338"/>
    </row>
    <row r="136" spans="2:6" ht="91.5" customHeight="1">
      <c r="B136" s="338" t="s">
        <v>1315</v>
      </c>
      <c r="D136" s="338" t="s">
        <v>1392</v>
      </c>
      <c r="F136" s="338" t="s">
        <v>1098</v>
      </c>
    </row>
    <row r="137" spans="2:6" ht="15" customHeight="1">
      <c r="B137" s="338"/>
      <c r="D137" s="338"/>
      <c r="F137" s="338"/>
    </row>
    <row r="138" spans="2:6" ht="53.25" customHeight="1">
      <c r="B138" s="338" t="s">
        <v>1316</v>
      </c>
      <c r="D138" s="338" t="s">
        <v>1393</v>
      </c>
      <c r="F138" s="338" t="s">
        <v>1099</v>
      </c>
    </row>
    <row r="139" spans="2:6" ht="15" customHeight="1">
      <c r="B139" s="338"/>
      <c r="D139" s="338"/>
      <c r="F139" s="338"/>
    </row>
    <row r="140" spans="2:6" ht="66" customHeight="1">
      <c r="B140" s="338" t="s">
        <v>1317</v>
      </c>
      <c r="D140" s="338" t="s">
        <v>1394</v>
      </c>
      <c r="F140" s="338" t="s">
        <v>1100</v>
      </c>
    </row>
    <row r="141" spans="2:6" ht="15" customHeight="1">
      <c r="B141" s="338"/>
      <c r="D141" s="338"/>
      <c r="F141" s="338"/>
    </row>
    <row r="142" spans="2:6" ht="66" customHeight="1">
      <c r="B142" s="338" t="s">
        <v>1318</v>
      </c>
      <c r="D142" s="338" t="s">
        <v>1395</v>
      </c>
      <c r="F142" s="338" t="s">
        <v>1101</v>
      </c>
    </row>
    <row r="143" spans="2:6" ht="15" customHeight="1">
      <c r="B143" s="338"/>
      <c r="D143" s="338"/>
      <c r="F143" s="338"/>
    </row>
    <row r="144" spans="2:6" ht="78.75" customHeight="1">
      <c r="B144" s="338" t="s">
        <v>1319</v>
      </c>
      <c r="D144" s="338" t="s">
        <v>1396</v>
      </c>
      <c r="F144" s="338" t="s">
        <v>1102</v>
      </c>
    </row>
    <row r="145" spans="2:6" ht="15" customHeight="1">
      <c r="B145" s="338"/>
      <c r="D145" s="338"/>
      <c r="F145" s="338"/>
    </row>
    <row r="146" spans="2:6" ht="66" customHeight="1">
      <c r="B146" s="338" t="s">
        <v>1320</v>
      </c>
      <c r="D146" s="338" t="s">
        <v>1397</v>
      </c>
      <c r="F146" s="338" t="s">
        <v>1103</v>
      </c>
    </row>
    <row r="147" spans="2:6" ht="15" customHeight="1">
      <c r="B147" s="338"/>
      <c r="D147" s="338"/>
      <c r="F147" s="338"/>
    </row>
    <row r="148" spans="2:6" ht="53.25" customHeight="1">
      <c r="B148" s="338" t="s">
        <v>1321</v>
      </c>
      <c r="D148" s="338" t="s">
        <v>1398</v>
      </c>
      <c r="F148" s="338" t="s">
        <v>1104</v>
      </c>
    </row>
    <row r="149" spans="2:6" ht="15" customHeight="1">
      <c r="B149" s="338"/>
      <c r="D149" s="338"/>
      <c r="F149" s="338"/>
    </row>
    <row r="150" spans="2:6" ht="66" customHeight="1">
      <c r="B150" s="338" t="s">
        <v>1322</v>
      </c>
      <c r="D150" s="338" t="s">
        <v>1399</v>
      </c>
      <c r="F150" s="338" t="s">
        <v>1105</v>
      </c>
    </row>
    <row r="151" spans="2:6" ht="15" customHeight="1">
      <c r="B151" s="338"/>
      <c r="D151" s="338"/>
      <c r="F151" s="338"/>
    </row>
    <row r="152" spans="2:6" ht="78.75" customHeight="1">
      <c r="B152" s="338" t="s">
        <v>1323</v>
      </c>
      <c r="D152" s="338" t="s">
        <v>1400</v>
      </c>
      <c r="F152" s="338" t="s">
        <v>1106</v>
      </c>
    </row>
    <row r="153" spans="2:6" ht="15" customHeight="1">
      <c r="B153" s="338"/>
      <c r="D153" s="338"/>
      <c r="F153" s="338"/>
    </row>
    <row r="154" spans="2:6" ht="53.25" customHeight="1">
      <c r="B154" s="338" t="s">
        <v>1324</v>
      </c>
      <c r="D154" s="338" t="s">
        <v>1401</v>
      </c>
      <c r="F154" s="338" t="s">
        <v>1107</v>
      </c>
    </row>
    <row r="155" spans="2:6" ht="15" customHeight="1">
      <c r="B155" s="338"/>
      <c r="D155" s="338"/>
      <c r="F155" s="338"/>
    </row>
    <row r="156" spans="2:6" ht="78.75" customHeight="1">
      <c r="B156" s="338" t="s">
        <v>1325</v>
      </c>
      <c r="D156" s="338" t="s">
        <v>1402</v>
      </c>
      <c r="F156" s="338" t="s">
        <v>1108</v>
      </c>
    </row>
    <row r="157" spans="2:6" ht="15" customHeight="1">
      <c r="B157" s="338"/>
      <c r="D157" s="338"/>
      <c r="F157" s="338"/>
    </row>
    <row r="158" spans="2:6" ht="78.75" customHeight="1">
      <c r="B158" s="338" t="s">
        <v>1326</v>
      </c>
      <c r="D158" s="338" t="s">
        <v>1403</v>
      </c>
      <c r="F158" s="338" t="s">
        <v>1109</v>
      </c>
    </row>
    <row r="159" spans="2:6" ht="15" customHeight="1">
      <c r="B159" s="338"/>
      <c r="D159" s="338"/>
      <c r="F159" s="338"/>
    </row>
    <row r="160" spans="2:6" ht="66" customHeight="1">
      <c r="B160" s="338" t="s">
        <v>1327</v>
      </c>
      <c r="D160" s="338" t="s">
        <v>1404</v>
      </c>
      <c r="F160" s="338" t="s">
        <v>1110</v>
      </c>
    </row>
    <row r="161" spans="2:6" ht="15" customHeight="1">
      <c r="B161" s="338"/>
      <c r="D161" s="338"/>
      <c r="F161" s="338"/>
    </row>
    <row r="162" spans="2:6" ht="78.75" customHeight="1">
      <c r="B162" s="338" t="s">
        <v>1328</v>
      </c>
      <c r="D162" s="338" t="s">
        <v>1405</v>
      </c>
      <c r="F162" s="338" t="s">
        <v>1111</v>
      </c>
    </row>
    <row r="163" spans="2:6" ht="15" customHeight="1">
      <c r="B163" s="338"/>
      <c r="D163" s="338"/>
      <c r="F163" s="338"/>
    </row>
    <row r="164" spans="2:6" ht="15" customHeight="1">
      <c r="B164" s="5"/>
      <c r="D164" s="5" t="s">
        <v>1037</v>
      </c>
      <c r="F164" s="5" t="s">
        <v>1037</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32" t="s">
        <v>1234</v>
      </c>
      <c r="D1" s="332" t="s">
        <v>1247</v>
      </c>
      <c r="F1" s="332" t="s">
        <v>1112</v>
      </c>
    </row>
    <row r="2" spans="2:6">
      <c r="B2" s="128"/>
      <c r="D2" s="128"/>
      <c r="F2" s="128"/>
    </row>
    <row r="3" spans="2:6">
      <c r="B3" s="331" t="s">
        <v>1235</v>
      </c>
      <c r="D3" s="331" t="s">
        <v>1248</v>
      </c>
      <c r="F3" s="331" t="s">
        <v>1114</v>
      </c>
    </row>
    <row r="4" spans="2:6">
      <c r="B4" s="331" t="s">
        <v>1113</v>
      </c>
      <c r="D4" s="331" t="s">
        <v>1113</v>
      </c>
      <c r="F4" s="331" t="s">
        <v>1113</v>
      </c>
    </row>
    <row r="6" spans="2:6" ht="33" customHeight="1">
      <c r="B6" s="338"/>
      <c r="D6" s="338" t="s">
        <v>1249</v>
      </c>
      <c r="F6" s="338" t="s">
        <v>1115</v>
      </c>
    </row>
    <row r="7" spans="2:6" ht="15" customHeight="1">
      <c r="B7" s="330"/>
      <c r="D7" s="330"/>
      <c r="F7" s="330"/>
    </row>
    <row r="8" spans="2:6" ht="66" customHeight="1">
      <c r="B8" s="338" t="s">
        <v>1236</v>
      </c>
      <c r="D8" s="338" t="s">
        <v>1250</v>
      </c>
      <c r="F8" s="338" t="s">
        <v>1116</v>
      </c>
    </row>
    <row r="9" spans="2:6" ht="15" customHeight="1">
      <c r="B9" s="330"/>
      <c r="D9" s="330"/>
      <c r="F9" s="330"/>
    </row>
    <row r="10" spans="2:6" ht="40.5" customHeight="1">
      <c r="B10" s="338" t="s">
        <v>1406</v>
      </c>
      <c r="D10" s="338" t="s">
        <v>1456</v>
      </c>
      <c r="F10" s="338" t="s">
        <v>1118</v>
      </c>
    </row>
    <row r="11" spans="2:6">
      <c r="B11" s="338"/>
      <c r="D11" s="338"/>
      <c r="F11" s="338"/>
    </row>
    <row r="12" spans="2:6" ht="30" customHeight="1">
      <c r="B12" s="338" t="s">
        <v>1407</v>
      </c>
      <c r="D12" s="338" t="s">
        <v>1457</v>
      </c>
      <c r="F12" s="338" t="s">
        <v>1119</v>
      </c>
    </row>
    <row r="13" spans="2:6">
      <c r="B13" s="338"/>
      <c r="D13" s="338"/>
      <c r="F13" s="338"/>
    </row>
    <row r="14" spans="2:6" ht="40.5" customHeight="1">
      <c r="B14" s="338" t="s">
        <v>1408</v>
      </c>
      <c r="D14" s="338" t="s">
        <v>1458</v>
      </c>
      <c r="F14" s="338" t="s">
        <v>1120</v>
      </c>
    </row>
    <row r="15" spans="2:6">
      <c r="B15" s="338"/>
      <c r="D15" s="338"/>
      <c r="F15" s="338"/>
    </row>
    <row r="16" spans="2:6" ht="30" customHeight="1">
      <c r="B16" s="338" t="s">
        <v>1409</v>
      </c>
      <c r="D16" s="338" t="s">
        <v>1459</v>
      </c>
      <c r="F16" s="338" t="s">
        <v>1121</v>
      </c>
    </row>
    <row r="17" spans="2:6">
      <c r="B17" s="338"/>
      <c r="D17" s="338"/>
      <c r="F17" s="338"/>
    </row>
    <row r="18" spans="2:6" ht="117" customHeight="1">
      <c r="B18" s="338"/>
      <c r="D18" s="338" t="s">
        <v>1460</v>
      </c>
      <c r="F18" s="338" t="s">
        <v>1240</v>
      </c>
    </row>
    <row r="19" spans="2:6">
      <c r="B19" s="338"/>
      <c r="D19" s="338"/>
      <c r="F19" s="338"/>
    </row>
    <row r="20" spans="2:6" ht="53.25" customHeight="1">
      <c r="B20" s="338" t="s">
        <v>1410</v>
      </c>
      <c r="D20" s="338" t="s">
        <v>1461</v>
      </c>
      <c r="F20" s="338" t="s">
        <v>1122</v>
      </c>
    </row>
    <row r="21" spans="2:6">
      <c r="B21" s="338"/>
      <c r="D21" s="338"/>
      <c r="F21" s="338"/>
    </row>
    <row r="22" spans="2:6" ht="89.25">
      <c r="B22" s="338"/>
      <c r="D22" s="338" t="s">
        <v>1462</v>
      </c>
      <c r="F22" s="338" t="s">
        <v>1123</v>
      </c>
    </row>
    <row r="23" spans="2:6">
      <c r="B23" s="338"/>
      <c r="D23" s="338"/>
      <c r="F23" s="338"/>
    </row>
    <row r="24" spans="2:6" ht="53.25" customHeight="1">
      <c r="B24" s="338" t="s">
        <v>1411</v>
      </c>
      <c r="D24" s="338" t="s">
        <v>1463</v>
      </c>
      <c r="F24" s="338" t="s">
        <v>1124</v>
      </c>
    </row>
    <row r="25" spans="2:6">
      <c r="B25" s="338"/>
      <c r="D25" s="338"/>
      <c r="F25" s="338"/>
    </row>
    <row r="26" spans="2:6" ht="53.25" customHeight="1">
      <c r="B26" s="338" t="s">
        <v>1412</v>
      </c>
      <c r="D26" s="338" t="s">
        <v>1464</v>
      </c>
      <c r="F26" s="338" t="s">
        <v>1125</v>
      </c>
    </row>
    <row r="27" spans="2:6">
      <c r="B27" s="338"/>
      <c r="D27" s="338"/>
      <c r="F27" s="338"/>
    </row>
    <row r="28" spans="2:6" ht="53.25" customHeight="1">
      <c r="B28" s="338"/>
      <c r="D28" s="338" t="s">
        <v>1465</v>
      </c>
      <c r="F28" s="338" t="s">
        <v>1126</v>
      </c>
    </row>
    <row r="29" spans="2:6" ht="15" customHeight="1">
      <c r="B29" s="338"/>
      <c r="D29" s="338"/>
      <c r="F29" s="338"/>
    </row>
    <row r="30" spans="2:6">
      <c r="B30" s="338" t="s">
        <v>1413</v>
      </c>
      <c r="D30" s="338" t="s">
        <v>1466</v>
      </c>
      <c r="F30" s="338" t="s">
        <v>1127</v>
      </c>
    </row>
    <row r="31" spans="2:6" ht="15" customHeight="1">
      <c r="B31" s="338"/>
      <c r="D31" s="338"/>
      <c r="F31" s="338"/>
    </row>
    <row r="32" spans="2:6" ht="66" customHeight="1">
      <c r="B32" s="338" t="s">
        <v>1414</v>
      </c>
      <c r="D32" s="338" t="s">
        <v>1467</v>
      </c>
      <c r="F32" s="338" t="s">
        <v>1128</v>
      </c>
    </row>
    <row r="33" spans="2:6" ht="15" customHeight="1">
      <c r="B33" s="338"/>
      <c r="D33" s="338"/>
      <c r="F33" s="338"/>
    </row>
    <row r="34" spans="2:6" ht="78.75" customHeight="1">
      <c r="B34" s="338" t="s">
        <v>1415</v>
      </c>
      <c r="D34" s="338" t="s">
        <v>1468</v>
      </c>
      <c r="F34" s="338" t="s">
        <v>1129</v>
      </c>
    </row>
    <row r="35" spans="2:6" ht="15" customHeight="1">
      <c r="B35" s="338"/>
      <c r="D35" s="338"/>
      <c r="F35" s="338"/>
    </row>
    <row r="36" spans="2:6" ht="51">
      <c r="B36" s="338" t="s">
        <v>1416</v>
      </c>
      <c r="D36" s="338" t="s">
        <v>1469</v>
      </c>
      <c r="F36" s="338" t="s">
        <v>1130</v>
      </c>
    </row>
    <row r="37" spans="2:6" ht="15" customHeight="1">
      <c r="B37" s="338"/>
      <c r="D37" s="338"/>
      <c r="F37" s="338"/>
    </row>
    <row r="38" spans="2:6" ht="40.5" customHeight="1">
      <c r="B38" s="338" t="s">
        <v>1417</v>
      </c>
      <c r="D38" s="338" t="s">
        <v>1470</v>
      </c>
      <c r="F38" s="338" t="s">
        <v>1131</v>
      </c>
    </row>
    <row r="39" spans="2:6" ht="15" customHeight="1">
      <c r="B39" s="338"/>
      <c r="D39" s="338"/>
      <c r="F39" s="338"/>
    </row>
    <row r="40" spans="2:6" ht="40.5" customHeight="1">
      <c r="B40" s="338" t="s">
        <v>1418</v>
      </c>
      <c r="D40" s="338" t="s">
        <v>1471</v>
      </c>
      <c r="F40" s="338" t="s">
        <v>1132</v>
      </c>
    </row>
    <row r="41" spans="2:6" ht="15" customHeight="1">
      <c r="B41" s="338"/>
      <c r="D41" s="338"/>
      <c r="F41" s="338"/>
    </row>
    <row r="42" spans="2:6">
      <c r="B42" s="338" t="s">
        <v>1419</v>
      </c>
      <c r="D42" s="338" t="s">
        <v>1472</v>
      </c>
      <c r="F42" s="338" t="s">
        <v>1133</v>
      </c>
    </row>
    <row r="43" spans="2:6" ht="15" customHeight="1">
      <c r="B43" s="338"/>
      <c r="D43" s="338"/>
      <c r="F43" s="338"/>
    </row>
    <row r="44" spans="2:6" ht="25.5">
      <c r="B44" s="338" t="s">
        <v>1420</v>
      </c>
      <c r="D44" s="338" t="s">
        <v>1473</v>
      </c>
      <c r="F44" s="338" t="s">
        <v>1134</v>
      </c>
    </row>
    <row r="45" spans="2:6" ht="15" customHeight="1">
      <c r="B45" s="338"/>
      <c r="D45" s="338"/>
      <c r="F45" s="338"/>
    </row>
    <row r="46" spans="2:6" ht="53.25" customHeight="1">
      <c r="B46" s="338" t="s">
        <v>1421</v>
      </c>
      <c r="D46" s="338" t="s">
        <v>1474</v>
      </c>
      <c r="F46" s="338" t="s">
        <v>1135</v>
      </c>
    </row>
    <row r="47" spans="2:6" ht="15" customHeight="1">
      <c r="B47" s="338"/>
      <c r="D47" s="338"/>
      <c r="F47" s="338"/>
    </row>
    <row r="48" spans="2:6" ht="53.25" customHeight="1">
      <c r="B48" s="338" t="s">
        <v>1422</v>
      </c>
      <c r="D48" s="338" t="s">
        <v>1475</v>
      </c>
      <c r="F48" s="338" t="s">
        <v>1136</v>
      </c>
    </row>
    <row r="49" spans="2:6" ht="15" customHeight="1">
      <c r="B49" s="338"/>
      <c r="D49" s="338"/>
      <c r="F49" s="338"/>
    </row>
    <row r="50" spans="2:6" ht="25.5">
      <c r="B50" s="338" t="s">
        <v>1423</v>
      </c>
      <c r="D50" s="338" t="s">
        <v>1476</v>
      </c>
      <c r="F50" s="338" t="s">
        <v>1137</v>
      </c>
    </row>
    <row r="51" spans="2:6" ht="15" customHeight="1">
      <c r="B51" s="338"/>
      <c r="D51" s="338"/>
      <c r="F51" s="338"/>
    </row>
    <row r="52" spans="2:6" ht="25.5">
      <c r="B52" s="338" t="s">
        <v>1424</v>
      </c>
      <c r="D52" s="338" t="s">
        <v>1477</v>
      </c>
      <c r="F52" s="338" t="s">
        <v>1138</v>
      </c>
    </row>
    <row r="53" spans="2:6" ht="15" customHeight="1">
      <c r="B53" s="338"/>
      <c r="D53" s="338"/>
      <c r="F53" s="338"/>
    </row>
    <row r="54" spans="2:6" ht="25.5">
      <c r="B54" s="338" t="s">
        <v>1425</v>
      </c>
      <c r="D54" s="338" t="s">
        <v>1478</v>
      </c>
      <c r="F54" s="338" t="s">
        <v>1139</v>
      </c>
    </row>
    <row r="55" spans="2:6" ht="15" customHeight="1">
      <c r="B55" s="338"/>
      <c r="D55" s="338"/>
      <c r="F55" s="338"/>
    </row>
    <row r="56" spans="2:6" ht="25.5">
      <c r="B56" s="338" t="s">
        <v>1426</v>
      </c>
      <c r="D56" s="338" t="s">
        <v>1479</v>
      </c>
      <c r="F56" s="338" t="s">
        <v>1140</v>
      </c>
    </row>
    <row r="57" spans="2:6" ht="15" customHeight="1">
      <c r="B57" s="338"/>
      <c r="D57" s="338"/>
      <c r="F57" s="338"/>
    </row>
    <row r="58" spans="2:6">
      <c r="B58" s="338" t="s">
        <v>1427</v>
      </c>
      <c r="D58" s="338" t="s">
        <v>1480</v>
      </c>
      <c r="F58" s="338" t="s">
        <v>1141</v>
      </c>
    </row>
    <row r="59" spans="2:6" ht="15" customHeight="1">
      <c r="B59" s="338"/>
      <c r="D59" s="338"/>
      <c r="F59" s="338"/>
    </row>
    <row r="60" spans="2:6" ht="78.75" customHeight="1">
      <c r="B60" s="338" t="s">
        <v>1428</v>
      </c>
      <c r="D60" s="338" t="s">
        <v>1481</v>
      </c>
      <c r="F60" s="338" t="s">
        <v>1142</v>
      </c>
    </row>
    <row r="61" spans="2:6" ht="15" customHeight="1">
      <c r="B61" s="338"/>
      <c r="D61" s="338"/>
      <c r="F61" s="338"/>
    </row>
    <row r="62" spans="2:6">
      <c r="B62" s="338" t="s">
        <v>1429</v>
      </c>
      <c r="D62" s="338" t="s">
        <v>1482</v>
      </c>
      <c r="F62" s="338" t="s">
        <v>1143</v>
      </c>
    </row>
    <row r="63" spans="2:6" ht="15" customHeight="1">
      <c r="B63" s="338"/>
      <c r="D63" s="338"/>
      <c r="F63" s="338"/>
    </row>
    <row r="64" spans="2:6">
      <c r="B64" s="338" t="s">
        <v>1430</v>
      </c>
      <c r="D64" s="338" t="s">
        <v>1483</v>
      </c>
      <c r="F64" s="338" t="s">
        <v>1144</v>
      </c>
    </row>
    <row r="65" spans="2:6" ht="15" customHeight="1">
      <c r="B65" s="338"/>
      <c r="D65" s="338"/>
      <c r="F65" s="338"/>
    </row>
    <row r="66" spans="2:6">
      <c r="B66" s="338" t="s">
        <v>1431</v>
      </c>
      <c r="D66" s="338" t="s">
        <v>1484</v>
      </c>
      <c r="F66" s="338" t="s">
        <v>1145</v>
      </c>
    </row>
    <row r="67" spans="2:6" ht="15" customHeight="1">
      <c r="B67" s="338"/>
      <c r="D67" s="338"/>
      <c r="F67" s="338"/>
    </row>
    <row r="68" spans="2:6" ht="25.5">
      <c r="B68" s="338" t="s">
        <v>1432</v>
      </c>
      <c r="D68" s="338" t="s">
        <v>1485</v>
      </c>
      <c r="F68" s="338" t="s">
        <v>1146</v>
      </c>
    </row>
    <row r="69" spans="2:6" ht="15" customHeight="1">
      <c r="B69" s="338"/>
      <c r="D69" s="338"/>
      <c r="F69" s="338"/>
    </row>
    <row r="70" spans="2:6">
      <c r="B70" s="338" t="s">
        <v>1433</v>
      </c>
      <c r="D70" s="338" t="s">
        <v>1486</v>
      </c>
      <c r="F70" s="338" t="s">
        <v>1147</v>
      </c>
    </row>
    <row r="71" spans="2:6" ht="15" customHeight="1">
      <c r="B71" s="338"/>
      <c r="D71" s="338"/>
      <c r="F71" s="338"/>
    </row>
    <row r="72" spans="2:6" ht="25.5">
      <c r="B72" s="338" t="s">
        <v>1434</v>
      </c>
      <c r="D72" s="338" t="s">
        <v>1487</v>
      </c>
      <c r="F72" s="338" t="s">
        <v>1148</v>
      </c>
    </row>
    <row r="73" spans="2:6" ht="15" customHeight="1">
      <c r="B73" s="338"/>
      <c r="D73" s="338"/>
      <c r="F73" s="338"/>
    </row>
    <row r="74" spans="2:6" ht="25.5">
      <c r="B74" s="338" t="s">
        <v>1435</v>
      </c>
      <c r="D74" s="338" t="s">
        <v>1488</v>
      </c>
      <c r="F74" s="338" t="s">
        <v>1149</v>
      </c>
    </row>
    <row r="75" spans="2:6" ht="15" customHeight="1">
      <c r="B75" s="338"/>
      <c r="D75" s="338"/>
      <c r="F75" s="338"/>
    </row>
    <row r="76" spans="2:6" ht="63.75">
      <c r="B76" s="338" t="s">
        <v>1436</v>
      </c>
      <c r="D76" s="338" t="s">
        <v>1489</v>
      </c>
      <c r="F76" s="338" t="s">
        <v>1150</v>
      </c>
    </row>
    <row r="77" spans="2:6" ht="15" customHeight="1">
      <c r="B77" s="338"/>
      <c r="D77" s="338"/>
      <c r="F77" s="338"/>
    </row>
    <row r="78" spans="2:6" ht="38.25">
      <c r="B78" s="338" t="s">
        <v>1437</v>
      </c>
      <c r="D78" s="338" t="s">
        <v>1490</v>
      </c>
      <c r="F78" s="338" t="s">
        <v>1151</v>
      </c>
    </row>
    <row r="79" spans="2:6" ht="15" customHeight="1">
      <c r="B79" s="338"/>
      <c r="D79" s="338"/>
      <c r="F79" s="338"/>
    </row>
    <row r="80" spans="2:6">
      <c r="B80" s="338" t="s">
        <v>1438</v>
      </c>
      <c r="D80" s="338" t="s">
        <v>1491</v>
      </c>
      <c r="F80" s="338" t="s">
        <v>1152</v>
      </c>
    </row>
    <row r="81" spans="2:6" ht="15" customHeight="1">
      <c r="B81" s="338"/>
      <c r="D81" s="338"/>
      <c r="F81" s="338"/>
    </row>
    <row r="82" spans="2:6" ht="25.5">
      <c r="B82" s="338" t="s">
        <v>1439</v>
      </c>
      <c r="D82" s="338" t="s">
        <v>1492</v>
      </c>
      <c r="F82" s="338" t="s">
        <v>1153</v>
      </c>
    </row>
    <row r="83" spans="2:6" ht="15" customHeight="1">
      <c r="B83" s="338"/>
      <c r="D83" s="338"/>
      <c r="F83" s="338"/>
    </row>
    <row r="84" spans="2:6" ht="25.5">
      <c r="B84" s="338" t="s">
        <v>1440</v>
      </c>
      <c r="D84" s="338" t="s">
        <v>1493</v>
      </c>
      <c r="F84" s="338" t="s">
        <v>1154</v>
      </c>
    </row>
    <row r="85" spans="2:6" ht="15" customHeight="1">
      <c r="B85" s="338"/>
      <c r="D85" s="338"/>
      <c r="F85" s="338"/>
    </row>
    <row r="86" spans="2:6" ht="25.5">
      <c r="B86" s="338" t="s">
        <v>1441</v>
      </c>
      <c r="D86" s="338" t="s">
        <v>1494</v>
      </c>
      <c r="F86" s="338" t="s">
        <v>1155</v>
      </c>
    </row>
    <row r="87" spans="2:6" ht="15" customHeight="1">
      <c r="B87" s="338"/>
      <c r="D87" s="338"/>
      <c r="F87" s="338"/>
    </row>
    <row r="88" spans="2:6" ht="25.5">
      <c r="B88" s="338" t="s">
        <v>1442</v>
      </c>
      <c r="D88" s="338" t="s">
        <v>1495</v>
      </c>
      <c r="F88" s="338" t="s">
        <v>1156</v>
      </c>
    </row>
    <row r="89" spans="2:6" ht="15" customHeight="1">
      <c r="B89" s="338"/>
      <c r="D89" s="338"/>
      <c r="F89" s="338"/>
    </row>
    <row r="90" spans="2:6" ht="53.25" customHeight="1">
      <c r="B90" s="338" t="s">
        <v>1443</v>
      </c>
      <c r="D90" s="338" t="s">
        <v>1496</v>
      </c>
      <c r="F90" s="338" t="s">
        <v>1157</v>
      </c>
    </row>
    <row r="91" spans="2:6" ht="15" customHeight="1">
      <c r="B91" s="338"/>
      <c r="D91" s="338"/>
      <c r="F91" s="338"/>
    </row>
    <row r="92" spans="2:6" ht="53.25" customHeight="1">
      <c r="B92" s="338" t="s">
        <v>1444</v>
      </c>
      <c r="D92" s="338" t="s">
        <v>1497</v>
      </c>
      <c r="F92" s="338" t="s">
        <v>1158</v>
      </c>
    </row>
    <row r="93" spans="2:6" ht="15" customHeight="1">
      <c r="B93" s="338"/>
      <c r="D93" s="338"/>
      <c r="F93" s="338"/>
    </row>
    <row r="94" spans="2:6">
      <c r="B94" s="338" t="s">
        <v>1445</v>
      </c>
      <c r="D94" s="338" t="s">
        <v>1498</v>
      </c>
      <c r="F94" s="338" t="s">
        <v>1159</v>
      </c>
    </row>
    <row r="95" spans="2:6" ht="15" customHeight="1">
      <c r="B95" s="338"/>
      <c r="D95" s="338"/>
      <c r="F95" s="338"/>
    </row>
    <row r="96" spans="2:6" ht="25.5">
      <c r="B96" s="338" t="s">
        <v>1446</v>
      </c>
      <c r="D96" s="338" t="s">
        <v>1499</v>
      </c>
      <c r="F96" s="338" t="s">
        <v>1160</v>
      </c>
    </row>
    <row r="97" spans="2:6" ht="15" customHeight="1">
      <c r="B97" s="338"/>
      <c r="D97" s="338"/>
      <c r="F97" s="338"/>
    </row>
    <row r="98" spans="2:6" ht="25.5">
      <c r="B98" s="338" t="s">
        <v>1510</v>
      </c>
      <c r="D98" s="338" t="s">
        <v>1509</v>
      </c>
      <c r="F98" s="338" t="s">
        <v>1161</v>
      </c>
    </row>
    <row r="99" spans="2:6" ht="15" customHeight="1">
      <c r="B99" s="338"/>
      <c r="D99" s="338"/>
      <c r="F99" s="338"/>
    </row>
    <row r="100" spans="2:6" ht="38.25">
      <c r="B100" s="338" t="s">
        <v>1447</v>
      </c>
      <c r="D100" s="338" t="s">
        <v>1500</v>
      </c>
      <c r="F100" s="338" t="s">
        <v>1162</v>
      </c>
    </row>
    <row r="101" spans="2:6" ht="15" customHeight="1">
      <c r="B101" s="338"/>
      <c r="D101" s="338"/>
      <c r="F101" s="338"/>
    </row>
    <row r="102" spans="2:6" ht="25.5">
      <c r="B102" s="338" t="s">
        <v>1449</v>
      </c>
      <c r="D102" s="338" t="s">
        <v>1501</v>
      </c>
      <c r="F102" s="338" t="s">
        <v>1163</v>
      </c>
    </row>
    <row r="103" spans="2:6" ht="15" customHeight="1">
      <c r="B103" s="338"/>
      <c r="D103" s="338"/>
      <c r="F103" s="338"/>
    </row>
    <row r="104" spans="2:6" ht="25.5">
      <c r="B104" s="338" t="s">
        <v>1450</v>
      </c>
      <c r="D104" s="338" t="s">
        <v>1502</v>
      </c>
      <c r="F104" s="338" t="s">
        <v>1164</v>
      </c>
    </row>
    <row r="105" spans="2:6" ht="15" customHeight="1">
      <c r="B105" s="338"/>
      <c r="D105" s="338"/>
      <c r="F105" s="338"/>
    </row>
    <row r="106" spans="2:6">
      <c r="B106" s="338" t="s">
        <v>1448</v>
      </c>
      <c r="D106" s="338" t="s">
        <v>1503</v>
      </c>
      <c r="F106" s="338" t="s">
        <v>1165</v>
      </c>
    </row>
    <row r="107" spans="2:6" ht="15" customHeight="1">
      <c r="B107" s="338"/>
      <c r="D107" s="338"/>
      <c r="F107" s="338"/>
    </row>
    <row r="108" spans="2:6" ht="25.5">
      <c r="B108" s="338" t="s">
        <v>1451</v>
      </c>
      <c r="D108" s="338" t="s">
        <v>1504</v>
      </c>
      <c r="F108" s="338" t="s">
        <v>1166</v>
      </c>
    </row>
    <row r="109" spans="2:6" ht="15" customHeight="1">
      <c r="B109" s="338"/>
      <c r="D109" s="338"/>
      <c r="F109" s="338"/>
    </row>
    <row r="110" spans="2:6" ht="53.25" customHeight="1">
      <c r="B110" s="338" t="s">
        <v>1452</v>
      </c>
      <c r="D110" s="338" t="s">
        <v>1505</v>
      </c>
      <c r="F110" s="338" t="s">
        <v>1167</v>
      </c>
    </row>
    <row r="111" spans="2:6" ht="15" customHeight="1">
      <c r="B111" s="338"/>
      <c r="D111" s="338"/>
      <c r="F111" s="338"/>
    </row>
    <row r="112" spans="2:6">
      <c r="B112" s="338" t="s">
        <v>1453</v>
      </c>
      <c r="D112" s="338" t="s">
        <v>1506</v>
      </c>
      <c r="F112" s="338" t="s">
        <v>1168</v>
      </c>
    </row>
    <row r="113" spans="2:6" ht="15" customHeight="1">
      <c r="B113" s="338"/>
      <c r="D113" s="338"/>
      <c r="F113" s="338"/>
    </row>
    <row r="114" spans="2:6" ht="25.5">
      <c r="B114" s="338" t="s">
        <v>1454</v>
      </c>
      <c r="D114" s="338" t="s">
        <v>1507</v>
      </c>
      <c r="F114" s="338" t="s">
        <v>1169</v>
      </c>
    </row>
    <row r="115" spans="2:6" ht="15" customHeight="1">
      <c r="B115" s="338"/>
      <c r="D115" s="338"/>
      <c r="F115" s="338"/>
    </row>
    <row r="116" spans="2:6" ht="38.25">
      <c r="B116" s="338" t="s">
        <v>1455</v>
      </c>
      <c r="D116" s="338" t="s">
        <v>1508</v>
      </c>
      <c r="F116" s="338" t="s">
        <v>1170</v>
      </c>
    </row>
    <row r="117" spans="2:6" ht="15" customHeight="1">
      <c r="B117" s="338"/>
      <c r="D117" s="338"/>
      <c r="F117" s="338"/>
    </row>
    <row r="118" spans="2:6">
      <c r="B118" s="338" t="s">
        <v>1242</v>
      </c>
      <c r="D118" s="338" t="s">
        <v>1242</v>
      </c>
      <c r="F118" s="338" t="s">
        <v>1242</v>
      </c>
    </row>
    <row r="119" spans="2:6" ht="15" customHeight="1">
      <c r="B119" s="338"/>
      <c r="D119" s="338"/>
      <c r="F119" s="338"/>
    </row>
    <row r="120" spans="2:6">
      <c r="B120" s="338" t="s">
        <v>1241</v>
      </c>
      <c r="D120" s="338" t="s">
        <v>1241</v>
      </c>
      <c r="F120" s="338" t="s">
        <v>1117</v>
      </c>
    </row>
    <row r="121" spans="2:6" ht="15" customHeight="1">
      <c r="B121" s="338"/>
      <c r="D121" s="338"/>
      <c r="F121" s="338"/>
    </row>
    <row r="122" spans="2:6">
      <c r="B122" s="338"/>
      <c r="D122" s="338"/>
      <c r="F122" s="338"/>
    </row>
    <row r="123" spans="2:6" ht="15" customHeight="1">
      <c r="B123" s="338"/>
      <c r="D123" s="338"/>
      <c r="F123" s="338"/>
    </row>
    <row r="124" spans="2:6">
      <c r="B124" s="338"/>
      <c r="D124" s="338"/>
      <c r="F124" s="338"/>
    </row>
    <row r="125" spans="2:6" ht="15" customHeight="1">
      <c r="B125" s="338"/>
      <c r="D125" s="338"/>
      <c r="F125" s="338"/>
    </row>
    <row r="126" spans="2:6">
      <c r="B126" s="338"/>
      <c r="D126" s="338"/>
      <c r="F126" s="338"/>
    </row>
    <row r="127" spans="2:6" ht="15" customHeight="1">
      <c r="B127" s="338"/>
      <c r="D127" s="338"/>
      <c r="F127" s="338"/>
    </row>
    <row r="128" spans="2:6">
      <c r="B128" s="338"/>
      <c r="D128" s="338"/>
      <c r="F128" s="338"/>
    </row>
    <row r="129" spans="2:6" ht="15" customHeight="1">
      <c r="B129" s="338"/>
      <c r="D129" s="338"/>
      <c r="F129" s="338"/>
    </row>
    <row r="130" spans="2:6">
      <c r="B130" s="338"/>
      <c r="D130" s="338"/>
      <c r="F130" s="338"/>
    </row>
    <row r="131" spans="2:6" ht="15" customHeight="1">
      <c r="B131" s="338"/>
      <c r="D131" s="338"/>
      <c r="F131" s="338"/>
    </row>
    <row r="132" spans="2:6">
      <c r="B132" s="338"/>
      <c r="D132" s="338"/>
      <c r="F132" s="338"/>
    </row>
    <row r="133" spans="2:6" ht="15" customHeight="1">
      <c r="B133" s="338"/>
      <c r="D133" s="338"/>
      <c r="F133" s="338"/>
    </row>
    <row r="134" spans="2:6">
      <c r="B134" s="338"/>
      <c r="D134" s="338"/>
      <c r="F134" s="338"/>
    </row>
    <row r="135" spans="2:6" ht="15" customHeight="1">
      <c r="B135" s="338"/>
      <c r="D135" s="338"/>
      <c r="F135" s="338"/>
    </row>
    <row r="136" spans="2:6">
      <c r="B136" s="338"/>
      <c r="D136" s="338"/>
      <c r="F136" s="338"/>
    </row>
    <row r="137" spans="2:6" ht="15" customHeight="1">
      <c r="B137" s="338"/>
      <c r="D137" s="338"/>
      <c r="F137" s="338"/>
    </row>
    <row r="138" spans="2:6">
      <c r="B138" s="338"/>
      <c r="D138" s="338"/>
      <c r="F138" s="338"/>
    </row>
    <row r="139" spans="2:6" ht="15" customHeight="1">
      <c r="B139" s="338"/>
      <c r="D139" s="338"/>
      <c r="F139" s="338"/>
    </row>
    <row r="140" spans="2:6">
      <c r="B140" s="338"/>
      <c r="D140" s="338"/>
      <c r="F140" s="338"/>
    </row>
    <row r="141" spans="2:6" ht="15" customHeight="1">
      <c r="B141" s="338"/>
      <c r="D141" s="338"/>
      <c r="F141" s="338"/>
    </row>
    <row r="142" spans="2:6">
      <c r="B142" s="338"/>
      <c r="D142" s="338"/>
      <c r="F142" s="338"/>
    </row>
    <row r="143" spans="2:6" ht="15" customHeight="1">
      <c r="B143" s="338"/>
      <c r="D143" s="338"/>
      <c r="F143" s="338"/>
    </row>
    <row r="144" spans="2:6">
      <c r="B144" s="338"/>
      <c r="D144" s="338"/>
      <c r="F144" s="338"/>
    </row>
    <row r="145" spans="2:6" ht="15" customHeight="1">
      <c r="B145" s="338"/>
      <c r="D145" s="338"/>
      <c r="F145" s="338"/>
    </row>
    <row r="146" spans="2:6">
      <c r="B146" s="338"/>
      <c r="D146" s="338"/>
      <c r="F146" s="338"/>
    </row>
    <row r="147" spans="2:6" ht="15" customHeight="1">
      <c r="B147" s="338"/>
      <c r="D147" s="338"/>
      <c r="F147" s="338"/>
    </row>
    <row r="148" spans="2:6">
      <c r="B148" s="338"/>
      <c r="D148" s="338"/>
      <c r="F148" s="338"/>
    </row>
    <row r="149" spans="2:6" ht="15" customHeight="1">
      <c r="B149" s="338"/>
      <c r="D149" s="338"/>
      <c r="F149" s="338"/>
    </row>
    <row r="150" spans="2:6">
      <c r="B150" s="338"/>
      <c r="D150" s="338"/>
      <c r="F150" s="338"/>
    </row>
    <row r="151" spans="2:6" ht="15" customHeight="1">
      <c r="B151" s="338"/>
      <c r="D151" s="338"/>
      <c r="F151" s="338"/>
    </row>
    <row r="152" spans="2:6">
      <c r="B152" s="338"/>
      <c r="D152" s="338"/>
      <c r="F152" s="338"/>
    </row>
    <row r="153" spans="2:6" ht="15" customHeight="1">
      <c r="B153" s="338"/>
      <c r="D153" s="338"/>
      <c r="F153" s="338"/>
    </row>
    <row r="154" spans="2:6">
      <c r="B154" s="338"/>
      <c r="D154" s="338"/>
      <c r="F154" s="338"/>
    </row>
    <row r="155" spans="2:6" ht="15" customHeight="1">
      <c r="B155" s="338"/>
      <c r="D155" s="338"/>
      <c r="F155" s="338"/>
    </row>
    <row r="156" spans="2:6">
      <c r="B156" s="338"/>
      <c r="D156" s="338"/>
      <c r="F156" s="338"/>
    </row>
    <row r="157" spans="2:6" ht="15" customHeight="1">
      <c r="B157" s="338"/>
      <c r="D157" s="338"/>
      <c r="F157" s="338"/>
    </row>
    <row r="158" spans="2:6" ht="15" customHeight="1">
      <c r="B158" s="338"/>
      <c r="D158" s="338"/>
      <c r="F158" s="5"/>
    </row>
    <row r="159" spans="2:6" ht="15" customHeight="1">
      <c r="B159" s="338"/>
      <c r="D159" s="338"/>
    </row>
    <row r="160" spans="2:6" ht="15" customHeight="1">
      <c r="B160" s="338"/>
      <c r="D160" s="338"/>
    </row>
    <row r="161" spans="2:4" ht="15" customHeight="1">
      <c r="B161" s="338"/>
      <c r="D161" s="338"/>
    </row>
    <row r="162" spans="2:4" ht="15" customHeight="1">
      <c r="B162" s="338"/>
      <c r="D162" s="338"/>
    </row>
    <row r="163" spans="2:4" ht="15" customHeight="1">
      <c r="B163" s="338"/>
      <c r="D163" s="338"/>
    </row>
    <row r="164" spans="2:4" ht="15" customHeight="1">
      <c r="B164" s="338"/>
      <c r="D164" s="338"/>
    </row>
    <row r="165" spans="2:4" ht="15" customHeight="1">
      <c r="B165" s="338"/>
      <c r="D165" s="338"/>
    </row>
    <row r="166" spans="2:4" ht="15" customHeight="1">
      <c r="B166" s="338"/>
      <c r="D166" s="338"/>
    </row>
    <row r="167" spans="2:4" ht="15" customHeight="1">
      <c r="B167" s="338"/>
      <c r="D167" s="338"/>
    </row>
    <row r="168" spans="2:4" ht="15" customHeight="1">
      <c r="B168" s="338"/>
      <c r="D168" s="338"/>
    </row>
    <row r="169" spans="2:4" ht="15" customHeight="1">
      <c r="B169" s="338"/>
      <c r="D169" s="338"/>
    </row>
    <row r="170" spans="2:4" ht="15" customHeight="1">
      <c r="B170" s="338"/>
      <c r="D170" s="338"/>
    </row>
    <row r="171" spans="2:4" ht="15" customHeight="1">
      <c r="B171" s="338"/>
      <c r="D171" s="338"/>
    </row>
    <row r="172" spans="2:4" ht="15" customHeight="1">
      <c r="B172" s="338"/>
      <c r="D172" s="338"/>
    </row>
    <row r="173" spans="2:4" ht="15" customHeight="1">
      <c r="B173" s="338"/>
      <c r="D173" s="338"/>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39"/>
      <c r="C1" s="339"/>
      <c r="D1" s="339"/>
      <c r="E1" s="339"/>
      <c r="F1" s="609" t="str">
        <f ca="1">'GPlan-Translations'!C312</f>
        <v>Meeting</v>
      </c>
      <c r="G1" s="609"/>
      <c r="H1" s="609"/>
      <c r="I1" s="609"/>
      <c r="J1" s="339"/>
      <c r="K1" s="339"/>
      <c r="L1" s="339"/>
      <c r="M1" s="339"/>
      <c r="N1" s="339"/>
    </row>
    <row r="2" spans="1:14" ht="37.5" customHeight="1">
      <c r="A2" s="333" t="str">
        <f ca="1">'GPlan-Translations'!C313</f>
        <v>Meeting Name:</v>
      </c>
      <c r="B2" s="334"/>
      <c r="C2" s="334"/>
      <c r="D2" s="334"/>
      <c r="E2" s="335"/>
      <c r="F2" s="335"/>
      <c r="G2" s="335"/>
      <c r="H2" s="335"/>
      <c r="I2" s="335"/>
      <c r="J2" s="335"/>
      <c r="K2" s="335"/>
      <c r="L2" s="335"/>
      <c r="M2" s="335"/>
      <c r="N2" s="335"/>
    </row>
    <row r="3" spans="1:14" ht="26.25" customHeight="1">
      <c r="A3" s="333" t="str">
        <f ca="1">'GPlan-Translations'!C314</f>
        <v>Local:</v>
      </c>
      <c r="B3" s="334"/>
      <c r="C3" s="335"/>
      <c r="D3" s="335"/>
      <c r="E3" s="335"/>
      <c r="F3" s="335"/>
      <c r="G3" s="335"/>
      <c r="H3" s="335"/>
      <c r="I3" s="335"/>
      <c r="J3" s="335"/>
      <c r="K3" s="335"/>
      <c r="L3" s="335"/>
      <c r="M3" s="335"/>
      <c r="N3" s="335"/>
    </row>
    <row r="4" spans="1:14" ht="26.25" customHeight="1">
      <c r="A4" s="333" t="str">
        <f ca="1">'GPlan-Translations'!C315</f>
        <v>Date:</v>
      </c>
      <c r="B4" s="334"/>
      <c r="C4" s="335"/>
      <c r="D4" s="335"/>
      <c r="E4" s="335"/>
      <c r="F4" s="335"/>
      <c r="G4" s="335"/>
      <c r="H4" s="334"/>
      <c r="I4" s="333" t="str">
        <f ca="1">'GPlan-Translations'!C316</f>
        <v>Hour:</v>
      </c>
      <c r="J4" s="335"/>
      <c r="K4" s="335"/>
      <c r="L4" s="335"/>
      <c r="M4" s="335"/>
      <c r="N4" s="335"/>
    </row>
    <row r="5" spans="1:14" ht="26.25" customHeight="1">
      <c r="A5" s="333" t="str">
        <f ca="1">'GPlan-Translations'!C317</f>
        <v>Participants:</v>
      </c>
      <c r="B5" s="334"/>
      <c r="C5" s="334"/>
      <c r="D5" s="334"/>
      <c r="E5" s="334"/>
      <c r="F5" s="334"/>
      <c r="G5" s="334"/>
      <c r="H5" s="334"/>
      <c r="I5" s="334"/>
      <c r="J5" s="334"/>
      <c r="K5" s="334"/>
      <c r="L5" s="334"/>
      <c r="M5" s="334"/>
      <c r="N5" s="334"/>
    </row>
    <row r="6" spans="1:14" ht="26.25" customHeight="1">
      <c r="A6" s="335"/>
      <c r="B6" s="335"/>
      <c r="C6" s="335"/>
      <c r="D6" s="335"/>
      <c r="E6" s="335"/>
      <c r="F6" s="335"/>
      <c r="G6" s="335"/>
      <c r="H6" s="335"/>
      <c r="I6" s="335"/>
      <c r="J6" s="335"/>
      <c r="K6" s="335"/>
      <c r="L6" s="335"/>
      <c r="M6" s="335"/>
      <c r="N6" s="335"/>
    </row>
    <row r="7" spans="1:14" ht="26.25" customHeight="1">
      <c r="A7" s="335"/>
      <c r="B7" s="335"/>
      <c r="C7" s="335"/>
      <c r="D7" s="335"/>
      <c r="E7" s="335"/>
      <c r="F7" s="335"/>
      <c r="G7" s="335"/>
      <c r="H7" s="335"/>
      <c r="I7" s="335"/>
      <c r="J7" s="335"/>
      <c r="K7" s="335"/>
      <c r="L7" s="335"/>
      <c r="M7" s="335"/>
      <c r="N7" s="335"/>
    </row>
    <row r="8" spans="1:14" ht="26.25" customHeight="1">
      <c r="A8" s="335"/>
      <c r="B8" s="335"/>
      <c r="C8" s="335"/>
      <c r="D8" s="335"/>
      <c r="E8" s="335"/>
      <c r="F8" s="335"/>
      <c r="G8" s="335"/>
      <c r="H8" s="335"/>
      <c r="I8" s="335"/>
      <c r="J8" s="335"/>
      <c r="K8" s="335"/>
      <c r="L8" s="335"/>
      <c r="M8" s="335"/>
      <c r="N8" s="335"/>
    </row>
    <row r="9" spans="1:14" ht="37.5" customHeight="1">
      <c r="A9" s="333" t="str">
        <f ca="1">'GPlan-Translations'!C318</f>
        <v>Calendar items</v>
      </c>
      <c r="B9" s="334"/>
      <c r="C9" s="334"/>
      <c r="D9" s="334"/>
      <c r="E9" s="334"/>
      <c r="F9" s="334"/>
      <c r="G9" s="334"/>
      <c r="H9" s="334"/>
      <c r="I9" s="334"/>
      <c r="J9" s="334"/>
      <c r="K9" s="334"/>
      <c r="L9" s="334"/>
      <c r="M9" s="334"/>
      <c r="N9" s="334"/>
    </row>
    <row r="10" spans="1:14" ht="26.25" customHeight="1">
      <c r="A10" s="333" t="s">
        <v>1171</v>
      </c>
      <c r="B10" s="335"/>
      <c r="C10" s="335"/>
      <c r="D10" s="335"/>
      <c r="E10" s="335"/>
      <c r="F10" s="335"/>
      <c r="G10" s="335"/>
      <c r="H10" s="335"/>
      <c r="I10" s="335"/>
      <c r="J10" s="335"/>
      <c r="K10" s="335"/>
      <c r="L10" s="335"/>
      <c r="M10" s="335"/>
      <c r="N10" s="335"/>
    </row>
    <row r="11" spans="1:14" ht="26.25" customHeight="1">
      <c r="A11" s="333" t="s">
        <v>1172</v>
      </c>
      <c r="B11" s="335"/>
      <c r="C11" s="335"/>
      <c r="D11" s="335"/>
      <c r="E11" s="335"/>
      <c r="F11" s="335"/>
      <c r="G11" s="335"/>
      <c r="H11" s="335"/>
      <c r="I11" s="335"/>
      <c r="J11" s="335"/>
      <c r="K11" s="335"/>
      <c r="L11" s="335"/>
      <c r="M11" s="335"/>
      <c r="N11" s="335"/>
    </row>
    <row r="12" spans="1:14" ht="26.25" customHeight="1">
      <c r="A12" s="333" t="s">
        <v>1173</v>
      </c>
      <c r="B12" s="335"/>
      <c r="C12" s="335"/>
      <c r="D12" s="335"/>
      <c r="E12" s="335"/>
      <c r="F12" s="335"/>
      <c r="G12" s="335"/>
      <c r="H12" s="335"/>
      <c r="I12" s="335"/>
      <c r="J12" s="335"/>
      <c r="K12" s="335"/>
      <c r="L12" s="335"/>
      <c r="M12" s="335"/>
      <c r="N12" s="335"/>
    </row>
    <row r="13" spans="1:14" ht="26.25" customHeight="1">
      <c r="A13" s="333" t="s">
        <v>1174</v>
      </c>
      <c r="B13" s="335"/>
      <c r="C13" s="335"/>
      <c r="D13" s="335"/>
      <c r="E13" s="335"/>
      <c r="F13" s="335"/>
      <c r="G13" s="335"/>
      <c r="H13" s="335"/>
      <c r="I13" s="335"/>
      <c r="J13" s="335"/>
      <c r="K13" s="335"/>
      <c r="L13" s="335"/>
      <c r="M13" s="335"/>
      <c r="N13" s="335"/>
    </row>
    <row r="14" spans="1:14" ht="26.25" customHeight="1">
      <c r="A14" s="333" t="s">
        <v>1175</v>
      </c>
      <c r="B14" s="335"/>
      <c r="C14" s="335"/>
      <c r="D14" s="335"/>
      <c r="E14" s="335"/>
      <c r="F14" s="335"/>
      <c r="G14" s="335"/>
      <c r="H14" s="335"/>
      <c r="I14" s="335"/>
      <c r="J14" s="335"/>
      <c r="K14" s="335"/>
      <c r="L14" s="335"/>
      <c r="M14" s="335"/>
      <c r="N14" s="335"/>
    </row>
    <row r="15" spans="1:14" ht="26.25" customHeight="1">
      <c r="A15" s="333" t="s">
        <v>1176</v>
      </c>
      <c r="B15" s="335"/>
      <c r="C15" s="335"/>
      <c r="D15" s="335"/>
      <c r="E15" s="335"/>
      <c r="F15" s="335"/>
      <c r="G15" s="335"/>
      <c r="H15" s="335"/>
      <c r="I15" s="335"/>
      <c r="J15" s="335"/>
      <c r="K15" s="335"/>
      <c r="L15" s="335"/>
      <c r="M15" s="335"/>
      <c r="N15" s="335"/>
    </row>
    <row r="16" spans="1:14" ht="37.5" customHeight="1">
      <c r="A16" s="333" t="str">
        <f ca="1">'GPlan-Translations'!C319</f>
        <v>Action Items</v>
      </c>
      <c r="B16" s="334"/>
      <c r="C16" s="334"/>
      <c r="D16" s="334"/>
      <c r="E16" s="334"/>
      <c r="F16" s="334"/>
      <c r="G16" s="608" t="str">
        <f ca="1">'GPlan-Translations'!C320</f>
        <v>Owner (s)</v>
      </c>
      <c r="H16" s="608"/>
      <c r="I16" s="608"/>
      <c r="J16" s="608"/>
      <c r="K16" s="334"/>
      <c r="L16" s="336" t="str">
        <f ca="1">'GPlan-Translations'!C321</f>
        <v>Deadline</v>
      </c>
      <c r="M16" s="334"/>
      <c r="N16" s="336" t="str">
        <f ca="1">'GPlan-Translations'!C322</f>
        <v>Status</v>
      </c>
    </row>
    <row r="17" spans="1:14" ht="26.25" customHeight="1">
      <c r="A17" s="335"/>
      <c r="B17" s="335"/>
      <c r="C17" s="335"/>
      <c r="D17" s="335"/>
      <c r="E17" s="335"/>
      <c r="F17" s="334"/>
      <c r="G17" s="335"/>
      <c r="H17" s="335"/>
      <c r="I17" s="335"/>
      <c r="J17" s="335"/>
      <c r="K17" s="334"/>
      <c r="L17" s="335"/>
      <c r="M17" s="334"/>
      <c r="N17" s="335"/>
    </row>
    <row r="18" spans="1:14" ht="26.25" customHeight="1">
      <c r="A18" s="335"/>
      <c r="B18" s="335"/>
      <c r="C18" s="335"/>
      <c r="D18" s="335"/>
      <c r="E18" s="335"/>
      <c r="F18" s="334"/>
      <c r="G18" s="335"/>
      <c r="H18" s="335"/>
      <c r="I18" s="335"/>
      <c r="J18" s="335"/>
      <c r="K18" s="334"/>
      <c r="L18" s="335"/>
      <c r="M18" s="334"/>
      <c r="N18" s="335"/>
    </row>
    <row r="19" spans="1:14" ht="26.25" customHeight="1">
      <c r="A19" s="335"/>
      <c r="B19" s="335"/>
      <c r="C19" s="335"/>
      <c r="D19" s="335"/>
      <c r="E19" s="335"/>
      <c r="F19" s="334"/>
      <c r="G19" s="335"/>
      <c r="H19" s="335"/>
      <c r="I19" s="335"/>
      <c r="J19" s="335"/>
      <c r="K19" s="334"/>
      <c r="L19" s="335"/>
      <c r="M19" s="334"/>
      <c r="N19" s="335"/>
    </row>
    <row r="20" spans="1:14" ht="26.25" customHeight="1">
      <c r="A20" s="335"/>
      <c r="B20" s="335"/>
      <c r="C20" s="335"/>
      <c r="D20" s="335"/>
      <c r="E20" s="335"/>
      <c r="F20" s="334"/>
      <c r="G20" s="335"/>
      <c r="H20" s="335"/>
      <c r="I20" s="335"/>
      <c r="J20" s="335"/>
      <c r="K20" s="334"/>
      <c r="L20" s="335"/>
      <c r="M20" s="334"/>
      <c r="N20" s="335"/>
    </row>
    <row r="21" spans="1:14" ht="26.25" customHeight="1">
      <c r="A21" s="335"/>
      <c r="B21" s="335"/>
      <c r="C21" s="335"/>
      <c r="D21" s="335"/>
      <c r="E21" s="335"/>
      <c r="F21" s="334"/>
      <c r="G21" s="335"/>
      <c r="H21" s="335"/>
      <c r="I21" s="335"/>
      <c r="J21" s="335"/>
      <c r="K21" s="334"/>
      <c r="L21" s="335"/>
      <c r="M21" s="334"/>
      <c r="N21" s="335"/>
    </row>
    <row r="22" spans="1:14" ht="26.25" customHeight="1">
      <c r="A22" s="335"/>
      <c r="B22" s="335"/>
      <c r="C22" s="335"/>
      <c r="D22" s="335"/>
      <c r="E22" s="335"/>
      <c r="F22" s="334"/>
      <c r="G22" s="335"/>
      <c r="H22" s="335"/>
      <c r="I22" s="335"/>
      <c r="J22" s="335"/>
      <c r="K22" s="334"/>
      <c r="L22" s="335"/>
      <c r="M22" s="334"/>
      <c r="N22" s="335"/>
    </row>
    <row r="23" spans="1:14" ht="26.25" customHeight="1">
      <c r="A23" s="335"/>
      <c r="B23" s="335"/>
      <c r="C23" s="335"/>
      <c r="D23" s="335"/>
      <c r="E23" s="335"/>
      <c r="F23" s="334"/>
      <c r="G23" s="335"/>
      <c r="H23" s="335"/>
      <c r="I23" s="335"/>
      <c r="J23" s="335"/>
      <c r="K23" s="334"/>
      <c r="L23" s="335"/>
      <c r="M23" s="334"/>
      <c r="N23" s="335"/>
    </row>
    <row r="24" spans="1:14" ht="26.25" customHeight="1">
      <c r="A24" s="335"/>
      <c r="B24" s="335"/>
      <c r="C24" s="335"/>
      <c r="D24" s="335"/>
      <c r="E24" s="335"/>
      <c r="F24" s="334"/>
      <c r="G24" s="335"/>
      <c r="H24" s="335"/>
      <c r="I24" s="335"/>
      <c r="J24" s="335"/>
      <c r="K24" s="334"/>
      <c r="L24" s="335"/>
      <c r="M24" s="334"/>
      <c r="N24" s="335"/>
    </row>
    <row r="25" spans="1:14" ht="26.25" customHeight="1">
      <c r="A25" s="335"/>
      <c r="B25" s="335"/>
      <c r="C25" s="335"/>
      <c r="D25" s="335"/>
      <c r="E25" s="335"/>
      <c r="F25" s="334"/>
      <c r="G25" s="335"/>
      <c r="H25" s="335"/>
      <c r="I25" s="335"/>
      <c r="J25" s="335"/>
      <c r="K25" s="334"/>
      <c r="L25" s="335"/>
      <c r="M25" s="334"/>
      <c r="N25" s="335"/>
    </row>
    <row r="26" spans="1:14" ht="26.25" customHeight="1">
      <c r="A26" s="335"/>
      <c r="B26" s="335"/>
      <c r="C26" s="335"/>
      <c r="D26" s="335"/>
      <c r="E26" s="335"/>
      <c r="F26" s="334"/>
      <c r="G26" s="335"/>
      <c r="H26" s="335"/>
      <c r="I26" s="335"/>
      <c r="J26" s="335"/>
      <c r="K26" s="334"/>
      <c r="L26" s="335"/>
      <c r="M26" s="334"/>
      <c r="N26" s="335"/>
    </row>
    <row r="27" spans="1:14" ht="26.25" customHeight="1">
      <c r="A27" s="335"/>
      <c r="B27" s="335"/>
      <c r="C27" s="335"/>
      <c r="D27" s="335"/>
      <c r="E27" s="335"/>
      <c r="F27" s="334"/>
      <c r="G27" s="335"/>
      <c r="H27" s="335"/>
      <c r="I27" s="335"/>
      <c r="J27" s="335"/>
      <c r="K27" s="334"/>
      <c r="L27" s="335"/>
      <c r="M27" s="334"/>
      <c r="N27" s="335"/>
    </row>
    <row r="28" spans="1:14" ht="26.25" customHeight="1">
      <c r="A28" s="335"/>
      <c r="B28" s="335"/>
      <c r="C28" s="335"/>
      <c r="D28" s="335"/>
      <c r="E28" s="335"/>
      <c r="F28" s="334"/>
      <c r="G28" s="335"/>
      <c r="H28" s="335"/>
      <c r="I28" s="335"/>
      <c r="J28" s="335"/>
      <c r="K28" s="334"/>
      <c r="L28" s="335"/>
      <c r="M28" s="334"/>
      <c r="N28" s="335"/>
    </row>
    <row r="29" spans="1:14" ht="26.25" customHeight="1">
      <c r="A29" s="335"/>
      <c r="B29" s="335"/>
      <c r="C29" s="335"/>
      <c r="D29" s="335"/>
      <c r="E29" s="335"/>
      <c r="F29" s="334"/>
      <c r="G29" s="335"/>
      <c r="H29" s="335"/>
      <c r="I29" s="335"/>
      <c r="J29" s="335"/>
      <c r="K29" s="334"/>
      <c r="L29" s="335"/>
      <c r="M29" s="334"/>
      <c r="N29" s="335"/>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61"/>
  <sheetViews>
    <sheetView showGridLine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305" t="str">
        <f ca="1">'GPlan-Translations'!C288</f>
        <v>CONTACT</v>
      </c>
      <c r="B1" s="306" t="str">
        <f ca="1">VLOOKUP(I1,'GPlan-Translations'!B293:C295,2,FALSE)</f>
        <v>A B C D</v>
      </c>
      <c r="C1" s="7"/>
      <c r="D1" s="33"/>
      <c r="H1" s="485">
        <v>1</v>
      </c>
      <c r="I1" s="119" t="str">
        <f>"cte_p" &amp; H1</f>
        <v>cte_p1</v>
      </c>
    </row>
    <row r="2" spans="1:9" ht="18">
      <c r="A2" s="307"/>
    </row>
    <row r="3" spans="1:9" ht="18">
      <c r="A3" s="308" t="str">
        <f ca="1">'GPlan-Translations'!C289</f>
        <v>Name</v>
      </c>
      <c r="B3" s="309" t="str">
        <f ca="1">'GPlan-Translations'!C290</f>
        <v>Address</v>
      </c>
      <c r="C3" s="310" t="str">
        <f ca="1">'GPlan-Translations'!C291</f>
        <v>Phone</v>
      </c>
      <c r="D3" s="311" t="str">
        <f ca="1">'GPlan-Translations'!C292</f>
        <v>Mobile</v>
      </c>
    </row>
    <row r="4" spans="1:9" ht="18">
      <c r="A4" s="312"/>
      <c r="B4" s="313"/>
      <c r="C4" s="314"/>
      <c r="D4" s="312"/>
    </row>
    <row r="5" spans="1:9" ht="18">
      <c r="A5" s="312"/>
      <c r="B5" s="313"/>
      <c r="C5" s="314"/>
      <c r="D5" s="312"/>
    </row>
    <row r="6" spans="1:9" ht="18">
      <c r="A6" s="312"/>
      <c r="B6" s="313"/>
      <c r="C6" s="314"/>
      <c r="D6" s="312"/>
    </row>
    <row r="7" spans="1:9" ht="18" customHeight="1">
      <c r="A7" s="312"/>
      <c r="B7" s="313"/>
      <c r="C7" s="314"/>
      <c r="D7" s="312"/>
    </row>
    <row r="8" spans="1:9" ht="18" customHeight="1">
      <c r="A8" s="312"/>
      <c r="B8" s="313"/>
      <c r="C8" s="314"/>
      <c r="D8" s="312"/>
    </row>
    <row r="9" spans="1:9" ht="18" customHeight="1">
      <c r="A9" s="312"/>
      <c r="B9" s="313"/>
      <c r="C9" s="314"/>
      <c r="D9" s="312"/>
    </row>
    <row r="10" spans="1:9" ht="18" customHeight="1">
      <c r="A10" s="312"/>
      <c r="B10" s="313"/>
      <c r="C10" s="314"/>
      <c r="D10" s="312"/>
    </row>
    <row r="11" spans="1:9" ht="18">
      <c r="A11" s="312"/>
      <c r="B11" s="313"/>
      <c r="C11" s="314"/>
      <c r="D11" s="312"/>
    </row>
    <row r="12" spans="1:9" ht="18" customHeight="1">
      <c r="A12" s="312"/>
      <c r="B12" s="313"/>
      <c r="C12" s="314"/>
      <c r="D12" s="312"/>
    </row>
    <row r="13" spans="1:9" ht="18">
      <c r="A13" s="312"/>
      <c r="B13" s="313"/>
      <c r="C13" s="314"/>
      <c r="D13" s="312"/>
    </row>
    <row r="14" spans="1:9" ht="18">
      <c r="A14" s="312"/>
      <c r="B14" s="313"/>
      <c r="C14" s="314"/>
      <c r="D14" s="312"/>
    </row>
    <row r="15" spans="1:9" ht="18" customHeight="1">
      <c r="A15" s="312"/>
      <c r="B15" s="313"/>
      <c r="C15" s="314"/>
      <c r="D15" s="312"/>
    </row>
    <row r="16" spans="1:9" ht="18" customHeight="1">
      <c r="A16" s="312"/>
      <c r="B16" s="313"/>
      <c r="C16" s="314"/>
      <c r="D16" s="312"/>
    </row>
    <row r="17" spans="1:4" ht="18" customHeight="1">
      <c r="A17" s="312"/>
      <c r="B17" s="313"/>
      <c r="C17" s="314"/>
      <c r="D17" s="312"/>
    </row>
    <row r="18" spans="1:4" ht="18" customHeight="1">
      <c r="A18" s="312"/>
      <c r="B18" s="313"/>
      <c r="C18" s="314"/>
      <c r="D18" s="312"/>
    </row>
    <row r="19" spans="1:4" ht="18">
      <c r="A19" s="312"/>
      <c r="B19" s="313"/>
      <c r="C19" s="314"/>
      <c r="D19" s="312"/>
    </row>
    <row r="20" spans="1:4" ht="18">
      <c r="A20" s="312"/>
      <c r="B20" s="313"/>
      <c r="C20" s="314"/>
      <c r="D20" s="312"/>
    </row>
    <row r="21" spans="1:4" ht="18">
      <c r="A21" s="312"/>
      <c r="B21" s="313"/>
      <c r="C21" s="314"/>
      <c r="D21" s="312"/>
    </row>
    <row r="22" spans="1:4" ht="18" customHeight="1">
      <c r="A22" s="312"/>
      <c r="B22" s="313"/>
      <c r="C22" s="314"/>
      <c r="D22" s="312"/>
    </row>
    <row r="23" spans="1:4" ht="18" customHeight="1">
      <c r="A23" s="312"/>
      <c r="B23" s="313"/>
      <c r="C23" s="314"/>
      <c r="D23" s="312"/>
    </row>
    <row r="24" spans="1:4" ht="18">
      <c r="A24" s="312"/>
      <c r="B24" s="313"/>
      <c r="C24" s="314"/>
      <c r="D24" s="312"/>
    </row>
    <row r="25" spans="1:4" ht="18">
      <c r="A25" s="312"/>
      <c r="B25" s="313"/>
      <c r="C25" s="314"/>
      <c r="D25" s="312"/>
    </row>
    <row r="26" spans="1:4" ht="18">
      <c r="A26" s="312"/>
      <c r="B26" s="313"/>
      <c r="C26" s="314"/>
      <c r="D26" s="312"/>
    </row>
    <row r="27" spans="1:4" ht="18">
      <c r="A27" s="312"/>
      <c r="B27" s="313"/>
      <c r="C27" s="314"/>
      <c r="D27" s="312"/>
    </row>
    <row r="28" spans="1:4" ht="18">
      <c r="A28" s="312"/>
      <c r="B28" s="313"/>
      <c r="C28" s="314"/>
      <c r="D28" s="312"/>
    </row>
    <row r="29" spans="1:4" ht="18">
      <c r="A29" s="312"/>
      <c r="B29" s="313"/>
      <c r="C29" s="314"/>
      <c r="D29" s="312"/>
    </row>
    <row r="30" spans="1:4" ht="18">
      <c r="A30" s="312"/>
      <c r="B30" s="313"/>
      <c r="C30" s="314"/>
      <c r="D30" s="312"/>
    </row>
    <row r="31" spans="1:4" ht="18">
      <c r="A31" s="312"/>
      <c r="B31" s="313"/>
      <c r="C31" s="314"/>
      <c r="D31" s="312"/>
    </row>
    <row r="32" spans="1:4" ht="18">
      <c r="A32" s="312"/>
      <c r="B32" s="313"/>
      <c r="C32" s="314"/>
      <c r="D32" s="312"/>
    </row>
    <row r="33" spans="1:4" ht="18">
      <c r="A33" s="312"/>
      <c r="B33" s="313"/>
      <c r="C33" s="314"/>
      <c r="D33" s="312"/>
    </row>
    <row r="34" spans="1:4" ht="18">
      <c r="A34" s="312"/>
      <c r="B34" s="313"/>
      <c r="C34" s="314"/>
      <c r="D34" s="312"/>
    </row>
    <row r="35" spans="1:4" ht="18">
      <c r="A35" s="312"/>
      <c r="B35" s="313"/>
      <c r="C35" s="314"/>
      <c r="D35" s="312"/>
    </row>
    <row r="36" spans="1:4" ht="18">
      <c r="A36" s="312"/>
      <c r="B36" s="313"/>
      <c r="C36" s="314"/>
      <c r="D36" s="312"/>
    </row>
    <row r="37" spans="1:4" ht="18">
      <c r="A37" s="312"/>
      <c r="B37" s="313"/>
      <c r="C37" s="314"/>
      <c r="D37" s="312"/>
    </row>
    <row r="38" spans="1:4" ht="18">
      <c r="A38" s="312"/>
      <c r="B38" s="313"/>
      <c r="C38" s="314"/>
      <c r="D38" s="312"/>
    </row>
    <row r="39" spans="1:4" ht="18">
      <c r="A39" s="312"/>
      <c r="B39" s="313"/>
      <c r="C39" s="314"/>
      <c r="D39" s="312"/>
    </row>
    <row r="40" spans="1:4" ht="18">
      <c r="A40" s="312"/>
      <c r="B40" s="313"/>
      <c r="C40" s="314"/>
      <c r="D40" s="312"/>
    </row>
    <row r="41" spans="1:4" ht="18">
      <c r="A41" s="312"/>
      <c r="B41" s="313"/>
      <c r="C41" s="314"/>
      <c r="D41" s="312"/>
    </row>
    <row r="42" spans="1:4" ht="18">
      <c r="A42" s="312"/>
      <c r="B42" s="313"/>
      <c r="C42" s="314"/>
      <c r="D42" s="312"/>
    </row>
    <row r="43" spans="1:4" ht="18">
      <c r="A43" s="312"/>
      <c r="B43" s="313"/>
      <c r="C43" s="314"/>
      <c r="D43" s="312"/>
    </row>
    <row r="44" spans="1:4" ht="18">
      <c r="A44" s="312"/>
      <c r="B44" s="313"/>
      <c r="C44" s="314"/>
      <c r="D44" s="312"/>
    </row>
    <row r="45" spans="1:4" ht="18">
      <c r="A45" s="315"/>
      <c r="B45" s="316"/>
      <c r="C45" s="317"/>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68"/>
  <sheetViews>
    <sheetView showGridLine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319"/>
      <c r="C1" s="320" t="str">
        <f ca="1">VLOOKUP(I1,'GPlan-Translations'!B303:C305,2,FALSE)</f>
        <v>E F G H</v>
      </c>
      <c r="D1" s="7"/>
      <c r="E1" s="321" t="str">
        <f ca="1">'GPlan-Translations'!C298</f>
        <v>CONTACT</v>
      </c>
      <c r="H1" s="485">
        <v>1</v>
      </c>
      <c r="I1" s="119" t="str">
        <f>"ctd_p" &amp; H1</f>
        <v>ctd_p1</v>
      </c>
    </row>
    <row r="2" spans="2:9" ht="18">
      <c r="E2" s="307"/>
    </row>
    <row r="3" spans="2:9" ht="18">
      <c r="B3" s="308" t="str">
        <f ca="1">'GPlan-Translations'!C299</f>
        <v>Name</v>
      </c>
      <c r="C3" s="309" t="str">
        <f ca="1">'GPlan-Translations'!C300</f>
        <v>Address</v>
      </c>
      <c r="D3" s="310" t="str">
        <f ca="1">'GPlan-Translations'!C301</f>
        <v>Phone</v>
      </c>
      <c r="E3" s="311" t="str">
        <f ca="1">'GPlan-Translations'!C302</f>
        <v>Mobile</v>
      </c>
    </row>
    <row r="4" spans="2:9" ht="18">
      <c r="B4" s="312"/>
      <c r="C4" s="313"/>
      <c r="D4" s="314"/>
      <c r="E4" s="312"/>
    </row>
    <row r="5" spans="2:9" ht="18">
      <c r="B5" s="312"/>
      <c r="C5" s="313"/>
      <c r="D5" s="314"/>
      <c r="E5" s="312"/>
    </row>
    <row r="6" spans="2:9" ht="18">
      <c r="B6" s="312"/>
      <c r="C6" s="313"/>
      <c r="D6" s="314"/>
      <c r="E6" s="312"/>
    </row>
    <row r="7" spans="2:9" ht="18">
      <c r="B7" s="312"/>
      <c r="C7" s="313"/>
      <c r="D7" s="314"/>
      <c r="E7" s="312"/>
    </row>
    <row r="8" spans="2:9" ht="18">
      <c r="B8" s="312"/>
      <c r="C8" s="313"/>
      <c r="D8" s="314"/>
      <c r="E8" s="312"/>
    </row>
    <row r="9" spans="2:9" ht="18">
      <c r="B9" s="312"/>
      <c r="C9" s="313"/>
      <c r="D9" s="314"/>
      <c r="E9" s="312"/>
    </row>
    <row r="10" spans="2:9" ht="18">
      <c r="B10" s="312"/>
      <c r="C10" s="313"/>
      <c r="D10" s="314"/>
      <c r="E10" s="312"/>
    </row>
    <row r="11" spans="2:9" ht="18">
      <c r="B11" s="312"/>
      <c r="C11" s="313"/>
      <c r="D11" s="314"/>
      <c r="E11" s="312"/>
    </row>
    <row r="12" spans="2:9" ht="18">
      <c r="B12" s="312"/>
      <c r="C12" s="313"/>
      <c r="D12" s="314"/>
      <c r="E12" s="312"/>
    </row>
    <row r="13" spans="2:9" ht="18">
      <c r="B13" s="312"/>
      <c r="C13" s="313"/>
      <c r="D13" s="314"/>
      <c r="E13" s="312"/>
    </row>
    <row r="14" spans="2:9" ht="18">
      <c r="B14" s="312"/>
      <c r="C14" s="313"/>
      <c r="D14" s="314"/>
      <c r="E14" s="312"/>
    </row>
    <row r="15" spans="2:9" ht="18">
      <c r="B15" s="312"/>
      <c r="C15" s="313"/>
      <c r="D15" s="314"/>
      <c r="E15" s="312"/>
    </row>
    <row r="16" spans="2:9" ht="18">
      <c r="B16" s="312"/>
      <c r="C16" s="313"/>
      <c r="D16" s="314"/>
      <c r="E16" s="312"/>
    </row>
    <row r="17" spans="2:5" ht="18">
      <c r="B17" s="312"/>
      <c r="C17" s="313"/>
      <c r="D17" s="314"/>
      <c r="E17" s="312"/>
    </row>
    <row r="18" spans="2:5" ht="18">
      <c r="B18" s="312"/>
      <c r="C18" s="313"/>
      <c r="D18" s="314"/>
      <c r="E18" s="312"/>
    </row>
    <row r="19" spans="2:5" ht="18">
      <c r="B19" s="312"/>
      <c r="C19" s="313"/>
      <c r="D19" s="314"/>
      <c r="E19" s="312"/>
    </row>
    <row r="20" spans="2:5" ht="18">
      <c r="B20" s="312"/>
      <c r="C20" s="313"/>
      <c r="D20" s="314"/>
      <c r="E20" s="312"/>
    </row>
    <row r="21" spans="2:5" ht="18">
      <c r="B21" s="312"/>
      <c r="C21" s="313"/>
      <c r="D21" s="314"/>
      <c r="E21" s="312"/>
    </row>
    <row r="22" spans="2:5" ht="18">
      <c r="B22" s="312"/>
      <c r="C22" s="313"/>
      <c r="D22" s="314"/>
      <c r="E22" s="312"/>
    </row>
    <row r="23" spans="2:5" ht="18">
      <c r="B23" s="312"/>
      <c r="C23" s="313"/>
      <c r="D23" s="314"/>
      <c r="E23" s="312"/>
    </row>
    <row r="24" spans="2:5" ht="18">
      <c r="B24" s="312"/>
      <c r="C24" s="313"/>
      <c r="D24" s="314"/>
      <c r="E24" s="312"/>
    </row>
    <row r="25" spans="2:5" ht="18">
      <c r="B25" s="312"/>
      <c r="C25" s="313"/>
      <c r="D25" s="314"/>
      <c r="E25" s="312"/>
    </row>
    <row r="26" spans="2:5" ht="18">
      <c r="B26" s="312"/>
      <c r="C26" s="313"/>
      <c r="D26" s="314"/>
      <c r="E26" s="312"/>
    </row>
    <row r="27" spans="2:5" ht="18">
      <c r="B27" s="312"/>
      <c r="C27" s="313"/>
      <c r="D27" s="314"/>
      <c r="E27" s="312"/>
    </row>
    <row r="28" spans="2:5" ht="18">
      <c r="B28" s="312"/>
      <c r="C28" s="313"/>
      <c r="D28" s="314"/>
      <c r="E28" s="312"/>
    </row>
    <row r="29" spans="2:5" ht="18">
      <c r="B29" s="312"/>
      <c r="C29" s="313"/>
      <c r="D29" s="314"/>
      <c r="E29" s="312"/>
    </row>
    <row r="30" spans="2:5" ht="18">
      <c r="B30" s="312"/>
      <c r="C30" s="313"/>
      <c r="D30" s="314"/>
      <c r="E30" s="312"/>
    </row>
    <row r="31" spans="2:5" ht="18">
      <c r="B31" s="312"/>
      <c r="C31" s="313"/>
      <c r="D31" s="314"/>
      <c r="E31" s="312"/>
    </row>
    <row r="32" spans="2:5" ht="18">
      <c r="B32" s="312"/>
      <c r="C32" s="313"/>
      <c r="D32" s="314"/>
      <c r="E32" s="312"/>
    </row>
    <row r="33" spans="2:5" ht="18">
      <c r="B33" s="312"/>
      <c r="C33" s="313"/>
      <c r="D33" s="314"/>
      <c r="E33" s="312"/>
    </row>
    <row r="34" spans="2:5" ht="18">
      <c r="B34" s="312"/>
      <c r="C34" s="313"/>
      <c r="D34" s="314"/>
      <c r="E34" s="312"/>
    </row>
    <row r="35" spans="2:5" ht="18">
      <c r="B35" s="312"/>
      <c r="C35" s="313"/>
      <c r="D35" s="314"/>
      <c r="E35" s="312"/>
    </row>
    <row r="36" spans="2:5" ht="18">
      <c r="B36" s="312"/>
      <c r="C36" s="313"/>
      <c r="D36" s="314"/>
      <c r="E36" s="312"/>
    </row>
    <row r="37" spans="2:5" ht="18">
      <c r="B37" s="312"/>
      <c r="C37" s="313"/>
      <c r="D37" s="314"/>
      <c r="E37" s="312"/>
    </row>
    <row r="38" spans="2:5" ht="18">
      <c r="B38" s="312"/>
      <c r="C38" s="313"/>
      <c r="D38" s="314"/>
      <c r="E38" s="312"/>
    </row>
    <row r="39" spans="2:5" ht="18">
      <c r="B39" s="312"/>
      <c r="C39" s="313"/>
      <c r="D39" s="314"/>
      <c r="E39" s="312"/>
    </row>
    <row r="40" spans="2:5" ht="18">
      <c r="B40" s="312"/>
      <c r="C40" s="313"/>
      <c r="D40" s="314"/>
      <c r="E40" s="312"/>
    </row>
    <row r="41" spans="2:5" ht="18">
      <c r="B41" s="312"/>
      <c r="C41" s="313"/>
      <c r="D41" s="314"/>
      <c r="E41" s="312"/>
    </row>
    <row r="42" spans="2:5" ht="18">
      <c r="B42" s="312"/>
      <c r="C42" s="313"/>
      <c r="D42" s="314"/>
      <c r="E42" s="312"/>
    </row>
    <row r="43" spans="2:5" ht="18">
      <c r="B43" s="312"/>
      <c r="C43" s="313"/>
      <c r="D43" s="314"/>
      <c r="E43" s="312"/>
    </row>
    <row r="44" spans="2:5" ht="18">
      <c r="B44" s="312"/>
      <c r="C44" s="313"/>
      <c r="D44" s="314"/>
      <c r="E44" s="312"/>
    </row>
    <row r="45" spans="2:5" ht="18">
      <c r="B45" s="315"/>
      <c r="C45" s="316"/>
      <c r="D45" s="317"/>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156"/>
  <sheetViews>
    <sheetView showGridLines="0" showRowColHeaders="0" workbookViewId="0"/>
  </sheetViews>
  <sheetFormatPr defaultColWidth="0" defaultRowHeight="15" customHeight="1" zeroHeight="1"/>
  <cols>
    <col min="1" max="1" width="8.5703125" style="304" customWidth="1"/>
    <col min="2" max="13" width="9.140625" style="48" customWidth="1"/>
    <col min="14" max="16384" width="0" style="48" hidden="1"/>
  </cols>
  <sheetData>
    <row r="1" spans="2:2" ht="15" customHeight="1"/>
    <row r="2" spans="2:2" ht="18">
      <c r="B2" s="300" t="s">
        <v>965</v>
      </c>
    </row>
    <row r="3" spans="2:2" ht="15" customHeight="1"/>
    <row r="4" spans="2:2">
      <c r="B4" s="48" t="s">
        <v>966</v>
      </c>
    </row>
    <row r="5" spans="2:2">
      <c r="B5" s="48" t="s">
        <v>967</v>
      </c>
    </row>
    <row r="6" spans="2:2">
      <c r="B6" s="48" t="s">
        <v>968</v>
      </c>
    </row>
    <row r="7" spans="2:2">
      <c r="B7" s="48" t="s">
        <v>969</v>
      </c>
    </row>
    <row r="8" spans="2:2">
      <c r="B8" s="48" t="s">
        <v>970</v>
      </c>
    </row>
    <row r="9" spans="2:2" ht="15" customHeight="1"/>
    <row r="10" spans="2:2">
      <c r="B10" s="48" t="s">
        <v>971</v>
      </c>
    </row>
    <row r="11" spans="2:2">
      <c r="B11" s="48" t="s">
        <v>972</v>
      </c>
    </row>
    <row r="12" spans="2:2">
      <c r="B12" s="48" t="s">
        <v>973</v>
      </c>
    </row>
    <row r="13" spans="2:2">
      <c r="B13" s="48" t="s">
        <v>974</v>
      </c>
    </row>
    <row r="14" spans="2:2">
      <c r="B14" s="48" t="s">
        <v>975</v>
      </c>
    </row>
    <row r="15" spans="2:2">
      <c r="B15" s="48" t="s">
        <v>976</v>
      </c>
    </row>
    <row r="16" spans="2:2">
      <c r="B16" s="48" t="s">
        <v>977</v>
      </c>
    </row>
    <row r="17" spans="1:2">
      <c r="A17" s="48"/>
      <c r="B17" s="48" t="s">
        <v>978</v>
      </c>
    </row>
    <row r="18" spans="1:2">
      <c r="B18" s="48" t="s">
        <v>979</v>
      </c>
    </row>
    <row r="19" spans="1:2">
      <c r="B19" s="48" t="s">
        <v>980</v>
      </c>
    </row>
    <row r="20" spans="1:2">
      <c r="B20" s="48" t="s">
        <v>981</v>
      </c>
    </row>
    <row r="21" spans="1:2" ht="15" customHeight="1"/>
    <row r="22" spans="1:2">
      <c r="B22" s="48" t="s">
        <v>982</v>
      </c>
    </row>
    <row r="23" spans="1:2">
      <c r="B23" s="48" t="s">
        <v>983</v>
      </c>
    </row>
    <row r="24" spans="1:2">
      <c r="B24" s="48" t="s">
        <v>984</v>
      </c>
    </row>
    <row r="25" spans="1:2">
      <c r="B25" s="48" t="s">
        <v>985</v>
      </c>
    </row>
    <row r="26" spans="1:2">
      <c r="B26" s="48" t="s">
        <v>986</v>
      </c>
    </row>
    <row r="27" spans="1:2">
      <c r="B27" s="48" t="s">
        <v>987</v>
      </c>
    </row>
    <row r="28" spans="1:2">
      <c r="B28" s="48" t="s">
        <v>988</v>
      </c>
    </row>
    <row r="29" spans="1:2" ht="15" customHeight="1"/>
    <row r="30" spans="1:2">
      <c r="B30" s="48" t="s">
        <v>989</v>
      </c>
    </row>
    <row r="31" spans="1:2" ht="15" customHeight="1"/>
    <row r="32" spans="1:2">
      <c r="B32" s="48" t="s">
        <v>990</v>
      </c>
    </row>
    <row r="33" spans="2:2">
      <c r="B33" s="48" t="s">
        <v>991</v>
      </c>
    </row>
    <row r="34" spans="2:2">
      <c r="B34" s="48" t="s">
        <v>992</v>
      </c>
    </row>
    <row r="35" spans="2:2" ht="15" customHeight="1"/>
    <row r="36" spans="2:2">
      <c r="B36" s="48" t="s">
        <v>993</v>
      </c>
    </row>
    <row r="37" spans="2:2" ht="15" customHeight="1"/>
    <row r="38" spans="2:2">
      <c r="B38" s="48" t="s">
        <v>994</v>
      </c>
    </row>
    <row r="39" spans="2:2" ht="15" customHeight="1"/>
    <row r="40" spans="2:2">
      <c r="B40" s="48" t="s">
        <v>995</v>
      </c>
    </row>
    <row r="41" spans="2:2" ht="15" customHeight="1"/>
    <row r="42" spans="2:2">
      <c r="B42" s="48" t="s">
        <v>996</v>
      </c>
    </row>
    <row r="43" spans="2:2">
      <c r="B43" s="48" t="s">
        <v>997</v>
      </c>
    </row>
    <row r="44" spans="2:2">
      <c r="B44" s="48" t="s">
        <v>998</v>
      </c>
    </row>
    <row r="45" spans="2:2">
      <c r="B45" s="48" t="s">
        <v>999</v>
      </c>
    </row>
    <row r="46" spans="2:2">
      <c r="B46" s="48" t="s">
        <v>1000</v>
      </c>
    </row>
    <row r="47" spans="2:2">
      <c r="B47" s="48" t="s">
        <v>1001</v>
      </c>
    </row>
    <row r="48" spans="2:2" ht="15" customHeight="1"/>
    <row r="49" spans="2:2">
      <c r="B49" s="48" t="s">
        <v>1002</v>
      </c>
    </row>
    <row r="50" spans="2:2">
      <c r="B50" s="48" t="s">
        <v>1003</v>
      </c>
    </row>
    <row r="51" spans="2:2" ht="15" customHeight="1"/>
    <row r="52" spans="2:2" ht="18">
      <c r="B52" s="48" t="s">
        <v>1004</v>
      </c>
    </row>
    <row r="53" spans="2:2">
      <c r="B53" s="48" t="s">
        <v>1005</v>
      </c>
    </row>
    <row r="54" spans="2:2">
      <c r="B54" s="48" t="s">
        <v>1006</v>
      </c>
    </row>
    <row r="55" spans="2:2">
      <c r="B55" s="48" t="s">
        <v>1007</v>
      </c>
    </row>
    <row r="56" spans="2:2" ht="15" customHeight="1"/>
    <row r="57" spans="2:2">
      <c r="B57" s="48" t="s">
        <v>1008</v>
      </c>
    </row>
    <row r="58" spans="2:2">
      <c r="B58" s="48" t="s">
        <v>1009</v>
      </c>
    </row>
    <row r="59" spans="2:2" ht="15" customHeight="1"/>
    <row r="60" spans="2:2">
      <c r="B60" s="48" t="s">
        <v>1010</v>
      </c>
    </row>
    <row r="61" spans="2:2">
      <c r="B61" s="48" t="s">
        <v>1011</v>
      </c>
    </row>
    <row r="62" spans="2:2">
      <c r="B62" s="48" t="s">
        <v>1012</v>
      </c>
    </row>
    <row r="63" spans="2:2" ht="15" customHeight="1"/>
    <row r="64" spans="2:2">
      <c r="B64" s="48" t="s">
        <v>1013</v>
      </c>
    </row>
    <row r="65" spans="2:2">
      <c r="B65" s="48" t="s">
        <v>1014</v>
      </c>
    </row>
    <row r="66" spans="2:2">
      <c r="B66" s="48" t="s">
        <v>1015</v>
      </c>
    </row>
    <row r="67" spans="2:2" ht="15" customHeight="1">
      <c r="B67" s="48" t="s">
        <v>1016</v>
      </c>
    </row>
    <row r="68" spans="2:2" ht="15" customHeight="1"/>
    <row r="69" spans="2:2">
      <c r="B69" s="48" t="s">
        <v>1017</v>
      </c>
    </row>
    <row r="70" spans="2:2">
      <c r="B70" s="48" t="s">
        <v>1018</v>
      </c>
    </row>
    <row r="71" spans="2:2">
      <c r="B71" s="48" t="s">
        <v>1019</v>
      </c>
    </row>
    <row r="72" spans="2:2">
      <c r="B72" s="48" t="s">
        <v>1020</v>
      </c>
    </row>
    <row r="73" spans="2:2">
      <c r="B73" s="48" t="s">
        <v>1021</v>
      </c>
    </row>
    <row r="74" spans="2:2">
      <c r="B74" s="48" t="s">
        <v>1022</v>
      </c>
    </row>
    <row r="75" spans="2:2" hidden="1"/>
    <row r="76" spans="2:2" s="304" customFormat="1" hidden="1">
      <c r="B76" s="48"/>
    </row>
    <row r="77" spans="2:2" s="304" customFormat="1" hidden="1">
      <c r="B77" s="48"/>
    </row>
    <row r="78" spans="2:2" s="304" customFormat="1" hidden="1">
      <c r="B78" s="48"/>
    </row>
    <row r="79" spans="2:2" s="304" customFormat="1" hidden="1">
      <c r="B79" s="48"/>
    </row>
    <row r="80" spans="2:2" s="304" customFormat="1" hidden="1">
      <c r="B80" s="48"/>
    </row>
    <row r="81" spans="2:2" s="304" customFormat="1" hidden="1">
      <c r="B81" s="48"/>
    </row>
    <row r="82" spans="2:2" s="304" customFormat="1" hidden="1">
      <c r="B82" s="48"/>
    </row>
    <row r="83" spans="2:2" s="304" customFormat="1" hidden="1">
      <c r="B83" s="48"/>
    </row>
    <row r="84" spans="2:2" s="304" customFormat="1" hidden="1">
      <c r="B84" s="48"/>
    </row>
    <row r="85" spans="2:2" s="304" customFormat="1" hidden="1">
      <c r="B85" s="48"/>
    </row>
    <row r="86" spans="2:2" s="304" customFormat="1" hidden="1">
      <c r="B86" s="48"/>
    </row>
    <row r="87" spans="2:2" s="304" customFormat="1" hidden="1">
      <c r="B87" s="48"/>
    </row>
    <row r="88" spans="2:2" s="304" customFormat="1" hidden="1">
      <c r="B88" s="48"/>
    </row>
    <row r="89" spans="2:2" s="304" customFormat="1" hidden="1">
      <c r="B89" s="48"/>
    </row>
    <row r="90" spans="2:2" s="304" customFormat="1" hidden="1">
      <c r="B90" s="48"/>
    </row>
    <row r="91" spans="2:2" s="304" customFormat="1" hidden="1">
      <c r="B91" s="48"/>
    </row>
    <row r="92" spans="2:2" s="304" customFormat="1" hidden="1">
      <c r="B92" s="48"/>
    </row>
    <row r="93" spans="2:2" s="304" customFormat="1" hidden="1">
      <c r="B93" s="48"/>
    </row>
    <row r="94" spans="2:2" s="304" customFormat="1" hidden="1">
      <c r="B94" s="48"/>
    </row>
    <row r="95" spans="2:2" s="304" customFormat="1" hidden="1">
      <c r="B95" s="48"/>
    </row>
    <row r="96" spans="2:2" s="304" customFormat="1" hidden="1">
      <c r="B96" s="48"/>
    </row>
    <row r="97" spans="1:1" ht="15" hidden="1" customHeight="1">
      <c r="A97" s="48"/>
    </row>
    <row r="98" spans="1:1" ht="15" hidden="1" customHeight="1"/>
    <row r="99" spans="1:1" ht="15" hidden="1" customHeight="1"/>
    <row r="100" spans="1:1" ht="15" hidden="1" customHeight="1"/>
    <row r="101" spans="1:1" ht="15" hidden="1" customHeight="1"/>
    <row r="102" spans="1:1" ht="15" hidden="1" customHeight="1"/>
    <row r="103" spans="1:1" ht="15" hidden="1" customHeight="1"/>
    <row r="104" spans="1:1" ht="15" hidden="1" customHeight="1"/>
    <row r="105" spans="1:1" ht="15" hidden="1" customHeight="1"/>
    <row r="106" spans="1:1" ht="15" hidden="1" customHeight="1"/>
    <row r="107" spans="1:1" ht="15" hidden="1" customHeight="1"/>
    <row r="108" spans="1:1" ht="15" hidden="1" customHeight="1"/>
    <row r="109" spans="1:1" ht="15" hidden="1" customHeight="1"/>
    <row r="110" spans="1:1" ht="15" hidden="1" customHeight="1"/>
    <row r="111" spans="1:1" ht="15" hidden="1" customHeight="1"/>
    <row r="112" spans="1:1"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79"/>
  <sheetViews>
    <sheetView showGridLines="0" showRowColHeaders="0" workbookViewId="0">
      <selection activeCell="B10" sqref="B10"/>
    </sheetView>
  </sheetViews>
  <sheetFormatPr defaultColWidth="0" defaultRowHeight="15" customHeight="1" zeroHeight="1"/>
  <cols>
    <col min="1" max="1" width="9.140625" style="48" customWidth="1"/>
    <col min="2" max="2" width="9.140625" style="5" customWidth="1"/>
    <col min="3" max="10" width="9.140625" style="48" customWidth="1"/>
    <col min="11" max="11" width="9.140625" style="48" hidden="1" customWidth="1"/>
    <col min="12" max="12" width="6.7109375" style="48" hidden="1" customWidth="1"/>
    <col min="13" max="16384" width="9.140625" style="48" hidden="1"/>
  </cols>
  <sheetData>
    <row r="1" spans="2:9"/>
    <row r="2" spans="2:9"/>
    <row r="3" spans="2:9" ht="27">
      <c r="B3" s="296" t="str">
        <f ca="1">'GPlan-Translations'!C12</f>
        <v>VAISHNAVA PLANNER GPLAN</v>
      </c>
    </row>
    <row r="4" spans="2:9"/>
    <row r="5" spans="2:9" ht="18" customHeight="1">
      <c r="B5" s="611" t="str">
        <f ca="1">'GPlan-Translations'!C13</f>
        <v>A transcendental planner for you don't lose sight of what's really important</v>
      </c>
      <c r="C5" s="611"/>
      <c r="D5" s="611"/>
      <c r="E5" s="611"/>
      <c r="F5" s="611"/>
      <c r="G5" s="611"/>
      <c r="H5" s="611"/>
      <c r="I5" s="611"/>
    </row>
    <row r="6" spans="2:9" ht="18" customHeight="1">
      <c r="B6" s="611"/>
      <c r="C6" s="611"/>
      <c r="D6" s="611"/>
      <c r="E6" s="611"/>
      <c r="F6" s="611"/>
      <c r="G6" s="611"/>
      <c r="H6" s="611"/>
      <c r="I6" s="611"/>
    </row>
    <row r="7" spans="2:9" ht="18" customHeight="1">
      <c r="B7" s="611"/>
      <c r="C7" s="611"/>
      <c r="D7" s="611"/>
      <c r="E7" s="611"/>
      <c r="F7" s="611"/>
      <c r="G7" s="611"/>
      <c r="H7" s="611"/>
      <c r="I7" s="611"/>
    </row>
    <row r="8" spans="2:9">
      <c r="B8" s="611"/>
      <c r="C8" s="611"/>
      <c r="D8" s="611"/>
      <c r="E8" s="611"/>
      <c r="F8" s="611"/>
      <c r="G8" s="611"/>
      <c r="H8" s="611"/>
      <c r="I8" s="611"/>
    </row>
    <row r="9" spans="2:9"/>
    <row r="10" spans="2:9">
      <c r="B10" s="5" t="str">
        <f ca="1">'GPlan-Translations'!C14</f>
        <v>Copyright (c) 2005-2020 PAULO SERGIO DE ARAUJO.</v>
      </c>
    </row>
    <row r="11" spans="2:9">
      <c r="B11" s="610"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C11" s="610"/>
      <c r="D11" s="610"/>
      <c r="E11" s="610"/>
      <c r="F11" s="610"/>
      <c r="G11" s="610"/>
      <c r="H11" s="610"/>
      <c r="I11" s="610"/>
    </row>
    <row r="12" spans="2:9">
      <c r="B12" s="610"/>
      <c r="C12" s="610"/>
      <c r="D12" s="610"/>
      <c r="E12" s="610"/>
      <c r="F12" s="610"/>
      <c r="G12" s="610"/>
      <c r="H12" s="610"/>
      <c r="I12" s="610"/>
    </row>
    <row r="13" spans="2:9">
      <c r="B13" s="610"/>
      <c r="C13" s="610"/>
      <c r="D13" s="610"/>
      <c r="E13" s="610"/>
      <c r="F13" s="610"/>
      <c r="G13" s="610"/>
      <c r="H13" s="610"/>
      <c r="I13" s="610"/>
    </row>
    <row r="14" spans="2:9">
      <c r="B14" s="610"/>
      <c r="C14" s="610"/>
      <c r="D14" s="610"/>
      <c r="E14" s="610"/>
      <c r="F14" s="610"/>
      <c r="G14" s="610"/>
      <c r="H14" s="610"/>
      <c r="I14" s="610"/>
    </row>
    <row r="15" spans="2:9">
      <c r="B15" s="610"/>
      <c r="C15" s="610"/>
      <c r="D15" s="610"/>
      <c r="E15" s="610"/>
      <c r="F15" s="610"/>
      <c r="G15" s="610"/>
      <c r="H15" s="610"/>
      <c r="I15" s="610"/>
    </row>
    <row r="16" spans="2:9">
      <c r="B16" s="610"/>
      <c r="C16" s="610"/>
      <c r="D16" s="610"/>
      <c r="E16" s="610"/>
      <c r="F16" s="610"/>
      <c r="G16" s="610"/>
      <c r="H16" s="610"/>
      <c r="I16" s="610"/>
    </row>
    <row r="17" spans="2:9">
      <c r="B17" s="610"/>
      <c r="C17" s="610"/>
      <c r="D17" s="610"/>
      <c r="E17" s="610"/>
      <c r="F17" s="610"/>
      <c r="G17" s="610"/>
      <c r="H17" s="610"/>
      <c r="I17" s="610"/>
    </row>
    <row r="18" spans="2:9">
      <c r="B18" s="610"/>
      <c r="C18" s="610"/>
      <c r="D18" s="610"/>
      <c r="E18" s="610"/>
      <c r="F18" s="610"/>
      <c r="G18" s="610"/>
      <c r="H18" s="610"/>
      <c r="I18" s="610"/>
    </row>
    <row r="19" spans="2:9"/>
    <row r="20" spans="2:9">
      <c r="B20" s="5" t="str">
        <f ca="1">'GPlan-Translations'!C16</f>
        <v xml:space="preserve"> </v>
      </c>
    </row>
    <row r="21" spans="2:9" ht="15" customHeight="1">
      <c r="B21" s="610" t="str">
        <f ca="1">'GPlan-Translations'!C17</f>
        <v xml:space="preserve"> </v>
      </c>
      <c r="C21" s="610"/>
      <c r="D21" s="610"/>
      <c r="E21" s="610"/>
      <c r="F21" s="610"/>
      <c r="G21" s="610"/>
      <c r="H21" s="610"/>
      <c r="I21" s="610"/>
    </row>
    <row r="22" spans="2:9" ht="15" customHeight="1">
      <c r="B22" s="610"/>
      <c r="C22" s="610"/>
      <c r="D22" s="610"/>
      <c r="E22" s="610"/>
      <c r="F22" s="610"/>
      <c r="G22" s="610"/>
      <c r="H22" s="610"/>
      <c r="I22" s="610"/>
    </row>
    <row r="23" spans="2:9" ht="15" customHeight="1">
      <c r="B23" s="610"/>
      <c r="C23" s="610"/>
      <c r="D23" s="610"/>
      <c r="E23" s="610"/>
      <c r="F23" s="610"/>
      <c r="G23" s="610"/>
      <c r="H23" s="610"/>
      <c r="I23" s="610"/>
    </row>
    <row r="24" spans="2:9" ht="15" customHeight="1">
      <c r="B24" s="610"/>
      <c r="C24" s="610"/>
      <c r="D24" s="610"/>
      <c r="E24" s="610"/>
      <c r="F24" s="610"/>
      <c r="G24" s="610"/>
      <c r="H24" s="610"/>
      <c r="I24" s="610"/>
    </row>
    <row r="25" spans="2:9" ht="15" customHeight="1">
      <c r="B25" s="610"/>
      <c r="C25" s="610"/>
      <c r="D25" s="610"/>
      <c r="E25" s="610"/>
      <c r="F25" s="610"/>
      <c r="G25" s="610"/>
      <c r="H25" s="610"/>
      <c r="I25" s="610"/>
    </row>
    <row r="26" spans="2:9" ht="15" customHeight="1">
      <c r="B26" s="610"/>
      <c r="C26" s="610"/>
      <c r="D26" s="610"/>
      <c r="E26" s="610"/>
      <c r="F26" s="610"/>
      <c r="G26" s="610"/>
      <c r="H26" s="610"/>
      <c r="I26" s="610"/>
    </row>
    <row r="27" spans="2:9" ht="15" customHeight="1">
      <c r="B27" s="610"/>
      <c r="C27" s="610"/>
      <c r="D27" s="610"/>
      <c r="E27" s="610"/>
      <c r="F27" s="610"/>
      <c r="G27" s="610"/>
      <c r="H27" s="610"/>
      <c r="I27" s="610"/>
    </row>
    <row r="28" spans="2:9" ht="15" customHeight="1">
      <c r="B28" s="610"/>
      <c r="C28" s="610"/>
      <c r="D28" s="610"/>
      <c r="E28" s="610"/>
      <c r="F28" s="610"/>
      <c r="G28" s="610"/>
      <c r="H28" s="610"/>
      <c r="I28" s="610"/>
    </row>
    <row r="29" spans="2:9">
      <c r="B29" s="610"/>
      <c r="C29" s="610"/>
      <c r="D29" s="610"/>
      <c r="E29" s="610"/>
      <c r="F29" s="610"/>
      <c r="G29" s="610"/>
      <c r="H29" s="610"/>
      <c r="I29" s="610"/>
    </row>
    <row r="30" spans="2:9"/>
    <row r="31" spans="2:9"/>
    <row r="32" spans="2:9">
      <c r="B32" s="297" t="str">
        <f ca="1">'GPlan-Translations'!C18</f>
        <v>NO WARRANTY</v>
      </c>
    </row>
    <row r="33" spans="2:9">
      <c r="B33" s="610"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C33" s="610"/>
      <c r="D33" s="610"/>
      <c r="E33" s="610"/>
      <c r="F33" s="610"/>
      <c r="G33" s="610"/>
      <c r="H33" s="610"/>
      <c r="I33" s="610"/>
    </row>
    <row r="34" spans="2:9">
      <c r="B34" s="610"/>
      <c r="C34" s="610"/>
      <c r="D34" s="610"/>
      <c r="E34" s="610"/>
      <c r="F34" s="610"/>
      <c r="G34" s="610"/>
      <c r="H34" s="610"/>
      <c r="I34" s="610"/>
    </row>
    <row r="35" spans="2:9">
      <c r="B35" s="610"/>
      <c r="C35" s="610"/>
      <c r="D35" s="610"/>
      <c r="E35" s="610"/>
      <c r="F35" s="610"/>
      <c r="G35" s="610"/>
      <c r="H35" s="610"/>
      <c r="I35" s="610"/>
    </row>
    <row r="36" spans="2:9">
      <c r="B36" s="610"/>
      <c r="C36" s="610"/>
      <c r="D36" s="610"/>
      <c r="E36" s="610"/>
      <c r="F36" s="610"/>
      <c r="G36" s="610"/>
      <c r="H36" s="610"/>
      <c r="I36" s="610"/>
    </row>
    <row r="37" spans="2:9">
      <c r="B37" s="610"/>
      <c r="C37" s="610"/>
      <c r="D37" s="610"/>
      <c r="E37" s="610"/>
      <c r="F37" s="610"/>
      <c r="G37" s="610"/>
      <c r="H37" s="610"/>
      <c r="I37" s="610"/>
    </row>
    <row r="38" spans="2:9">
      <c r="B38" s="610"/>
      <c r="C38" s="610"/>
      <c r="D38" s="610"/>
      <c r="E38" s="610"/>
      <c r="F38" s="610"/>
      <c r="G38" s="610"/>
      <c r="H38" s="610"/>
      <c r="I38" s="610"/>
    </row>
    <row r="39" spans="2:9">
      <c r="B39" s="610"/>
      <c r="C39" s="610"/>
      <c r="D39" s="610"/>
      <c r="E39" s="610"/>
      <c r="F39" s="610"/>
      <c r="G39" s="610"/>
      <c r="H39" s="610"/>
      <c r="I39" s="610"/>
    </row>
    <row r="40" spans="2:9">
      <c r="B40" s="298"/>
    </row>
    <row r="41" spans="2:9">
      <c r="B41" s="610"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C41" s="610"/>
      <c r="D41" s="610"/>
      <c r="E41" s="610"/>
      <c r="F41" s="610"/>
      <c r="G41" s="610"/>
      <c r="H41" s="610"/>
      <c r="I41" s="610"/>
    </row>
    <row r="42" spans="2:9">
      <c r="B42" s="610"/>
      <c r="C42" s="610"/>
      <c r="D42" s="610"/>
      <c r="E42" s="610"/>
      <c r="F42" s="610"/>
      <c r="G42" s="610"/>
      <c r="H42" s="610"/>
      <c r="I42" s="610"/>
    </row>
    <row r="43" spans="2:9">
      <c r="B43" s="610"/>
      <c r="C43" s="610"/>
      <c r="D43" s="610"/>
      <c r="E43" s="610"/>
      <c r="F43" s="610"/>
      <c r="G43" s="610"/>
      <c r="H43" s="610"/>
      <c r="I43" s="610"/>
    </row>
    <row r="44" spans="2:9">
      <c r="B44" s="610"/>
      <c r="C44" s="610"/>
      <c r="D44" s="610"/>
      <c r="E44" s="610"/>
      <c r="F44" s="610"/>
      <c r="G44" s="610"/>
      <c r="H44" s="610"/>
      <c r="I44" s="610"/>
    </row>
    <row r="45" spans="2:9">
      <c r="B45" s="610"/>
      <c r="C45" s="610"/>
      <c r="D45" s="610"/>
      <c r="E45" s="610"/>
      <c r="F45" s="610"/>
      <c r="G45" s="610"/>
      <c r="H45" s="610"/>
      <c r="I45" s="610"/>
    </row>
    <row r="46" spans="2:9">
      <c r="B46" s="610"/>
      <c r="C46" s="610"/>
      <c r="D46" s="610"/>
      <c r="E46" s="610"/>
      <c r="F46" s="610"/>
      <c r="G46" s="610"/>
      <c r="H46" s="610"/>
      <c r="I46" s="610"/>
    </row>
    <row r="47" spans="2:9">
      <c r="B47" s="610"/>
      <c r="C47" s="610"/>
      <c r="D47" s="610"/>
      <c r="E47" s="610"/>
      <c r="F47" s="610"/>
      <c r="G47" s="610"/>
      <c r="H47" s="610"/>
      <c r="I47" s="610"/>
    </row>
    <row r="48" spans="2:9">
      <c r="B48" s="610"/>
      <c r="C48" s="610"/>
      <c r="D48" s="610"/>
      <c r="E48" s="610"/>
      <c r="F48" s="610"/>
      <c r="G48" s="610"/>
      <c r="H48" s="610"/>
      <c r="I48" s="610"/>
    </row>
    <row r="49" spans="2:9"/>
    <row r="50" spans="2:9">
      <c r="B50" s="5" t="s">
        <v>708</v>
      </c>
    </row>
    <row r="51" spans="2:9">
      <c r="B51" s="297" t="str">
        <f ca="1">'GPlan-Translations'!C21</f>
        <v xml:space="preserve"> </v>
      </c>
    </row>
    <row r="52" spans="2:9">
      <c r="B52" s="610" t="str">
        <f ca="1">'GPlan-Translations'!C22</f>
        <v xml:space="preserve"> </v>
      </c>
      <c r="C52" s="610"/>
      <c r="D52" s="610"/>
      <c r="E52" s="610"/>
      <c r="F52" s="610"/>
      <c r="G52" s="610"/>
      <c r="H52" s="610"/>
      <c r="I52" s="610"/>
    </row>
    <row r="53" spans="2:9">
      <c r="B53" s="610"/>
      <c r="C53" s="610"/>
      <c r="D53" s="610"/>
      <c r="E53" s="610"/>
      <c r="F53" s="610"/>
      <c r="G53" s="610"/>
      <c r="H53" s="610"/>
      <c r="I53" s="610"/>
    </row>
    <row r="54" spans="2:9">
      <c r="B54" s="610"/>
      <c r="C54" s="610"/>
      <c r="D54" s="610"/>
      <c r="E54" s="610"/>
      <c r="F54" s="610"/>
      <c r="G54" s="610"/>
      <c r="H54" s="610"/>
      <c r="I54" s="610"/>
    </row>
    <row r="55" spans="2:9">
      <c r="B55" s="610"/>
      <c r="C55" s="610"/>
      <c r="D55" s="610"/>
      <c r="E55" s="610"/>
      <c r="F55" s="610"/>
      <c r="G55" s="610"/>
      <c r="H55" s="610"/>
      <c r="I55" s="610"/>
    </row>
    <row r="56" spans="2:9">
      <c r="B56" s="610"/>
      <c r="C56" s="610"/>
      <c r="D56" s="610"/>
      <c r="E56" s="610"/>
      <c r="F56" s="610"/>
      <c r="G56" s="610"/>
      <c r="H56" s="610"/>
      <c r="I56" s="610"/>
    </row>
    <row r="57" spans="2:9">
      <c r="B57" s="610"/>
      <c r="C57" s="610"/>
      <c r="D57" s="610"/>
      <c r="E57" s="610"/>
      <c r="F57" s="610"/>
      <c r="G57" s="610"/>
      <c r="H57" s="610"/>
      <c r="I57" s="610"/>
    </row>
    <row r="58" spans="2:9">
      <c r="B58" s="610"/>
      <c r="C58" s="610"/>
      <c r="D58" s="610"/>
      <c r="E58" s="610"/>
      <c r="F58" s="610"/>
      <c r="G58" s="610"/>
      <c r="H58" s="610"/>
      <c r="I58" s="610"/>
    </row>
    <row r="59" spans="2:9"/>
    <row r="60" spans="2:9">
      <c r="B60" s="610" t="str">
        <f ca="1">'GPlan-Translations'!C23</f>
        <v xml:space="preserve"> </v>
      </c>
      <c r="C60" s="610"/>
      <c r="D60" s="610"/>
      <c r="E60" s="610"/>
      <c r="F60" s="610"/>
      <c r="G60" s="610"/>
      <c r="H60" s="610"/>
      <c r="I60" s="610"/>
    </row>
    <row r="61" spans="2:9">
      <c r="B61" s="610"/>
      <c r="C61" s="610"/>
      <c r="D61" s="610"/>
      <c r="E61" s="610"/>
      <c r="F61" s="610"/>
      <c r="G61" s="610"/>
      <c r="H61" s="610"/>
      <c r="I61" s="610"/>
    </row>
    <row r="62" spans="2:9">
      <c r="B62" s="610"/>
      <c r="C62" s="610"/>
      <c r="D62" s="610"/>
      <c r="E62" s="610"/>
      <c r="F62" s="610"/>
      <c r="G62" s="610"/>
      <c r="H62" s="610"/>
      <c r="I62" s="610"/>
    </row>
    <row r="63" spans="2:9">
      <c r="B63" s="610"/>
      <c r="C63" s="610"/>
      <c r="D63" s="610"/>
      <c r="E63" s="610"/>
      <c r="F63" s="610"/>
      <c r="G63" s="610"/>
      <c r="H63" s="610"/>
      <c r="I63" s="610"/>
    </row>
    <row r="64" spans="2:9">
      <c r="B64" s="610"/>
      <c r="C64" s="610"/>
      <c r="D64" s="610"/>
      <c r="E64" s="610"/>
      <c r="F64" s="610"/>
      <c r="G64" s="610"/>
      <c r="H64" s="610"/>
      <c r="I64" s="610"/>
    </row>
    <row r="65" spans="2:9">
      <c r="B65" s="610"/>
      <c r="C65" s="610"/>
      <c r="D65" s="610"/>
      <c r="E65" s="610"/>
      <c r="F65" s="610"/>
      <c r="G65" s="610"/>
      <c r="H65" s="610"/>
      <c r="I65" s="610"/>
    </row>
    <row r="66" spans="2:9">
      <c r="B66" s="610"/>
      <c r="C66" s="610"/>
      <c r="D66" s="610"/>
      <c r="E66" s="610"/>
      <c r="F66" s="610"/>
      <c r="G66" s="610"/>
      <c r="H66" s="610"/>
      <c r="I66" s="610"/>
    </row>
    <row r="67" spans="2:9">
      <c r="B67" s="610"/>
      <c r="C67" s="610"/>
      <c r="D67" s="610"/>
      <c r="E67" s="610"/>
      <c r="F67" s="610"/>
      <c r="G67" s="610"/>
      <c r="H67" s="610"/>
      <c r="I67" s="610"/>
    </row>
    <row r="68" spans="2:9">
      <c r="B68" s="5" t="s">
        <v>708</v>
      </c>
    </row>
    <row r="69" spans="2:9"/>
    <row r="70" spans="2:9" hidden="1"/>
    <row r="71" spans="2:9" hidden="1"/>
    <row r="72" spans="2:9" hidden="1"/>
    <row r="73" spans="2:9" hidden="1"/>
    <row r="74" spans="2:9" hidden="1"/>
    <row r="75" spans="2:9" hidden="1"/>
    <row r="76" spans="2:9" hidden="1"/>
    <row r="77" spans="2:9" hidden="1"/>
    <row r="78" spans="2:9" hidden="1"/>
    <row r="79" spans="2:9" hidden="1"/>
  </sheetData>
  <mergeCells count="7">
    <mergeCell ref="B60:I67"/>
    <mergeCell ref="B5:I8"/>
    <mergeCell ref="B11:I18"/>
    <mergeCell ref="B21:I29"/>
    <mergeCell ref="B33:I39"/>
    <mergeCell ref="B41:I48"/>
    <mergeCell ref="B52:I58"/>
  </mergeCells>
  <printOptions horizontalCentered="1"/>
  <pageMargins left="0.78740157480314965" right="0.78740157480314965" top="0.98425196850393704" bottom="0.98425196850393704" header="0.51181102362204722" footer="0.51181102362204722"/>
  <pageSetup paperSize="9" scale="7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61"/>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79" t="str">
        <f ca="1">'GPlan-Translations'!C308</f>
        <v>Quo-tes</v>
      </c>
      <c r="B1" s="279" t="s">
        <v>14</v>
      </c>
      <c r="C1" s="279" t="s">
        <v>888</v>
      </c>
      <c r="D1" s="67" t="str">
        <f ca="1">'GPlan-Translations'!C309</f>
        <v>Translation</v>
      </c>
      <c r="E1" s="280">
        <f>'GPlan-Translations'!C1</f>
        <v>1</v>
      </c>
      <c r="F1" s="281" t="s">
        <v>43</v>
      </c>
      <c r="G1" s="281" t="s">
        <v>44</v>
      </c>
      <c r="H1" s="281" t="s">
        <v>19</v>
      </c>
    </row>
    <row r="2" spans="1:8" ht="76.5">
      <c r="A2" s="282">
        <v>1</v>
      </c>
      <c r="B2" s="288" t="s">
        <v>934</v>
      </c>
      <c r="C2" s="287" t="s">
        <v>835</v>
      </c>
      <c r="D2" s="283" t="str">
        <f t="shared" ref="D2:D33" ca="1" si="0">OFFSET(E2,0,$E$1)</f>
        <v>Dhṛtarāṣṭra said: O Sañjaya, after my sons and the sons of Pāṇḍu assembled in the place of pilgrimage at Kurukṣetra, desiring to fight, what did they do? (Bg. 1.1)</v>
      </c>
      <c r="F2" s="284" t="s">
        <v>730</v>
      </c>
      <c r="G2" s="284" t="s">
        <v>731</v>
      </c>
      <c r="H2" s="284" t="s">
        <v>731</v>
      </c>
    </row>
    <row r="3" spans="1:8" ht="102">
      <c r="A3" s="67">
        <f>A2+1</f>
        <v>2</v>
      </c>
      <c r="B3" s="288" t="s">
        <v>889</v>
      </c>
      <c r="C3" s="287" t="s">
        <v>836</v>
      </c>
      <c r="D3" s="283" t="str">
        <f t="shared" ca="1" si="0"/>
        <v>Now I am confused about my duty and have lost all composure because of miserly weakness. In this condition I am asking You to tell me for certain what is best for me. Now I am Your disciple, and a soul surrendered unto You. Please instruct me. (Bg. 2.7)</v>
      </c>
      <c r="F3" s="284" t="s">
        <v>732</v>
      </c>
      <c r="G3" s="284" t="s">
        <v>733</v>
      </c>
      <c r="H3" s="284" t="s">
        <v>733</v>
      </c>
    </row>
    <row r="4" spans="1:8" ht="102">
      <c r="A4" s="67">
        <f t="shared" ref="A4:A54" si="1">A3+1</f>
        <v>3</v>
      </c>
      <c r="B4" s="288" t="s">
        <v>890</v>
      </c>
      <c r="C4" s="287" t="s">
        <v>837</v>
      </c>
      <c r="D4" s="285" t="str">
        <f t="shared" ca="1" si="0"/>
        <v>As the embodied soul continuously passes, in this body, from boyhood to youth to old age, the soul similarly passes into another body at death. A sober person is not bewildered by such a change. (Bg. 2.13)</v>
      </c>
      <c r="F4" s="286" t="s">
        <v>734</v>
      </c>
      <c r="G4" s="286" t="s">
        <v>735</v>
      </c>
      <c r="H4" s="286" t="s">
        <v>735</v>
      </c>
    </row>
    <row r="5" spans="1:8" ht="140.25">
      <c r="A5" s="67">
        <f t="shared" si="1"/>
        <v>4</v>
      </c>
      <c r="B5" s="288" t="s">
        <v>891</v>
      </c>
      <c r="C5" s="287" t="s">
        <v>838</v>
      </c>
      <c r="D5" s="285" t="str">
        <f t="shared" ca="1" si="0"/>
        <v>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v>
      </c>
      <c r="F5" s="286" t="s">
        <v>736</v>
      </c>
      <c r="G5" s="286" t="s">
        <v>737</v>
      </c>
      <c r="H5" s="286" t="s">
        <v>737</v>
      </c>
    </row>
    <row r="6" spans="1:8" ht="102">
      <c r="A6" s="67">
        <f t="shared" si="1"/>
        <v>5</v>
      </c>
      <c r="B6" s="288" t="s">
        <v>892</v>
      </c>
      <c r="C6" s="287" t="s">
        <v>839</v>
      </c>
      <c r="D6" s="285" t="str">
        <f t="shared" ca="1" si="0"/>
        <v>For the soul there is neither birth nor death at any time. He has not come into being, does not come into being, and will not come into being. He is unborn, eternal, ever-existing and primeval. He is not slain when the body is slain. (Bg. 2.20)</v>
      </c>
      <c r="F6" s="286" t="s">
        <v>738</v>
      </c>
      <c r="G6" s="286" t="s">
        <v>739</v>
      </c>
      <c r="H6" s="286" t="s">
        <v>739</v>
      </c>
    </row>
    <row r="7" spans="1:8" ht="102">
      <c r="A7" s="67">
        <f t="shared" si="1"/>
        <v>6</v>
      </c>
      <c r="B7" s="288" t="s">
        <v>893</v>
      </c>
      <c r="C7" s="287" t="s">
        <v>840</v>
      </c>
      <c r="D7" s="285" t="str">
        <f t="shared" ca="1" si="0"/>
        <v>The devotees of the Lord are released from all kinds of sins because they eat food which is offered first for sacrifice. Others, who prepare food for personal sense enjoyment, verily eat only sin. (Bg. 3.13)</v>
      </c>
      <c r="F7" s="286" t="s">
        <v>740</v>
      </c>
      <c r="G7" s="286" t="s">
        <v>741</v>
      </c>
      <c r="H7" s="286" t="s">
        <v>741</v>
      </c>
    </row>
    <row r="8" spans="1:8" ht="76.5">
      <c r="A8" s="67">
        <f t="shared" si="1"/>
        <v>7</v>
      </c>
      <c r="B8" s="288" t="s">
        <v>894</v>
      </c>
      <c r="C8" s="287" t="s">
        <v>841</v>
      </c>
      <c r="D8" s="285" t="str">
        <f t="shared" ca="1" si="0"/>
        <v>The spirit soul bewildered by the influence of false ego thinks himself the doer of activities that are in actuality carried out by the three modes of material nature. (Bg. 3.27)</v>
      </c>
      <c r="F8" s="286" t="s">
        <v>742</v>
      </c>
      <c r="G8" s="286" t="s">
        <v>743</v>
      </c>
      <c r="H8" s="286" t="s">
        <v>743</v>
      </c>
    </row>
    <row r="9" spans="1:8" ht="127.5">
      <c r="A9" s="67">
        <f t="shared" si="1"/>
        <v>8</v>
      </c>
      <c r="B9" s="288" t="s">
        <v>895</v>
      </c>
      <c r="C9" s="287" t="s">
        <v>842</v>
      </c>
      <c r="D9" s="285" t="str">
        <f t="shared" ca="1" si="0"/>
        <v>Thus knowing oneself to be transcendental to the material senses, mind and intelligence, O mighty-armed Arjuna, one should steady the mind by deliberate spiritual intelligence [Kṛṣṇa consciousness] and thus — by spiritual strength — conquer this insatiable enemy known as lust. (Bg. 3.43)</v>
      </c>
      <c r="F9" s="286" t="s">
        <v>744</v>
      </c>
      <c r="G9" s="286" t="s">
        <v>745</v>
      </c>
      <c r="H9" s="286" t="s">
        <v>745</v>
      </c>
    </row>
    <row r="10" spans="1:8" ht="102">
      <c r="A10" s="67">
        <f t="shared" si="1"/>
        <v>9</v>
      </c>
      <c r="B10" s="288" t="s">
        <v>896</v>
      </c>
      <c r="C10" s="287" t="s">
        <v>843</v>
      </c>
      <c r="D10" s="285" t="str">
        <f t="shared" ca="1" si="0"/>
        <v>This supreme science was thus received through the chain of disciplic succession, and the saintly kings understood it in that way. But in course of time the succession was broken, and therefore the science as it is appears to be lost. (Bg. 4.2)</v>
      </c>
      <c r="F10" s="286" t="s">
        <v>746</v>
      </c>
      <c r="G10" s="286" t="s">
        <v>747</v>
      </c>
      <c r="H10" s="286" t="s">
        <v>747</v>
      </c>
    </row>
    <row r="11" spans="1:8" ht="89.25">
      <c r="A11" s="67">
        <f t="shared" si="1"/>
        <v>10</v>
      </c>
      <c r="B11" s="288" t="s">
        <v>897</v>
      </c>
      <c r="C11" s="287" t="s">
        <v>844</v>
      </c>
      <c r="D11" s="285" t="str">
        <f t="shared" ca="1" si="0"/>
        <v>Although I am unborn and My transcendental body never deteriorates, and although I am the Lord of all living entities, I still appear in every millennium in My original transcendental form. (Bg. 4.6)</v>
      </c>
      <c r="F11" s="286" t="s">
        <v>748</v>
      </c>
      <c r="G11" s="286" t="s">
        <v>749</v>
      </c>
      <c r="H11" s="286" t="s">
        <v>749</v>
      </c>
    </row>
    <row r="12" spans="1:8" ht="89.25">
      <c r="A12" s="67">
        <f t="shared" si="1"/>
        <v>11</v>
      </c>
      <c r="B12" s="288" t="s">
        <v>898</v>
      </c>
      <c r="C12" s="287" t="s">
        <v>845</v>
      </c>
      <c r="D12" s="285" t="str">
        <f t="shared" ca="1" si="0"/>
        <v>One who knows the transcendental nature of My appearance and activities does not, upon leaving the body, take his birth again in this material world, but attains My eternal abode, O Arjuna. (Bg. 4.9)</v>
      </c>
      <c r="F12" s="286" t="s">
        <v>750</v>
      </c>
      <c r="G12" s="286" t="s">
        <v>751</v>
      </c>
      <c r="H12" s="286" t="s">
        <v>751</v>
      </c>
    </row>
    <row r="13" spans="1:8" ht="102">
      <c r="A13" s="67">
        <f t="shared" si="1"/>
        <v>12</v>
      </c>
      <c r="B13" s="288" t="s">
        <v>899</v>
      </c>
      <c r="C13" s="287" t="s">
        <v>846</v>
      </c>
      <c r="D13" s="285" t="str">
        <f t="shared" ca="1" si="0"/>
        <v>Just try to learn the truth by approaching a spiritual master. Inquire from him submissively and render service unto him. The self-realized souls can impart knowledge unto you because they have seen the truth. (Bg. 4.34)</v>
      </c>
      <c r="F13" s="286" t="s">
        <v>752</v>
      </c>
      <c r="G13" s="286" t="s">
        <v>753</v>
      </c>
      <c r="H13" s="286" t="s">
        <v>753</v>
      </c>
    </row>
    <row r="14" spans="1:8" ht="127.5">
      <c r="A14" s="67">
        <f t="shared" si="1"/>
        <v>13</v>
      </c>
      <c r="B14" s="288" t="s">
        <v>900</v>
      </c>
      <c r="C14" s="287" t="s">
        <v>847</v>
      </c>
      <c r="D14" s="285" t="str">
        <f t="shared" ca="1" si="0"/>
        <v>A person in full consciousness of Me, knowing Me to be the ultimate beneficiary of all sacrifices and austerities, the Supreme Lord of all planets and demigods, and the benefactor and well-wisher of all living entities, attains peace from the pangs of material miseries. (Bg. 5.29)</v>
      </c>
      <c r="F14" s="286" t="s">
        <v>754</v>
      </c>
      <c r="G14" s="286" t="s">
        <v>755</v>
      </c>
      <c r="H14" s="286" t="s">
        <v>755</v>
      </c>
    </row>
    <row r="15" spans="1:8" ht="102">
      <c r="A15" s="67">
        <f t="shared" si="1"/>
        <v>14</v>
      </c>
      <c r="B15" s="288" t="s">
        <v>901</v>
      </c>
      <c r="C15" s="287" t="s">
        <v>848</v>
      </c>
      <c r="D15" s="285" t="str">
        <f t="shared" ca="1" si="0"/>
        <v>And of all yogīs, the one with great faith who always abides in Me, thinks of Me within himself, and renders transcendental loving service to Me — he is the most intimately united with Me in yoga and is the highest of all. That is My opinion. (Bg. 6.47)</v>
      </c>
      <c r="F15" s="286" t="s">
        <v>756</v>
      </c>
      <c r="G15" s="286" t="s">
        <v>757</v>
      </c>
      <c r="H15" s="286" t="s">
        <v>757</v>
      </c>
    </row>
    <row r="16" spans="1:8" ht="76.5">
      <c r="A16" s="67">
        <f t="shared" si="1"/>
        <v>15</v>
      </c>
      <c r="B16" s="288" t="s">
        <v>902</v>
      </c>
      <c r="C16" s="287" t="s">
        <v>849</v>
      </c>
      <c r="D16" s="285" t="str">
        <f t="shared" ca="1" si="0"/>
        <v>Out of many thousands among men, one may endeavor for perfection, and of those who have achieved perfection, hardly one knows Me in truth.(Bg. 7.3)</v>
      </c>
      <c r="F16" s="286" t="s">
        <v>758</v>
      </c>
      <c r="G16" s="286" t="s">
        <v>759</v>
      </c>
      <c r="H16" s="286" t="s">
        <v>759</v>
      </c>
    </row>
    <row r="17" spans="1:8" ht="76.5">
      <c r="A17" s="67">
        <f t="shared" si="1"/>
        <v>16</v>
      </c>
      <c r="B17" s="288" t="s">
        <v>903</v>
      </c>
      <c r="C17" s="287" t="s">
        <v>850</v>
      </c>
      <c r="D17" s="285" t="str">
        <f t="shared" ca="1" si="0"/>
        <v>This divine energy of Mine, consisting of the three modes of material nature, is difficult to overcome. But those who have surrendered unto Me can easily cross beyond it. (Bg. 7.14)</v>
      </c>
      <c r="F17" s="286" t="s">
        <v>760</v>
      </c>
      <c r="G17" s="286" t="s">
        <v>761</v>
      </c>
      <c r="H17" s="286" t="s">
        <v>761</v>
      </c>
    </row>
    <row r="18" spans="1:8" ht="76.5">
      <c r="A18" s="67">
        <f t="shared" si="1"/>
        <v>17</v>
      </c>
      <c r="B18" s="288" t="s">
        <v>904</v>
      </c>
      <c r="C18" s="287" t="s">
        <v>851</v>
      </c>
      <c r="D18" s="285" t="str">
        <f t="shared" ca="1" si="0"/>
        <v>And whoever, at the end of his life, quits his body, remembering Me alone, at once attains My nature. Of this there is no doubt.  (Bg. 8.5)</v>
      </c>
      <c r="F18" s="286" t="s">
        <v>762</v>
      </c>
      <c r="G18" s="286" t="s">
        <v>763</v>
      </c>
      <c r="H18" s="286" t="s">
        <v>763</v>
      </c>
    </row>
    <row r="19" spans="1:8" ht="114.75">
      <c r="A19" s="67">
        <f t="shared" si="1"/>
        <v>18</v>
      </c>
      <c r="B19" s="288" t="s">
        <v>905</v>
      </c>
      <c r="C19" s="287" t="s">
        <v>852</v>
      </c>
      <c r="D19" s="285" t="str">
        <f t="shared" ca="1" si="0"/>
        <v>This knowledge is the king of education, the most secret of all secrets. It is the purest knowledge, and because it gives direct perception of the self by realization, it is the perfection of religion. It is everlasting, and it is joyfully performed. (Bg. 9.2)</v>
      </c>
      <c r="F19" s="286" t="s">
        <v>764</v>
      </c>
      <c r="G19" s="286" t="s">
        <v>765</v>
      </c>
      <c r="H19" s="286" t="s">
        <v>765</v>
      </c>
    </row>
    <row r="20" spans="1:8" ht="76.5">
      <c r="A20" s="67">
        <f t="shared" si="1"/>
        <v>19</v>
      </c>
      <c r="B20" s="288" t="s">
        <v>906</v>
      </c>
      <c r="C20" s="287" t="s">
        <v>853</v>
      </c>
      <c r="D20" s="285" t="str">
        <f t="shared" ca="1" si="0"/>
        <v>Those who are not faithful in this devotional service cannot attain Me, O conqueror of enemies. Therefore they return to the path of birth and death in this material world. (Bg. 9.3)</v>
      </c>
      <c r="F20" s="286" t="s">
        <v>766</v>
      </c>
      <c r="G20" s="286" t="s">
        <v>767</v>
      </c>
      <c r="H20" s="286" t="s">
        <v>767</v>
      </c>
    </row>
    <row r="21" spans="1:8" ht="76.5">
      <c r="A21" s="67">
        <f t="shared" si="1"/>
        <v>20</v>
      </c>
      <c r="B21" s="288" t="s">
        <v>907</v>
      </c>
      <c r="C21" s="287" t="s">
        <v>854</v>
      </c>
      <c r="D21" s="285" t="str">
        <f t="shared" ca="1" si="0"/>
        <v>Always chanting My glories, endeavoring with great determination, bowing down before Me, these great souls perpetually worship Me with devotion. (9.14)</v>
      </c>
      <c r="F21" s="286" t="s">
        <v>768</v>
      </c>
      <c r="G21" s="286" t="s">
        <v>769</v>
      </c>
      <c r="H21" s="286" t="s">
        <v>769</v>
      </c>
    </row>
    <row r="22" spans="1:8" ht="51">
      <c r="A22" s="67">
        <f t="shared" si="1"/>
        <v>21</v>
      </c>
      <c r="B22" s="288" t="s">
        <v>908</v>
      </c>
      <c r="C22" s="287" t="s">
        <v>855</v>
      </c>
      <c r="D22" s="285" t="str">
        <f t="shared" ca="1" si="0"/>
        <v>If one offers Me with love and devotion a leaf, a flower, fruit or water, I will accept it. (Bg. 9.26)</v>
      </c>
      <c r="F22" s="286" t="s">
        <v>770</v>
      </c>
      <c r="G22" s="286" t="s">
        <v>771</v>
      </c>
      <c r="H22" s="286" t="s">
        <v>771</v>
      </c>
    </row>
    <row r="23" spans="1:8" ht="89.25">
      <c r="A23" s="67">
        <f t="shared" si="1"/>
        <v>22</v>
      </c>
      <c r="B23" s="288" t="s">
        <v>909</v>
      </c>
      <c r="C23" s="287" t="s">
        <v>856</v>
      </c>
      <c r="D23" s="285" t="str">
        <f t="shared" ca="1" si="0"/>
        <v>Whatever you do, whatever you eat, whatever you offer or give away, and whatever austerities you perform — do that, O son of Kuntī, as an offering to Me. (Bg. 9.27)</v>
      </c>
      <c r="F23" s="286" t="s">
        <v>772</v>
      </c>
      <c r="G23" s="286" t="s">
        <v>773</v>
      </c>
      <c r="H23" s="286" t="s">
        <v>773</v>
      </c>
    </row>
    <row r="24" spans="1:8" ht="89.25">
      <c r="A24" s="67">
        <f t="shared" si="1"/>
        <v>23</v>
      </c>
      <c r="B24" s="288" t="s">
        <v>910</v>
      </c>
      <c r="C24" s="287" t="s">
        <v>857</v>
      </c>
      <c r="D24" s="285" t="str">
        <f t="shared" ca="1" si="0"/>
        <v>I am the source of all spiritual and material worlds. Everything emanates from Me. The wise who perfectly know this engage in My devotional service and worship Me with all their hearts. (Bg. 10.8)</v>
      </c>
      <c r="F24" s="286" t="s">
        <v>774</v>
      </c>
      <c r="G24" s="286" t="s">
        <v>775</v>
      </c>
      <c r="H24" s="286" t="s">
        <v>775</v>
      </c>
    </row>
    <row r="25" spans="1:8" ht="89.25">
      <c r="A25" s="67">
        <f t="shared" si="1"/>
        <v>24</v>
      </c>
      <c r="B25" s="288" t="s">
        <v>911</v>
      </c>
      <c r="C25" s="287" t="s">
        <v>858</v>
      </c>
      <c r="D25" s="285" t="str">
        <f t="shared" ca="1" si="0"/>
        <v>The thoughts of My pure devotees dwell in Me, their lives are fully devoted to My service, and they derive great satisfaction and bliss from always enlightening one another and conversing about Me. (Bg. 10.9)</v>
      </c>
      <c r="F25" s="286" t="s">
        <v>776</v>
      </c>
      <c r="G25" s="286" t="s">
        <v>777</v>
      </c>
      <c r="H25" s="286" t="s">
        <v>777</v>
      </c>
    </row>
    <row r="26" spans="1:8" ht="63.75">
      <c r="A26" s="67">
        <f t="shared" si="1"/>
        <v>25</v>
      </c>
      <c r="B26" s="288" t="s">
        <v>912</v>
      </c>
      <c r="C26" s="287" t="s">
        <v>859</v>
      </c>
      <c r="D26" s="285" t="str">
        <f t="shared" ca="1" si="0"/>
        <v>To those who are constantly devoted to serving Me with love, I give the understanding by which they can come to Me. (Bg. 10.10)</v>
      </c>
      <c r="F26" s="286" t="s">
        <v>778</v>
      </c>
      <c r="G26" s="286" t="s">
        <v>779</v>
      </c>
      <c r="H26" s="286" t="s">
        <v>779</v>
      </c>
    </row>
    <row r="27" spans="1:8" ht="63.75">
      <c r="A27" s="67">
        <f t="shared" si="1"/>
        <v>26</v>
      </c>
      <c r="B27" s="288" t="s">
        <v>913</v>
      </c>
      <c r="C27" s="287" t="s">
        <v>860</v>
      </c>
      <c r="D27" s="285" t="str">
        <f t="shared" ca="1" si="0"/>
        <v>To show them special mercy, I, dwelling in their hearts, destroy with the shining lamp of knowledge the darkness born of ignorance. (Bg. 10.11)</v>
      </c>
      <c r="F27" s="286" t="s">
        <v>780</v>
      </c>
      <c r="G27" s="286" t="s">
        <v>781</v>
      </c>
      <c r="H27" s="286" t="s">
        <v>781</v>
      </c>
    </row>
    <row r="28" spans="1:8" ht="63.75">
      <c r="A28" s="67">
        <f t="shared" si="1"/>
        <v>27</v>
      </c>
      <c r="B28" s="288" t="s">
        <v>914</v>
      </c>
      <c r="C28" s="287" t="s">
        <v>861</v>
      </c>
      <c r="D28" s="285" t="str">
        <f t="shared" ca="1" si="0"/>
        <v>Know that all opulent, beautiful and glorious creations spring from but a spark of My splendor. (Bg. 10.41)</v>
      </c>
      <c r="F28" s="286" t="s">
        <v>782</v>
      </c>
      <c r="G28" s="286" t="s">
        <v>783</v>
      </c>
      <c r="H28" s="286" t="s">
        <v>783</v>
      </c>
    </row>
    <row r="29" spans="1:8" ht="127.5">
      <c r="A29" s="67">
        <f t="shared" si="1"/>
        <v>28</v>
      </c>
      <c r="B29" s="288" t="s">
        <v>915</v>
      </c>
      <c r="C29" s="287" t="s">
        <v>862</v>
      </c>
      <c r="D29" s="285" t="str">
        <f t="shared" ca="1" si="0"/>
        <v>My dear Arjuna, he who engages in My pure devotional service, free from the contaminations of fruitive activities and mental speculation, he who works for Me, who makes Me the supreme goal of his life, and who is friendly to every living being — he certainly comes to Me. (Bg. 11.55)</v>
      </c>
      <c r="F29" s="286" t="s">
        <v>784</v>
      </c>
      <c r="G29" s="286" t="s">
        <v>785</v>
      </c>
      <c r="H29" s="286" t="s">
        <v>785</v>
      </c>
    </row>
    <row r="30" spans="1:8" ht="127.5">
      <c r="A30" s="67">
        <f t="shared" si="1"/>
        <v>29</v>
      </c>
      <c r="B30" s="288" t="s">
        <v>935</v>
      </c>
      <c r="C30" s="287" t="s">
        <v>863</v>
      </c>
      <c r="D30" s="285" t="str">
        <f t="shared" ca="1" si="0"/>
        <v>The living entity in material nature thus follows the ways of life, enjoying the three modes of nature. This is due to his association with that material nature. Thus he meets with good and evil among various species. (Bg. 13.22)</v>
      </c>
      <c r="F30" s="286" t="s">
        <v>786</v>
      </c>
      <c r="G30" s="286" t="s">
        <v>787</v>
      </c>
      <c r="H30" s="286" t="s">
        <v>787</v>
      </c>
    </row>
    <row r="31" spans="1:8" ht="76.5">
      <c r="A31" s="67">
        <f t="shared" si="1"/>
        <v>30</v>
      </c>
      <c r="B31" s="288" t="s">
        <v>916</v>
      </c>
      <c r="C31" s="287" t="s">
        <v>864</v>
      </c>
      <c r="D31" s="285" t="str">
        <f t="shared" ca="1" si="0"/>
        <v>It should be understood that all species of life, O son of Kuntī, are made possible by birth in this material nature, and that I am the seed-giving father. (Bg. 14.4)</v>
      </c>
      <c r="F31" s="286" t="s">
        <v>788</v>
      </c>
      <c r="G31" s="286" t="s">
        <v>789</v>
      </c>
      <c r="H31" s="286" t="s">
        <v>789</v>
      </c>
    </row>
    <row r="32" spans="1:8" ht="102">
      <c r="A32" s="67">
        <f t="shared" si="1"/>
        <v>31</v>
      </c>
      <c r="B32" s="288" t="s">
        <v>917</v>
      </c>
      <c r="C32" s="287" t="s">
        <v>865</v>
      </c>
      <c r="D32" s="285" t="str">
        <f t="shared" ca="1" si="0"/>
        <v>One who engages in full devotional service, unfailing in all circumstances, at once transcends the modes of material nature and thus comes to the level of Brahman. (Bg. 14.26)</v>
      </c>
      <c r="F32" s="286" t="s">
        <v>790</v>
      </c>
      <c r="G32" s="286" t="s">
        <v>791</v>
      </c>
      <c r="H32" s="286" t="s">
        <v>791</v>
      </c>
    </row>
    <row r="33" spans="1:8" ht="114.75">
      <c r="A33" s="67">
        <f t="shared" si="1"/>
        <v>32</v>
      </c>
      <c r="B33" s="288" t="s">
        <v>918</v>
      </c>
      <c r="C33" s="287" t="s">
        <v>866</v>
      </c>
      <c r="D33" s="285" t="str">
        <f t="shared" ca="1" si="0"/>
        <v>The Supreme Personality of Godhead said: It is said that there is an imperishable banyan tree that has its roots upward and its branches down and whose leaves are the Vedic hymns. One who knows this tree is the knower of the Vedas. (Bg. 15.1)</v>
      </c>
      <c r="F33" s="286" t="s">
        <v>792</v>
      </c>
      <c r="G33" s="286" t="s">
        <v>793</v>
      </c>
      <c r="H33" s="286" t="s">
        <v>793</v>
      </c>
    </row>
    <row r="34" spans="1:8" ht="114.75">
      <c r="A34" s="67">
        <f t="shared" si="1"/>
        <v>33</v>
      </c>
      <c r="B34" s="288" t="s">
        <v>919</v>
      </c>
      <c r="C34" s="287" t="s">
        <v>867</v>
      </c>
      <c r="D34" s="285" t="str">
        <f t="shared" ref="D34:D54" ca="1" si="2">OFFSET(E34,0,$E$1)</f>
        <v>I am seated in everyone's heart, and from Me come remembrance, knowledge and forgetfulness. By all the Vedas, I am to be known. Indeed, I am the compiler of Vedānta, and I am the knower of the Vedas. (Bg. 15.15)</v>
      </c>
      <c r="F34" s="286" t="s">
        <v>794</v>
      </c>
      <c r="G34" s="286" t="s">
        <v>795</v>
      </c>
      <c r="H34" s="286" t="s">
        <v>795</v>
      </c>
    </row>
    <row r="35" spans="1:8" ht="76.5">
      <c r="A35" s="67">
        <f t="shared" si="1"/>
        <v>34</v>
      </c>
      <c r="B35" s="288" t="s">
        <v>920</v>
      </c>
      <c r="C35" s="287" t="s">
        <v>868</v>
      </c>
      <c r="D35" s="285" t="str">
        <f t="shared" ca="1" si="2"/>
        <v>He who discards scriptural injunctions and acts according to his own whims attains neither perfection, nor happiness, nor the supreme destination. (Bg. 16.23)</v>
      </c>
      <c r="F35" s="286" t="s">
        <v>796</v>
      </c>
      <c r="G35" s="286" t="s">
        <v>797</v>
      </c>
      <c r="H35" s="286" t="s">
        <v>797</v>
      </c>
    </row>
    <row r="36" spans="1:8" ht="114.75">
      <c r="A36" s="67">
        <f t="shared" si="1"/>
        <v>35</v>
      </c>
      <c r="B36" s="288" t="s">
        <v>936</v>
      </c>
      <c r="C36" s="287" t="s">
        <v>869</v>
      </c>
      <c r="D36" s="285" t="str">
        <f t="shared" ca="1" si="2"/>
        <v>One who is thus transcendentally situated at once realizes the Supreme Brahman and becomes fully joyful. He never laments or desires to have anything. He is equally disposed toward every living entity. In that state he attains pure devotional service unto Me. (Bg. 18.54)</v>
      </c>
      <c r="F36" s="286" t="s">
        <v>798</v>
      </c>
      <c r="G36" s="286" t="s">
        <v>799</v>
      </c>
      <c r="H36" s="286" t="s">
        <v>799</v>
      </c>
    </row>
    <row r="37" spans="1:8" ht="102">
      <c r="A37" s="67">
        <f t="shared" si="1"/>
        <v>36</v>
      </c>
      <c r="B37" s="288" t="s">
        <v>921</v>
      </c>
      <c r="C37" s="287" t="s">
        <v>870</v>
      </c>
      <c r="D37" s="285" t="str">
        <f t="shared" ca="1" si="2"/>
        <v>One can understand Me as I am, as the Supreme Personality of Godhead, only by devotional service. And when one is in full consciousness of Me by such devotion, he can enter into the kingdom of God. (Bg. 18.55)</v>
      </c>
      <c r="F37" s="286" t="s">
        <v>800</v>
      </c>
      <c r="G37" s="286" t="s">
        <v>801</v>
      </c>
      <c r="H37" s="286" t="s">
        <v>801</v>
      </c>
    </row>
    <row r="38" spans="1:8" ht="76.5">
      <c r="A38" s="67">
        <f t="shared" si="1"/>
        <v>37</v>
      </c>
      <c r="B38" s="288" t="s">
        <v>922</v>
      </c>
      <c r="C38" s="287" t="s">
        <v>871</v>
      </c>
      <c r="D38" s="285" t="str">
        <f t="shared" ca="1" si="2"/>
        <v>In all activities just depend upon Me and work always under My protection. In such devotional service, be fully conscious of Me. (Bg. 18.57)</v>
      </c>
      <c r="F38" s="286" t="s">
        <v>802</v>
      </c>
      <c r="G38" s="286" t="s">
        <v>803</v>
      </c>
      <c r="H38" s="286" t="s">
        <v>803</v>
      </c>
    </row>
    <row r="39" spans="1:8" ht="89.25">
      <c r="A39" s="67">
        <f t="shared" si="1"/>
        <v>38</v>
      </c>
      <c r="B39" s="288" t="s">
        <v>923</v>
      </c>
      <c r="C39" s="287" t="s">
        <v>872</v>
      </c>
      <c r="D39" s="285" t="str">
        <f t="shared" ca="1" si="2"/>
        <v>The Supreme Lord is situated in everyone's heart, O Arjuna, and is directing the wanderings of all living entities, who are seated as on a machine, made of the material energy. (Bg. 18.61)</v>
      </c>
      <c r="F39" s="286" t="s">
        <v>804</v>
      </c>
      <c r="G39" s="286" t="s">
        <v>805</v>
      </c>
      <c r="H39" s="286" t="s">
        <v>805</v>
      </c>
    </row>
    <row r="40" spans="1:8" ht="89.25">
      <c r="A40" s="67">
        <f t="shared" si="1"/>
        <v>39</v>
      </c>
      <c r="B40" s="288" t="s">
        <v>924</v>
      </c>
      <c r="C40" s="287" t="s">
        <v>873</v>
      </c>
      <c r="D40" s="285" t="str">
        <f t="shared" ca="1" si="2"/>
        <v>Always think of Me, become My devotee, worship Me and offer your homage unto Me. Thus you will come to Me without fail. I promise you this because you are My very dear friend. (Bg. 18.65)</v>
      </c>
      <c r="F40" s="286" t="s">
        <v>806</v>
      </c>
      <c r="G40" s="286" t="s">
        <v>807</v>
      </c>
      <c r="H40" s="286" t="s">
        <v>807</v>
      </c>
    </row>
    <row r="41" spans="1:8" ht="63.75">
      <c r="A41" s="67">
        <f t="shared" si="1"/>
        <v>40</v>
      </c>
      <c r="B41" s="288" t="s">
        <v>925</v>
      </c>
      <c r="C41" s="287" t="s">
        <v>874</v>
      </c>
      <c r="D41" s="285" t="str">
        <f t="shared" ca="1" si="2"/>
        <v>Abandon all varieties of religion and just surrender unto Me. I shall deliver you from all sinful reactions. Do not fear. (Bg. 18.66)</v>
      </c>
      <c r="F41" s="286" t="s">
        <v>808</v>
      </c>
      <c r="G41" s="286" t="s">
        <v>809</v>
      </c>
      <c r="H41" s="286" t="s">
        <v>809</v>
      </c>
    </row>
    <row r="42" spans="1:8" ht="153">
      <c r="A42" s="67">
        <f t="shared" si="1"/>
        <v>41</v>
      </c>
      <c r="B42" s="288" t="s">
        <v>926</v>
      </c>
      <c r="C42" s="287" t="s">
        <v>875</v>
      </c>
      <c r="D42" s="285" t="str">
        <f t="shared" ca="1" si="2"/>
        <v>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v>
      </c>
      <c r="F42" s="286" t="s">
        <v>810</v>
      </c>
      <c r="G42" s="286" t="s">
        <v>811</v>
      </c>
      <c r="H42" s="286" t="s">
        <v>811</v>
      </c>
    </row>
    <row r="43" spans="1:8" ht="127.5">
      <c r="A43" s="67">
        <f t="shared" si="1"/>
        <v>42</v>
      </c>
      <c r="B43" s="288" t="s">
        <v>927</v>
      </c>
      <c r="C43" s="287" t="s">
        <v>876</v>
      </c>
      <c r="D43" s="285" t="str">
        <f t="shared" ca="1" si="2"/>
        <v>Kṛṣṇa who is known as Govinda is the Supreme Godhead. He has an eternal blissful spiritual body. He is the origin of all. He has no other origin and He is the prime cause of all causes.  (BS 5.1)</v>
      </c>
      <c r="F43" s="286" t="s">
        <v>812</v>
      </c>
      <c r="G43" s="286" t="s">
        <v>813</v>
      </c>
      <c r="H43" s="286" t="s">
        <v>813</v>
      </c>
    </row>
    <row r="44" spans="1:8" ht="127.5">
      <c r="A44" s="67">
        <f t="shared" si="1"/>
        <v>43</v>
      </c>
      <c r="B44" s="288" t="s">
        <v>928</v>
      </c>
      <c r="C44" s="287" t="s">
        <v>877</v>
      </c>
      <c r="D44" s="285" t="str">
        <f t="shared" ca="1" si="2"/>
        <v>I worship Govinda, the primeval Lord, who is adept in playing on His flute, with blooming eyes like lotus petals with head decked with peacock's feather, with the figure of beauty tinged with the hue of blue clouds, and His unique loveliness charming millions of Cupids.  (BS 5.30)</v>
      </c>
      <c r="F44" s="286" t="s">
        <v>814</v>
      </c>
      <c r="G44" s="286" t="s">
        <v>815</v>
      </c>
      <c r="H44" s="286" t="s">
        <v>815</v>
      </c>
    </row>
    <row r="45" spans="1:8" ht="165.75">
      <c r="A45" s="67">
        <f t="shared" si="1"/>
        <v>44</v>
      </c>
      <c r="B45" s="288" t="s">
        <v>929</v>
      </c>
      <c r="C45" s="287" t="s">
        <v>878</v>
      </c>
      <c r="D45" s="285" t="str">
        <f t="shared" ca="1" si="2"/>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F45" s="286" t="s">
        <v>816</v>
      </c>
      <c r="G45" s="286" t="s">
        <v>817</v>
      </c>
      <c r="H45" s="286" t="s">
        <v>817</v>
      </c>
    </row>
    <row r="46" spans="1:8" ht="102">
      <c r="A46" s="67">
        <f t="shared" si="1"/>
        <v>45</v>
      </c>
      <c r="B46" s="288" t="s">
        <v>930</v>
      </c>
      <c r="C46" s="287" t="s">
        <v>879</v>
      </c>
      <c r="D46" s="285" t="str">
        <f t="shared" ca="1" si="2"/>
        <v>A sober person who can tolerate the urge to speak, the mind's demands, the actions of anger and the urges of the tongue, belly and genitals is qualified to make disciples all over the world. (NoI 1)</v>
      </c>
      <c r="F46" s="286" t="s">
        <v>818</v>
      </c>
      <c r="G46" s="286" t="s">
        <v>819</v>
      </c>
      <c r="H46" s="286" t="s">
        <v>819</v>
      </c>
    </row>
    <row r="47" spans="1:8" ht="153">
      <c r="A47" s="67">
        <f t="shared" si="1"/>
        <v>46</v>
      </c>
      <c r="B47" s="288" t="s">
        <v>937</v>
      </c>
      <c r="C47" s="287" t="s">
        <v>880</v>
      </c>
      <c r="D47" s="285" t="str">
        <f t="shared" ca="1" si="2"/>
        <v>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v>
      </c>
      <c r="F47" s="286" t="s">
        <v>820</v>
      </c>
      <c r="G47" s="286" t="s">
        <v>821</v>
      </c>
      <c r="H47" s="286" t="s">
        <v>821</v>
      </c>
    </row>
    <row r="48" spans="1:8" ht="165.75">
      <c r="A48" s="67">
        <f t="shared" si="1"/>
        <v>47</v>
      </c>
      <c r="B48" s="288" t="s">
        <v>938</v>
      </c>
      <c r="C48" s="287" t="s">
        <v>881</v>
      </c>
      <c r="D48" s="285" t="str">
        <f t="shared" ca="1" si="2"/>
        <v>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v>
      </c>
      <c r="F48" s="286" t="s">
        <v>822</v>
      </c>
      <c r="G48" s="286" t="s">
        <v>823</v>
      </c>
      <c r="H48" s="286" t="s">
        <v>823</v>
      </c>
    </row>
    <row r="49" spans="1:8" ht="114.75">
      <c r="A49" s="67">
        <f t="shared" si="1"/>
        <v>48</v>
      </c>
      <c r="B49" s="288" t="s">
        <v>939</v>
      </c>
      <c r="C49" s="287" t="s">
        <v>882</v>
      </c>
      <c r="D49" s="285" t="str">
        <f t="shared" ca="1" si="2"/>
        <v>Offering gifts in charity, accepting charitable gifts, revealing one's mind in confidence, inquiring confidentially, accepting prasāda and offering prasāda are the six symptoms of love shared by one devotee and another.  (NoI 4)</v>
      </c>
      <c r="F49" s="286" t="s">
        <v>824</v>
      </c>
      <c r="G49" s="286" t="s">
        <v>825</v>
      </c>
      <c r="H49" s="286" t="s">
        <v>825</v>
      </c>
    </row>
    <row r="50" spans="1:8" ht="191.25">
      <c r="A50" s="67">
        <f t="shared" si="1"/>
        <v>49</v>
      </c>
      <c r="B50" s="288" t="s">
        <v>931</v>
      </c>
      <c r="C50" s="287" t="s">
        <v>883</v>
      </c>
      <c r="D50" s="285" t="str">
        <f t="shared" ca="1" si="2"/>
        <v>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v>
      </c>
      <c r="F50" s="286" t="s">
        <v>826</v>
      </c>
      <c r="G50" s="286" t="s">
        <v>942</v>
      </c>
      <c r="H50" s="286" t="s">
        <v>942</v>
      </c>
    </row>
    <row r="51" spans="1:8" ht="140.25">
      <c r="A51" s="67">
        <f t="shared" si="1"/>
        <v>50</v>
      </c>
      <c r="B51" s="288" t="s">
        <v>940</v>
      </c>
      <c r="C51" s="287" t="s">
        <v>884</v>
      </c>
      <c r="D51" s="285" t="str">
        <f t="shared" ca="1" si="2"/>
        <v>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v>
      </c>
      <c r="F51" s="286" t="s">
        <v>827</v>
      </c>
      <c r="G51" s="286" t="s">
        <v>828</v>
      </c>
      <c r="H51" s="286" t="s">
        <v>828</v>
      </c>
    </row>
    <row r="52" spans="1:8" ht="138" customHeight="1">
      <c r="A52" s="67">
        <f t="shared" si="1"/>
        <v>51</v>
      </c>
      <c r="B52" s="288" t="s">
        <v>932</v>
      </c>
      <c r="C52" s="287" t="s">
        <v>887</v>
      </c>
      <c r="D52" s="285" t="str">
        <f t="shared" ca="1" si="2"/>
        <v>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v>
      </c>
      <c r="F52" s="286" t="s">
        <v>829</v>
      </c>
      <c r="G52" s="286" t="s">
        <v>830</v>
      </c>
      <c r="H52" s="286" t="s">
        <v>830</v>
      </c>
    </row>
    <row r="53" spans="1:8" ht="165.75">
      <c r="A53" s="67">
        <f t="shared" si="1"/>
        <v>52</v>
      </c>
      <c r="B53" s="288" t="s">
        <v>941</v>
      </c>
      <c r="C53" s="287" t="s">
        <v>885</v>
      </c>
      <c r="D53" s="285" t="str">
        <f t="shared" ca="1" si="2"/>
        <v>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v>
      </c>
      <c r="F53" s="286" t="s">
        <v>831</v>
      </c>
      <c r="G53" s="286" t="s">
        <v>832</v>
      </c>
      <c r="H53" s="286" t="s">
        <v>832</v>
      </c>
    </row>
    <row r="54" spans="1:8" ht="127.5">
      <c r="A54" s="67">
        <f t="shared" si="1"/>
        <v>53</v>
      </c>
      <c r="B54" s="288" t="s">
        <v>933</v>
      </c>
      <c r="C54" s="287" t="s">
        <v>886</v>
      </c>
      <c r="D54" s="285" t="str">
        <f t="shared" ca="1" si="2"/>
        <v>Everything animate or inanimate that is within the universe is controlled and owned by the Lord. One should therefore accept only those things necessary for himself, which are set aside as his quota, and one should not accept other things, knowing well to whom they belong. (Iso 1)</v>
      </c>
      <c r="F54" s="286" t="s">
        <v>833</v>
      </c>
      <c r="G54" s="286" t="s">
        <v>834</v>
      </c>
      <c r="H54" s="286" t="s">
        <v>834</v>
      </c>
    </row>
    <row r="55" spans="1:8"/>
    <row r="56" spans="1:8" hidden="1"/>
    <row r="57" spans="1:8" hidden="1"/>
    <row r="58" spans="1:8" hidden="1"/>
    <row r="59" spans="1:8" hidden="1"/>
    <row r="60" spans="1:8" hidden="1"/>
    <row r="61" spans="1:8" hidden="1"/>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ApresentationLeft">
    <pageSetUpPr fitToPage="1"/>
  </sheetPr>
  <dimension ref="A1:U134"/>
  <sheetViews>
    <sheetView showGridLines="0" showRowColHeaders="0" workbookViewId="0"/>
  </sheetViews>
  <sheetFormatPr defaultColWidth="0" defaultRowHeight="15" customHeight="1" zeroHeight="1"/>
  <cols>
    <col min="1" max="1" width="1.7109375" style="304" customWidth="1"/>
    <col min="2" max="12" width="9.140625" style="48" customWidth="1"/>
    <col min="13" max="21" width="0" style="48" hidden="1" customWidth="1"/>
    <col min="22" max="16384" width="9.140625" style="48" hidden="1"/>
  </cols>
  <sheetData>
    <row r="1" spans="2:21"/>
    <row r="2" spans="2:21"/>
    <row r="3" spans="2:21" ht="24.75">
      <c r="B3" s="299" t="s">
        <v>96</v>
      </c>
    </row>
    <row r="4" spans="2:21">
      <c r="B4" s="128"/>
    </row>
    <row r="5" spans="2:21"/>
    <row r="6" spans="2:21"/>
    <row r="7" spans="2:21" ht="18">
      <c r="B7" s="300" t="s">
        <v>224</v>
      </c>
      <c r="U7" s="503" t="s">
        <v>1921</v>
      </c>
    </row>
    <row r="8" spans="2:21">
      <c r="B8" s="128"/>
      <c r="U8" s="502" t="s">
        <v>2013</v>
      </c>
    </row>
    <row r="9" spans="2:21">
      <c r="U9" s="502">
        <v>2020</v>
      </c>
    </row>
    <row r="10" spans="2:21" ht="18">
      <c r="B10" s="48" t="s">
        <v>943</v>
      </c>
      <c r="U10" s="502" t="s">
        <v>2013</v>
      </c>
    </row>
    <row r="11" spans="2:21">
      <c r="B11" s="48" t="s">
        <v>944</v>
      </c>
      <c r="U11" s="502">
        <v>-7.2305599999999997</v>
      </c>
    </row>
    <row r="12" spans="2:21">
      <c r="U12" s="502">
        <v>-35.88111</v>
      </c>
    </row>
    <row r="13" spans="2:21">
      <c r="B13" s="301" t="s">
        <v>945</v>
      </c>
      <c r="U13" s="502" t="s">
        <v>1922</v>
      </c>
    </row>
    <row r="14" spans="2:21">
      <c r="B14" s="301"/>
    </row>
    <row r="15" spans="2:21">
      <c r="B15" s="301" t="s">
        <v>946</v>
      </c>
    </row>
    <row r="16" spans="2:21">
      <c r="B16" s="301"/>
    </row>
    <row r="17" spans="2:2">
      <c r="B17" s="301" t="s">
        <v>947</v>
      </c>
    </row>
    <row r="18" spans="2:2">
      <c r="B18" s="48" t="s">
        <v>948</v>
      </c>
    </row>
    <row r="19" spans="2:2"/>
    <row r="20" spans="2:2">
      <c r="B20" s="301" t="s">
        <v>949</v>
      </c>
    </row>
    <row r="21" spans="2:2" ht="18">
      <c r="B21" s="48" t="s">
        <v>950</v>
      </c>
    </row>
    <row r="22" spans="2:2"/>
    <row r="23" spans="2:2" ht="18">
      <c r="B23" s="48" t="s">
        <v>951</v>
      </c>
    </row>
    <row r="24" spans="2:2">
      <c r="B24" s="48" t="s">
        <v>952</v>
      </c>
    </row>
    <row r="25" spans="2:2" ht="18">
      <c r="B25" s="48" t="s">
        <v>953</v>
      </c>
    </row>
    <row r="26" spans="2:2"/>
    <row r="27" spans="2:2" ht="18">
      <c r="B27" s="301" t="s">
        <v>954</v>
      </c>
    </row>
    <row r="28" spans="2:2"/>
    <row r="29" spans="2:2"/>
    <row r="30" spans="2:2">
      <c r="B30" s="48" t="s">
        <v>955</v>
      </c>
    </row>
    <row r="31" spans="2:2">
      <c r="B31" s="48" t="s">
        <v>956</v>
      </c>
    </row>
    <row r="32" spans="2:2">
      <c r="B32" s="48" t="s">
        <v>957</v>
      </c>
    </row>
    <row r="33" spans="2:2">
      <c r="B33" s="301"/>
    </row>
    <row r="34" spans="2:2"/>
    <row r="35" spans="2:2" ht="18">
      <c r="B35" s="48" t="s">
        <v>958</v>
      </c>
    </row>
    <row r="36" spans="2:2">
      <c r="B36" s="48" t="s">
        <v>959</v>
      </c>
    </row>
    <row r="37" spans="2:2">
      <c r="B37" s="48" t="s">
        <v>960</v>
      </c>
    </row>
    <row r="38" spans="2:2">
      <c r="B38" s="48" t="s">
        <v>961</v>
      </c>
    </row>
    <row r="39" spans="2:2">
      <c r="B39" s="48" t="s">
        <v>962</v>
      </c>
    </row>
    <row r="40" spans="2:2">
      <c r="B40" s="48" t="s">
        <v>963</v>
      </c>
    </row>
    <row r="41" spans="2:2">
      <c r="B41" s="48" t="s">
        <v>957</v>
      </c>
    </row>
    <row r="42" spans="2:2"/>
    <row r="43" spans="2:2"/>
    <row r="44" spans="2:2">
      <c r="B44" s="48" t="s">
        <v>964</v>
      </c>
    </row>
    <row r="45" spans="2:2"/>
    <row r="46" spans="2:2"/>
    <row r="47" spans="2:2" ht="18">
      <c r="B47" s="300" t="s">
        <v>1023</v>
      </c>
    </row>
    <row r="48" spans="2:2"/>
    <row r="49" spans="2:9">
      <c r="B49" s="302"/>
      <c r="F49" s="302" t="s">
        <v>1024</v>
      </c>
      <c r="G49" s="48" t="str">
        <f>U8</f>
        <v>Recife</v>
      </c>
    </row>
    <row r="50" spans="2:9">
      <c r="B50" s="302"/>
    </row>
    <row r="51" spans="2:9">
      <c r="F51" s="302" t="s">
        <v>1025</v>
      </c>
      <c r="G51" s="303">
        <f>U9</f>
        <v>2020</v>
      </c>
    </row>
    <row r="52" spans="2:9"/>
    <row r="53" spans="2:9">
      <c r="F53" s="302" t="s">
        <v>1026</v>
      </c>
      <c r="G53" s="48" t="str">
        <f>U10</f>
        <v>Recife</v>
      </c>
    </row>
    <row r="54" spans="2:9">
      <c r="F54" s="302"/>
    </row>
    <row r="55" spans="2:9">
      <c r="F55" s="302" t="s">
        <v>1027</v>
      </c>
      <c r="G55" s="539">
        <f>U11</f>
        <v>-7.2305599999999997</v>
      </c>
      <c r="H55" s="539"/>
      <c r="I55" s="539"/>
    </row>
    <row r="56" spans="2:9">
      <c r="F56" s="302"/>
    </row>
    <row r="57" spans="2:9">
      <c r="F57" s="302" t="s">
        <v>1028</v>
      </c>
      <c r="G57" s="539">
        <f>U12</f>
        <v>-35.88111</v>
      </c>
      <c r="H57" s="539"/>
      <c r="I57" s="539"/>
    </row>
    <row r="58" spans="2:9">
      <c r="F58" s="302"/>
      <c r="G58" s="303"/>
      <c r="H58" s="303"/>
      <c r="I58" s="303"/>
    </row>
    <row r="59" spans="2:9">
      <c r="F59" s="302" t="s">
        <v>1029</v>
      </c>
      <c r="G59" s="303" t="str">
        <f>U13</f>
        <v>-3:00</v>
      </c>
      <c r="H59" s="303"/>
      <c r="I59" s="303"/>
    </row>
    <row r="60" spans="2:9"/>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357"/>
  <sheetViews>
    <sheetView workbookViewId="0">
      <pane xSplit="3" ySplit="2" topLeftCell="D3"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42</v>
      </c>
      <c r="C1" s="477">
        <v>1</v>
      </c>
      <c r="D1" s="4" t="str">
        <f ca="1">OFFSET(C2,0,$C$1)</f>
        <v>English</v>
      </c>
      <c r="E1" s="2" t="s">
        <v>1518</v>
      </c>
      <c r="F1" s="1" t="str">
        <f ca="1">OFFSET('GPlan-Translations'!D2,0,0,1,COUNTA('GPlan-Translations'!2:2)-3)</f>
        <v>Português</v>
      </c>
    </row>
    <row r="2" spans="1:6">
      <c r="A2" s="1" t="s">
        <v>87</v>
      </c>
      <c r="B2" s="1" t="s">
        <v>88</v>
      </c>
      <c r="C2" s="1" t="s">
        <v>89</v>
      </c>
      <c r="D2" s="476" t="s">
        <v>43</v>
      </c>
      <c r="E2" s="476" t="s">
        <v>44</v>
      </c>
      <c r="F2" s="476" t="s">
        <v>19</v>
      </c>
    </row>
    <row r="3" spans="1:6">
      <c r="A3" s="3">
        <v>90</v>
      </c>
      <c r="B3" s="1" t="s">
        <v>1678</v>
      </c>
      <c r="D3" s="65">
        <v>1</v>
      </c>
      <c r="E3" s="65">
        <v>2</v>
      </c>
      <c r="F3" s="65">
        <v>3</v>
      </c>
    </row>
    <row r="4" spans="1:6">
      <c r="A4" s="1">
        <f t="shared" ref="A4:A72" si="0">IF(RIGHT(B4,8)="_section",(INT(A3/100)+1)*100,A3+1)</f>
        <v>91</v>
      </c>
      <c r="B4" s="1" t="s">
        <v>1675</v>
      </c>
      <c r="C4" s="362" t="str">
        <f ca="1">OFFSET(C4,0,$C$1)</f>
        <v>str-en-us-translation.xml</v>
      </c>
      <c r="D4" s="1" t="s">
        <v>1676</v>
      </c>
      <c r="E4" s="1" t="s">
        <v>1676</v>
      </c>
      <c r="F4" s="1" t="s">
        <v>1677</v>
      </c>
    </row>
    <row r="5" spans="1:6">
      <c r="A5" s="1">
        <f t="shared" si="0"/>
        <v>100</v>
      </c>
      <c r="B5" s="365" t="s">
        <v>90</v>
      </c>
      <c r="C5" s="365" t="str">
        <f ca="1">OFFSET(C5,0,$C$1)</f>
        <v>Cover</v>
      </c>
      <c r="D5" s="365" t="s">
        <v>91</v>
      </c>
      <c r="E5" s="365" t="s">
        <v>92</v>
      </c>
      <c r="F5" s="365" t="s">
        <v>17</v>
      </c>
    </row>
    <row r="6" spans="1:6">
      <c r="A6" s="504">
        <f t="shared" si="0"/>
        <v>101</v>
      </c>
      <c r="B6" s="367" t="s">
        <v>93</v>
      </c>
      <c r="C6" s="367" t="str">
        <f t="shared" ref="C6:C51" ca="1" si="1">OFFSET(C6,0,$C$1)</f>
        <v>Cover</v>
      </c>
      <c r="D6" s="367" t="s">
        <v>91</v>
      </c>
      <c r="E6" s="367" t="s">
        <v>92</v>
      </c>
      <c r="F6" s="367" t="s">
        <v>17</v>
      </c>
    </row>
    <row r="7" spans="1:6">
      <c r="A7" s="504">
        <f t="shared" si="0"/>
        <v>102</v>
      </c>
      <c r="B7" s="1" t="s">
        <v>94</v>
      </c>
      <c r="C7" s="1" t="str">
        <f t="shared" ca="1" si="1"/>
        <v>VAISHNAVA PLANNER GPLAN</v>
      </c>
      <c r="D7" s="1" t="s">
        <v>95</v>
      </c>
      <c r="E7" s="1" t="s">
        <v>96</v>
      </c>
      <c r="F7" s="1" t="s">
        <v>96</v>
      </c>
    </row>
    <row r="8" spans="1:6">
      <c r="A8" s="504">
        <f t="shared" si="0"/>
        <v>103</v>
      </c>
      <c r="B8" s="1" t="s">
        <v>97</v>
      </c>
      <c r="C8" s="1" t="str">
        <f t="shared" ca="1" si="1"/>
        <v>A transcendental planner for you don't lose sight of what's really important</v>
      </c>
      <c r="D8" s="1" t="s">
        <v>98</v>
      </c>
      <c r="E8" s="1" t="s">
        <v>99</v>
      </c>
      <c r="F8" s="1" t="s">
        <v>100</v>
      </c>
    </row>
    <row r="9" spans="1:6">
      <c r="A9" s="504">
        <f t="shared" si="0"/>
        <v>104</v>
      </c>
      <c r="B9" s="1" t="s">
        <v>101</v>
      </c>
      <c r="C9" s="1" t="str">
        <f t="shared" ca="1" si="1"/>
        <v>Version</v>
      </c>
      <c r="D9" s="1" t="s">
        <v>13</v>
      </c>
      <c r="E9" s="1" t="s">
        <v>102</v>
      </c>
      <c r="F9" s="1" t="s">
        <v>103</v>
      </c>
    </row>
    <row r="10" spans="1:6">
      <c r="A10" s="504">
        <f t="shared" si="0"/>
        <v>200</v>
      </c>
      <c r="B10" s="365" t="s">
        <v>104</v>
      </c>
      <c r="C10" s="365" t="str">
        <f t="shared" ca="1" si="1"/>
        <v>Title</v>
      </c>
      <c r="D10" s="365" t="s">
        <v>105</v>
      </c>
      <c r="E10" s="365" t="s">
        <v>106</v>
      </c>
      <c r="F10" s="365" t="s">
        <v>106</v>
      </c>
    </row>
    <row r="11" spans="1:6">
      <c r="A11" s="504">
        <f t="shared" si="0"/>
        <v>201</v>
      </c>
      <c r="B11" s="367" t="s">
        <v>107</v>
      </c>
      <c r="C11" s="367" t="str">
        <f t="shared" ca="1" si="1"/>
        <v>Title</v>
      </c>
      <c r="D11" s="367" t="s">
        <v>105</v>
      </c>
      <c r="E11" s="367" t="s">
        <v>108</v>
      </c>
      <c r="F11" s="367" t="s">
        <v>108</v>
      </c>
    </row>
    <row r="12" spans="1:6">
      <c r="A12" s="504">
        <f t="shared" si="0"/>
        <v>202</v>
      </c>
      <c r="B12" s="1" t="s">
        <v>109</v>
      </c>
      <c r="C12" s="1" t="str">
        <f t="shared" ca="1" si="1"/>
        <v>VAISHNAVA PLANNER GPLAN</v>
      </c>
      <c r="D12" s="1" t="s">
        <v>95</v>
      </c>
      <c r="E12" s="1" t="s">
        <v>96</v>
      </c>
      <c r="F12" s="1" t="s">
        <v>96</v>
      </c>
    </row>
    <row r="13" spans="1:6">
      <c r="A13" s="504">
        <f t="shared" si="0"/>
        <v>203</v>
      </c>
      <c r="B13" s="1" t="s">
        <v>110</v>
      </c>
      <c r="C13" s="1" t="str">
        <f t="shared" ca="1" si="1"/>
        <v>A transcendental planner for you don't lose sight of what's really important</v>
      </c>
      <c r="D13" s="1" t="s">
        <v>98</v>
      </c>
      <c r="E13" s="1" t="s">
        <v>99</v>
      </c>
      <c r="F13" s="1" t="s">
        <v>100</v>
      </c>
    </row>
    <row r="14" spans="1:6">
      <c r="A14" s="504">
        <f t="shared" si="0"/>
        <v>204</v>
      </c>
      <c r="B14" s="1" t="s">
        <v>111</v>
      </c>
      <c r="C14" s="1" t="str">
        <f t="shared" ca="1" si="1"/>
        <v>Copyright (c) 2005-2020 PAULO SERGIO DE ARAUJO.</v>
      </c>
      <c r="D14" s="1" t="s">
        <v>2021</v>
      </c>
      <c r="E14" s="1" t="str">
        <f>D14</f>
        <v>Copyright (c) 2005-2020 PAULO SERGIO DE ARAUJO.</v>
      </c>
      <c r="F14" s="1" t="str">
        <f>D14</f>
        <v>Copyright (c) 2005-2020 PAULO SERGIO DE ARAUJO.</v>
      </c>
    </row>
    <row r="15" spans="1:6">
      <c r="A15" s="504">
        <f t="shared" si="0"/>
        <v>205</v>
      </c>
      <c r="B15" s="1" t="s">
        <v>112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113</v>
      </c>
      <c r="E15" s="1" t="s">
        <v>114</v>
      </c>
      <c r="F15" s="1" t="s">
        <v>115</v>
      </c>
    </row>
    <row r="16" spans="1:6">
      <c r="A16" s="504">
        <f t="shared" si="0"/>
        <v>206</v>
      </c>
      <c r="B16" s="1" t="s">
        <v>116</v>
      </c>
      <c r="C16" s="1" t="str">
        <f t="shared" ca="1" si="1"/>
        <v xml:space="preserve"> </v>
      </c>
      <c r="D16" s="1" t="s">
        <v>20</v>
      </c>
      <c r="E16" s="1" t="str">
        <f>E14</f>
        <v>Copyright (c) 2005-2020 PAULO SERGIO DE ARAUJO.</v>
      </c>
      <c r="F16" s="1" t="str">
        <f>F14</f>
        <v>Copyright (c) 2005-2020 PAULO SERGIO DE ARAUJO.</v>
      </c>
    </row>
    <row r="17" spans="1:6">
      <c r="A17" s="504">
        <f t="shared" si="0"/>
        <v>207</v>
      </c>
      <c r="B17" s="1" t="s">
        <v>117</v>
      </c>
      <c r="C17" s="1" t="str">
        <f t="shared" ca="1" si="1"/>
        <v xml:space="preserve"> </v>
      </c>
      <c r="D17" s="1" t="s">
        <v>20</v>
      </c>
      <c r="E17" s="1" t="s">
        <v>118</v>
      </c>
      <c r="F17" s="1" t="s">
        <v>119</v>
      </c>
    </row>
    <row r="18" spans="1:6">
      <c r="A18" s="504">
        <f t="shared" si="0"/>
        <v>208</v>
      </c>
      <c r="B18" s="1" t="s">
        <v>120</v>
      </c>
      <c r="C18" s="1" t="str">
        <f t="shared" ca="1" si="1"/>
        <v>NO WARRANTY</v>
      </c>
      <c r="D18" s="1" t="s">
        <v>121</v>
      </c>
      <c r="E18" s="1" t="s">
        <v>121</v>
      </c>
      <c r="F18" s="1" t="s">
        <v>121</v>
      </c>
    </row>
    <row r="19" spans="1:6">
      <c r="A19" s="504">
        <f t="shared" si="0"/>
        <v>209</v>
      </c>
      <c r="B19" s="1" t="s">
        <v>122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123</v>
      </c>
      <c r="E19" s="1" t="s">
        <v>123</v>
      </c>
      <c r="F19" s="1" t="s">
        <v>123</v>
      </c>
    </row>
    <row r="20" spans="1:6">
      <c r="A20" s="504">
        <f t="shared" si="0"/>
        <v>210</v>
      </c>
      <c r="B20" s="1" t="s">
        <v>124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125</v>
      </c>
      <c r="E20" s="1" t="s">
        <v>125</v>
      </c>
      <c r="F20" s="1" t="s">
        <v>125</v>
      </c>
    </row>
    <row r="21" spans="1:6">
      <c r="A21" s="504">
        <f t="shared" si="0"/>
        <v>211</v>
      </c>
      <c r="B21" s="1" t="s">
        <v>126</v>
      </c>
      <c r="C21" s="1" t="str">
        <f t="shared" ca="1" si="1"/>
        <v xml:space="preserve"> </v>
      </c>
      <c r="D21" s="1" t="s">
        <v>20</v>
      </c>
      <c r="E21" s="1" t="s">
        <v>127</v>
      </c>
      <c r="F21" s="1" t="s">
        <v>128</v>
      </c>
    </row>
    <row r="22" spans="1:6">
      <c r="A22" s="504">
        <f t="shared" si="0"/>
        <v>212</v>
      </c>
      <c r="B22" s="1" t="s">
        <v>129</v>
      </c>
      <c r="C22" s="1" t="str">
        <f t="shared" ca="1" si="1"/>
        <v xml:space="preserve"> </v>
      </c>
      <c r="D22" s="1" t="s">
        <v>20</v>
      </c>
      <c r="E22" s="1" t="s">
        <v>130</v>
      </c>
      <c r="F22" s="1" t="s">
        <v>131</v>
      </c>
    </row>
    <row r="23" spans="1:6">
      <c r="A23" s="504">
        <f t="shared" si="0"/>
        <v>213</v>
      </c>
      <c r="B23" s="1" t="s">
        <v>132</v>
      </c>
      <c r="C23" s="1" t="str">
        <f t="shared" ca="1" si="1"/>
        <v xml:space="preserve"> </v>
      </c>
      <c r="D23" s="1" t="s">
        <v>20</v>
      </c>
      <c r="E23" s="1" t="s">
        <v>133</v>
      </c>
      <c r="F23" s="1" t="s">
        <v>134</v>
      </c>
    </row>
    <row r="24" spans="1:6">
      <c r="A24" s="504">
        <f t="shared" si="0"/>
        <v>300</v>
      </c>
      <c r="B24" s="365" t="s">
        <v>1830</v>
      </c>
      <c r="C24" s="365" t="str">
        <f t="shared" ca="1" si="1"/>
        <v>Index</v>
      </c>
      <c r="D24" s="365" t="s">
        <v>135</v>
      </c>
      <c r="E24" s="365" t="s">
        <v>136</v>
      </c>
      <c r="F24" s="365" t="s">
        <v>136</v>
      </c>
    </row>
    <row r="25" spans="1:6">
      <c r="A25" s="504">
        <f t="shared" si="0"/>
        <v>301</v>
      </c>
      <c r="B25" s="365" t="s">
        <v>1831</v>
      </c>
      <c r="C25" s="365" t="str">
        <f t="shared" ca="1" si="1"/>
        <v>Index</v>
      </c>
      <c r="D25" s="365" t="s">
        <v>135</v>
      </c>
      <c r="E25" s="365" t="s">
        <v>137</v>
      </c>
      <c r="F25" s="365" t="s">
        <v>137</v>
      </c>
    </row>
    <row r="26" spans="1:6">
      <c r="A26" s="504">
        <f t="shared" si="0"/>
        <v>302</v>
      </c>
      <c r="B26" s="364" t="s">
        <v>1832</v>
      </c>
      <c r="C26" s="1" t="str">
        <f t="shared" ca="1" si="1"/>
        <v>Vaishnava Planner Gplan</v>
      </c>
      <c r="D26" s="1" t="s">
        <v>138</v>
      </c>
      <c r="E26" s="1" t="s">
        <v>139</v>
      </c>
      <c r="F26" s="1" t="s">
        <v>139</v>
      </c>
    </row>
    <row r="27" spans="1:6">
      <c r="A27" s="504">
        <f t="shared" si="0"/>
        <v>303</v>
      </c>
      <c r="B27" s="364" t="s">
        <v>1833</v>
      </c>
      <c r="C27" s="1" t="str">
        <f ca="1">OFFSET(C27,0,$C$1)</f>
        <v>Automatically generate</v>
      </c>
      <c r="D27" s="1" t="s">
        <v>184</v>
      </c>
      <c r="E27" s="1" t="s">
        <v>185</v>
      </c>
      <c r="F27" s="1" t="s">
        <v>186</v>
      </c>
    </row>
    <row r="28" spans="1:6">
      <c r="A28" s="504">
        <f t="shared" si="0"/>
        <v>304</v>
      </c>
      <c r="B28" s="364" t="s">
        <v>1834</v>
      </c>
      <c r="C28" s="1" t="str">
        <f t="shared" ca="1" si="1"/>
        <v>Language</v>
      </c>
      <c r="D28" s="1" t="s">
        <v>30</v>
      </c>
      <c r="E28" s="1" t="s">
        <v>140</v>
      </c>
      <c r="F28" s="1" t="s">
        <v>18</v>
      </c>
    </row>
    <row r="29" spans="1:6">
      <c r="A29" s="504">
        <f t="shared" si="0"/>
        <v>305</v>
      </c>
      <c r="B29" s="364" t="s">
        <v>1835</v>
      </c>
      <c r="C29" s="1" t="str">
        <f t="shared" ca="1" si="1"/>
        <v>Location</v>
      </c>
      <c r="D29" s="1" t="s">
        <v>31</v>
      </c>
      <c r="E29" s="1" t="s">
        <v>141</v>
      </c>
      <c r="F29" s="1" t="s">
        <v>142</v>
      </c>
    </row>
    <row r="30" spans="1:6">
      <c r="A30" s="504">
        <f t="shared" si="0"/>
        <v>306</v>
      </c>
      <c r="B30" s="364" t="s">
        <v>1836</v>
      </c>
      <c r="C30" s="1" t="str">
        <f t="shared" ca="1" si="1"/>
        <v>Year</v>
      </c>
      <c r="D30" s="1" t="s">
        <v>37</v>
      </c>
      <c r="E30" s="1" t="s">
        <v>143</v>
      </c>
      <c r="F30" s="1" t="s">
        <v>144</v>
      </c>
    </row>
    <row r="31" spans="1:6">
      <c r="A31" s="504">
        <f t="shared" si="0"/>
        <v>307</v>
      </c>
      <c r="B31" s="364" t="s">
        <v>1837</v>
      </c>
      <c r="C31" s="1" t="str">
        <f t="shared" ca="1" si="1"/>
        <v>Name of the location on the Cover</v>
      </c>
      <c r="D31" s="1" t="s">
        <v>145</v>
      </c>
      <c r="E31" s="1" t="s">
        <v>146</v>
      </c>
      <c r="F31" s="1" t="s">
        <v>147</v>
      </c>
    </row>
    <row r="32" spans="1:6">
      <c r="A32" s="504">
        <f t="shared" si="0"/>
        <v>308</v>
      </c>
      <c r="B32" s="364" t="s">
        <v>1838</v>
      </c>
      <c r="C32" s="1" t="str">
        <f ca="1">OFFSET(C32,0,$C$1)</f>
        <v>Start hour</v>
      </c>
      <c r="D32" s="1" t="s">
        <v>1689</v>
      </c>
      <c r="E32" s="1" t="s">
        <v>183</v>
      </c>
      <c r="F32" s="1" t="s">
        <v>1687</v>
      </c>
    </row>
    <row r="33" spans="1:6">
      <c r="A33" s="504">
        <f t="shared" si="0"/>
        <v>309</v>
      </c>
      <c r="B33" s="364" t="s">
        <v>1839</v>
      </c>
      <c r="C33" s="1" t="str">
        <f ca="1">OFFSET(C33,0,$C$1)</f>
        <v>(on week planner)</v>
      </c>
      <c r="D33" s="1" t="s">
        <v>1690</v>
      </c>
      <c r="E33" s="1" t="s">
        <v>1688</v>
      </c>
      <c r="F33" s="1" t="s">
        <v>1688</v>
      </c>
    </row>
    <row r="34" spans="1:6">
      <c r="A34" s="504">
        <f t="shared" si="0"/>
        <v>310</v>
      </c>
      <c r="B34" s="364" t="s">
        <v>1840</v>
      </c>
      <c r="C34" s="1" t="str">
        <f t="shared" ca="1" si="1"/>
        <v>Edit</v>
      </c>
      <c r="D34" s="1" t="s">
        <v>148</v>
      </c>
      <c r="E34" s="1" t="s">
        <v>149</v>
      </c>
      <c r="F34" s="1" t="s">
        <v>149</v>
      </c>
    </row>
    <row r="35" spans="1:6">
      <c r="A35" s="504">
        <f t="shared" si="0"/>
        <v>311</v>
      </c>
      <c r="B35" s="364" t="s">
        <v>1841</v>
      </c>
      <c r="C35" s="1" t="str">
        <f t="shared" ref="C35:C43" ca="1" si="2">OFFSET(C35,0,$C$1)</f>
        <v>Add:</v>
      </c>
      <c r="D35" s="1" t="s">
        <v>1190</v>
      </c>
      <c r="E35" s="1" t="s">
        <v>1193</v>
      </c>
      <c r="F35" s="1" t="s">
        <v>1187</v>
      </c>
    </row>
    <row r="36" spans="1:6">
      <c r="A36" s="504">
        <f t="shared" si="0"/>
        <v>312</v>
      </c>
      <c r="B36" s="364" t="s">
        <v>1842</v>
      </c>
      <c r="C36" s="1" t="str">
        <f t="shared" ca="1" si="2"/>
        <v>Holydays</v>
      </c>
      <c r="D36" s="1" t="s">
        <v>28</v>
      </c>
      <c r="E36" s="1" t="s">
        <v>153</v>
      </c>
      <c r="F36" s="1" t="s">
        <v>154</v>
      </c>
    </row>
    <row r="37" spans="1:6">
      <c r="A37" s="504">
        <f t="shared" si="0"/>
        <v>313</v>
      </c>
      <c r="B37" s="364" t="s">
        <v>1843</v>
      </c>
      <c r="C37" s="1" t="str">
        <f t="shared" ca="1" si="2"/>
        <v>Personal Data</v>
      </c>
      <c r="D37" s="1" t="s">
        <v>29</v>
      </c>
      <c r="E37" s="1" t="s">
        <v>151</v>
      </c>
      <c r="F37" s="1" t="s">
        <v>152</v>
      </c>
    </row>
    <row r="38" spans="1:6">
      <c r="A38" s="504">
        <f t="shared" si="0"/>
        <v>314</v>
      </c>
      <c r="B38" s="364" t="s">
        <v>1844</v>
      </c>
      <c r="C38" s="1" t="str">
        <f ca="1">OFFSET(C38,0,$C$1)</f>
        <v>Previous Checklist</v>
      </c>
      <c r="D38" s="1" t="s">
        <v>1704</v>
      </c>
      <c r="E38" s="1" t="s">
        <v>1704</v>
      </c>
      <c r="F38" s="1" t="s">
        <v>1703</v>
      </c>
    </row>
    <row r="39" spans="1:6">
      <c r="A39" s="504">
        <f t="shared" si="0"/>
        <v>315</v>
      </c>
      <c r="B39" s="364" t="s">
        <v>1845</v>
      </c>
      <c r="C39" s="1" t="str">
        <f ca="1">OFFSET(C39,0,$C$1)</f>
        <v>Update</v>
      </c>
      <c r="D39" s="363" t="s">
        <v>150</v>
      </c>
      <c r="E39" s="363" t="s">
        <v>168</v>
      </c>
      <c r="F39" s="363" t="s">
        <v>168</v>
      </c>
    </row>
    <row r="40" spans="1:6">
      <c r="A40" s="504">
        <f t="shared" si="0"/>
        <v>316</v>
      </c>
      <c r="B40" s="371" t="s">
        <v>1846</v>
      </c>
      <c r="C40" s="371" t="str">
        <f t="shared" ca="1" si="2"/>
        <v>Personalities and Events</v>
      </c>
      <c r="D40" s="371" t="s">
        <v>1191</v>
      </c>
      <c r="E40" s="371" t="s">
        <v>1194</v>
      </c>
      <c r="F40" s="371" t="s">
        <v>1188</v>
      </c>
    </row>
    <row r="41" spans="1:6">
      <c r="A41" s="504">
        <f t="shared" si="0"/>
        <v>317</v>
      </c>
      <c r="B41" s="371" t="s">
        <v>1847</v>
      </c>
      <c r="C41" s="371" t="str">
        <f t="shared" ca="1" si="2"/>
        <v>Reunions</v>
      </c>
      <c r="D41" s="371" t="s">
        <v>1192</v>
      </c>
      <c r="E41" s="371" t="s">
        <v>1195</v>
      </c>
      <c r="F41" s="371" t="s">
        <v>1189</v>
      </c>
    </row>
    <row r="42" spans="1:6">
      <c r="A42" s="504">
        <f t="shared" si="0"/>
        <v>318</v>
      </c>
      <c r="B42" s="371" t="s">
        <v>1848</v>
      </c>
      <c r="C42" s="371" t="str">
        <f t="shared" ca="1" si="2"/>
        <v>Units Conversion</v>
      </c>
      <c r="D42" s="371" t="s">
        <v>1515</v>
      </c>
      <c r="E42" s="371" t="s">
        <v>1514</v>
      </c>
      <c r="F42" s="371" t="s">
        <v>1511</v>
      </c>
    </row>
    <row r="43" spans="1:6">
      <c r="A43" s="504">
        <f t="shared" si="0"/>
        <v>319</v>
      </c>
      <c r="B43" s="371" t="s">
        <v>1849</v>
      </c>
      <c r="C43" s="371" t="str">
        <f t="shared" ca="1" si="2"/>
        <v>Generate</v>
      </c>
      <c r="D43" s="371" t="s">
        <v>169</v>
      </c>
      <c r="E43" s="371" t="s">
        <v>170</v>
      </c>
      <c r="F43" s="371" t="s">
        <v>171</v>
      </c>
    </row>
    <row r="44" spans="1:6">
      <c r="A44" s="504">
        <f t="shared" si="0"/>
        <v>320</v>
      </c>
      <c r="B44" s="371" t="s">
        <v>1850</v>
      </c>
      <c r="C44" s="371" t="str">
        <f ca="1">OFFSET(C44,0,$C$1)</f>
        <v>Change</v>
      </c>
      <c r="D44" s="371" t="s">
        <v>1691</v>
      </c>
      <c r="E44" s="371" t="s">
        <v>1686</v>
      </c>
      <c r="F44" s="371" t="s">
        <v>1686</v>
      </c>
    </row>
    <row r="45" spans="1:6">
      <c r="A45" s="504">
        <f t="shared" si="0"/>
        <v>321</v>
      </c>
      <c r="B45" s="374" t="s">
        <v>1851</v>
      </c>
      <c r="C45" s="374" t="str">
        <f ca="1">OFFSET(C45,0,$C$1)</f>
        <v>Calendar Data Automatic Updating</v>
      </c>
      <c r="D45" s="374" t="s">
        <v>1904</v>
      </c>
      <c r="E45" s="374" t="s">
        <v>1905</v>
      </c>
      <c r="F45" s="374" t="s">
        <v>21</v>
      </c>
    </row>
    <row r="46" spans="1:6">
      <c r="A46" s="504">
        <f t="shared" si="0"/>
        <v>322</v>
      </c>
      <c r="B46" s="374" t="s">
        <v>1852</v>
      </c>
      <c r="C46" s="374" t="str">
        <f ca="1">OFFSET(C46,0,$C$1)</f>
        <v>Calculate the calendar data to the following location and year?</v>
      </c>
      <c r="D46" s="374" t="s">
        <v>181</v>
      </c>
      <c r="E46" s="374" t="s">
        <v>182</v>
      </c>
      <c r="F46" s="374" t="s">
        <v>22</v>
      </c>
    </row>
    <row r="47" spans="1:6" s="378" customFormat="1">
      <c r="A47" s="504">
        <f t="shared" si="0"/>
        <v>323</v>
      </c>
      <c r="B47" s="374" t="s">
        <v>1910</v>
      </c>
      <c r="C47" s="374" t="str">
        <f ca="1">OFFSET(C47,0,$C$1)</f>
        <v>Calendar calculation canceled.</v>
      </c>
      <c r="D47" s="379" t="s">
        <v>1908</v>
      </c>
      <c r="E47" s="374" t="s">
        <v>1909</v>
      </c>
      <c r="F47" s="374" t="s">
        <v>1907</v>
      </c>
    </row>
    <row r="48" spans="1:6">
      <c r="A48" s="504">
        <f t="shared" si="0"/>
        <v>324</v>
      </c>
      <c r="B48" s="367" t="s">
        <v>1853</v>
      </c>
      <c r="C48" s="367" t="str">
        <f ca="1">OFFSET(C48,0,$C$1)</f>
        <v>Automatic Generation of Planner</v>
      </c>
      <c r="D48" s="367" t="s">
        <v>179</v>
      </c>
      <c r="E48" s="367" t="s">
        <v>180</v>
      </c>
      <c r="F48" s="367" t="s">
        <v>23</v>
      </c>
    </row>
    <row r="49" spans="1:6">
      <c r="A49" s="504">
        <f t="shared" si="0"/>
        <v>325</v>
      </c>
      <c r="B49" s="367" t="s">
        <v>1854</v>
      </c>
      <c r="C49" s="367" t="str">
        <f t="shared" ca="1" si="1"/>
        <v>Generate the GPlan planner in pdf format?</v>
      </c>
      <c r="D49" s="367" t="s">
        <v>172</v>
      </c>
      <c r="E49" s="367" t="s">
        <v>173</v>
      </c>
      <c r="F49" s="367" t="s">
        <v>25</v>
      </c>
    </row>
    <row r="50" spans="1:6">
      <c r="A50" s="504">
        <f t="shared" si="0"/>
        <v>326</v>
      </c>
      <c r="B50" s="367" t="s">
        <v>1855</v>
      </c>
      <c r="C50" s="367" t="str">
        <f t="shared" ca="1" si="1"/>
        <v>Canceled GPlan planner generation in pdf format!</v>
      </c>
      <c r="D50" s="367" t="s">
        <v>174</v>
      </c>
      <c r="E50" s="367" t="s">
        <v>175</v>
      </c>
      <c r="F50" s="367" t="s">
        <v>176</v>
      </c>
    </row>
    <row r="51" spans="1:6">
      <c r="A51" s="504">
        <f t="shared" si="0"/>
        <v>327</v>
      </c>
      <c r="B51" s="367" t="s">
        <v>1856</v>
      </c>
      <c r="C51" s="367" t="str">
        <f t="shared" ca="1" si="1"/>
        <v>Automatic generation of Planner may take several minutes. The process can be interrupted at any time by pressing and holding the 'Esc' key.</v>
      </c>
      <c r="D51" s="367" t="s">
        <v>177</v>
      </c>
      <c r="E51" s="367" t="s">
        <v>178</v>
      </c>
      <c r="F51" s="367" t="s">
        <v>24</v>
      </c>
    </row>
    <row r="52" spans="1:6">
      <c r="A52" s="504">
        <f t="shared" si="0"/>
        <v>400</v>
      </c>
      <c r="B52" s="368" t="s">
        <v>675</v>
      </c>
      <c r="C52" s="368" t="str">
        <f t="shared" ref="C52:C77" ca="1" si="3">OFFSET(C52,0,$C$1)</f>
        <v>System (Macros)</v>
      </c>
      <c r="D52" s="368" t="s">
        <v>1882</v>
      </c>
      <c r="E52" s="368" t="s">
        <v>1881</v>
      </c>
      <c r="F52" s="368" t="s">
        <v>1881</v>
      </c>
    </row>
    <row r="53" spans="1:6" s="377" customFormat="1">
      <c r="A53" s="504">
        <f t="shared" si="0"/>
        <v>401</v>
      </c>
      <c r="B53" s="373" t="s">
        <v>1874</v>
      </c>
      <c r="C53" s="373" t="str">
        <f t="shared" ca="1" si="3"/>
        <v>Personalities Events</v>
      </c>
      <c r="D53" s="373" t="s">
        <v>1903</v>
      </c>
      <c r="E53" s="373" t="s">
        <v>1902</v>
      </c>
      <c r="F53" s="373" t="s">
        <v>1902</v>
      </c>
    </row>
    <row r="54" spans="1:6" s="377" customFormat="1">
      <c r="A54" s="504">
        <f t="shared" si="0"/>
        <v>402</v>
      </c>
      <c r="B54" s="373" t="s">
        <v>1880</v>
      </c>
      <c r="C54" s="373" t="str">
        <f t="shared" ca="1" si="3"/>
        <v>Events</v>
      </c>
      <c r="D54" s="373" t="s">
        <v>1878</v>
      </c>
      <c r="E54" s="373" t="s">
        <v>1879</v>
      </c>
      <c r="F54" s="373" t="s">
        <v>1879</v>
      </c>
    </row>
    <row r="55" spans="1:6" s="377" customFormat="1">
      <c r="A55" s="504">
        <f t="shared" si="0"/>
        <v>403</v>
      </c>
      <c r="B55" s="371" t="s">
        <v>1875</v>
      </c>
      <c r="C55" s="371" t="str">
        <f t="shared" ca="1" si="3"/>
        <v>Reunions</v>
      </c>
      <c r="D55" s="371" t="s">
        <v>1192</v>
      </c>
      <c r="E55" s="371" t="s">
        <v>1195</v>
      </c>
      <c r="F55" s="371" t="s">
        <v>1877</v>
      </c>
    </row>
    <row r="56" spans="1:6" s="377" customFormat="1">
      <c r="A56" s="504">
        <f t="shared" si="0"/>
        <v>404</v>
      </c>
      <c r="B56" s="371" t="s">
        <v>1876</v>
      </c>
      <c r="C56" s="371" t="str">
        <f t="shared" ca="1" si="3"/>
        <v>Units Conversion</v>
      </c>
      <c r="D56" s="371" t="s">
        <v>1515</v>
      </c>
      <c r="E56" s="371" t="s">
        <v>1901</v>
      </c>
      <c r="F56" s="371" t="s">
        <v>1900</v>
      </c>
    </row>
    <row r="57" spans="1:6">
      <c r="A57" s="504">
        <f t="shared" si="0"/>
        <v>405</v>
      </c>
      <c r="B57" s="374" t="s">
        <v>1702</v>
      </c>
      <c r="C57" s="374" t="str">
        <f t="shared" ca="1" si="3"/>
        <v>Calendar Settings</v>
      </c>
      <c r="D57" s="374" t="s">
        <v>1700</v>
      </c>
      <c r="E57" s="374" t="s">
        <v>1701</v>
      </c>
      <c r="F57" s="374" t="s">
        <v>1701</v>
      </c>
    </row>
    <row r="58" spans="1:6">
      <c r="A58" s="504">
        <f t="shared" si="0"/>
        <v>406</v>
      </c>
      <c r="B58" s="374" t="s">
        <v>1696</v>
      </c>
      <c r="C58" s="374" t="str">
        <f t="shared" ca="1" si="3"/>
        <v>Language:</v>
      </c>
      <c r="D58" s="374" t="s">
        <v>1692</v>
      </c>
      <c r="E58" s="374" t="s">
        <v>1693</v>
      </c>
      <c r="F58" s="374" t="s">
        <v>1693</v>
      </c>
    </row>
    <row r="59" spans="1:6">
      <c r="A59" s="504">
        <f t="shared" si="0"/>
        <v>407</v>
      </c>
      <c r="B59" s="374" t="s">
        <v>1697</v>
      </c>
      <c r="C59" s="374" t="str">
        <f t="shared" ca="1" si="3"/>
        <v>Location:   (Type for search)</v>
      </c>
      <c r="D59" s="374" t="s">
        <v>1694</v>
      </c>
      <c r="E59" s="374" t="s">
        <v>1695</v>
      </c>
      <c r="F59" s="374" t="s">
        <v>1695</v>
      </c>
    </row>
    <row r="60" spans="1:6">
      <c r="A60" s="504">
        <f t="shared" si="0"/>
        <v>408</v>
      </c>
      <c r="B60" s="374" t="s">
        <v>1698</v>
      </c>
      <c r="C60" s="374" t="str">
        <f t="shared" ca="1" si="3"/>
        <v>Year:</v>
      </c>
      <c r="D60" s="374" t="s">
        <v>1699</v>
      </c>
      <c r="E60" s="374" t="s">
        <v>1025</v>
      </c>
      <c r="F60" s="374" t="s">
        <v>1025</v>
      </c>
    </row>
    <row r="61" spans="1:6">
      <c r="A61" s="504">
        <f t="shared" si="0"/>
        <v>409</v>
      </c>
      <c r="B61" s="374" t="s">
        <v>1735</v>
      </c>
      <c r="C61" s="374" t="str">
        <f t="shared" ca="1" si="3"/>
        <v>Click here to view location in Google Maps</v>
      </c>
      <c r="D61" s="374" t="s">
        <v>1732</v>
      </c>
      <c r="E61" s="374" t="s">
        <v>1734</v>
      </c>
      <c r="F61" s="374" t="s">
        <v>1733</v>
      </c>
    </row>
    <row r="62" spans="1:6">
      <c r="A62" s="504">
        <f t="shared" si="0"/>
        <v>410</v>
      </c>
      <c r="B62" s="374" t="s">
        <v>1681</v>
      </c>
      <c r="C62" s="374" t="str">
        <f t="shared" ca="1" si="3"/>
        <v>OK</v>
      </c>
      <c r="D62" s="374" t="s">
        <v>1683</v>
      </c>
      <c r="E62" s="374" t="s">
        <v>1683</v>
      </c>
      <c r="F62" s="374" t="s">
        <v>1683</v>
      </c>
    </row>
    <row r="63" spans="1:6">
      <c r="A63" s="504">
        <f t="shared" si="0"/>
        <v>411</v>
      </c>
      <c r="B63" s="374" t="s">
        <v>1682</v>
      </c>
      <c r="C63" s="374" t="str">
        <f t="shared" ca="1" si="3"/>
        <v>Cancel</v>
      </c>
      <c r="D63" s="374" t="s">
        <v>1684</v>
      </c>
      <c r="E63" s="374" t="s">
        <v>1685</v>
      </c>
      <c r="F63" s="374" t="s">
        <v>1685</v>
      </c>
    </row>
    <row r="64" spans="1:6">
      <c r="A64" s="504">
        <f t="shared" si="0"/>
        <v>412</v>
      </c>
      <c r="B64" s="371" t="s">
        <v>1679</v>
      </c>
      <c r="C64" s="371" t="str">
        <f t="shared" ca="1" si="3"/>
        <v xml:space="preserve">Wait: </v>
      </c>
      <c r="D64" s="371" t="s">
        <v>1736</v>
      </c>
      <c r="E64" s="371" t="s">
        <v>1737</v>
      </c>
      <c r="F64" s="371" t="s">
        <v>1737</v>
      </c>
    </row>
    <row r="65" spans="1:6">
      <c r="A65" s="504">
        <f t="shared" si="0"/>
        <v>413</v>
      </c>
      <c r="B65" s="371" t="s">
        <v>1707</v>
      </c>
      <c r="C65" s="371" t="str">
        <f t="shared" ca="1" si="3"/>
        <v>Calculating calendar...</v>
      </c>
      <c r="D65" s="371" t="s">
        <v>1710</v>
      </c>
      <c r="E65" s="371" t="s">
        <v>1709</v>
      </c>
      <c r="F65" s="371" t="s">
        <v>1708</v>
      </c>
    </row>
    <row r="66" spans="1:6">
      <c r="A66" s="504">
        <f t="shared" si="0"/>
        <v>414</v>
      </c>
      <c r="B66" s="373" t="s">
        <v>1714</v>
      </c>
      <c r="C66" s="373" t="str">
        <f t="shared" ca="1" si="3"/>
        <v>Calculating lunar calendar...</v>
      </c>
      <c r="D66" s="373" t="s">
        <v>1711</v>
      </c>
      <c r="E66" s="373" t="s">
        <v>1713</v>
      </c>
      <c r="F66" s="373" t="s">
        <v>1712</v>
      </c>
    </row>
    <row r="67" spans="1:6">
      <c r="A67" s="504">
        <f t="shared" si="0"/>
        <v>415</v>
      </c>
      <c r="B67" s="371" t="s">
        <v>1726</v>
      </c>
      <c r="C67" s="371" t="str">
        <f t="shared" ca="1" si="3"/>
        <v>Complete</v>
      </c>
      <c r="D67" s="371" t="s">
        <v>190</v>
      </c>
      <c r="E67" s="371" t="s">
        <v>1727</v>
      </c>
      <c r="F67" s="371" t="s">
        <v>16</v>
      </c>
    </row>
    <row r="68" spans="1:6">
      <c r="A68" s="504">
        <f t="shared" si="0"/>
        <v>416</v>
      </c>
      <c r="B68" s="371" t="s">
        <v>1680</v>
      </c>
      <c r="C68" s="371" t="str">
        <f t="shared" ca="1" si="3"/>
        <v xml:space="preserve">Ready in </v>
      </c>
      <c r="D68" s="371" t="s">
        <v>1738</v>
      </c>
      <c r="E68" s="371" t="s">
        <v>1739</v>
      </c>
      <c r="F68" s="371" t="s">
        <v>1739</v>
      </c>
    </row>
    <row r="69" spans="1:6">
      <c r="A69" s="504">
        <f t="shared" si="0"/>
        <v>417</v>
      </c>
      <c r="B69" s="370" t="s">
        <v>1717</v>
      </c>
      <c r="C69" s="370" t="str">
        <f t="shared" ca="1" si="3"/>
        <v>Action #a# of #t#</v>
      </c>
      <c r="D69" s="370" t="s">
        <v>1716</v>
      </c>
      <c r="E69" s="375" t="s">
        <v>1715</v>
      </c>
      <c r="F69" s="370" t="s">
        <v>1715</v>
      </c>
    </row>
    <row r="70" spans="1:6">
      <c r="A70" s="504">
        <f t="shared" si="0"/>
        <v>418</v>
      </c>
      <c r="B70" s="372" t="s">
        <v>1724</v>
      </c>
      <c r="C70" s="372" t="str">
        <f t="shared" ca="1" si="3"/>
        <v>This Window will close in #s# seconds</v>
      </c>
      <c r="D70" s="372" t="s">
        <v>1718</v>
      </c>
      <c r="E70" s="372" t="s">
        <v>1719</v>
      </c>
      <c r="F70" s="372" t="s">
        <v>1720</v>
      </c>
    </row>
    <row r="71" spans="1:6">
      <c r="A71" s="504">
        <f t="shared" si="0"/>
        <v>419</v>
      </c>
      <c r="B71" s="372" t="s">
        <v>1725</v>
      </c>
      <c r="C71" s="372" t="str">
        <f t="shared" ca="1" si="3"/>
        <v>This Window will close in #s# second</v>
      </c>
      <c r="D71" s="372" t="s">
        <v>1721</v>
      </c>
      <c r="E71" s="372" t="s">
        <v>1722</v>
      </c>
      <c r="F71" s="372" t="s">
        <v>1723</v>
      </c>
    </row>
    <row r="72" spans="1:6">
      <c r="A72" s="504">
        <f t="shared" si="0"/>
        <v>420</v>
      </c>
      <c r="B72" s="372" t="s">
        <v>1516</v>
      </c>
      <c r="C72" s="372" t="str">
        <f t="shared" ca="1" si="3"/>
        <v>OK!</v>
      </c>
      <c r="D72" s="372" t="s">
        <v>1517</v>
      </c>
      <c r="E72" s="372" t="s">
        <v>1517</v>
      </c>
      <c r="F72" s="372" t="s">
        <v>1517</v>
      </c>
    </row>
    <row r="73" spans="1:6">
      <c r="A73" s="504">
        <f t="shared" ref="A73:A136" si="4">IF(RIGHT(B73,8)="_section",(INT(A72/100)+1)*100,A72+1)</f>
        <v>421</v>
      </c>
      <c r="B73" s="367" t="s">
        <v>1731</v>
      </c>
      <c r="C73" s="367" t="str">
        <f t="shared" ca="1" si="3"/>
        <v>Generating the Vaishnava Planner...</v>
      </c>
      <c r="D73" s="367" t="s">
        <v>1728</v>
      </c>
      <c r="E73" s="367" t="s">
        <v>1730</v>
      </c>
      <c r="F73" s="367" t="s">
        <v>1729</v>
      </c>
    </row>
    <row r="74" spans="1:6">
      <c r="A74" s="504">
        <f t="shared" si="4"/>
        <v>422</v>
      </c>
      <c r="B74" s="367" t="s">
        <v>677</v>
      </c>
      <c r="C74" s="367" t="str">
        <f t="shared" ca="1" si="3"/>
        <v>Wait:  P: #p#  T: #t#  R: #r#  N:</v>
      </c>
      <c r="D74" s="367" t="s">
        <v>1706</v>
      </c>
      <c r="E74" s="367" t="s">
        <v>1705</v>
      </c>
      <c r="F74" s="367" t="s">
        <v>1705</v>
      </c>
    </row>
    <row r="75" spans="1:6">
      <c r="A75" s="504">
        <f t="shared" si="4"/>
        <v>423</v>
      </c>
      <c r="B75" s="367" t="s">
        <v>1233</v>
      </c>
      <c r="C75" s="367" t="str">
        <f t="shared" ca="1" si="3"/>
        <v>Ready! #p# pages in #t#</v>
      </c>
      <c r="D75" s="367" t="s">
        <v>1230</v>
      </c>
      <c r="E75" s="367" t="s">
        <v>1232</v>
      </c>
      <c r="F75" s="367" t="s">
        <v>1231</v>
      </c>
    </row>
    <row r="76" spans="1:6" s="364" customFormat="1">
      <c r="A76" s="504">
        <f t="shared" si="4"/>
        <v>424</v>
      </c>
      <c r="B76" s="366" t="s">
        <v>1871</v>
      </c>
      <c r="C76" s="366" t="str">
        <f t="shared" ca="1" si="3"/>
        <v>Calendar Data Automatic Updating</v>
      </c>
      <c r="D76" s="366" t="s">
        <v>1904</v>
      </c>
      <c r="E76" s="366" t="s">
        <v>1905</v>
      </c>
      <c r="F76" s="366" t="s">
        <v>21</v>
      </c>
    </row>
    <row r="77" spans="1:6">
      <c r="A77" s="504">
        <f t="shared" si="4"/>
        <v>425</v>
      </c>
      <c r="B77" s="366" t="s">
        <v>1866</v>
      </c>
      <c r="C77" s="366" t="str">
        <f t="shared" ca="1" si="3"/>
        <v xml:space="preserve">An error has occurred: </v>
      </c>
      <c r="D77" s="366" t="s">
        <v>676</v>
      </c>
      <c r="E77" s="366" t="s">
        <v>1863</v>
      </c>
      <c r="F77" s="366" t="s">
        <v>1857</v>
      </c>
    </row>
    <row r="78" spans="1:6">
      <c r="A78" s="504">
        <f t="shared" si="4"/>
        <v>426</v>
      </c>
      <c r="B78" s="366" t="s">
        <v>1867</v>
      </c>
      <c r="C78" s="366" t="str">
        <f ca="1">OFFSET(C78,0,$C$1)</f>
        <v>During the previous check, it was not possible to find all the required files in the current folder.</v>
      </c>
      <c r="D78" s="366" t="s">
        <v>1872</v>
      </c>
      <c r="E78" s="366" t="s">
        <v>1873</v>
      </c>
      <c r="F78" s="366" t="s">
        <v>1906</v>
      </c>
    </row>
    <row r="79" spans="1:6" s="364" customFormat="1">
      <c r="A79" s="504">
        <f t="shared" si="4"/>
        <v>427</v>
      </c>
      <c r="B79" s="366" t="s">
        <v>1868</v>
      </c>
      <c r="C79" s="366" t="str">
        <f ca="1">OFFSET(C79,0,$C$1)</f>
        <v>It was not possible to generate all the files needed to create the Planner.</v>
      </c>
      <c r="D79" s="366" t="s">
        <v>1861</v>
      </c>
      <c r="E79" s="366" t="s">
        <v>1864</v>
      </c>
      <c r="F79" s="366" t="s">
        <v>1860</v>
      </c>
    </row>
    <row r="80" spans="1:6">
      <c r="A80" s="504">
        <f t="shared" si="4"/>
        <v>428</v>
      </c>
      <c r="B80" s="366" t="s">
        <v>1870</v>
      </c>
      <c r="C80" s="366" t="str">
        <f ca="1">OFFSET(C80,0,$C$1)</f>
        <v xml:space="preserve">Download the latest version of the Vaishnava Gplan Agenda in
</v>
      </c>
      <c r="D80" s="376" t="s">
        <v>1862</v>
      </c>
      <c r="E80" s="376" t="s">
        <v>1865</v>
      </c>
      <c r="F80" s="376" t="s">
        <v>1858</v>
      </c>
    </row>
    <row r="81" spans="1:6">
      <c r="A81" s="504">
        <f t="shared" si="4"/>
        <v>429</v>
      </c>
      <c r="B81" s="366" t="s">
        <v>1869</v>
      </c>
      <c r="C81" s="366" t="str">
        <f ca="1">OFFSET(C81,0,$C$1)</f>
        <v>https://github.com/gopaladasa/GPlan/releases</v>
      </c>
      <c r="D81" s="366" t="s">
        <v>1859</v>
      </c>
      <c r="E81" s="366" t="s">
        <v>1859</v>
      </c>
      <c r="F81" s="366" t="s">
        <v>1859</v>
      </c>
    </row>
    <row r="82" spans="1:6">
      <c r="A82" s="504">
        <f t="shared" si="4"/>
        <v>500</v>
      </c>
      <c r="B82" s="365" t="s">
        <v>242</v>
      </c>
      <c r="C82" s="365" t="str">
        <f t="shared" ref="C82:C133" ca="1" si="5">OFFSET(C82,0,$C$1)</f>
        <v>Personal Data</v>
      </c>
      <c r="D82" s="365" t="s">
        <v>29</v>
      </c>
      <c r="E82" s="365" t="s">
        <v>151</v>
      </c>
      <c r="F82" s="365" t="s">
        <v>152</v>
      </c>
    </row>
    <row r="83" spans="1:6">
      <c r="A83" s="504">
        <f t="shared" si="4"/>
        <v>501</v>
      </c>
      <c r="B83" s="367" t="s">
        <v>243</v>
      </c>
      <c r="C83" s="367" t="str">
        <f t="shared" ca="1" si="5"/>
        <v>Personal Data</v>
      </c>
      <c r="D83" s="367" t="s">
        <v>29</v>
      </c>
      <c r="E83" s="367" t="s">
        <v>151</v>
      </c>
      <c r="F83" s="367" t="s">
        <v>152</v>
      </c>
    </row>
    <row r="84" spans="1:6">
      <c r="A84" s="504">
        <f t="shared" si="4"/>
        <v>502</v>
      </c>
      <c r="B84" s="1" t="s">
        <v>244</v>
      </c>
      <c r="C84" s="1" t="str">
        <f t="shared" ca="1" si="5"/>
        <v>PERSONAL DATA</v>
      </c>
      <c r="D84" s="1" t="s">
        <v>245</v>
      </c>
      <c r="E84" s="1" t="s">
        <v>246</v>
      </c>
      <c r="F84" s="1" t="s">
        <v>247</v>
      </c>
    </row>
    <row r="85" spans="1:6">
      <c r="A85" s="504">
        <f t="shared" si="4"/>
        <v>503</v>
      </c>
      <c r="B85" s="1" t="s">
        <v>248</v>
      </c>
      <c r="C85" s="1" t="str">
        <f t="shared" ca="1" si="5"/>
        <v>COMMERCIAL DATA</v>
      </c>
      <c r="D85" s="1" t="s">
        <v>249</v>
      </c>
      <c r="E85" s="1" t="s">
        <v>250</v>
      </c>
      <c r="F85" s="1" t="s">
        <v>251</v>
      </c>
    </row>
    <row r="86" spans="1:6">
      <c r="A86" s="504">
        <f t="shared" si="4"/>
        <v>504</v>
      </c>
      <c r="B86" s="1" t="s">
        <v>252</v>
      </c>
      <c r="C86" s="1" t="str">
        <f t="shared" ca="1" si="5"/>
        <v>EMERGENCY</v>
      </c>
      <c r="D86" s="1" t="s">
        <v>253</v>
      </c>
      <c r="E86" s="1" t="s">
        <v>254</v>
      </c>
      <c r="F86" s="1" t="s">
        <v>255</v>
      </c>
    </row>
    <row r="87" spans="1:6">
      <c r="A87" s="504">
        <f t="shared" si="4"/>
        <v>505</v>
      </c>
      <c r="B87" s="1" t="s">
        <v>256</v>
      </c>
      <c r="C87" s="1" t="str">
        <f t="shared" ca="1" si="5"/>
        <v>Name</v>
      </c>
      <c r="D87" s="1" t="s">
        <v>257</v>
      </c>
      <c r="E87" s="1" t="s">
        <v>258</v>
      </c>
      <c r="F87" s="1" t="s">
        <v>259</v>
      </c>
    </row>
    <row r="88" spans="1:6">
      <c r="A88" s="504">
        <f t="shared" si="4"/>
        <v>506</v>
      </c>
      <c r="B88" s="1" t="s">
        <v>260</v>
      </c>
      <c r="C88" s="1" t="str">
        <f t="shared" ca="1" si="5"/>
        <v>Address</v>
      </c>
      <c r="D88" s="1" t="s">
        <v>261</v>
      </c>
      <c r="E88" s="1" t="s">
        <v>262</v>
      </c>
      <c r="F88" s="1" t="s">
        <v>263</v>
      </c>
    </row>
    <row r="89" spans="1:6">
      <c r="A89" s="504">
        <f t="shared" si="4"/>
        <v>507</v>
      </c>
      <c r="B89" s="1" t="s">
        <v>264</v>
      </c>
      <c r="C89" s="1" t="str">
        <f t="shared" ca="1" si="5"/>
        <v>City</v>
      </c>
      <c r="D89" s="1" t="s">
        <v>32</v>
      </c>
      <c r="E89" s="1" t="s">
        <v>265</v>
      </c>
      <c r="F89" s="1" t="s">
        <v>15</v>
      </c>
    </row>
    <row r="90" spans="1:6">
      <c r="A90" s="504">
        <f t="shared" si="4"/>
        <v>508</v>
      </c>
      <c r="B90" s="1" t="s">
        <v>266</v>
      </c>
      <c r="C90" s="1" t="str">
        <f t="shared" ca="1" si="5"/>
        <v>Zip code</v>
      </c>
      <c r="D90" s="1" t="s">
        <v>267</v>
      </c>
      <c r="E90" s="1" t="s">
        <v>268</v>
      </c>
      <c r="F90" s="1" t="s">
        <v>269</v>
      </c>
    </row>
    <row r="91" spans="1:6">
      <c r="A91" s="504">
        <f t="shared" si="4"/>
        <v>509</v>
      </c>
      <c r="B91" s="1" t="s">
        <v>270</v>
      </c>
      <c r="C91" s="1" t="str">
        <f t="shared" ca="1" si="5"/>
        <v>State</v>
      </c>
      <c r="D91" s="1" t="s">
        <v>271</v>
      </c>
      <c r="E91" s="1" t="s">
        <v>272</v>
      </c>
      <c r="F91" s="1" t="s">
        <v>273</v>
      </c>
    </row>
    <row r="92" spans="1:6">
      <c r="A92" s="504">
        <f t="shared" si="4"/>
        <v>510</v>
      </c>
      <c r="B92" s="1" t="s">
        <v>274</v>
      </c>
      <c r="C92" s="1" t="str">
        <f t="shared" ca="1" si="5"/>
        <v>Phone</v>
      </c>
      <c r="D92" s="1" t="s">
        <v>275</v>
      </c>
      <c r="E92" s="1" t="s">
        <v>276</v>
      </c>
      <c r="F92" s="1" t="s">
        <v>277</v>
      </c>
    </row>
    <row r="93" spans="1:6">
      <c r="A93" s="504">
        <f t="shared" si="4"/>
        <v>511</v>
      </c>
      <c r="B93" s="1" t="s">
        <v>278</v>
      </c>
      <c r="C93" s="1" t="str">
        <f t="shared" ca="1" si="5"/>
        <v>Mobile</v>
      </c>
      <c r="D93" s="1" t="s">
        <v>279</v>
      </c>
      <c r="E93" s="1" t="s">
        <v>280</v>
      </c>
      <c r="F93" s="1" t="s">
        <v>280</v>
      </c>
    </row>
    <row r="94" spans="1:6">
      <c r="A94" s="504">
        <f t="shared" si="4"/>
        <v>512</v>
      </c>
      <c r="B94" s="1" t="s">
        <v>282</v>
      </c>
      <c r="C94" s="1" t="str">
        <f t="shared" ca="1" si="5"/>
        <v>E-mail</v>
      </c>
      <c r="D94" s="1" t="s">
        <v>283</v>
      </c>
      <c r="E94" s="1" t="s">
        <v>283</v>
      </c>
      <c r="F94" s="1" t="s">
        <v>283</v>
      </c>
    </row>
    <row r="95" spans="1:6">
      <c r="A95" s="504">
        <f t="shared" si="4"/>
        <v>513</v>
      </c>
      <c r="B95" s="1" t="s">
        <v>284</v>
      </c>
      <c r="C95" s="1" t="str">
        <f t="shared" ca="1" si="5"/>
        <v>ID</v>
      </c>
      <c r="D95" s="1" t="s">
        <v>285</v>
      </c>
      <c r="E95" s="1" t="s">
        <v>285</v>
      </c>
      <c r="F95" s="1" t="s">
        <v>286</v>
      </c>
    </row>
    <row r="96" spans="1:6">
      <c r="A96" s="504">
        <f t="shared" si="4"/>
        <v>514</v>
      </c>
      <c r="B96" s="368" t="s">
        <v>287</v>
      </c>
      <c r="C96" s="368" t="str">
        <f t="shared" ca="1" si="5"/>
        <v>CPF</v>
      </c>
      <c r="D96" s="368" t="s">
        <v>288</v>
      </c>
      <c r="E96" s="368" t="s">
        <v>288</v>
      </c>
      <c r="F96" s="368" t="s">
        <v>288</v>
      </c>
    </row>
    <row r="97" spans="1:6">
      <c r="A97" s="504">
        <f t="shared" si="4"/>
        <v>515</v>
      </c>
      <c r="B97" s="1" t="s">
        <v>289</v>
      </c>
      <c r="C97" s="1" t="str">
        <f t="shared" ca="1" si="5"/>
        <v>T. Elector</v>
      </c>
      <c r="D97" s="1" t="s">
        <v>290</v>
      </c>
      <c r="E97" s="1" t="s">
        <v>291</v>
      </c>
      <c r="F97" s="1" t="s">
        <v>292</v>
      </c>
    </row>
    <row r="98" spans="1:6">
      <c r="A98" s="504">
        <f t="shared" si="4"/>
        <v>516</v>
      </c>
      <c r="B98" s="1" t="s">
        <v>293</v>
      </c>
      <c r="C98" s="1" t="str">
        <f t="shared" ca="1" si="5"/>
        <v>Zone</v>
      </c>
      <c r="D98" s="1" t="s">
        <v>294</v>
      </c>
      <c r="E98" s="1" t="s">
        <v>295</v>
      </c>
      <c r="F98" s="1" t="s">
        <v>296</v>
      </c>
    </row>
    <row r="99" spans="1:6">
      <c r="A99" s="504">
        <f t="shared" si="4"/>
        <v>517</v>
      </c>
      <c r="B99" s="1" t="s">
        <v>297</v>
      </c>
      <c r="C99" s="1" t="str">
        <f t="shared" ca="1" si="5"/>
        <v>Section</v>
      </c>
      <c r="D99" s="1" t="s">
        <v>298</v>
      </c>
      <c r="E99" s="1" t="s">
        <v>299</v>
      </c>
      <c r="F99" s="1" t="s">
        <v>300</v>
      </c>
    </row>
    <row r="100" spans="1:6">
      <c r="A100" s="504">
        <f t="shared" si="4"/>
        <v>518</v>
      </c>
      <c r="B100" s="1" t="s">
        <v>301</v>
      </c>
      <c r="C100" s="1" t="str">
        <f t="shared" ca="1" si="5"/>
        <v>Passport</v>
      </c>
      <c r="D100" s="1" t="s">
        <v>302</v>
      </c>
      <c r="E100" s="1" t="s">
        <v>303</v>
      </c>
      <c r="F100" s="1" t="s">
        <v>304</v>
      </c>
    </row>
    <row r="101" spans="1:6">
      <c r="A101" s="504">
        <f t="shared" si="4"/>
        <v>519</v>
      </c>
      <c r="B101" s="1" t="s">
        <v>305</v>
      </c>
      <c r="C101" s="1" t="str">
        <f t="shared" ca="1" si="5"/>
        <v>Validity</v>
      </c>
      <c r="D101" s="1" t="s">
        <v>306</v>
      </c>
      <c r="E101" s="1" t="s">
        <v>307</v>
      </c>
      <c r="F101" s="1" t="s">
        <v>308</v>
      </c>
    </row>
    <row r="102" spans="1:6">
      <c r="A102" s="504">
        <f t="shared" si="4"/>
        <v>520</v>
      </c>
      <c r="B102" s="1" t="s">
        <v>309</v>
      </c>
      <c r="C102" s="1" t="str">
        <f t="shared" ca="1" si="5"/>
        <v>Cart. Military</v>
      </c>
      <c r="D102" s="1" t="s">
        <v>310</v>
      </c>
      <c r="E102" s="1" t="s">
        <v>311</v>
      </c>
      <c r="F102" s="1" t="s">
        <v>312</v>
      </c>
    </row>
    <row r="103" spans="1:6">
      <c r="A103" s="504">
        <f t="shared" si="4"/>
        <v>521</v>
      </c>
      <c r="B103" s="1" t="s">
        <v>313</v>
      </c>
      <c r="C103" s="1" t="str">
        <f t="shared" ca="1" si="5"/>
        <v>Certif. Reservist</v>
      </c>
      <c r="D103" s="1" t="s">
        <v>314</v>
      </c>
      <c r="E103" s="1" t="s">
        <v>315</v>
      </c>
      <c r="F103" s="1" t="s">
        <v>316</v>
      </c>
    </row>
    <row r="104" spans="1:6">
      <c r="A104" s="504">
        <f t="shared" si="4"/>
        <v>522</v>
      </c>
      <c r="B104" s="1" t="s">
        <v>317</v>
      </c>
      <c r="C104" s="1" t="str">
        <f t="shared" ca="1" si="5"/>
        <v>License</v>
      </c>
      <c r="D104" s="1" t="s">
        <v>318</v>
      </c>
      <c r="E104" s="1" t="s">
        <v>319</v>
      </c>
      <c r="F104" s="1" t="s">
        <v>320</v>
      </c>
    </row>
    <row r="105" spans="1:6">
      <c r="A105" s="504">
        <f t="shared" si="4"/>
        <v>523</v>
      </c>
      <c r="B105" s="1" t="s">
        <v>321</v>
      </c>
      <c r="C105" s="1" t="str">
        <f t="shared" ca="1" si="5"/>
        <v>Vcto. Ex Health</v>
      </c>
      <c r="D105" s="1" t="s">
        <v>322</v>
      </c>
      <c r="E105" s="1" t="s">
        <v>307</v>
      </c>
      <c r="F105" s="1" t="s">
        <v>323</v>
      </c>
    </row>
    <row r="106" spans="1:6">
      <c r="A106" s="504">
        <f t="shared" si="4"/>
        <v>524</v>
      </c>
      <c r="B106" s="1" t="s">
        <v>324</v>
      </c>
      <c r="C106" s="1" t="str">
        <f t="shared" ca="1" si="5"/>
        <v>Vehicle</v>
      </c>
      <c r="D106" s="1" t="s">
        <v>325</v>
      </c>
      <c r="E106" s="1" t="s">
        <v>326</v>
      </c>
      <c r="F106" s="1" t="s">
        <v>327</v>
      </c>
    </row>
    <row r="107" spans="1:6">
      <c r="A107" s="504">
        <f t="shared" si="4"/>
        <v>525</v>
      </c>
      <c r="B107" s="1" t="s">
        <v>328</v>
      </c>
      <c r="C107" s="1" t="str">
        <f t="shared" ca="1" si="5"/>
        <v>Board</v>
      </c>
      <c r="D107" s="1" t="s">
        <v>329</v>
      </c>
      <c r="E107" s="1" t="s">
        <v>330</v>
      </c>
      <c r="F107" s="1" t="s">
        <v>330</v>
      </c>
    </row>
    <row r="108" spans="1:6">
      <c r="A108" s="504">
        <f t="shared" si="4"/>
        <v>526</v>
      </c>
      <c r="B108" s="1" t="s">
        <v>331</v>
      </c>
      <c r="C108" s="1" t="str">
        <f t="shared" ca="1" si="5"/>
        <v>Chassis No.</v>
      </c>
      <c r="D108" s="1" t="s">
        <v>332</v>
      </c>
      <c r="E108" s="1" t="s">
        <v>333</v>
      </c>
      <c r="F108" s="1" t="s">
        <v>334</v>
      </c>
    </row>
    <row r="109" spans="1:6">
      <c r="A109" s="504">
        <f t="shared" si="4"/>
        <v>527</v>
      </c>
      <c r="B109" s="1" t="s">
        <v>335</v>
      </c>
      <c r="C109" s="1" t="str">
        <f t="shared" ca="1" si="5"/>
        <v>Code Renavam</v>
      </c>
      <c r="D109" s="1" t="s">
        <v>336</v>
      </c>
      <c r="E109" s="1" t="s">
        <v>337</v>
      </c>
      <c r="F109" s="1" t="s">
        <v>338</v>
      </c>
    </row>
    <row r="110" spans="1:6">
      <c r="A110" s="504">
        <f t="shared" si="4"/>
        <v>528</v>
      </c>
      <c r="B110" s="1" t="s">
        <v>339</v>
      </c>
      <c r="C110" s="1" t="str">
        <f t="shared" ca="1" si="5"/>
        <v>Insurance Co.</v>
      </c>
      <c r="D110" s="1" t="s">
        <v>340</v>
      </c>
      <c r="E110" s="1" t="s">
        <v>341</v>
      </c>
      <c r="F110" s="1" t="s">
        <v>342</v>
      </c>
    </row>
    <row r="111" spans="1:6">
      <c r="A111" s="504">
        <f t="shared" si="4"/>
        <v>529</v>
      </c>
      <c r="B111" s="1" t="s">
        <v>343</v>
      </c>
      <c r="C111" s="1" t="str">
        <f t="shared" ca="1" si="5"/>
        <v>Vcto. Insurance Obr.</v>
      </c>
      <c r="D111" s="1" t="s">
        <v>344</v>
      </c>
      <c r="E111" s="1" t="s">
        <v>307</v>
      </c>
      <c r="F111" s="1" t="s">
        <v>345</v>
      </c>
    </row>
    <row r="112" spans="1:6">
      <c r="A112" s="504">
        <f t="shared" si="4"/>
        <v>530</v>
      </c>
      <c r="B112" s="1" t="s">
        <v>346</v>
      </c>
      <c r="C112" s="1" t="str">
        <f t="shared" ca="1" si="5"/>
        <v>Name</v>
      </c>
      <c r="D112" s="1" t="s">
        <v>257</v>
      </c>
      <c r="E112" s="1" t="s">
        <v>258</v>
      </c>
      <c r="F112" s="1" t="s">
        <v>259</v>
      </c>
    </row>
    <row r="113" spans="1:6">
      <c r="A113" s="504">
        <f t="shared" si="4"/>
        <v>531</v>
      </c>
      <c r="B113" s="1" t="s">
        <v>347</v>
      </c>
      <c r="C113" s="1" t="str">
        <f t="shared" ca="1" si="5"/>
        <v>Address</v>
      </c>
      <c r="D113" s="1" t="s">
        <v>261</v>
      </c>
      <c r="E113" s="1" t="s">
        <v>348</v>
      </c>
      <c r="F113" s="1" t="s">
        <v>263</v>
      </c>
    </row>
    <row r="114" spans="1:6">
      <c r="A114" s="504">
        <f t="shared" si="4"/>
        <v>532</v>
      </c>
      <c r="B114" s="368" t="s">
        <v>349</v>
      </c>
      <c r="C114" s="368" t="str">
        <f t="shared" ca="1" si="5"/>
        <v>City</v>
      </c>
      <c r="D114" s="368" t="s">
        <v>32</v>
      </c>
      <c r="E114" s="368" t="s">
        <v>265</v>
      </c>
      <c r="F114" s="368" t="s">
        <v>15</v>
      </c>
    </row>
    <row r="115" spans="1:6">
      <c r="A115" s="504">
        <f t="shared" si="4"/>
        <v>533</v>
      </c>
      <c r="B115" s="1" t="s">
        <v>350</v>
      </c>
      <c r="C115" s="1" t="str">
        <f t="shared" ca="1" si="5"/>
        <v>Zip code</v>
      </c>
      <c r="D115" s="1" t="s">
        <v>267</v>
      </c>
      <c r="E115" s="1" t="s">
        <v>268</v>
      </c>
      <c r="F115" s="1" t="s">
        <v>269</v>
      </c>
    </row>
    <row r="116" spans="1:6">
      <c r="A116" s="504">
        <f t="shared" si="4"/>
        <v>534</v>
      </c>
      <c r="B116" s="1" t="s">
        <v>351</v>
      </c>
      <c r="C116" s="1" t="str">
        <f t="shared" ca="1" si="5"/>
        <v>State</v>
      </c>
      <c r="D116" s="1" t="s">
        <v>271</v>
      </c>
      <c r="E116" s="1" t="s">
        <v>273</v>
      </c>
      <c r="F116" s="1" t="s">
        <v>273</v>
      </c>
    </row>
    <row r="117" spans="1:6">
      <c r="A117" s="504">
        <f t="shared" si="4"/>
        <v>535</v>
      </c>
      <c r="B117" s="368" t="s">
        <v>1743</v>
      </c>
      <c r="C117" s="368" t="str">
        <f t="shared" ca="1" si="5"/>
        <v>Phone</v>
      </c>
      <c r="D117" s="368" t="s">
        <v>275</v>
      </c>
      <c r="E117" s="368" t="s">
        <v>276</v>
      </c>
      <c r="F117" s="368" t="s">
        <v>277</v>
      </c>
    </row>
    <row r="118" spans="1:6">
      <c r="A118" s="504">
        <f t="shared" si="4"/>
        <v>536</v>
      </c>
      <c r="B118" s="1" t="s">
        <v>352</v>
      </c>
      <c r="C118" s="1" t="str">
        <f t="shared" ca="1" si="5"/>
        <v>Fax</v>
      </c>
      <c r="D118" s="1" t="s">
        <v>281</v>
      </c>
      <c r="E118" s="1" t="s">
        <v>281</v>
      </c>
      <c r="F118" s="1" t="s">
        <v>281</v>
      </c>
    </row>
    <row r="119" spans="1:6">
      <c r="A119" s="504">
        <f t="shared" si="4"/>
        <v>537</v>
      </c>
      <c r="B119" s="1" t="s">
        <v>353</v>
      </c>
      <c r="C119" s="1" t="str">
        <f t="shared" ca="1" si="5"/>
        <v>E-mail 1</v>
      </c>
      <c r="D119" s="1" t="s">
        <v>354</v>
      </c>
      <c r="E119" s="1" t="s">
        <v>354</v>
      </c>
      <c r="F119" s="1" t="s">
        <v>354</v>
      </c>
    </row>
    <row r="120" spans="1:6">
      <c r="A120" s="504">
        <f t="shared" si="4"/>
        <v>538</v>
      </c>
      <c r="B120" s="1" t="s">
        <v>355</v>
      </c>
      <c r="C120" s="1" t="str">
        <f t="shared" ca="1" si="5"/>
        <v>E-mail 2</v>
      </c>
      <c r="D120" s="1" t="s">
        <v>356</v>
      </c>
      <c r="E120" s="1" t="s">
        <v>356</v>
      </c>
      <c r="F120" s="1" t="s">
        <v>356</v>
      </c>
    </row>
    <row r="121" spans="1:6">
      <c r="A121" s="504">
        <f t="shared" si="4"/>
        <v>539</v>
      </c>
      <c r="B121" s="1" t="s">
        <v>357</v>
      </c>
      <c r="C121" s="1" t="str">
        <f t="shared" ca="1" si="5"/>
        <v>WebSite</v>
      </c>
      <c r="D121" s="1" t="s">
        <v>358</v>
      </c>
      <c r="E121" s="1" t="s">
        <v>358</v>
      </c>
      <c r="F121" s="1" t="s">
        <v>358</v>
      </c>
    </row>
    <row r="122" spans="1:6">
      <c r="A122" s="504">
        <f t="shared" si="4"/>
        <v>540</v>
      </c>
      <c r="B122" s="1" t="s">
        <v>359</v>
      </c>
      <c r="C122" s="1" t="str">
        <f t="shared" ca="1" si="5"/>
        <v>N.I.</v>
      </c>
      <c r="D122" s="1" t="s">
        <v>360</v>
      </c>
      <c r="E122" s="1" t="s">
        <v>361</v>
      </c>
      <c r="F122" s="1" t="s">
        <v>362</v>
      </c>
    </row>
    <row r="123" spans="1:6">
      <c r="A123" s="504">
        <f t="shared" si="4"/>
        <v>541</v>
      </c>
      <c r="B123" s="1" t="s">
        <v>363</v>
      </c>
      <c r="C123" s="1" t="str">
        <f t="shared" ca="1" si="5"/>
        <v>E.I.</v>
      </c>
      <c r="D123" s="1" t="s">
        <v>364</v>
      </c>
      <c r="E123" s="1" t="s">
        <v>365</v>
      </c>
      <c r="F123" s="1" t="s">
        <v>365</v>
      </c>
    </row>
    <row r="124" spans="1:6">
      <c r="A124" s="504">
        <f t="shared" si="4"/>
        <v>542</v>
      </c>
      <c r="B124" s="1" t="s">
        <v>366</v>
      </c>
      <c r="C124" s="1" t="str">
        <f t="shared" ca="1" si="5"/>
        <v>C.I</v>
      </c>
      <c r="D124" s="1" t="s">
        <v>367</v>
      </c>
      <c r="E124" s="1" t="s">
        <v>368</v>
      </c>
      <c r="F124" s="1" t="s">
        <v>369</v>
      </c>
    </row>
    <row r="125" spans="1:6">
      <c r="A125" s="504">
        <f t="shared" si="4"/>
        <v>543</v>
      </c>
      <c r="B125" s="1" t="s">
        <v>370</v>
      </c>
      <c r="C125" s="1" t="str">
        <f t="shared" ca="1" si="5"/>
        <v>Blood Group</v>
      </c>
      <c r="D125" s="1" t="s">
        <v>371</v>
      </c>
      <c r="E125" s="1" t="s">
        <v>372</v>
      </c>
      <c r="F125" s="1" t="s">
        <v>373</v>
      </c>
    </row>
    <row r="126" spans="1:6">
      <c r="A126" s="504">
        <f t="shared" si="4"/>
        <v>544</v>
      </c>
      <c r="B126" s="1" t="s">
        <v>374</v>
      </c>
      <c r="C126" s="1" t="str">
        <f t="shared" ca="1" si="5"/>
        <v>RH Type</v>
      </c>
      <c r="D126" s="1" t="s">
        <v>375</v>
      </c>
      <c r="E126" s="1" t="s">
        <v>376</v>
      </c>
      <c r="F126" s="1" t="s">
        <v>377</v>
      </c>
    </row>
    <row r="127" spans="1:6">
      <c r="A127" s="504">
        <f t="shared" si="4"/>
        <v>545</v>
      </c>
      <c r="B127" s="1" t="s">
        <v>378</v>
      </c>
      <c r="C127" s="1" t="str">
        <f t="shared" ca="1" si="5"/>
        <v>Doctor</v>
      </c>
      <c r="D127" s="1" t="s">
        <v>379</v>
      </c>
      <c r="E127" s="1" t="s">
        <v>380</v>
      </c>
      <c r="F127" s="1" t="s">
        <v>381</v>
      </c>
    </row>
    <row r="128" spans="1:6">
      <c r="A128" s="504">
        <f t="shared" si="4"/>
        <v>546</v>
      </c>
      <c r="B128" s="1" t="s">
        <v>382</v>
      </c>
      <c r="C128" s="1" t="str">
        <f t="shared" ca="1" si="5"/>
        <v>Mobile</v>
      </c>
      <c r="D128" s="1" t="s">
        <v>279</v>
      </c>
      <c r="E128" s="1" t="s">
        <v>280</v>
      </c>
      <c r="F128" s="1" t="s">
        <v>280</v>
      </c>
    </row>
    <row r="129" spans="1:6">
      <c r="A129" s="504">
        <f t="shared" si="4"/>
        <v>547</v>
      </c>
      <c r="B129" s="1" t="s">
        <v>383</v>
      </c>
      <c r="C129" s="1" t="str">
        <f t="shared" ca="1" si="5"/>
        <v>Phone Office</v>
      </c>
      <c r="D129" s="1" t="s">
        <v>384</v>
      </c>
      <c r="E129" s="1" t="s">
        <v>385</v>
      </c>
      <c r="F129" s="1" t="s">
        <v>386</v>
      </c>
    </row>
    <row r="130" spans="1:6">
      <c r="A130" s="504">
        <f t="shared" si="4"/>
        <v>548</v>
      </c>
      <c r="B130" s="1" t="s">
        <v>387</v>
      </c>
      <c r="C130" s="1" t="str">
        <f t="shared" ca="1" si="5"/>
        <v>Phone Residence</v>
      </c>
      <c r="D130" s="1" t="s">
        <v>388</v>
      </c>
      <c r="E130" s="1" t="s">
        <v>389</v>
      </c>
      <c r="F130" s="1" t="s">
        <v>390</v>
      </c>
    </row>
    <row r="131" spans="1:6">
      <c r="A131" s="504">
        <f t="shared" si="4"/>
        <v>549</v>
      </c>
      <c r="B131" s="1" t="s">
        <v>391</v>
      </c>
      <c r="C131" s="1" t="str">
        <f t="shared" ca="1" si="5"/>
        <v>Health Security</v>
      </c>
      <c r="D131" s="1" t="s">
        <v>392</v>
      </c>
      <c r="E131" s="1" t="s">
        <v>393</v>
      </c>
      <c r="F131" s="1" t="s">
        <v>394</v>
      </c>
    </row>
    <row r="132" spans="1:6">
      <c r="A132" s="504">
        <f t="shared" si="4"/>
        <v>550</v>
      </c>
      <c r="B132" s="1" t="s">
        <v>395</v>
      </c>
      <c r="C132" s="1" t="str">
        <f t="shared" ca="1" si="5"/>
        <v>Phone</v>
      </c>
      <c r="D132" s="1" t="s">
        <v>275</v>
      </c>
      <c r="E132" s="1" t="s">
        <v>276</v>
      </c>
      <c r="F132" s="1" t="s">
        <v>277</v>
      </c>
    </row>
    <row r="133" spans="1:6">
      <c r="A133" s="504">
        <f t="shared" si="4"/>
        <v>551</v>
      </c>
      <c r="B133" s="1" t="s">
        <v>396</v>
      </c>
      <c r="C133" s="1" t="str">
        <f t="shared" ca="1" si="5"/>
        <v>Hospital</v>
      </c>
      <c r="D133" s="1" t="s">
        <v>397</v>
      </c>
      <c r="E133" s="1" t="s">
        <v>397</v>
      </c>
      <c r="F133" s="1" t="s">
        <v>397</v>
      </c>
    </row>
    <row r="134" spans="1:6">
      <c r="A134" s="504">
        <f t="shared" si="4"/>
        <v>552</v>
      </c>
      <c r="B134" s="1" t="s">
        <v>398</v>
      </c>
      <c r="C134" s="1" t="str">
        <f t="shared" ref="C134:C144" ca="1" si="6">OFFSET(C134,0,$C$1)</f>
        <v>I'm allergic to</v>
      </c>
      <c r="D134" s="1" t="s">
        <v>399</v>
      </c>
      <c r="E134" s="1" t="s">
        <v>400</v>
      </c>
      <c r="F134" s="1" t="s">
        <v>401</v>
      </c>
    </row>
    <row r="135" spans="1:6">
      <c r="A135" s="504">
        <f t="shared" si="4"/>
        <v>553</v>
      </c>
      <c r="B135" s="1" t="s">
        <v>402</v>
      </c>
      <c r="C135" s="1" t="str">
        <f t="shared" ca="1" si="6"/>
        <v>Vaccination against tetanus:</v>
      </c>
      <c r="D135" s="1" t="s">
        <v>403</v>
      </c>
      <c r="E135" s="1" t="s">
        <v>404</v>
      </c>
      <c r="F135" s="1" t="s">
        <v>405</v>
      </c>
    </row>
    <row r="136" spans="1:6">
      <c r="A136" s="504">
        <f t="shared" si="4"/>
        <v>554</v>
      </c>
      <c r="B136" s="1" t="s">
        <v>406</v>
      </c>
      <c r="C136" s="1" t="str">
        <f t="shared" ca="1" si="6"/>
        <v>yes</v>
      </c>
      <c r="D136" s="1" t="s">
        <v>8</v>
      </c>
      <c r="E136" s="1" t="s">
        <v>407</v>
      </c>
      <c r="F136" s="1" t="s">
        <v>66</v>
      </c>
    </row>
    <row r="137" spans="1:6">
      <c r="A137" s="504">
        <f t="shared" ref="A137:A200" si="7">IF(RIGHT(B137,8)="_section",(INT(A136/100)+1)*100,A136+1)</f>
        <v>555</v>
      </c>
      <c r="B137" s="1" t="s">
        <v>408</v>
      </c>
      <c r="C137" s="1" t="str">
        <f t="shared" ca="1" si="6"/>
        <v>not</v>
      </c>
      <c r="D137" s="1" t="s">
        <v>409</v>
      </c>
      <c r="E137" s="1" t="s">
        <v>7</v>
      </c>
      <c r="F137" s="1" t="s">
        <v>67</v>
      </c>
    </row>
    <row r="138" spans="1:6">
      <c r="A138" s="504">
        <f t="shared" si="7"/>
        <v>556</v>
      </c>
      <c r="B138" s="1" t="s">
        <v>410</v>
      </c>
      <c r="C138" s="1" t="str">
        <f t="shared" ca="1" si="6"/>
        <v>I suffer from:</v>
      </c>
      <c r="D138" s="1" t="s">
        <v>411</v>
      </c>
      <c r="E138" s="1" t="s">
        <v>412</v>
      </c>
      <c r="F138" s="1" t="s">
        <v>413</v>
      </c>
    </row>
    <row r="139" spans="1:6">
      <c r="A139" s="504">
        <f t="shared" si="7"/>
        <v>557</v>
      </c>
      <c r="B139" s="1" t="s">
        <v>414</v>
      </c>
      <c r="C139" s="1" t="str">
        <f t="shared" ca="1" si="6"/>
        <v>Heart</v>
      </c>
      <c r="D139" s="1" t="s">
        <v>415</v>
      </c>
      <c r="E139" s="1" t="s">
        <v>416</v>
      </c>
      <c r="F139" s="1" t="s">
        <v>417</v>
      </c>
    </row>
    <row r="140" spans="1:6">
      <c r="A140" s="504">
        <f t="shared" si="7"/>
        <v>558</v>
      </c>
      <c r="B140" s="1" t="s">
        <v>418</v>
      </c>
      <c r="C140" s="1" t="str">
        <f t="shared" ca="1" si="6"/>
        <v>Hemophilia</v>
      </c>
      <c r="D140" s="1" t="s">
        <v>419</v>
      </c>
      <c r="E140" s="1" t="s">
        <v>420</v>
      </c>
      <c r="F140" s="1" t="s">
        <v>420</v>
      </c>
    </row>
    <row r="141" spans="1:6">
      <c r="A141" s="504">
        <f t="shared" si="7"/>
        <v>559</v>
      </c>
      <c r="B141" s="1" t="s">
        <v>421</v>
      </c>
      <c r="C141" s="1" t="str">
        <f t="shared" ca="1" si="6"/>
        <v>Epilepsy report</v>
      </c>
      <c r="D141" s="1" t="s">
        <v>422</v>
      </c>
      <c r="E141" s="1" t="s">
        <v>423</v>
      </c>
      <c r="F141" s="1" t="s">
        <v>424</v>
      </c>
    </row>
    <row r="142" spans="1:6">
      <c r="A142" s="504">
        <f t="shared" si="7"/>
        <v>560</v>
      </c>
      <c r="B142" s="1" t="s">
        <v>425</v>
      </c>
      <c r="C142" s="1" t="str">
        <f t="shared" ca="1" si="6"/>
        <v>Diabetes</v>
      </c>
      <c r="D142" s="1" t="s">
        <v>426</v>
      </c>
      <c r="E142" s="1" t="s">
        <v>426</v>
      </c>
      <c r="F142" s="1" t="s">
        <v>426</v>
      </c>
    </row>
    <row r="143" spans="1:6">
      <c r="A143" s="504">
        <f t="shared" si="7"/>
        <v>561</v>
      </c>
      <c r="B143" s="1" t="s">
        <v>427</v>
      </c>
      <c r="C143" s="1" t="str">
        <f t="shared" ca="1" si="6"/>
        <v>In case of emergency notify:</v>
      </c>
      <c r="D143" s="1" t="s">
        <v>428</v>
      </c>
      <c r="E143" s="1" t="s">
        <v>429</v>
      </c>
      <c r="F143" s="1" t="s">
        <v>430</v>
      </c>
    </row>
    <row r="144" spans="1:6">
      <c r="A144" s="504">
        <f t="shared" si="7"/>
        <v>562</v>
      </c>
      <c r="B144" s="1" t="s">
        <v>431</v>
      </c>
      <c r="C144" s="1" t="str">
        <f t="shared" ca="1" si="6"/>
        <v>Name:</v>
      </c>
      <c r="D144" s="1" t="s">
        <v>432</v>
      </c>
      <c r="E144" s="1" t="s">
        <v>433</v>
      </c>
      <c r="F144" s="1" t="s">
        <v>434</v>
      </c>
    </row>
    <row r="145" spans="1:6">
      <c r="A145" s="504">
        <f t="shared" si="7"/>
        <v>563</v>
      </c>
      <c r="B145" s="1" t="s">
        <v>435</v>
      </c>
      <c r="C145" s="1" t="str">
        <f ca="1">OFFSET(C145,0,$C$1)</f>
        <v>Phone:</v>
      </c>
      <c r="D145" s="1" t="s">
        <v>436</v>
      </c>
      <c r="E145" s="1" t="s">
        <v>437</v>
      </c>
      <c r="F145" s="1" t="s">
        <v>438</v>
      </c>
    </row>
    <row r="146" spans="1:6">
      <c r="A146" s="504">
        <f t="shared" si="7"/>
        <v>564</v>
      </c>
      <c r="B146" s="1" t="s">
        <v>439</v>
      </c>
      <c r="C146" s="1" t="str">
        <f ca="1">OFFSET(C146,0,$C$1)</f>
        <v>Name:</v>
      </c>
      <c r="D146" s="1" t="s">
        <v>432</v>
      </c>
      <c r="E146" s="1" t="s">
        <v>433</v>
      </c>
      <c r="F146" s="1" t="s">
        <v>434</v>
      </c>
    </row>
    <row r="147" spans="1:6">
      <c r="A147" s="504">
        <f t="shared" si="7"/>
        <v>565</v>
      </c>
      <c r="B147" s="1" t="s">
        <v>440</v>
      </c>
      <c r="C147" s="1" t="str">
        <f ca="1">OFFSET(C147,0,$C$1)</f>
        <v>Phone:</v>
      </c>
      <c r="D147" s="1" t="s">
        <v>436</v>
      </c>
      <c r="E147" s="1" t="s">
        <v>437</v>
      </c>
      <c r="F147" s="1" t="s">
        <v>438</v>
      </c>
    </row>
    <row r="148" spans="1:6">
      <c r="A148" s="504">
        <f t="shared" si="7"/>
        <v>600</v>
      </c>
      <c r="B148" s="365" t="s">
        <v>441</v>
      </c>
      <c r="C148" s="365" t="str">
        <f t="shared" ref="C148:C210" ca="1" si="8">OFFSET(C148,0,$C$1)</f>
        <v>Holidays</v>
      </c>
      <c r="D148" s="365" t="s">
        <v>442</v>
      </c>
      <c r="E148" s="365" t="s">
        <v>153</v>
      </c>
      <c r="F148" s="365" t="s">
        <v>154</v>
      </c>
    </row>
    <row r="149" spans="1:6">
      <c r="A149" s="504">
        <f t="shared" si="7"/>
        <v>601</v>
      </c>
      <c r="B149" s="367" t="s">
        <v>443</v>
      </c>
      <c r="C149" s="367" t="str">
        <f t="shared" ca="1" si="8"/>
        <v>Holidays</v>
      </c>
      <c r="D149" s="367" t="s">
        <v>442</v>
      </c>
      <c r="E149" s="367" t="s">
        <v>444</v>
      </c>
      <c r="F149" s="367" t="s">
        <v>154</v>
      </c>
    </row>
    <row r="150" spans="1:6">
      <c r="A150" s="504">
        <f t="shared" si="7"/>
        <v>602</v>
      </c>
      <c r="B150" s="1" t="s">
        <v>445</v>
      </c>
      <c r="C150" s="1" t="str">
        <f t="shared" ca="1" si="8"/>
        <v>HOLYDAYS, CELEBRATIONS AND BIRTHDAYS</v>
      </c>
      <c r="D150" s="1" t="s">
        <v>446</v>
      </c>
      <c r="E150" s="1" t="s">
        <v>447</v>
      </c>
      <c r="F150" s="1" t="s">
        <v>448</v>
      </c>
    </row>
    <row r="151" spans="1:6">
      <c r="A151" s="504">
        <f t="shared" si="7"/>
        <v>603</v>
      </c>
      <c r="B151" s="1" t="s">
        <v>449</v>
      </c>
      <c r="C151" s="1" t="str">
        <f t="shared" ca="1" si="8"/>
        <v>AUXILIARY EASTER</v>
      </c>
      <c r="D151" s="1" t="s">
        <v>450</v>
      </c>
      <c r="E151" s="1" t="s">
        <v>451</v>
      </c>
      <c r="F151" s="1" t="s">
        <v>452</v>
      </c>
    </row>
    <row r="152" spans="1:6">
      <c r="A152" s="504">
        <f t="shared" si="7"/>
        <v>604</v>
      </c>
      <c r="B152" s="1" t="s">
        <v>453</v>
      </c>
      <c r="C152" s="1" t="str">
        <f t="shared" ca="1" si="8"/>
        <v>FIXED</v>
      </c>
      <c r="D152" s="1" t="s">
        <v>454</v>
      </c>
      <c r="E152" s="1" t="s">
        <v>455</v>
      </c>
      <c r="F152" s="1" t="s">
        <v>456</v>
      </c>
    </row>
    <row r="153" spans="1:6">
      <c r="A153" s="504">
        <f t="shared" si="7"/>
        <v>605</v>
      </c>
      <c r="B153" s="1" t="s">
        <v>457</v>
      </c>
      <c r="C153" s="1" t="str">
        <f t="shared" ca="1" si="8"/>
        <v>MOBILE WITH EASTER</v>
      </c>
      <c r="D153" s="1" t="s">
        <v>458</v>
      </c>
      <c r="E153" s="1" t="s">
        <v>459</v>
      </c>
      <c r="F153" s="1" t="s">
        <v>460</v>
      </c>
    </row>
    <row r="154" spans="1:6">
      <c r="A154" s="504">
        <f t="shared" si="7"/>
        <v>606</v>
      </c>
      <c r="B154" s="1" t="s">
        <v>461</v>
      </c>
      <c r="C154" s="1" t="str">
        <f t="shared" ca="1" si="8"/>
        <v>MOBILE - A PARTICULAR DAY WEEK FOR A PARTICULAR MONTH</v>
      </c>
      <c r="D154" s="1" t="s">
        <v>462</v>
      </c>
      <c r="E154" s="1" t="s">
        <v>463</v>
      </c>
      <c r="F154" s="1" t="s">
        <v>464</v>
      </c>
    </row>
    <row r="155" spans="1:6">
      <c r="A155" s="504">
        <f t="shared" si="7"/>
        <v>607</v>
      </c>
      <c r="B155" s="1" t="s">
        <v>465</v>
      </c>
      <c r="C155" s="1" t="str">
        <f t="shared" ca="1" si="8"/>
        <v>SEASONS OF THE YEAR</v>
      </c>
      <c r="D155" s="1" t="s">
        <v>466</v>
      </c>
      <c r="E155" s="1" t="s">
        <v>467</v>
      </c>
      <c r="F155" s="1" t="s">
        <v>468</v>
      </c>
    </row>
    <row r="156" spans="1:6">
      <c r="A156" s="504">
        <f t="shared" si="7"/>
        <v>608</v>
      </c>
      <c r="B156" s="1" t="s">
        <v>469</v>
      </c>
      <c r="C156" s="1" t="str">
        <f t="shared" ca="1" si="8"/>
        <v>AUXILIAR WEEKDAY</v>
      </c>
      <c r="D156" s="1" t="s">
        <v>470</v>
      </c>
      <c r="E156" s="1" t="s">
        <v>471</v>
      </c>
      <c r="F156" s="1" t="s">
        <v>472</v>
      </c>
    </row>
    <row r="157" spans="1:6">
      <c r="A157" s="504">
        <f t="shared" si="7"/>
        <v>609</v>
      </c>
      <c r="B157" s="1" t="s">
        <v>473</v>
      </c>
      <c r="C157" s="1" t="str">
        <f t="shared" ca="1" si="8"/>
        <v>Day</v>
      </c>
      <c r="D157" s="1" t="s">
        <v>474</v>
      </c>
      <c r="E157" s="1" t="s">
        <v>475</v>
      </c>
      <c r="F157" s="1" t="s">
        <v>476</v>
      </c>
    </row>
    <row r="158" spans="1:6">
      <c r="A158" s="504">
        <f t="shared" si="7"/>
        <v>610</v>
      </c>
      <c r="B158" s="1" t="s">
        <v>477</v>
      </c>
      <c r="C158" s="1" t="str">
        <f t="shared" ca="1" si="8"/>
        <v>Month</v>
      </c>
      <c r="D158" s="1" t="s">
        <v>478</v>
      </c>
      <c r="E158" s="1" t="s">
        <v>479</v>
      </c>
      <c r="F158" s="1" t="s">
        <v>480</v>
      </c>
    </row>
    <row r="159" spans="1:6">
      <c r="A159" s="504">
        <f t="shared" si="7"/>
        <v>611</v>
      </c>
      <c r="B159" s="1" t="s">
        <v>481</v>
      </c>
      <c r="C159" s="1" t="str">
        <f t="shared" ca="1" si="8"/>
        <v>Date</v>
      </c>
      <c r="D159" s="1" t="s">
        <v>482</v>
      </c>
      <c r="E159" s="1" t="s">
        <v>483</v>
      </c>
      <c r="F159" s="1" t="s">
        <v>484</v>
      </c>
    </row>
    <row r="160" spans="1:6">
      <c r="A160" s="504">
        <f t="shared" si="7"/>
        <v>612</v>
      </c>
      <c r="B160" s="1" t="s">
        <v>485</v>
      </c>
      <c r="C160" s="1" t="str">
        <f t="shared" ca="1" si="8"/>
        <v>Name</v>
      </c>
      <c r="D160" s="1" t="s">
        <v>257</v>
      </c>
      <c r="E160" s="1" t="s">
        <v>258</v>
      </c>
      <c r="F160" s="1" t="s">
        <v>259</v>
      </c>
    </row>
    <row r="161" spans="1:6">
      <c r="A161" s="504">
        <f t="shared" si="7"/>
        <v>613</v>
      </c>
      <c r="B161" s="1" t="s">
        <v>486</v>
      </c>
      <c r="C161" s="1" t="str">
        <f t="shared" ca="1" si="8"/>
        <v>Week Day</v>
      </c>
      <c r="D161" s="1" t="s">
        <v>487</v>
      </c>
      <c r="E161" s="1" t="s">
        <v>488</v>
      </c>
      <c r="F161" s="1" t="s">
        <v>489</v>
      </c>
    </row>
    <row r="162" spans="1:6">
      <c r="A162" s="504">
        <f t="shared" si="7"/>
        <v>614</v>
      </c>
      <c r="B162" s="1" t="s">
        <v>490</v>
      </c>
      <c r="C162" s="1" t="str">
        <f t="shared" ca="1" si="8"/>
        <v>Type</v>
      </c>
      <c r="D162" s="1" t="s">
        <v>491</v>
      </c>
      <c r="E162" s="1" t="s">
        <v>492</v>
      </c>
      <c r="F162" s="1" t="s">
        <v>492</v>
      </c>
    </row>
    <row r="163" spans="1:6">
      <c r="A163" s="504">
        <f t="shared" si="7"/>
        <v>615</v>
      </c>
      <c r="B163" s="1" t="s">
        <v>493</v>
      </c>
      <c r="C163" s="1" t="str">
        <f t="shared" ca="1" si="8"/>
        <v>Holyday</v>
      </c>
      <c r="D163" s="1" t="s">
        <v>494</v>
      </c>
      <c r="E163" s="1" t="s">
        <v>495</v>
      </c>
      <c r="F163" s="1" t="s">
        <v>495</v>
      </c>
    </row>
    <row r="164" spans="1:6">
      <c r="A164" s="504">
        <f t="shared" si="7"/>
        <v>616</v>
      </c>
      <c r="B164" s="1" t="s">
        <v>496</v>
      </c>
      <c r="C164" s="1" t="str">
        <f t="shared" ca="1" si="8"/>
        <v>Event</v>
      </c>
      <c r="D164" s="1" t="s">
        <v>497</v>
      </c>
      <c r="E164" s="1" t="s">
        <v>498</v>
      </c>
      <c r="F164" s="1" t="s">
        <v>498</v>
      </c>
    </row>
    <row r="165" spans="1:6">
      <c r="A165" s="504">
        <f t="shared" si="7"/>
        <v>617</v>
      </c>
      <c r="B165" s="1" t="s">
        <v>499</v>
      </c>
      <c r="C165" s="1" t="str">
        <f t="shared" ca="1" si="8"/>
        <v>Sunday</v>
      </c>
      <c r="D165" s="1" t="s">
        <v>64</v>
      </c>
      <c r="E165" s="1" t="s">
        <v>65</v>
      </c>
      <c r="F165" s="1" t="s">
        <v>65</v>
      </c>
    </row>
    <row r="166" spans="1:6">
      <c r="A166" s="504">
        <f t="shared" si="7"/>
        <v>618</v>
      </c>
      <c r="B166" s="1" t="s">
        <v>500</v>
      </c>
      <c r="C166" s="1" t="str">
        <f t="shared" ca="1" si="8"/>
        <v>Monday</v>
      </c>
      <c r="D166" s="1" t="s">
        <v>46</v>
      </c>
      <c r="E166" s="1" t="s">
        <v>47</v>
      </c>
      <c r="F166" s="1" t="s">
        <v>48</v>
      </c>
    </row>
    <row r="167" spans="1:6">
      <c r="A167" s="504">
        <f t="shared" si="7"/>
        <v>619</v>
      </c>
      <c r="B167" s="1" t="s">
        <v>501</v>
      </c>
      <c r="C167" s="1" t="str">
        <f t="shared" ca="1" si="8"/>
        <v>Tuesday</v>
      </c>
      <c r="D167" s="1" t="s">
        <v>49</v>
      </c>
      <c r="E167" s="1" t="s">
        <v>50</v>
      </c>
      <c r="F167" s="1" t="s">
        <v>51</v>
      </c>
    </row>
    <row r="168" spans="1:6">
      <c r="A168" s="504">
        <f t="shared" si="7"/>
        <v>620</v>
      </c>
      <c r="B168" s="1" t="s">
        <v>502</v>
      </c>
      <c r="C168" s="1" t="str">
        <f t="shared" ca="1" si="8"/>
        <v>Wednesday</v>
      </c>
      <c r="D168" s="1" t="s">
        <v>52</v>
      </c>
      <c r="E168" s="1" t="s">
        <v>53</v>
      </c>
      <c r="F168" s="1" t="s">
        <v>54</v>
      </c>
    </row>
    <row r="169" spans="1:6">
      <c r="A169" s="504">
        <f t="shared" si="7"/>
        <v>621</v>
      </c>
      <c r="B169" s="1" t="s">
        <v>503</v>
      </c>
      <c r="C169" s="1" t="str">
        <f t="shared" ca="1" si="8"/>
        <v>Tursday</v>
      </c>
      <c r="D169" s="1" t="s">
        <v>55</v>
      </c>
      <c r="E169" s="1" t="s">
        <v>56</v>
      </c>
      <c r="F169" s="1" t="s">
        <v>57</v>
      </c>
    </row>
    <row r="170" spans="1:6">
      <c r="A170" s="504">
        <f t="shared" si="7"/>
        <v>622</v>
      </c>
      <c r="B170" s="1" t="s">
        <v>504</v>
      </c>
      <c r="C170" s="1" t="str">
        <f t="shared" ca="1" si="8"/>
        <v>Friday</v>
      </c>
      <c r="D170" s="1" t="s">
        <v>58</v>
      </c>
      <c r="E170" s="1" t="s">
        <v>59</v>
      </c>
      <c r="F170" s="1" t="s">
        <v>60</v>
      </c>
    </row>
    <row r="171" spans="1:6">
      <c r="A171" s="504">
        <f t="shared" si="7"/>
        <v>623</v>
      </c>
      <c r="B171" s="1" t="s">
        <v>505</v>
      </c>
      <c r="C171" s="1" t="str">
        <f t="shared" ca="1" si="8"/>
        <v>Saturday</v>
      </c>
      <c r="D171" s="1" t="s">
        <v>61</v>
      </c>
      <c r="E171" s="1" t="s">
        <v>62</v>
      </c>
      <c r="F171" s="1" t="s">
        <v>63</v>
      </c>
    </row>
    <row r="172" spans="1:6">
      <c r="A172" s="504">
        <f t="shared" si="7"/>
        <v>624</v>
      </c>
      <c r="B172" s="1" t="s">
        <v>506</v>
      </c>
      <c r="C172" s="1" t="str">
        <f t="shared" ca="1" si="8"/>
        <v>Autumn</v>
      </c>
      <c r="D172" s="1" t="s">
        <v>507</v>
      </c>
      <c r="E172" s="1" t="s">
        <v>508</v>
      </c>
      <c r="F172" s="1" t="s">
        <v>509</v>
      </c>
    </row>
    <row r="173" spans="1:6">
      <c r="A173" s="504">
        <f t="shared" si="7"/>
        <v>625</v>
      </c>
      <c r="B173" s="1" t="s">
        <v>510</v>
      </c>
      <c r="C173" s="1" t="str">
        <f t="shared" ca="1" si="8"/>
        <v>Winter</v>
      </c>
      <c r="D173" s="1" t="s">
        <v>511</v>
      </c>
      <c r="E173" s="1" t="s">
        <v>512</v>
      </c>
      <c r="F173" s="1" t="s">
        <v>513</v>
      </c>
    </row>
    <row r="174" spans="1:6">
      <c r="A174" s="504">
        <f t="shared" si="7"/>
        <v>626</v>
      </c>
      <c r="B174" s="1" t="s">
        <v>514</v>
      </c>
      <c r="C174" s="1" t="str">
        <f t="shared" ca="1" si="8"/>
        <v>Spring</v>
      </c>
      <c r="D174" s="1" t="s">
        <v>515</v>
      </c>
      <c r="E174" s="1" t="s">
        <v>516</v>
      </c>
      <c r="F174" s="1" t="s">
        <v>516</v>
      </c>
    </row>
    <row r="175" spans="1:6">
      <c r="A175" s="504">
        <f t="shared" si="7"/>
        <v>627</v>
      </c>
      <c r="B175" s="1" t="s">
        <v>517</v>
      </c>
      <c r="C175" s="1" t="str">
        <f t="shared" ca="1" si="8"/>
        <v>Summer</v>
      </c>
      <c r="D175" s="1" t="s">
        <v>518</v>
      </c>
      <c r="E175" s="1" t="s">
        <v>519</v>
      </c>
      <c r="F175" s="1" t="s">
        <v>520</v>
      </c>
    </row>
    <row r="176" spans="1:6">
      <c r="A176" s="504">
        <f t="shared" si="7"/>
        <v>628</v>
      </c>
      <c r="B176" s="1" t="s">
        <v>1808</v>
      </c>
      <c r="C176" s="1" t="str">
        <f t="shared" ca="1" si="8"/>
        <v>Halloween</v>
      </c>
      <c r="D176" s="1" t="s">
        <v>521</v>
      </c>
      <c r="E176" s="1" t="s">
        <v>521</v>
      </c>
      <c r="F176" s="1" t="s">
        <v>521</v>
      </c>
    </row>
    <row r="177" spans="1:6">
      <c r="A177" s="504">
        <f t="shared" si="7"/>
        <v>629</v>
      </c>
      <c r="B177" s="364" t="s">
        <v>1816</v>
      </c>
      <c r="C177" s="1" t="str">
        <f t="shared" ca="1" si="8"/>
        <v>All Saints' Day</v>
      </c>
      <c r="D177" s="1" t="s">
        <v>522</v>
      </c>
      <c r="E177" s="1" t="s">
        <v>522</v>
      </c>
      <c r="F177" s="1" t="s">
        <v>523</v>
      </c>
    </row>
    <row r="178" spans="1:6">
      <c r="A178" s="504">
        <f t="shared" si="7"/>
        <v>630</v>
      </c>
      <c r="B178" s="364" t="s">
        <v>1817</v>
      </c>
      <c r="C178" s="1" t="str">
        <f t="shared" ca="1" si="8"/>
        <v>All Souls' Day</v>
      </c>
      <c r="D178" s="1" t="s">
        <v>524</v>
      </c>
      <c r="E178" s="1" t="s">
        <v>524</v>
      </c>
      <c r="F178" s="1" t="s">
        <v>525</v>
      </c>
    </row>
    <row r="179" spans="1:6">
      <c r="A179" s="504">
        <f t="shared" si="7"/>
        <v>631</v>
      </c>
      <c r="B179" s="1" t="s">
        <v>1809</v>
      </c>
      <c r="C179" s="1" t="str">
        <f t="shared" ca="1" si="8"/>
        <v>Advent</v>
      </c>
      <c r="D179" s="1" t="s">
        <v>526</v>
      </c>
      <c r="E179" s="1" t="s">
        <v>526</v>
      </c>
      <c r="F179" s="1" t="s">
        <v>527</v>
      </c>
    </row>
    <row r="180" spans="1:6">
      <c r="A180" s="504">
        <f t="shared" si="7"/>
        <v>632</v>
      </c>
      <c r="B180" s="1" t="s">
        <v>1810</v>
      </c>
      <c r="C180" s="1" t="str">
        <f t="shared" ca="1" si="8"/>
        <v>Christmas</v>
      </c>
      <c r="D180" s="1" t="s">
        <v>528</v>
      </c>
      <c r="E180" s="1" t="s">
        <v>528</v>
      </c>
      <c r="F180" s="1" t="s">
        <v>529</v>
      </c>
    </row>
    <row r="181" spans="1:6">
      <c r="A181" s="504">
        <f t="shared" si="7"/>
        <v>633</v>
      </c>
      <c r="B181" s="1" t="s">
        <v>1811</v>
      </c>
      <c r="C181" s="1" t="str">
        <f t="shared" ca="1" si="8"/>
        <v>Childermas</v>
      </c>
      <c r="D181" s="1" t="s">
        <v>530</v>
      </c>
      <c r="E181" s="1" t="s">
        <v>530</v>
      </c>
      <c r="F181" s="1" t="s">
        <v>531</v>
      </c>
    </row>
    <row r="182" spans="1:6">
      <c r="A182" s="504">
        <f t="shared" si="7"/>
        <v>634</v>
      </c>
      <c r="B182" s="1" t="s">
        <v>1812</v>
      </c>
      <c r="C182" s="1" t="str">
        <f t="shared" ca="1" si="8"/>
        <v>Epiphany</v>
      </c>
      <c r="D182" s="1" t="s">
        <v>532</v>
      </c>
      <c r="E182" s="1" t="s">
        <v>532</v>
      </c>
      <c r="F182" s="1" t="s">
        <v>533</v>
      </c>
    </row>
    <row r="183" spans="1:6">
      <c r="A183" s="504">
        <f t="shared" si="7"/>
        <v>635</v>
      </c>
      <c r="B183" s="1" t="s">
        <v>1813</v>
      </c>
      <c r="C183" s="1" t="str">
        <f t="shared" ca="1" si="8"/>
        <v>Candlemas</v>
      </c>
      <c r="D183" s="1" t="s">
        <v>534</v>
      </c>
      <c r="E183" s="1" t="s">
        <v>534</v>
      </c>
      <c r="F183" s="1" t="s">
        <v>535</v>
      </c>
    </row>
    <row r="184" spans="1:6">
      <c r="A184" s="504">
        <f t="shared" si="7"/>
        <v>636</v>
      </c>
      <c r="B184" s="364" t="s">
        <v>1818</v>
      </c>
      <c r="C184" s="1" t="str">
        <f t="shared" ca="1" si="8"/>
        <v>Palm Sunday</v>
      </c>
      <c r="D184" s="1" t="s">
        <v>536</v>
      </c>
      <c r="E184" s="1" t="s">
        <v>537</v>
      </c>
      <c r="F184" s="1" t="s">
        <v>538</v>
      </c>
    </row>
    <row r="185" spans="1:6">
      <c r="A185" s="504">
        <f t="shared" si="7"/>
        <v>637</v>
      </c>
      <c r="B185" s="1" t="s">
        <v>1814</v>
      </c>
      <c r="C185" s="1" t="str">
        <f t="shared" ca="1" si="8"/>
        <v>Carnival</v>
      </c>
      <c r="D185" s="1" t="s">
        <v>539</v>
      </c>
      <c r="E185" s="1" t="s">
        <v>539</v>
      </c>
      <c r="F185" s="1" t="s">
        <v>540</v>
      </c>
    </row>
    <row r="186" spans="1:6">
      <c r="A186" s="504">
        <f t="shared" si="7"/>
        <v>638</v>
      </c>
      <c r="B186" s="364" t="s">
        <v>1819</v>
      </c>
      <c r="C186" s="1" t="str">
        <f t="shared" ca="1" si="8"/>
        <v>Ash Wednesday</v>
      </c>
      <c r="D186" s="1" t="s">
        <v>541</v>
      </c>
      <c r="E186" s="1" t="s">
        <v>541</v>
      </c>
      <c r="F186" s="1" t="s">
        <v>542</v>
      </c>
    </row>
    <row r="187" spans="1:6">
      <c r="A187" s="504">
        <f t="shared" si="7"/>
        <v>639</v>
      </c>
      <c r="B187" s="364" t="s">
        <v>1820</v>
      </c>
      <c r="C187" s="1" t="str">
        <f t="shared" ca="1" si="8"/>
        <v>Holy Thursday</v>
      </c>
      <c r="D187" s="1" t="s">
        <v>543</v>
      </c>
      <c r="E187" s="1" t="s">
        <v>543</v>
      </c>
      <c r="F187" s="1" t="s">
        <v>544</v>
      </c>
    </row>
    <row r="188" spans="1:6">
      <c r="A188" s="504">
        <f t="shared" si="7"/>
        <v>640</v>
      </c>
      <c r="B188" s="364" t="s">
        <v>1821</v>
      </c>
      <c r="C188" s="1" t="str">
        <f t="shared" ca="1" si="8"/>
        <v>Good Friday</v>
      </c>
      <c r="D188" s="1" t="s">
        <v>545</v>
      </c>
      <c r="E188" s="1" t="s">
        <v>545</v>
      </c>
      <c r="F188" s="1" t="s">
        <v>546</v>
      </c>
    </row>
    <row r="189" spans="1:6">
      <c r="A189" s="504">
        <f t="shared" si="7"/>
        <v>641</v>
      </c>
      <c r="B189" s="364" t="s">
        <v>1822</v>
      </c>
      <c r="C189" s="1" t="str">
        <f t="shared" ca="1" si="8"/>
        <v>Holy Saturday</v>
      </c>
      <c r="D189" s="1" t="s">
        <v>547</v>
      </c>
      <c r="E189" s="1" t="s">
        <v>547</v>
      </c>
      <c r="F189" s="1" t="s">
        <v>548</v>
      </c>
    </row>
    <row r="190" spans="1:6">
      <c r="A190" s="504">
        <f t="shared" si="7"/>
        <v>642</v>
      </c>
      <c r="B190" s="1" t="s">
        <v>1815</v>
      </c>
      <c r="C190" s="1" t="str">
        <f t="shared" ca="1" si="8"/>
        <v>Easter</v>
      </c>
      <c r="D190" s="1" t="s">
        <v>549</v>
      </c>
      <c r="E190" s="1" t="s">
        <v>549</v>
      </c>
      <c r="F190" s="1" t="s">
        <v>550</v>
      </c>
    </row>
    <row r="191" spans="1:6">
      <c r="A191" s="504">
        <f t="shared" si="7"/>
        <v>643</v>
      </c>
      <c r="B191" s="364" t="s">
        <v>1823</v>
      </c>
      <c r="C191" s="1" t="str">
        <f t="shared" ca="1" si="8"/>
        <v>Easter Monday</v>
      </c>
      <c r="D191" s="1" t="s">
        <v>551</v>
      </c>
      <c r="E191" s="1" t="s">
        <v>551</v>
      </c>
      <c r="F191" s="1" t="s">
        <v>552</v>
      </c>
    </row>
    <row r="192" spans="1:6">
      <c r="A192" s="504">
        <f t="shared" si="7"/>
        <v>644</v>
      </c>
      <c r="B192" s="364" t="s">
        <v>1824</v>
      </c>
      <c r="C192" s="1" t="str">
        <f t="shared" ca="1" si="8"/>
        <v>Ascension Thursday</v>
      </c>
      <c r="D192" s="1" t="s">
        <v>553</v>
      </c>
      <c r="E192" s="1" t="s">
        <v>553</v>
      </c>
      <c r="F192" s="1" t="s">
        <v>554</v>
      </c>
    </row>
    <row r="193" spans="1:6">
      <c r="A193" s="504">
        <f t="shared" si="7"/>
        <v>645</v>
      </c>
      <c r="B193" s="364" t="s">
        <v>1825</v>
      </c>
      <c r="C193" s="1" t="str">
        <f t="shared" ca="1" si="8"/>
        <v>Pentecost or Whitsun</v>
      </c>
      <c r="D193" s="1" t="s">
        <v>555</v>
      </c>
      <c r="E193" s="1" t="s">
        <v>555</v>
      </c>
      <c r="F193" s="1" t="s">
        <v>556</v>
      </c>
    </row>
    <row r="194" spans="1:6">
      <c r="A194" s="504">
        <f t="shared" si="7"/>
        <v>646</v>
      </c>
      <c r="B194" s="364" t="s">
        <v>1826</v>
      </c>
      <c r="C194" s="1" t="str">
        <f t="shared" ca="1" si="8"/>
        <v>Trinity Sunday</v>
      </c>
      <c r="D194" s="1" t="s">
        <v>557</v>
      </c>
      <c r="E194" s="1" t="s">
        <v>557</v>
      </c>
      <c r="F194" s="1" t="s">
        <v>558</v>
      </c>
    </row>
    <row r="195" spans="1:6">
      <c r="A195" s="504">
        <f t="shared" si="7"/>
        <v>647</v>
      </c>
      <c r="B195" s="364" t="s">
        <v>1827</v>
      </c>
      <c r="C195" s="1" t="str">
        <f t="shared" ca="1" si="8"/>
        <v>Corpus Christi</v>
      </c>
      <c r="D195" s="1" t="s">
        <v>559</v>
      </c>
      <c r="E195" s="1" t="s">
        <v>559</v>
      </c>
      <c r="F195" s="1" t="s">
        <v>559</v>
      </c>
    </row>
    <row r="196" spans="1:6">
      <c r="A196" s="504">
        <f t="shared" si="7"/>
        <v>648</v>
      </c>
      <c r="B196" s="364" t="s">
        <v>1828</v>
      </c>
      <c r="C196" s="1" t="str">
        <f t="shared" ca="1" si="8"/>
        <v>Assumption of Mary</v>
      </c>
      <c r="D196" s="1" t="s">
        <v>560</v>
      </c>
      <c r="E196" s="1" t="s">
        <v>560</v>
      </c>
      <c r="F196" s="1" t="s">
        <v>561</v>
      </c>
    </row>
    <row r="197" spans="1:6">
      <c r="A197" s="504">
        <f t="shared" si="7"/>
        <v>649</v>
      </c>
      <c r="B197" s="364" t="s">
        <v>1829</v>
      </c>
      <c r="C197" s="1" t="str">
        <f t="shared" ca="1" si="8"/>
        <v>Watch Night</v>
      </c>
      <c r="D197" s="1" t="s">
        <v>562</v>
      </c>
      <c r="E197" s="1" t="s">
        <v>562</v>
      </c>
      <c r="F197" s="1" t="s">
        <v>563</v>
      </c>
    </row>
    <row r="198" spans="1:6">
      <c r="A198" s="504">
        <f t="shared" si="7"/>
        <v>700</v>
      </c>
      <c r="B198" s="365" t="s">
        <v>564</v>
      </c>
      <c r="C198" s="365" t="str">
        <f t="shared" ca="1" si="8"/>
        <v>Calendar</v>
      </c>
      <c r="D198" s="365" t="s">
        <v>12</v>
      </c>
      <c r="E198" s="365" t="s">
        <v>565</v>
      </c>
      <c r="F198" s="365" t="s">
        <v>566</v>
      </c>
    </row>
    <row r="199" spans="1:6">
      <c r="A199" s="504">
        <f t="shared" si="7"/>
        <v>701</v>
      </c>
      <c r="B199" s="367" t="s">
        <v>567</v>
      </c>
      <c r="C199" s="367" t="str">
        <f t="shared" ca="1" si="8"/>
        <v>Calendar</v>
      </c>
      <c r="D199" s="367" t="s">
        <v>12</v>
      </c>
      <c r="E199" s="367" t="s">
        <v>565</v>
      </c>
      <c r="F199" s="367" t="s">
        <v>565</v>
      </c>
    </row>
    <row r="200" spans="1:6">
      <c r="A200" s="504">
        <f t="shared" si="7"/>
        <v>702</v>
      </c>
      <c r="B200" s="1" t="s">
        <v>568</v>
      </c>
      <c r="C200" s="1" t="str">
        <f t="shared" ca="1" si="8"/>
        <v>Calendar</v>
      </c>
      <c r="D200" s="1" t="s">
        <v>12</v>
      </c>
      <c r="E200" s="1" t="s">
        <v>565</v>
      </c>
      <c r="F200" s="1" t="s">
        <v>566</v>
      </c>
    </row>
    <row r="201" spans="1:6">
      <c r="A201" s="504">
        <f t="shared" ref="A201:A264" si="9">IF(RIGHT(B201,8)="_section",(INT(A200/100)+1)*100,A200+1)</f>
        <v>703</v>
      </c>
      <c r="B201" s="1" t="s">
        <v>1744</v>
      </c>
      <c r="C201" s="1" t="str">
        <f t="shared" ca="1" si="8"/>
        <v>January</v>
      </c>
      <c r="D201" s="1" t="s">
        <v>569</v>
      </c>
      <c r="E201" s="1" t="s">
        <v>570</v>
      </c>
      <c r="F201" s="1" t="s">
        <v>571</v>
      </c>
    </row>
    <row r="202" spans="1:6">
      <c r="A202" s="504">
        <f t="shared" si="9"/>
        <v>704</v>
      </c>
      <c r="B202" s="364" t="s">
        <v>1745</v>
      </c>
      <c r="C202" s="1" t="str">
        <f t="shared" ca="1" si="8"/>
        <v>February</v>
      </c>
      <c r="D202" s="1" t="s">
        <v>572</v>
      </c>
      <c r="E202" s="1" t="s">
        <v>573</v>
      </c>
      <c r="F202" s="1" t="s">
        <v>574</v>
      </c>
    </row>
    <row r="203" spans="1:6">
      <c r="A203" s="504">
        <f t="shared" si="9"/>
        <v>705</v>
      </c>
      <c r="B203" s="364" t="s">
        <v>1746</v>
      </c>
      <c r="C203" s="1" t="str">
        <f t="shared" ca="1" si="8"/>
        <v>March</v>
      </c>
      <c r="D203" s="1" t="s">
        <v>575</v>
      </c>
      <c r="E203" s="1" t="s">
        <v>576</v>
      </c>
      <c r="F203" s="1" t="s">
        <v>577</v>
      </c>
    </row>
    <row r="204" spans="1:6">
      <c r="A204" s="504">
        <f t="shared" si="9"/>
        <v>706</v>
      </c>
      <c r="B204" s="364" t="s">
        <v>1747</v>
      </c>
      <c r="C204" s="1" t="str">
        <f t="shared" ca="1" si="8"/>
        <v>April</v>
      </c>
      <c r="D204" s="1" t="s">
        <v>578</v>
      </c>
      <c r="E204" s="1" t="s">
        <v>579</v>
      </c>
      <c r="F204" s="1" t="s">
        <v>579</v>
      </c>
    </row>
    <row r="205" spans="1:6">
      <c r="A205" s="504">
        <f t="shared" si="9"/>
        <v>707</v>
      </c>
      <c r="B205" s="364" t="s">
        <v>1748</v>
      </c>
      <c r="C205" s="1" t="str">
        <f t="shared" ca="1" si="8"/>
        <v>May</v>
      </c>
      <c r="D205" s="1" t="s">
        <v>580</v>
      </c>
      <c r="E205" s="1" t="s">
        <v>581</v>
      </c>
      <c r="F205" s="1" t="s">
        <v>582</v>
      </c>
    </row>
    <row r="206" spans="1:6">
      <c r="A206" s="504">
        <f t="shared" si="9"/>
        <v>708</v>
      </c>
      <c r="B206" s="364" t="s">
        <v>1749</v>
      </c>
      <c r="C206" s="1" t="str">
        <f t="shared" ca="1" si="8"/>
        <v>June</v>
      </c>
      <c r="D206" s="1" t="s">
        <v>583</v>
      </c>
      <c r="E206" s="1" t="s">
        <v>584</v>
      </c>
      <c r="F206" s="1" t="s">
        <v>585</v>
      </c>
    </row>
    <row r="207" spans="1:6">
      <c r="A207" s="504">
        <f t="shared" si="9"/>
        <v>709</v>
      </c>
      <c r="B207" s="364" t="s">
        <v>1750</v>
      </c>
      <c r="C207" s="1" t="str">
        <f t="shared" ca="1" si="8"/>
        <v>July</v>
      </c>
      <c r="D207" s="1" t="s">
        <v>586</v>
      </c>
      <c r="E207" s="1" t="s">
        <v>587</v>
      </c>
      <c r="F207" s="1" t="s">
        <v>588</v>
      </c>
    </row>
    <row r="208" spans="1:6">
      <c r="A208" s="504">
        <f t="shared" si="9"/>
        <v>710</v>
      </c>
      <c r="B208" s="364" t="s">
        <v>1751</v>
      </c>
      <c r="C208" s="1" t="str">
        <f t="shared" ca="1" si="8"/>
        <v>August</v>
      </c>
      <c r="D208" s="1" t="s">
        <v>589</v>
      </c>
      <c r="E208" s="1" t="s">
        <v>590</v>
      </c>
      <c r="F208" s="1" t="s">
        <v>590</v>
      </c>
    </row>
    <row r="209" spans="1:6">
      <c r="A209" s="504">
        <f t="shared" si="9"/>
        <v>711</v>
      </c>
      <c r="B209" s="364" t="s">
        <v>1752</v>
      </c>
      <c r="C209" s="1" t="str">
        <f t="shared" ca="1" si="8"/>
        <v>September</v>
      </c>
      <c r="D209" s="1" t="s">
        <v>591</v>
      </c>
      <c r="E209" s="1" t="s">
        <v>592</v>
      </c>
      <c r="F209" s="1" t="s">
        <v>593</v>
      </c>
    </row>
    <row r="210" spans="1:6">
      <c r="A210" s="504">
        <f t="shared" si="9"/>
        <v>712</v>
      </c>
      <c r="B210" s="364" t="s">
        <v>1753</v>
      </c>
      <c r="C210" s="1" t="str">
        <f t="shared" ca="1" si="8"/>
        <v>October</v>
      </c>
      <c r="D210" s="1" t="s">
        <v>594</v>
      </c>
      <c r="E210" s="1" t="s">
        <v>595</v>
      </c>
      <c r="F210" s="1" t="s">
        <v>596</v>
      </c>
    </row>
    <row r="211" spans="1:6">
      <c r="A211" s="504">
        <f t="shared" si="9"/>
        <v>713</v>
      </c>
      <c r="B211" s="364" t="s">
        <v>1754</v>
      </c>
      <c r="C211" s="1" t="str">
        <f t="shared" ref="C211:C279" ca="1" si="10">OFFSET(C211,0,$C$1)</f>
        <v>November</v>
      </c>
      <c r="D211" s="1" t="s">
        <v>597</v>
      </c>
      <c r="E211" s="1" t="s">
        <v>598</v>
      </c>
      <c r="F211" s="1" t="s">
        <v>599</v>
      </c>
    </row>
    <row r="212" spans="1:6">
      <c r="A212" s="504">
        <f t="shared" si="9"/>
        <v>714</v>
      </c>
      <c r="B212" s="364" t="s">
        <v>1755</v>
      </c>
      <c r="C212" s="1" t="str">
        <f t="shared" ca="1" si="10"/>
        <v>December</v>
      </c>
      <c r="D212" s="1" t="s">
        <v>600</v>
      </c>
      <c r="E212" s="1" t="s">
        <v>601</v>
      </c>
      <c r="F212" s="1" t="s">
        <v>602</v>
      </c>
    </row>
    <row r="213" spans="1:6">
      <c r="A213" s="504">
        <f t="shared" si="9"/>
        <v>715</v>
      </c>
      <c r="B213" s="368" t="s">
        <v>1756</v>
      </c>
      <c r="C213" s="1" t="str">
        <f t="shared" ref="C213:C219" ca="1" si="11">OFFSET(C213,0,$C$1)</f>
        <v>Su</v>
      </c>
      <c r="D213" s="1" t="s">
        <v>2</v>
      </c>
      <c r="E213" s="1" t="s">
        <v>631</v>
      </c>
      <c r="F213" s="1" t="s">
        <v>632</v>
      </c>
    </row>
    <row r="214" spans="1:6">
      <c r="A214" s="504">
        <f t="shared" si="9"/>
        <v>716</v>
      </c>
      <c r="B214" s="368" t="s">
        <v>1757</v>
      </c>
      <c r="C214" s="1" t="str">
        <f t="shared" ca="1" si="11"/>
        <v>Mo</v>
      </c>
      <c r="D214" s="1" t="s">
        <v>3</v>
      </c>
      <c r="E214" s="1" t="s">
        <v>633</v>
      </c>
      <c r="F214" s="1" t="s">
        <v>634</v>
      </c>
    </row>
    <row r="215" spans="1:6">
      <c r="A215" s="504">
        <f t="shared" si="9"/>
        <v>717</v>
      </c>
      <c r="B215" s="368" t="s">
        <v>1758</v>
      </c>
      <c r="C215" s="1" t="str">
        <f t="shared" ca="1" si="11"/>
        <v>Tu</v>
      </c>
      <c r="D215" s="1" t="s">
        <v>4</v>
      </c>
      <c r="E215" s="1" t="s">
        <v>635</v>
      </c>
      <c r="F215" s="1" t="s">
        <v>636</v>
      </c>
    </row>
    <row r="216" spans="1:6">
      <c r="A216" s="504">
        <f t="shared" si="9"/>
        <v>718</v>
      </c>
      <c r="B216" s="368" t="s">
        <v>1759</v>
      </c>
      <c r="C216" s="1" t="str">
        <f t="shared" ca="1" si="11"/>
        <v>We</v>
      </c>
      <c r="D216" s="1" t="s">
        <v>5</v>
      </c>
      <c r="E216" s="1" t="s">
        <v>637</v>
      </c>
      <c r="F216" s="1" t="s">
        <v>638</v>
      </c>
    </row>
    <row r="217" spans="1:6">
      <c r="A217" s="504">
        <f t="shared" si="9"/>
        <v>719</v>
      </c>
      <c r="B217" s="368" t="s">
        <v>1760</v>
      </c>
      <c r="C217" s="1" t="str">
        <f t="shared" ca="1" si="11"/>
        <v>Th</v>
      </c>
      <c r="D217" s="1" t="s">
        <v>6</v>
      </c>
      <c r="E217" s="1" t="s">
        <v>639</v>
      </c>
      <c r="F217" s="1" t="s">
        <v>638</v>
      </c>
    </row>
    <row r="218" spans="1:6">
      <c r="A218" s="504">
        <f t="shared" si="9"/>
        <v>720</v>
      </c>
      <c r="B218" s="368" t="s">
        <v>1761</v>
      </c>
      <c r="C218" s="1" t="str">
        <f t="shared" ca="1" si="11"/>
        <v>Fr</v>
      </c>
      <c r="D218" s="1" t="s">
        <v>0</v>
      </c>
      <c r="E218" s="1" t="s">
        <v>640</v>
      </c>
      <c r="F218" s="1" t="s">
        <v>634</v>
      </c>
    </row>
    <row r="219" spans="1:6">
      <c r="A219" s="504">
        <f t="shared" si="9"/>
        <v>721</v>
      </c>
      <c r="B219" s="368" t="s">
        <v>1762</v>
      </c>
      <c r="C219" s="1" t="str">
        <f t="shared" ca="1" si="11"/>
        <v>Sa</v>
      </c>
      <c r="D219" s="1" t="s">
        <v>1</v>
      </c>
      <c r="E219" s="1" t="s">
        <v>1</v>
      </c>
      <c r="F219" s="1" t="s">
        <v>634</v>
      </c>
    </row>
    <row r="220" spans="1:6">
      <c r="A220" s="504">
        <f t="shared" si="9"/>
        <v>722</v>
      </c>
      <c r="B220" s="1" t="s">
        <v>1763</v>
      </c>
      <c r="C220" s="1" t="str">
        <f t="shared" ca="1" si="10"/>
        <v>Sri Advaita Acarya - App.</v>
      </c>
      <c r="D220" s="1" t="s">
        <v>1597</v>
      </c>
      <c r="E220" s="1" t="s">
        <v>1584</v>
      </c>
      <c r="F220" s="1" t="s">
        <v>1584</v>
      </c>
    </row>
    <row r="221" spans="1:6">
      <c r="A221" s="504">
        <f t="shared" si="9"/>
        <v>723</v>
      </c>
      <c r="B221" s="1" t="s">
        <v>1764</v>
      </c>
      <c r="C221" s="1" t="str">
        <f t="shared" ca="1" si="10"/>
        <v>Lord Balarama - App.</v>
      </c>
      <c r="D221" s="1" t="s">
        <v>1598</v>
      </c>
      <c r="E221" s="1" t="s">
        <v>1589</v>
      </c>
      <c r="F221" s="1" t="s">
        <v>1589</v>
      </c>
    </row>
    <row r="222" spans="1:6">
      <c r="A222" s="504">
        <f t="shared" si="9"/>
        <v>724</v>
      </c>
      <c r="B222" s="1" t="s">
        <v>1765</v>
      </c>
      <c r="C222" s="1" t="str">
        <f t="shared" ca="1" si="10"/>
        <v>Bhagavad-gita - Advent</v>
      </c>
      <c r="D222" s="1" t="s">
        <v>85</v>
      </c>
      <c r="E222" s="1" t="s">
        <v>86</v>
      </c>
      <c r="F222" s="1" t="s">
        <v>86</v>
      </c>
    </row>
    <row r="223" spans="1:6">
      <c r="A223" s="504">
        <f t="shared" si="9"/>
        <v>725</v>
      </c>
      <c r="B223" s="1" t="s">
        <v>1766</v>
      </c>
      <c r="C223" s="1" t="str">
        <f t="shared" ca="1" si="10"/>
        <v>Srila Bhaktisiddhanta - App.</v>
      </c>
      <c r="D223" s="1" t="s">
        <v>1599</v>
      </c>
      <c r="E223" s="1" t="s">
        <v>1587</v>
      </c>
      <c r="F223" s="1" t="s">
        <v>1587</v>
      </c>
    </row>
    <row r="224" spans="1:6">
      <c r="A224" s="504">
        <f t="shared" si="9"/>
        <v>726</v>
      </c>
      <c r="B224" s="1" t="s">
        <v>1767</v>
      </c>
      <c r="C224" s="1" t="str">
        <f t="shared" ca="1" si="10"/>
        <v>Bhaktivinoda Thakura - App.</v>
      </c>
      <c r="D224" s="1" t="s">
        <v>1600</v>
      </c>
      <c r="E224" s="1" t="s">
        <v>1582</v>
      </c>
      <c r="F224" s="1" t="s">
        <v>1582</v>
      </c>
    </row>
    <row r="225" spans="1:6">
      <c r="A225" s="504">
        <f t="shared" si="9"/>
        <v>727</v>
      </c>
      <c r="B225" s="1" t="s">
        <v>1768</v>
      </c>
      <c r="C225" s="1" t="str">
        <f t="shared" ca="1" si="10"/>
        <v>Gaura Purnima</v>
      </c>
      <c r="D225" s="1" t="s">
        <v>691</v>
      </c>
      <c r="E225" s="1" t="s">
        <v>691</v>
      </c>
      <c r="F225" s="1" t="s">
        <v>691</v>
      </c>
    </row>
    <row r="226" spans="1:6">
      <c r="A226" s="504">
        <f t="shared" si="9"/>
        <v>728</v>
      </c>
      <c r="B226" s="1" t="s">
        <v>1769</v>
      </c>
      <c r="C226" s="1" t="str">
        <f t="shared" ca="1" si="10"/>
        <v>Dipa dana, Dipavali</v>
      </c>
      <c r="D226" s="1" t="s">
        <v>692</v>
      </c>
      <c r="E226" s="1" t="s">
        <v>692</v>
      </c>
      <c r="F226" s="1" t="s">
        <v>692</v>
      </c>
    </row>
    <row r="227" spans="1:6">
      <c r="A227" s="504">
        <f t="shared" si="9"/>
        <v>729</v>
      </c>
      <c r="B227" s="1" t="s">
        <v>1770</v>
      </c>
      <c r="C227" s="1" t="str">
        <f t="shared" ca="1" si="10"/>
        <v>Gadadhara Pandita -App.</v>
      </c>
      <c r="D227" s="1" t="s">
        <v>1601</v>
      </c>
      <c r="E227" s="1" t="s">
        <v>1594</v>
      </c>
      <c r="F227" s="1" t="s">
        <v>1594</v>
      </c>
    </row>
    <row r="228" spans="1:6">
      <c r="A228" s="504">
        <f t="shared" si="9"/>
        <v>730</v>
      </c>
      <c r="B228" s="1" t="s">
        <v>1771</v>
      </c>
      <c r="C228" s="1" t="str">
        <f t="shared" ca="1" si="10"/>
        <v>Srila Gaura Kisora - Dis.</v>
      </c>
      <c r="D228" s="1" t="s">
        <v>1602</v>
      </c>
      <c r="E228" s="1" t="s">
        <v>1593</v>
      </c>
      <c r="F228" s="1" t="s">
        <v>1593</v>
      </c>
    </row>
    <row r="229" spans="1:6">
      <c r="A229" s="504">
        <f t="shared" si="9"/>
        <v>731</v>
      </c>
      <c r="B229" s="1" t="s">
        <v>1772</v>
      </c>
      <c r="C229" s="1" t="str">
        <f t="shared" ca="1" si="10"/>
        <v>Gopala Bhatta G. - App.</v>
      </c>
      <c r="D229" s="1" t="s">
        <v>1603</v>
      </c>
      <c r="E229" s="1" t="s">
        <v>1581</v>
      </c>
      <c r="F229" s="1" t="s">
        <v>1581</v>
      </c>
    </row>
    <row r="230" spans="1:6">
      <c r="A230" s="504">
        <f t="shared" si="9"/>
        <v>732</v>
      </c>
      <c r="B230" s="1" t="s">
        <v>1773</v>
      </c>
      <c r="C230" s="1" t="str">
        <f t="shared" ca="1" si="10"/>
        <v>Govardhana Puja</v>
      </c>
      <c r="D230" s="1" t="s">
        <v>693</v>
      </c>
      <c r="E230" s="1" t="s">
        <v>693</v>
      </c>
      <c r="F230" s="1" t="s">
        <v>693</v>
      </c>
    </row>
    <row r="231" spans="1:6">
      <c r="A231" s="504">
        <f t="shared" si="9"/>
        <v>733</v>
      </c>
      <c r="B231" s="1" t="s">
        <v>1774</v>
      </c>
      <c r="C231" s="1" t="str">
        <f t="shared" ca="1" si="10"/>
        <v>Gundica Marjana</v>
      </c>
      <c r="D231" s="1" t="s">
        <v>9</v>
      </c>
      <c r="E231" s="1" t="s">
        <v>9</v>
      </c>
      <c r="F231" s="1" t="s">
        <v>9</v>
      </c>
    </row>
    <row r="232" spans="1:6">
      <c r="A232" s="504">
        <f t="shared" si="9"/>
        <v>734</v>
      </c>
      <c r="B232" s="1" t="s">
        <v>1775</v>
      </c>
      <c r="C232" s="1" t="str">
        <f t="shared" ca="1" si="10"/>
        <v>ISKCON - Incorporation</v>
      </c>
      <c r="D232" s="1" t="s">
        <v>1604</v>
      </c>
      <c r="E232" s="1" t="s">
        <v>81</v>
      </c>
      <c r="F232" s="1" t="s">
        <v>81</v>
      </c>
    </row>
    <row r="233" spans="1:6">
      <c r="A233" s="504">
        <f t="shared" si="9"/>
        <v>735</v>
      </c>
      <c r="B233" s="1" t="s">
        <v>1776</v>
      </c>
      <c r="C233" s="1" t="str">
        <f t="shared" ca="1" si="10"/>
        <v>Jhulana Yatra begins</v>
      </c>
      <c r="D233" s="1" t="s">
        <v>1605</v>
      </c>
      <c r="E233" s="1" t="s">
        <v>689</v>
      </c>
      <c r="F233" s="1" t="s">
        <v>689</v>
      </c>
    </row>
    <row r="234" spans="1:6">
      <c r="A234" s="504">
        <f t="shared" si="9"/>
        <v>736</v>
      </c>
      <c r="B234" s="1" t="s">
        <v>1777</v>
      </c>
      <c r="C234" s="1" t="str">
        <f t="shared" ca="1" si="10"/>
        <v>Jiva Gosvami - App.</v>
      </c>
      <c r="D234" s="1" t="s">
        <v>1606</v>
      </c>
      <c r="E234" s="1" t="s">
        <v>1580</v>
      </c>
      <c r="F234" s="1" t="s">
        <v>1580</v>
      </c>
    </row>
    <row r="235" spans="1:6">
      <c r="A235" s="504">
        <f t="shared" si="9"/>
        <v>737</v>
      </c>
      <c r="B235" s="1" t="s">
        <v>1778</v>
      </c>
      <c r="C235" s="1" t="str">
        <f t="shared" ca="1" si="10"/>
        <v>Sri Krsna Janmastami</v>
      </c>
      <c r="D235" s="1" t="s">
        <v>695</v>
      </c>
      <c r="E235" s="1" t="s">
        <v>695</v>
      </c>
      <c r="F235" s="1" t="s">
        <v>695</v>
      </c>
    </row>
    <row r="236" spans="1:6">
      <c r="A236" s="504">
        <f t="shared" si="9"/>
        <v>738</v>
      </c>
      <c r="B236" s="1" t="s">
        <v>1779</v>
      </c>
      <c r="C236" s="1" t="str">
        <f t="shared" ca="1" si="10"/>
        <v>Nityananda Trayodasi</v>
      </c>
      <c r="D236" s="1" t="s">
        <v>687</v>
      </c>
      <c r="E236" s="1" t="s">
        <v>687</v>
      </c>
      <c r="F236" s="1" t="s">
        <v>687</v>
      </c>
    </row>
    <row r="237" spans="1:6">
      <c r="A237" s="504">
        <f t="shared" si="9"/>
        <v>739</v>
      </c>
      <c r="B237" s="1" t="s">
        <v>1780</v>
      </c>
      <c r="C237" s="1" t="str">
        <f t="shared" ca="1" si="10"/>
        <v>Nrsimha Caturdasi</v>
      </c>
      <c r="D237" s="1" t="s">
        <v>700</v>
      </c>
      <c r="E237" s="1" t="s">
        <v>700</v>
      </c>
      <c r="F237" s="1" t="s">
        <v>700</v>
      </c>
    </row>
    <row r="238" spans="1:6">
      <c r="A238" s="504">
        <f t="shared" si="9"/>
        <v>740</v>
      </c>
      <c r="B238" s="1" t="s">
        <v>1781</v>
      </c>
      <c r="C238" s="1" t="str">
        <f t="shared" ca="1" si="10"/>
        <v>Srila Prabhupada - App.</v>
      </c>
      <c r="D238" s="1" t="s">
        <v>1607</v>
      </c>
      <c r="E238" s="1" t="s">
        <v>1592</v>
      </c>
      <c r="F238" s="1" t="s">
        <v>1592</v>
      </c>
    </row>
    <row r="239" spans="1:6">
      <c r="A239" s="504">
        <f t="shared" si="9"/>
        <v>741</v>
      </c>
      <c r="B239" s="1" t="s">
        <v>1782</v>
      </c>
      <c r="C239" s="1" t="str">
        <f t="shared" ca="1" si="10"/>
        <v>Srila Prabhupada - Dis.</v>
      </c>
      <c r="D239" s="1" t="s">
        <v>1608</v>
      </c>
      <c r="E239" s="1" t="s">
        <v>1591</v>
      </c>
      <c r="F239" s="1" t="s">
        <v>1591</v>
      </c>
    </row>
    <row r="240" spans="1:6">
      <c r="A240" s="504">
        <f t="shared" si="9"/>
        <v>742</v>
      </c>
      <c r="B240" s="1" t="s">
        <v>1783</v>
      </c>
      <c r="C240" s="1" t="str">
        <f t="shared" ca="1" si="10"/>
        <v>Prabhupada - Sannyasa Accep.</v>
      </c>
      <c r="D240" s="1" t="s">
        <v>1609</v>
      </c>
      <c r="E240" s="1" t="s">
        <v>82</v>
      </c>
      <c r="F240" s="1" t="s">
        <v>82</v>
      </c>
    </row>
    <row r="241" spans="1:6">
      <c r="A241" s="504">
        <f t="shared" si="9"/>
        <v>743</v>
      </c>
      <c r="B241" s="1" t="s">
        <v>1784</v>
      </c>
      <c r="C241" s="1" t="str">
        <f t="shared" ca="1" si="10"/>
        <v>Prabhupada in the USA</v>
      </c>
      <c r="D241" s="1" t="s">
        <v>1610</v>
      </c>
      <c r="E241" s="1" t="s">
        <v>83</v>
      </c>
      <c r="F241" s="1" t="s">
        <v>83</v>
      </c>
    </row>
    <row r="242" spans="1:6">
      <c r="A242" s="504">
        <f t="shared" si="9"/>
        <v>744</v>
      </c>
      <c r="B242" s="1" t="s">
        <v>1785</v>
      </c>
      <c r="C242" s="1" t="str">
        <f t="shared" ca="1" si="10"/>
        <v>Prabhupada - for the USA</v>
      </c>
      <c r="D242" s="1" t="s">
        <v>1611</v>
      </c>
      <c r="E242" s="1" t="s">
        <v>1519</v>
      </c>
      <c r="F242" s="1" t="s">
        <v>1620</v>
      </c>
    </row>
    <row r="243" spans="1:6">
      <c r="A243" s="504">
        <f t="shared" si="9"/>
        <v>745</v>
      </c>
      <c r="B243" s="1" t="s">
        <v>1786</v>
      </c>
      <c r="C243" s="1" t="str">
        <f t="shared" ca="1" si="10"/>
        <v>Radha Kunda app.</v>
      </c>
      <c r="D243" s="1" t="s">
        <v>1612</v>
      </c>
      <c r="E243" s="1" t="s">
        <v>84</v>
      </c>
      <c r="F243" s="1" t="s">
        <v>84</v>
      </c>
    </row>
    <row r="244" spans="1:6">
      <c r="A244" s="504">
        <f t="shared" si="9"/>
        <v>746</v>
      </c>
      <c r="B244" s="1" t="s">
        <v>1787</v>
      </c>
      <c r="C244" s="1" t="str">
        <f t="shared" ca="1" si="10"/>
        <v>Radhastami</v>
      </c>
      <c r="D244" s="1" t="s">
        <v>698</v>
      </c>
      <c r="E244" s="1" t="s">
        <v>698</v>
      </c>
      <c r="F244" s="1" t="s">
        <v>698</v>
      </c>
    </row>
    <row r="245" spans="1:6">
      <c r="A245" s="504">
        <f t="shared" si="9"/>
        <v>747</v>
      </c>
      <c r="B245" s="1" t="s">
        <v>1788</v>
      </c>
      <c r="C245" s="1" t="str">
        <f t="shared" ca="1" si="10"/>
        <v>Raghunatha Bhatta G. - Dis.</v>
      </c>
      <c r="D245" s="1" t="s">
        <v>1613</v>
      </c>
      <c r="E245" s="1" t="s">
        <v>1586</v>
      </c>
      <c r="F245" s="1" t="s">
        <v>1586</v>
      </c>
    </row>
    <row r="246" spans="1:6">
      <c r="A246" s="504">
        <f t="shared" si="9"/>
        <v>748</v>
      </c>
      <c r="B246" s="1" t="s">
        <v>1789</v>
      </c>
      <c r="C246" s="1" t="str">
        <f t="shared" ca="1" si="10"/>
        <v>Srila Raghunatha Dasa Gosvami - Appearance</v>
      </c>
      <c r="D246" s="1" t="s">
        <v>45</v>
      </c>
      <c r="E246" s="1" t="s">
        <v>1583</v>
      </c>
      <c r="F246" s="1" t="s">
        <v>1583</v>
      </c>
    </row>
    <row r="247" spans="1:6">
      <c r="A247" s="504">
        <f t="shared" si="9"/>
        <v>749</v>
      </c>
      <c r="B247" s="1" t="s">
        <v>1790</v>
      </c>
      <c r="C247" s="1" t="str">
        <f t="shared" ca="1" si="10"/>
        <v>Rama Navami</v>
      </c>
      <c r="D247" s="1" t="s">
        <v>694</v>
      </c>
      <c r="E247" s="1" t="s">
        <v>694</v>
      </c>
      <c r="F247" s="1" t="s">
        <v>694</v>
      </c>
    </row>
    <row r="248" spans="1:6">
      <c r="A248" s="504">
        <f t="shared" si="9"/>
        <v>750</v>
      </c>
      <c r="B248" s="1" t="s">
        <v>1791</v>
      </c>
      <c r="C248" s="1" t="str">
        <f t="shared" ca="1" si="10"/>
        <v>Ramacandra Vijayotsava</v>
      </c>
      <c r="D248" s="1" t="s">
        <v>686</v>
      </c>
      <c r="E248" s="1" t="s">
        <v>686</v>
      </c>
      <c r="F248" s="1" t="s">
        <v>686</v>
      </c>
    </row>
    <row r="249" spans="1:6">
      <c r="A249" s="504">
        <f t="shared" si="9"/>
        <v>751</v>
      </c>
      <c r="B249" s="1" t="s">
        <v>1792</v>
      </c>
      <c r="C249" s="1" t="str">
        <f t="shared" ca="1" si="10"/>
        <v>Ratha Yatra</v>
      </c>
      <c r="D249" s="1" t="s">
        <v>10</v>
      </c>
      <c r="E249" s="1" t="s">
        <v>10</v>
      </c>
      <c r="F249" s="1" t="s">
        <v>10</v>
      </c>
    </row>
    <row r="250" spans="1:6">
      <c r="A250" s="504">
        <f t="shared" si="9"/>
        <v>752</v>
      </c>
      <c r="B250" s="1" t="s">
        <v>1793</v>
      </c>
      <c r="C250" s="1" t="str">
        <f t="shared" ca="1" si="10"/>
        <v>Rupa Gosvami - Dis.</v>
      </c>
      <c r="D250" s="1" t="s">
        <v>1614</v>
      </c>
      <c r="E250" s="1" t="s">
        <v>1588</v>
      </c>
      <c r="F250" s="1" t="s">
        <v>1588</v>
      </c>
    </row>
    <row r="251" spans="1:6">
      <c r="A251" s="504">
        <f t="shared" si="9"/>
        <v>753</v>
      </c>
      <c r="B251" s="1" t="s">
        <v>1794</v>
      </c>
      <c r="C251" s="1" t="str">
        <f t="shared" ca="1" si="10"/>
        <v>Sanatana Gosvami - Dis.</v>
      </c>
      <c r="D251" s="1" t="s">
        <v>1615</v>
      </c>
      <c r="E251" s="1" t="s">
        <v>1585</v>
      </c>
      <c r="F251" s="1" t="s">
        <v>1585</v>
      </c>
    </row>
    <row r="252" spans="1:6">
      <c r="A252" s="504">
        <f t="shared" si="9"/>
        <v>754</v>
      </c>
      <c r="B252" s="1" t="s">
        <v>1795</v>
      </c>
      <c r="C252" s="1" t="str">
        <f t="shared" ca="1" si="10"/>
        <v>Sita Devi (Sri Rama) - App.</v>
      </c>
      <c r="D252" s="1" t="s">
        <v>1616</v>
      </c>
      <c r="E252" s="1" t="s">
        <v>1596</v>
      </c>
      <c r="F252" s="1" t="s">
        <v>1617</v>
      </c>
    </row>
    <row r="253" spans="1:6">
      <c r="A253" s="504">
        <f t="shared" si="9"/>
        <v>755</v>
      </c>
      <c r="B253" s="1" t="s">
        <v>1796</v>
      </c>
      <c r="C253" s="1" t="str">
        <f t="shared" ca="1" si="10"/>
        <v>Sita Thakurani (Sri Advaita) - Ap.</v>
      </c>
      <c r="D253" s="1" t="s">
        <v>1618</v>
      </c>
      <c r="E253" s="1" t="s">
        <v>1595</v>
      </c>
      <c r="F253" s="1" t="s">
        <v>1621</v>
      </c>
    </row>
    <row r="254" spans="1:6">
      <c r="A254" s="504">
        <f t="shared" si="9"/>
        <v>756</v>
      </c>
      <c r="B254" s="1" t="s">
        <v>1797</v>
      </c>
      <c r="C254" s="1" t="str">
        <f t="shared" ca="1" si="10"/>
        <v>Snana Yatra</v>
      </c>
      <c r="D254" s="1" t="s">
        <v>684</v>
      </c>
      <c r="E254" s="1" t="s">
        <v>684</v>
      </c>
      <c r="F254" s="1" t="s">
        <v>684</v>
      </c>
    </row>
    <row r="255" spans="1:6">
      <c r="A255" s="504">
        <f t="shared" si="9"/>
        <v>757</v>
      </c>
      <c r="B255" s="1" t="s">
        <v>1798</v>
      </c>
      <c r="C255" s="1" t="str">
        <f t="shared" ca="1" si="10"/>
        <v>Sri Balarama Rasayatra</v>
      </c>
      <c r="D255" s="1" t="s">
        <v>696</v>
      </c>
      <c r="E255" s="1" t="s">
        <v>696</v>
      </c>
      <c r="F255" s="1" t="s">
        <v>696</v>
      </c>
    </row>
    <row r="256" spans="1:6">
      <c r="A256" s="504">
        <f t="shared" si="9"/>
        <v>758</v>
      </c>
      <c r="B256" s="1" t="s">
        <v>1799</v>
      </c>
      <c r="C256" s="1" t="str">
        <f t="shared" ca="1" si="10"/>
        <v>Sri Krsna Madhura Utsava</v>
      </c>
      <c r="D256" s="1" t="s">
        <v>688</v>
      </c>
      <c r="E256" s="1" t="s">
        <v>688</v>
      </c>
      <c r="F256" s="1" t="s">
        <v>688</v>
      </c>
    </row>
    <row r="257" spans="1:6">
      <c r="A257" s="504">
        <f t="shared" si="9"/>
        <v>759</v>
      </c>
      <c r="B257" s="1" t="s">
        <v>1800</v>
      </c>
      <c r="C257" s="1" t="str">
        <f t="shared" ca="1" si="10"/>
        <v>Sri Krsna Pusya Abhiseka</v>
      </c>
      <c r="D257" s="1" t="s">
        <v>682</v>
      </c>
      <c r="E257" s="1" t="s">
        <v>682</v>
      </c>
      <c r="F257" s="1" t="s">
        <v>682</v>
      </c>
    </row>
    <row r="258" spans="1:6">
      <c r="A258" s="504">
        <f t="shared" si="9"/>
        <v>760</v>
      </c>
      <c r="B258" s="1" t="s">
        <v>1801</v>
      </c>
      <c r="C258" s="1" t="str">
        <f t="shared" ca="1" si="10"/>
        <v>Sri Krsna Rasayatra</v>
      </c>
      <c r="D258" s="1" t="s">
        <v>697</v>
      </c>
      <c r="E258" s="1" t="s">
        <v>697</v>
      </c>
      <c r="F258" s="1" t="s">
        <v>697</v>
      </c>
    </row>
    <row r="259" spans="1:6">
      <c r="A259" s="504">
        <f t="shared" si="9"/>
        <v>761</v>
      </c>
      <c r="B259" s="1" t="s">
        <v>1802</v>
      </c>
      <c r="C259" s="1" t="str">
        <f t="shared" ca="1" si="10"/>
        <v>Sri Krsna Saradiya Rasayatra</v>
      </c>
      <c r="D259" s="1" t="s">
        <v>690</v>
      </c>
      <c r="E259" s="1" t="s">
        <v>690</v>
      </c>
      <c r="F259" s="1" t="s">
        <v>690</v>
      </c>
    </row>
    <row r="260" spans="1:6">
      <c r="A260" s="504">
        <f t="shared" si="9"/>
        <v>762</v>
      </c>
      <c r="B260" s="1" t="s">
        <v>1803</v>
      </c>
      <c r="C260" s="1" t="str">
        <f t="shared" ca="1" si="10"/>
        <v>Sri Srivasa Pandita - App.</v>
      </c>
      <c r="D260" s="1" t="s">
        <v>1619</v>
      </c>
      <c r="E260" s="1" t="s">
        <v>1590</v>
      </c>
      <c r="F260" s="1" t="s">
        <v>1590</v>
      </c>
    </row>
    <row r="261" spans="1:6">
      <c r="A261" s="504">
        <f t="shared" si="9"/>
        <v>763</v>
      </c>
      <c r="B261" s="1" t="s">
        <v>1804</v>
      </c>
      <c r="C261" s="1" t="str">
        <f t="shared" ca="1" si="10"/>
        <v>Pandava Nirjala Ekadasi</v>
      </c>
      <c r="D261" s="1" t="s">
        <v>683</v>
      </c>
      <c r="E261" s="1" t="s">
        <v>683</v>
      </c>
      <c r="F261" s="1" t="s">
        <v>683</v>
      </c>
    </row>
    <row r="262" spans="1:6">
      <c r="A262" s="504">
        <f t="shared" si="9"/>
        <v>764</v>
      </c>
      <c r="B262" s="1" t="s">
        <v>1805</v>
      </c>
      <c r="C262" s="1" t="str">
        <f t="shared" ca="1" si="10"/>
        <v>Tulasi-Saligrama Vivaha</v>
      </c>
      <c r="D262" s="1" t="s">
        <v>699</v>
      </c>
      <c r="E262" s="1" t="s">
        <v>699</v>
      </c>
      <c r="F262" s="1" t="s">
        <v>699</v>
      </c>
    </row>
    <row r="263" spans="1:6">
      <c r="A263" s="504">
        <f t="shared" si="9"/>
        <v>765</v>
      </c>
      <c r="B263" s="1" t="s">
        <v>1806</v>
      </c>
      <c r="C263" s="1" t="str">
        <f t="shared" ca="1" si="10"/>
        <v>Sri Vamana Dvadasi</v>
      </c>
      <c r="D263" s="1" t="s">
        <v>701</v>
      </c>
      <c r="E263" s="1" t="s">
        <v>701</v>
      </c>
      <c r="F263" s="1" t="s">
        <v>701</v>
      </c>
    </row>
    <row r="264" spans="1:6">
      <c r="A264" s="504">
        <f t="shared" si="9"/>
        <v>766</v>
      </c>
      <c r="B264" s="1" t="s">
        <v>1807</v>
      </c>
      <c r="C264" s="1" t="str">
        <f t="shared" ca="1" si="10"/>
        <v>Varaha Dvadasi</v>
      </c>
      <c r="D264" s="1" t="s">
        <v>685</v>
      </c>
      <c r="E264" s="1" t="s">
        <v>685</v>
      </c>
      <c r="F264" s="1" t="s">
        <v>685</v>
      </c>
    </row>
    <row r="265" spans="1:6">
      <c r="A265" s="504">
        <f t="shared" ref="A265:A328" si="12">IF(RIGHT(B265,8)="_section",(INT(A264/100)+1)*100,A264+1)</f>
        <v>800</v>
      </c>
      <c r="B265" s="365" t="s">
        <v>603</v>
      </c>
      <c r="C265" s="365" t="str">
        <f t="shared" ca="1" si="10"/>
        <v>Monthly</v>
      </c>
      <c r="D265" s="365" t="s">
        <v>187</v>
      </c>
      <c r="E265" s="365" t="s">
        <v>188</v>
      </c>
      <c r="F265" s="365" t="s">
        <v>189</v>
      </c>
    </row>
    <row r="266" spans="1:6">
      <c r="A266" s="504">
        <f t="shared" si="12"/>
        <v>801</v>
      </c>
      <c r="B266" s="365" t="s">
        <v>604</v>
      </c>
      <c r="C266" s="365" t="str">
        <f t="shared" ca="1" si="10"/>
        <v>Monthly</v>
      </c>
      <c r="D266" s="365" t="s">
        <v>187</v>
      </c>
      <c r="E266" s="365" t="s">
        <v>188</v>
      </c>
      <c r="F266" s="365" t="s">
        <v>189</v>
      </c>
    </row>
    <row r="267" spans="1:6">
      <c r="A267" s="504">
        <f t="shared" si="12"/>
        <v>802</v>
      </c>
      <c r="B267" s="1" t="s">
        <v>605</v>
      </c>
      <c r="C267" s="1" t="str">
        <f t="shared" ca="1" si="10"/>
        <v>MONTHLY PLANNING</v>
      </c>
      <c r="D267" s="1" t="s">
        <v>606</v>
      </c>
      <c r="E267" s="1" t="s">
        <v>607</v>
      </c>
      <c r="F267" s="1" t="s">
        <v>608</v>
      </c>
    </row>
    <row r="268" spans="1:6">
      <c r="A268" s="504">
        <f t="shared" si="12"/>
        <v>803</v>
      </c>
      <c r="B268" s="1" t="s">
        <v>609</v>
      </c>
      <c r="C268" s="1" t="str">
        <f t="shared" ca="1" si="10"/>
        <v>PRIORITIES</v>
      </c>
      <c r="D268" s="1" t="s">
        <v>610</v>
      </c>
      <c r="E268" s="1" t="s">
        <v>611</v>
      </c>
      <c r="F268" s="1" t="s">
        <v>611</v>
      </c>
    </row>
    <row r="269" spans="1:6" s="377" customFormat="1">
      <c r="A269" s="504">
        <f t="shared" si="12"/>
        <v>900</v>
      </c>
      <c r="B269" s="365" t="s">
        <v>1884</v>
      </c>
      <c r="C269" s="365" t="str">
        <f t="shared" ca="1" si="10"/>
        <v>Weekly</v>
      </c>
      <c r="D269" s="365" t="s">
        <v>1883</v>
      </c>
      <c r="E269" s="365" t="s">
        <v>613</v>
      </c>
      <c r="F269" s="365" t="s">
        <v>613</v>
      </c>
    </row>
    <row r="270" spans="1:6" s="377" customFormat="1">
      <c r="A270" s="504">
        <f t="shared" si="12"/>
        <v>901</v>
      </c>
      <c r="B270" s="367" t="s">
        <v>1885</v>
      </c>
      <c r="C270" s="367" t="str">
        <f t="shared" ca="1" si="10"/>
        <v>W</v>
      </c>
      <c r="D270" s="367" t="s">
        <v>1895</v>
      </c>
      <c r="E270" s="367" t="s">
        <v>634</v>
      </c>
      <c r="F270" s="367" t="s">
        <v>634</v>
      </c>
    </row>
    <row r="271" spans="1:6">
      <c r="A271" s="504">
        <f t="shared" si="12"/>
        <v>902</v>
      </c>
      <c r="B271" s="377" t="s">
        <v>1886</v>
      </c>
      <c r="C271" s="1" t="str">
        <f t="shared" ca="1" si="10"/>
        <v>Week</v>
      </c>
      <c r="D271" s="1" t="s">
        <v>612</v>
      </c>
      <c r="E271" s="1" t="s">
        <v>613</v>
      </c>
      <c r="F271" s="1" t="s">
        <v>613</v>
      </c>
    </row>
    <row r="272" spans="1:6">
      <c r="A272" s="504">
        <f t="shared" si="12"/>
        <v>903</v>
      </c>
      <c r="B272" s="377" t="s">
        <v>1887</v>
      </c>
      <c r="C272" s="1" t="str">
        <f t="shared" ca="1" si="10"/>
        <v>Self Improvement</v>
      </c>
      <c r="D272" s="1" t="s">
        <v>614</v>
      </c>
      <c r="E272" s="1" t="s">
        <v>615</v>
      </c>
      <c r="F272" s="1" t="s">
        <v>616</v>
      </c>
    </row>
    <row r="273" spans="1:6">
      <c r="A273" s="504">
        <f t="shared" si="12"/>
        <v>904</v>
      </c>
      <c r="B273" s="377" t="s">
        <v>1888</v>
      </c>
      <c r="C273" s="1" t="str">
        <f t="shared" ca="1" si="10"/>
        <v>Espiritual</v>
      </c>
      <c r="D273" s="1" t="s">
        <v>617</v>
      </c>
      <c r="E273" s="1" t="s">
        <v>617</v>
      </c>
      <c r="F273" s="1" t="s">
        <v>617</v>
      </c>
    </row>
    <row r="274" spans="1:6">
      <c r="A274" s="504">
        <f t="shared" si="12"/>
        <v>905</v>
      </c>
      <c r="B274" s="377" t="s">
        <v>1889</v>
      </c>
      <c r="C274" s="1" t="str">
        <f t="shared" ca="1" si="10"/>
        <v>Emotional</v>
      </c>
      <c r="D274" s="1" t="s">
        <v>618</v>
      </c>
      <c r="E274" s="1" t="s">
        <v>619</v>
      </c>
      <c r="F274" s="1" t="s">
        <v>619</v>
      </c>
    </row>
    <row r="275" spans="1:6">
      <c r="A275" s="504">
        <f t="shared" si="12"/>
        <v>906</v>
      </c>
      <c r="B275" s="377" t="s">
        <v>1890</v>
      </c>
      <c r="C275" s="1" t="str">
        <f t="shared" ca="1" si="10"/>
        <v>Intelectual</v>
      </c>
      <c r="D275" s="1" t="s">
        <v>620</v>
      </c>
      <c r="E275" s="1" t="s">
        <v>620</v>
      </c>
      <c r="F275" s="1" t="s">
        <v>620</v>
      </c>
    </row>
    <row r="276" spans="1:6">
      <c r="A276" s="504">
        <f t="shared" si="12"/>
        <v>907</v>
      </c>
      <c r="B276" s="377" t="s">
        <v>1891</v>
      </c>
      <c r="C276" s="1" t="str">
        <f t="shared" ca="1" si="10"/>
        <v>Fisical</v>
      </c>
      <c r="D276" s="1" t="s">
        <v>621</v>
      </c>
      <c r="E276" s="1" t="s">
        <v>622</v>
      </c>
      <c r="F276" s="1" t="s">
        <v>622</v>
      </c>
    </row>
    <row r="277" spans="1:6">
      <c r="A277" s="504">
        <f t="shared" si="12"/>
        <v>908</v>
      </c>
      <c r="B277" s="377" t="s">
        <v>1892</v>
      </c>
      <c r="C277" s="1" t="str">
        <f t="shared" ca="1" si="10"/>
        <v>Important</v>
      </c>
      <c r="D277" s="1" t="s">
        <v>623</v>
      </c>
      <c r="E277" s="1" t="s">
        <v>624</v>
      </c>
      <c r="F277" s="1" t="s">
        <v>624</v>
      </c>
    </row>
    <row r="278" spans="1:6">
      <c r="A278" s="504">
        <f t="shared" si="12"/>
        <v>909</v>
      </c>
      <c r="B278" s="377" t="s">
        <v>1893</v>
      </c>
      <c r="C278" s="1" t="str">
        <f t="shared" ca="1" si="10"/>
        <v>Areas</v>
      </c>
      <c r="D278" s="1" t="s">
        <v>625</v>
      </c>
      <c r="E278" s="1" t="s">
        <v>626</v>
      </c>
      <c r="F278" s="1" t="s">
        <v>626</v>
      </c>
    </row>
    <row r="279" spans="1:6">
      <c r="A279" s="504">
        <f t="shared" si="12"/>
        <v>910</v>
      </c>
      <c r="B279" s="377" t="s">
        <v>1894</v>
      </c>
      <c r="C279" s="1" t="str">
        <f t="shared" ca="1" si="10"/>
        <v>Goals</v>
      </c>
      <c r="D279" s="1" t="s">
        <v>627</v>
      </c>
      <c r="E279" s="1" t="s">
        <v>628</v>
      </c>
      <c r="F279" s="1" t="s">
        <v>628</v>
      </c>
    </row>
    <row r="280" spans="1:6">
      <c r="A280" s="504">
        <f t="shared" si="12"/>
        <v>1000</v>
      </c>
      <c r="B280" s="365" t="s">
        <v>641</v>
      </c>
      <c r="C280" s="365" t="str">
        <f t="shared" ref="C280:C314" ca="1" si="13">OFFSET(C280,0,$C$1)</f>
        <v>Notes-Left</v>
      </c>
      <c r="D280" s="365" t="s">
        <v>155</v>
      </c>
      <c r="E280" s="365" t="s">
        <v>156</v>
      </c>
      <c r="F280" s="365" t="s">
        <v>157</v>
      </c>
    </row>
    <row r="281" spans="1:6">
      <c r="A281" s="504">
        <f t="shared" si="12"/>
        <v>1001</v>
      </c>
      <c r="B281" s="367" t="s">
        <v>642</v>
      </c>
      <c r="C281" s="367" t="str">
        <f t="shared" ca="1" si="13"/>
        <v>Notes</v>
      </c>
      <c r="D281" s="367" t="s">
        <v>644</v>
      </c>
      <c r="E281" s="367" t="s">
        <v>645</v>
      </c>
      <c r="F281" s="367" t="s">
        <v>1896</v>
      </c>
    </row>
    <row r="282" spans="1:6">
      <c r="A282" s="504">
        <f t="shared" si="12"/>
        <v>1002</v>
      </c>
      <c r="B282" s="1" t="s">
        <v>643</v>
      </c>
      <c r="C282" s="1" t="str">
        <f t="shared" ca="1" si="13"/>
        <v>Notes</v>
      </c>
      <c r="D282" s="1" t="s">
        <v>644</v>
      </c>
      <c r="E282" s="1" t="s">
        <v>645</v>
      </c>
      <c r="F282" s="1" t="s">
        <v>646</v>
      </c>
    </row>
    <row r="283" spans="1:6">
      <c r="A283" s="504">
        <f t="shared" si="12"/>
        <v>1100</v>
      </c>
      <c r="B283" s="365" t="s">
        <v>647</v>
      </c>
      <c r="C283" s="365" t="str">
        <f t="shared" ca="1" si="13"/>
        <v>Notes-Right</v>
      </c>
      <c r="D283" s="365" t="s">
        <v>158</v>
      </c>
      <c r="E283" s="365" t="s">
        <v>159</v>
      </c>
      <c r="F283" s="365" t="s">
        <v>160</v>
      </c>
    </row>
    <row r="284" spans="1:6">
      <c r="A284" s="504">
        <f t="shared" si="12"/>
        <v>1101</v>
      </c>
      <c r="B284" s="365" t="s">
        <v>648</v>
      </c>
      <c r="C284" s="365" t="str">
        <f t="shared" ca="1" si="13"/>
        <v>Notes</v>
      </c>
      <c r="D284" s="365" t="s">
        <v>644</v>
      </c>
      <c r="E284" s="365" t="s">
        <v>645</v>
      </c>
      <c r="F284" s="365" t="s">
        <v>1896</v>
      </c>
    </row>
    <row r="285" spans="1:6">
      <c r="A285" s="504">
        <f t="shared" si="12"/>
        <v>1102</v>
      </c>
      <c r="B285" s="1" t="s">
        <v>649</v>
      </c>
      <c r="C285" s="1" t="str">
        <f t="shared" ca="1" si="13"/>
        <v>Notes</v>
      </c>
      <c r="D285" s="1" t="s">
        <v>644</v>
      </c>
      <c r="E285" s="1" t="s">
        <v>645</v>
      </c>
      <c r="F285" s="1" t="s">
        <v>646</v>
      </c>
    </row>
    <row r="286" spans="1:6">
      <c r="A286" s="504">
        <f t="shared" si="12"/>
        <v>1200</v>
      </c>
      <c r="B286" s="365" t="s">
        <v>650</v>
      </c>
      <c r="C286" s="365" t="str">
        <f t="shared" ca="1" si="13"/>
        <v>Contact-Left</v>
      </c>
      <c r="D286" s="365" t="s">
        <v>26</v>
      </c>
      <c r="E286" s="365" t="s">
        <v>161</v>
      </c>
      <c r="F286" s="365" t="s">
        <v>162</v>
      </c>
    </row>
    <row r="287" spans="1:6">
      <c r="A287" s="504">
        <f t="shared" si="12"/>
        <v>1201</v>
      </c>
      <c r="B287" s="365" t="s">
        <v>651</v>
      </c>
      <c r="C287" s="365" t="str">
        <f t="shared" ca="1" si="13"/>
        <v>Contacts</v>
      </c>
      <c r="D287" s="365" t="s">
        <v>1897</v>
      </c>
      <c r="E287" s="365" t="s">
        <v>1898</v>
      </c>
      <c r="F287" s="365" t="s">
        <v>1899</v>
      </c>
    </row>
    <row r="288" spans="1:6">
      <c r="A288" s="504">
        <f t="shared" si="12"/>
        <v>1202</v>
      </c>
      <c r="B288" s="1" t="s">
        <v>652</v>
      </c>
      <c r="C288" s="1" t="str">
        <f t="shared" ca="1" si="13"/>
        <v>CONTACT</v>
      </c>
      <c r="D288" s="1" t="s">
        <v>653</v>
      </c>
      <c r="E288" s="1" t="s">
        <v>654</v>
      </c>
      <c r="F288" s="1" t="s">
        <v>655</v>
      </c>
    </row>
    <row r="289" spans="1:6">
      <c r="A289" s="504">
        <f t="shared" si="12"/>
        <v>1203</v>
      </c>
      <c r="B289" s="1" t="s">
        <v>656</v>
      </c>
      <c r="C289" s="1" t="str">
        <f t="shared" ca="1" si="13"/>
        <v>Name</v>
      </c>
      <c r="D289" s="1" t="s">
        <v>257</v>
      </c>
      <c r="E289" s="1" t="s">
        <v>258</v>
      </c>
      <c r="F289" s="1" t="s">
        <v>259</v>
      </c>
    </row>
    <row r="290" spans="1:6">
      <c r="A290" s="504">
        <f t="shared" si="12"/>
        <v>1204</v>
      </c>
      <c r="B290" s="1" t="s">
        <v>657</v>
      </c>
      <c r="C290" s="1" t="str">
        <f t="shared" ca="1" si="13"/>
        <v>Address</v>
      </c>
      <c r="D290" s="1" t="s">
        <v>261</v>
      </c>
      <c r="E290" s="1" t="s">
        <v>262</v>
      </c>
      <c r="F290" s="1" t="s">
        <v>263</v>
      </c>
    </row>
    <row r="291" spans="1:6">
      <c r="A291" s="504">
        <f t="shared" si="12"/>
        <v>1205</v>
      </c>
      <c r="B291" s="1" t="s">
        <v>658</v>
      </c>
      <c r="C291" s="1" t="str">
        <f t="shared" ca="1" si="13"/>
        <v>Phone</v>
      </c>
      <c r="D291" s="1" t="s">
        <v>275</v>
      </c>
      <c r="E291" s="1" t="s">
        <v>276</v>
      </c>
      <c r="F291" s="1" t="s">
        <v>659</v>
      </c>
    </row>
    <row r="292" spans="1:6">
      <c r="A292" s="504">
        <f t="shared" si="12"/>
        <v>1206</v>
      </c>
      <c r="B292" s="368" t="s">
        <v>660</v>
      </c>
      <c r="C292" s="368" t="str">
        <f t="shared" ca="1" si="13"/>
        <v>Mobile</v>
      </c>
      <c r="D292" s="368" t="s">
        <v>279</v>
      </c>
      <c r="E292" s="368" t="s">
        <v>280</v>
      </c>
      <c r="F292" s="368" t="s">
        <v>280</v>
      </c>
    </row>
    <row r="293" spans="1:6" s="504" customFormat="1">
      <c r="A293" s="504">
        <f t="shared" si="12"/>
        <v>1207</v>
      </c>
      <c r="B293" s="368" t="s">
        <v>1924</v>
      </c>
      <c r="C293" s="368" t="str">
        <f t="shared" ca="1" si="13"/>
        <v>A B C D</v>
      </c>
      <c r="D293" s="368" t="s">
        <v>1923</v>
      </c>
      <c r="E293" s="368" t="s">
        <v>1923</v>
      </c>
      <c r="F293" s="368" t="s">
        <v>1923</v>
      </c>
    </row>
    <row r="294" spans="1:6" s="504" customFormat="1">
      <c r="A294" s="504">
        <f t="shared" si="12"/>
        <v>1208</v>
      </c>
      <c r="B294" s="368" t="s">
        <v>1925</v>
      </c>
      <c r="C294" s="368" t="str">
        <f t="shared" ca="1" si="13"/>
        <v>I J K L</v>
      </c>
      <c r="D294" s="504" t="s">
        <v>1931</v>
      </c>
      <c r="E294" s="504" t="s">
        <v>1931</v>
      </c>
      <c r="F294" s="504" t="s">
        <v>1931</v>
      </c>
    </row>
    <row r="295" spans="1:6" s="504" customFormat="1">
      <c r="A295" s="504">
        <f t="shared" si="12"/>
        <v>1209</v>
      </c>
      <c r="B295" s="368" t="s">
        <v>1926</v>
      </c>
      <c r="C295" s="368" t="str">
        <f t="shared" ca="1" si="13"/>
        <v>Q R S T U</v>
      </c>
      <c r="D295" s="368" t="s">
        <v>1933</v>
      </c>
      <c r="E295" s="368" t="s">
        <v>1933</v>
      </c>
      <c r="F295" s="368" t="s">
        <v>1933</v>
      </c>
    </row>
    <row r="296" spans="1:6">
      <c r="A296" s="504">
        <f t="shared" si="12"/>
        <v>1300</v>
      </c>
      <c r="B296" s="365" t="s">
        <v>661</v>
      </c>
      <c r="C296" s="365" t="str">
        <f t="shared" ca="1" si="13"/>
        <v>Contact-Right</v>
      </c>
      <c r="D296" s="365" t="s">
        <v>27</v>
      </c>
      <c r="E296" s="365" t="s">
        <v>163</v>
      </c>
      <c r="F296" s="365" t="s">
        <v>164</v>
      </c>
    </row>
    <row r="297" spans="1:6">
      <c r="A297" s="504">
        <f t="shared" si="12"/>
        <v>1301</v>
      </c>
      <c r="B297" s="365" t="s">
        <v>662</v>
      </c>
      <c r="C297" s="365" t="str">
        <f t="shared" ca="1" si="13"/>
        <v>Contacts</v>
      </c>
      <c r="D297" s="365" t="s">
        <v>1897</v>
      </c>
      <c r="E297" s="365" t="s">
        <v>1898</v>
      </c>
      <c r="F297" s="365" t="s">
        <v>1899</v>
      </c>
    </row>
    <row r="298" spans="1:6">
      <c r="A298" s="504">
        <f t="shared" si="12"/>
        <v>1302</v>
      </c>
      <c r="B298" s="1" t="s">
        <v>663</v>
      </c>
      <c r="C298" s="1" t="str">
        <f t="shared" ca="1" si="13"/>
        <v>CONTACT</v>
      </c>
      <c r="D298" s="1" t="s">
        <v>653</v>
      </c>
      <c r="E298" s="1" t="s">
        <v>654</v>
      </c>
      <c r="F298" s="1" t="s">
        <v>655</v>
      </c>
    </row>
    <row r="299" spans="1:6">
      <c r="A299" s="504">
        <f t="shared" si="12"/>
        <v>1303</v>
      </c>
      <c r="B299" s="1" t="s">
        <v>664</v>
      </c>
      <c r="C299" s="1" t="str">
        <f t="shared" ca="1" si="13"/>
        <v>Name</v>
      </c>
      <c r="D299" s="1" t="s">
        <v>257</v>
      </c>
      <c r="E299" s="1" t="s">
        <v>258</v>
      </c>
      <c r="F299" s="1" t="s">
        <v>259</v>
      </c>
    </row>
    <row r="300" spans="1:6">
      <c r="A300" s="504">
        <f t="shared" si="12"/>
        <v>1304</v>
      </c>
      <c r="B300" s="368" t="s">
        <v>665</v>
      </c>
      <c r="C300" s="368" t="str">
        <f t="shared" ca="1" si="13"/>
        <v>Address</v>
      </c>
      <c r="D300" s="368" t="s">
        <v>261</v>
      </c>
      <c r="E300" s="368" t="s">
        <v>348</v>
      </c>
      <c r="F300" s="368" t="s">
        <v>263</v>
      </c>
    </row>
    <row r="301" spans="1:6">
      <c r="A301" s="504">
        <f t="shared" si="12"/>
        <v>1305</v>
      </c>
      <c r="B301" s="1" t="s">
        <v>666</v>
      </c>
      <c r="C301" s="1" t="str">
        <f t="shared" ca="1" si="13"/>
        <v>Phone</v>
      </c>
      <c r="D301" s="1" t="s">
        <v>275</v>
      </c>
      <c r="E301" s="1" t="s">
        <v>276</v>
      </c>
      <c r="F301" s="1" t="s">
        <v>659</v>
      </c>
    </row>
    <row r="302" spans="1:6">
      <c r="A302" s="504">
        <f t="shared" si="12"/>
        <v>1306</v>
      </c>
      <c r="B302" s="1" t="s">
        <v>667</v>
      </c>
      <c r="C302" s="1" t="str">
        <f t="shared" ca="1" si="13"/>
        <v>Mobile</v>
      </c>
      <c r="D302" s="1" t="s">
        <v>279</v>
      </c>
      <c r="E302" s="1" t="s">
        <v>280</v>
      </c>
      <c r="F302" s="1" t="s">
        <v>280</v>
      </c>
    </row>
    <row r="303" spans="1:6" s="504" customFormat="1">
      <c r="A303" s="504">
        <f t="shared" si="12"/>
        <v>1307</v>
      </c>
      <c r="B303" s="368" t="s">
        <v>1927</v>
      </c>
      <c r="C303" s="504" t="str">
        <f t="shared" ca="1" si="13"/>
        <v>E F G H</v>
      </c>
      <c r="D303" s="504" t="s">
        <v>1930</v>
      </c>
      <c r="E303" s="504" t="s">
        <v>1930</v>
      </c>
      <c r="F303" s="504" t="s">
        <v>1930</v>
      </c>
    </row>
    <row r="304" spans="1:6" s="504" customFormat="1">
      <c r="A304" s="504">
        <f t="shared" si="12"/>
        <v>1308</v>
      </c>
      <c r="B304" s="368" t="s">
        <v>1929</v>
      </c>
      <c r="C304" s="504" t="str">
        <f t="shared" ca="1" si="13"/>
        <v>M N O P</v>
      </c>
      <c r="D304" s="504" t="s">
        <v>1932</v>
      </c>
      <c r="E304" s="504" t="s">
        <v>1932</v>
      </c>
      <c r="F304" s="504" t="s">
        <v>1932</v>
      </c>
    </row>
    <row r="305" spans="1:6" s="504" customFormat="1">
      <c r="A305" s="504">
        <f t="shared" si="12"/>
        <v>1309</v>
      </c>
      <c r="B305" s="368" t="s">
        <v>1928</v>
      </c>
      <c r="C305" s="504" t="str">
        <f t="shared" ca="1" si="13"/>
        <v>V W X Y Z</v>
      </c>
      <c r="D305" s="504" t="s">
        <v>1934</v>
      </c>
      <c r="E305" s="504" t="s">
        <v>1934</v>
      </c>
      <c r="F305" s="504" t="s">
        <v>1934</v>
      </c>
    </row>
    <row r="306" spans="1:6">
      <c r="A306" s="504">
        <f t="shared" si="12"/>
        <v>1400</v>
      </c>
      <c r="B306" s="365" t="s">
        <v>668</v>
      </c>
      <c r="C306" s="365" t="str">
        <f t="shared" ca="1" si="13"/>
        <v>Quotes</v>
      </c>
      <c r="D306" s="365" t="s">
        <v>165</v>
      </c>
      <c r="E306" s="365" t="s">
        <v>166</v>
      </c>
      <c r="F306" s="365" t="s">
        <v>167</v>
      </c>
    </row>
    <row r="307" spans="1:6">
      <c r="A307" s="504">
        <f t="shared" si="12"/>
        <v>1401</v>
      </c>
      <c r="B307" s="365" t="s">
        <v>669</v>
      </c>
      <c r="C307" s="365" t="str">
        <f t="shared" ca="1" si="13"/>
        <v>Quotes</v>
      </c>
      <c r="D307" s="365" t="s">
        <v>165</v>
      </c>
      <c r="E307" s="365" t="s">
        <v>166</v>
      </c>
      <c r="F307" s="365" t="s">
        <v>670</v>
      </c>
    </row>
    <row r="308" spans="1:6">
      <c r="A308" s="504">
        <f t="shared" si="12"/>
        <v>1402</v>
      </c>
      <c r="B308" s="1" t="s">
        <v>671</v>
      </c>
      <c r="C308" s="1" t="str">
        <f t="shared" ca="1" si="13"/>
        <v>Quo-tes</v>
      </c>
      <c r="D308" s="1" t="s">
        <v>672</v>
      </c>
      <c r="E308" s="1" t="s">
        <v>673</v>
      </c>
      <c r="F308" s="1" t="s">
        <v>674</v>
      </c>
    </row>
    <row r="309" spans="1:6">
      <c r="A309" s="504">
        <f t="shared" si="12"/>
        <v>1403</v>
      </c>
      <c r="B309" s="365" t="s">
        <v>1740</v>
      </c>
      <c r="C309" s="365" t="str">
        <f t="shared" ca="1" si="13"/>
        <v>Translation</v>
      </c>
      <c r="D309" s="365" t="s">
        <v>1741</v>
      </c>
      <c r="E309" s="365" t="s">
        <v>1742</v>
      </c>
      <c r="F309" s="365" t="s">
        <v>1742</v>
      </c>
    </row>
    <row r="310" spans="1:6">
      <c r="A310" s="504">
        <f t="shared" si="12"/>
        <v>1500</v>
      </c>
      <c r="B310" s="365" t="s">
        <v>1196</v>
      </c>
      <c r="C310" s="365" t="str">
        <f t="shared" ca="1" si="13"/>
        <v>Meeting</v>
      </c>
      <c r="D310" s="365" t="s">
        <v>1197</v>
      </c>
      <c r="E310" s="365" t="s">
        <v>1195</v>
      </c>
      <c r="F310" s="365" t="s">
        <v>1189</v>
      </c>
    </row>
    <row r="311" spans="1:6">
      <c r="A311" s="504">
        <f t="shared" si="12"/>
        <v>1501</v>
      </c>
      <c r="B311" s="365" t="s">
        <v>1198</v>
      </c>
      <c r="C311" s="365" t="str">
        <f t="shared" ca="1" si="13"/>
        <v>Meeting</v>
      </c>
      <c r="D311" s="365" t="s">
        <v>1197</v>
      </c>
      <c r="E311" s="365" t="s">
        <v>678</v>
      </c>
      <c r="F311" s="365" t="s">
        <v>1200</v>
      </c>
    </row>
    <row r="312" spans="1:6">
      <c r="A312" s="504">
        <f t="shared" si="12"/>
        <v>1502</v>
      </c>
      <c r="B312" s="1" t="s">
        <v>1199</v>
      </c>
      <c r="C312" s="1" t="str">
        <f t="shared" ca="1" si="13"/>
        <v>Meeting</v>
      </c>
      <c r="D312" s="1" t="s">
        <v>1197</v>
      </c>
      <c r="E312" s="1" t="s">
        <v>1201</v>
      </c>
      <c r="F312" s="1" t="s">
        <v>1181</v>
      </c>
    </row>
    <row r="313" spans="1:6">
      <c r="A313" s="504">
        <f t="shared" si="12"/>
        <v>1503</v>
      </c>
      <c r="B313" s="1" t="s">
        <v>1203</v>
      </c>
      <c r="C313" s="1" t="str">
        <f t="shared" ca="1" si="13"/>
        <v>Meeting Name:</v>
      </c>
      <c r="D313" s="1" t="s">
        <v>1204</v>
      </c>
      <c r="E313" s="1" t="s">
        <v>1212</v>
      </c>
      <c r="F313" s="1" t="s">
        <v>1202</v>
      </c>
    </row>
    <row r="314" spans="1:6">
      <c r="A314" s="504">
        <f t="shared" si="12"/>
        <v>1504</v>
      </c>
      <c r="B314" s="1" t="s">
        <v>1221</v>
      </c>
      <c r="C314" s="1" t="str">
        <f t="shared" ca="1" si="13"/>
        <v>Local:</v>
      </c>
      <c r="D314" s="1" t="s">
        <v>1180</v>
      </c>
      <c r="E314" s="1" t="s">
        <v>1213</v>
      </c>
      <c r="F314" s="1" t="s">
        <v>1180</v>
      </c>
    </row>
    <row r="315" spans="1:6">
      <c r="A315" s="504">
        <f t="shared" si="12"/>
        <v>1505</v>
      </c>
      <c r="B315" s="1" t="s">
        <v>1222</v>
      </c>
      <c r="C315" s="1" t="str">
        <f t="shared" ref="C315:C337" ca="1" si="14">OFFSET(C315,0,$C$1)</f>
        <v>Date:</v>
      </c>
      <c r="D315" s="1" t="s">
        <v>1205</v>
      </c>
      <c r="E315" s="1" t="s">
        <v>1214</v>
      </c>
      <c r="F315" s="1" t="s">
        <v>1179</v>
      </c>
    </row>
    <row r="316" spans="1:6">
      <c r="A316" s="504">
        <f t="shared" si="12"/>
        <v>1506</v>
      </c>
      <c r="B316" s="1" t="s">
        <v>1223</v>
      </c>
      <c r="C316" s="1" t="str">
        <f t="shared" ca="1" si="14"/>
        <v>Hour:</v>
      </c>
      <c r="D316" s="1" t="s">
        <v>1206</v>
      </c>
      <c r="E316" s="1" t="s">
        <v>1215</v>
      </c>
      <c r="F316" s="1" t="s">
        <v>1185</v>
      </c>
    </row>
    <row r="317" spans="1:6">
      <c r="A317" s="504">
        <f t="shared" si="12"/>
        <v>1507</v>
      </c>
      <c r="B317" s="1" t="s">
        <v>1224</v>
      </c>
      <c r="C317" s="1" t="str">
        <f t="shared" ca="1" si="14"/>
        <v>Participants:</v>
      </c>
      <c r="D317" s="1" t="s">
        <v>1207</v>
      </c>
      <c r="E317" s="1" t="s">
        <v>1178</v>
      </c>
      <c r="F317" s="1" t="s">
        <v>1178</v>
      </c>
    </row>
    <row r="318" spans="1:6">
      <c r="A318" s="504">
        <f t="shared" si="12"/>
        <v>1508</v>
      </c>
      <c r="B318" s="1" t="s">
        <v>1225</v>
      </c>
      <c r="C318" s="1" t="str">
        <f t="shared" ca="1" si="14"/>
        <v>Calendar items</v>
      </c>
      <c r="D318" s="1" t="s">
        <v>1208</v>
      </c>
      <c r="E318" s="1" t="s">
        <v>1216</v>
      </c>
      <c r="F318" s="1" t="s">
        <v>1177</v>
      </c>
    </row>
    <row r="319" spans="1:6">
      <c r="A319" s="504">
        <f t="shared" si="12"/>
        <v>1509</v>
      </c>
      <c r="B319" s="1" t="s">
        <v>1226</v>
      </c>
      <c r="C319" s="1" t="str">
        <f t="shared" ca="1" si="14"/>
        <v>Action Items</v>
      </c>
      <c r="D319" s="1" t="s">
        <v>1209</v>
      </c>
      <c r="E319" s="1" t="s">
        <v>1217</v>
      </c>
      <c r="F319" s="1" t="s">
        <v>1182</v>
      </c>
    </row>
    <row r="320" spans="1:6">
      <c r="A320" s="504">
        <f t="shared" si="12"/>
        <v>1510</v>
      </c>
      <c r="B320" s="1" t="s">
        <v>1227</v>
      </c>
      <c r="C320" s="1" t="str">
        <f t="shared" ca="1" si="14"/>
        <v>Owner (s)</v>
      </c>
      <c r="D320" s="1" t="s">
        <v>1210</v>
      </c>
      <c r="E320" s="1" t="s">
        <v>1218</v>
      </c>
      <c r="F320" s="1" t="s">
        <v>1183</v>
      </c>
    </row>
    <row r="321" spans="1:6">
      <c r="A321" s="504">
        <f t="shared" si="12"/>
        <v>1511</v>
      </c>
      <c r="B321" s="1" t="s">
        <v>1228</v>
      </c>
      <c r="C321" s="1" t="str">
        <f t="shared" ca="1" si="14"/>
        <v>Deadline</v>
      </c>
      <c r="D321" s="1" t="s">
        <v>1211</v>
      </c>
      <c r="E321" s="1" t="s">
        <v>1219</v>
      </c>
      <c r="F321" s="1" t="s">
        <v>1186</v>
      </c>
    </row>
    <row r="322" spans="1:6">
      <c r="A322" s="504">
        <f t="shared" si="12"/>
        <v>1512</v>
      </c>
      <c r="B322" s="1" t="s">
        <v>1229</v>
      </c>
      <c r="C322" s="1" t="str">
        <f t="shared" ca="1" si="14"/>
        <v>Status</v>
      </c>
      <c r="D322" s="1" t="s">
        <v>1184</v>
      </c>
      <c r="E322" s="1" t="s">
        <v>1220</v>
      </c>
      <c r="F322" s="1" t="s">
        <v>1184</v>
      </c>
    </row>
    <row r="323" spans="1:6">
      <c r="A323" s="504">
        <f t="shared" si="12"/>
        <v>1600</v>
      </c>
      <c r="B323" s="365" t="s">
        <v>1552</v>
      </c>
      <c r="C323" s="365">
        <f t="shared" ca="1" si="14"/>
        <v>0</v>
      </c>
      <c r="D323" s="365"/>
      <c r="E323" s="365"/>
      <c r="F323" s="365"/>
    </row>
    <row r="324" spans="1:6">
      <c r="A324" s="504">
        <f t="shared" si="12"/>
        <v>1601</v>
      </c>
      <c r="B324" s="1" t="s">
        <v>1553</v>
      </c>
      <c r="C324" s="1" t="str">
        <f t="shared" ca="1" si="14"/>
        <v>New M.</v>
      </c>
      <c r="D324" s="1" t="s">
        <v>68</v>
      </c>
      <c r="E324" s="1" t="s">
        <v>69</v>
      </c>
      <c r="F324" s="1" t="s">
        <v>70</v>
      </c>
    </row>
    <row r="325" spans="1:6">
      <c r="A325" s="504">
        <f t="shared" si="12"/>
        <v>1602</v>
      </c>
      <c r="B325" s="1" t="s">
        <v>1554</v>
      </c>
      <c r="C325" s="1" t="str">
        <f t="shared" ca="1" si="14"/>
        <v>First Q.</v>
      </c>
      <c r="D325" s="1" t="s">
        <v>71</v>
      </c>
      <c r="E325" s="1" t="s">
        <v>72</v>
      </c>
      <c r="F325" s="1" t="s">
        <v>73</v>
      </c>
    </row>
    <row r="326" spans="1:6">
      <c r="A326" s="504">
        <f t="shared" si="12"/>
        <v>1603</v>
      </c>
      <c r="B326" s="1" t="s">
        <v>1555</v>
      </c>
      <c r="C326" s="1" t="str">
        <f t="shared" ca="1" si="14"/>
        <v>Full M.</v>
      </c>
      <c r="D326" s="1" t="s">
        <v>74</v>
      </c>
      <c r="E326" s="1" t="s">
        <v>75</v>
      </c>
      <c r="F326" s="1" t="s">
        <v>76</v>
      </c>
    </row>
    <row r="327" spans="1:6">
      <c r="A327" s="504">
        <f t="shared" si="12"/>
        <v>1604</v>
      </c>
      <c r="B327" s="1" t="s">
        <v>1556</v>
      </c>
      <c r="C327" s="1" t="str">
        <f t="shared" ca="1" si="14"/>
        <v>Last Q.</v>
      </c>
      <c r="D327" s="1" t="s">
        <v>77</v>
      </c>
      <c r="E327" s="1" t="s">
        <v>78</v>
      </c>
      <c r="F327" s="1" t="s">
        <v>79</v>
      </c>
    </row>
    <row r="328" spans="1:6">
      <c r="A328" s="504">
        <f t="shared" si="12"/>
        <v>1700</v>
      </c>
      <c r="B328" s="365" t="s">
        <v>1557</v>
      </c>
      <c r="C328" s="365">
        <f t="shared" ca="1" si="14"/>
        <v>0</v>
      </c>
      <c r="D328" s="365"/>
      <c r="E328" s="365"/>
      <c r="F328" s="365"/>
    </row>
    <row r="329" spans="1:6">
      <c r="A329" s="504">
        <f t="shared" ref="A329:A357" si="15">IF(RIGHT(B329,8)="_section",(INT(A328/100)+1)*100,A328+1)</f>
        <v>1701</v>
      </c>
      <c r="B329" s="1" t="s">
        <v>1558</v>
      </c>
      <c r="C329" s="1" t="str">
        <f t="shared" ca="1" si="14"/>
        <v>: :</v>
      </c>
      <c r="D329" s="347" t="s">
        <v>80</v>
      </c>
      <c r="E329" s="347" t="s">
        <v>80</v>
      </c>
      <c r="F329" s="347" t="s">
        <v>80</v>
      </c>
    </row>
    <row r="330" spans="1:6">
      <c r="A330" s="504">
        <f t="shared" si="15"/>
        <v>1702</v>
      </c>
      <c r="B330" s="1" t="s">
        <v>1559</v>
      </c>
      <c r="C330" s="1" t="e">
        <f t="shared" ca="1" si="14"/>
        <v>#REF!</v>
      </c>
      <c r="D330" s="347" t="e">
        <f>IF(#REF!&lt;0,")","(")</f>
        <v>#REF!</v>
      </c>
      <c r="E330" s="347" t="e">
        <f>IF(#REF!&lt;0,")","(")</f>
        <v>#REF!</v>
      </c>
      <c r="F330" s="347" t="e">
        <f>IF(#REF!&lt;0,")","(")</f>
        <v>#REF!</v>
      </c>
    </row>
    <row r="331" spans="1:6">
      <c r="A331" s="504">
        <f t="shared" si="15"/>
        <v>1703</v>
      </c>
      <c r="B331" s="1" t="s">
        <v>1560</v>
      </c>
      <c r="C331" s="1" t="str">
        <f t="shared" ca="1" si="14"/>
        <v>O</v>
      </c>
      <c r="D331" s="347" t="s">
        <v>41</v>
      </c>
      <c r="E331" s="347" t="s">
        <v>41</v>
      </c>
      <c r="F331" s="347" t="s">
        <v>41</v>
      </c>
    </row>
    <row r="332" spans="1:6">
      <c r="A332" s="504">
        <f t="shared" si="15"/>
        <v>1704</v>
      </c>
      <c r="B332" s="1" t="s">
        <v>1561</v>
      </c>
      <c r="C332" s="1" t="e">
        <f t="shared" ca="1" si="14"/>
        <v>#REF!</v>
      </c>
      <c r="D332" s="347" t="e">
        <f>IF(#REF!&lt;0,"(",")")</f>
        <v>#REF!</v>
      </c>
      <c r="E332" s="347" t="e">
        <f>IF(#REF!&lt;0,"(",")")</f>
        <v>#REF!</v>
      </c>
      <c r="F332" s="347" t="e">
        <f>IF(#REF!&lt;0,"(",")")</f>
        <v>#REF!</v>
      </c>
    </row>
    <row r="333" spans="1:6">
      <c r="A333" s="504">
        <f t="shared" si="15"/>
        <v>1800</v>
      </c>
      <c r="B333" s="365" t="s">
        <v>1562</v>
      </c>
      <c r="C333" s="365">
        <f t="shared" ca="1" si="14"/>
        <v>0</v>
      </c>
      <c r="D333" s="365"/>
      <c r="E333" s="365"/>
      <c r="F333" s="365"/>
    </row>
    <row r="334" spans="1:6">
      <c r="A334" s="504">
        <f t="shared" si="15"/>
        <v>1801</v>
      </c>
      <c r="B334" s="372" t="s">
        <v>1563</v>
      </c>
      <c r="C334" s="346" t="str">
        <f t="shared" ca="1" si="14"/>
        <v></v>
      </c>
      <c r="D334" s="346" t="s">
        <v>729</v>
      </c>
      <c r="E334" s="346" t="s">
        <v>729</v>
      </c>
      <c r="F334" s="346" t="s">
        <v>729</v>
      </c>
    </row>
    <row r="335" spans="1:6">
      <c r="A335" s="504">
        <f t="shared" si="15"/>
        <v>1802</v>
      </c>
      <c r="B335" s="372" t="s">
        <v>1564</v>
      </c>
      <c r="C335" s="346" t="str">
        <f t="shared" ca="1" si="14"/>
        <v></v>
      </c>
      <c r="D335" s="346" t="s">
        <v>728</v>
      </c>
      <c r="E335" s="346" t="s">
        <v>728</v>
      </c>
      <c r="F335" s="346" t="s">
        <v>728</v>
      </c>
    </row>
    <row r="336" spans="1:6">
      <c r="A336" s="504">
        <f t="shared" si="15"/>
        <v>1803</v>
      </c>
      <c r="B336" s="372" t="s">
        <v>1565</v>
      </c>
      <c r="C336" s="346" t="str">
        <f t="shared" ca="1" si="14"/>
        <v></v>
      </c>
      <c r="D336" s="346" t="s">
        <v>726</v>
      </c>
      <c r="E336" s="346" t="s">
        <v>726</v>
      </c>
      <c r="F336" s="346" t="s">
        <v>726</v>
      </c>
    </row>
    <row r="337" spans="1:6">
      <c r="A337" s="504">
        <f t="shared" si="15"/>
        <v>1804</v>
      </c>
      <c r="B337" s="372" t="s">
        <v>1566</v>
      </c>
      <c r="C337" s="346" t="str">
        <f t="shared" ca="1" si="14"/>
        <v></v>
      </c>
      <c r="D337" s="346" t="s">
        <v>727</v>
      </c>
      <c r="E337" s="346" t="s">
        <v>727</v>
      </c>
      <c r="F337" s="346" t="s">
        <v>727</v>
      </c>
    </row>
    <row r="338" spans="1:6">
      <c r="A338" s="504">
        <f t="shared" si="15"/>
        <v>1900</v>
      </c>
      <c r="B338" s="366" t="s">
        <v>191</v>
      </c>
      <c r="C338" s="366" t="str">
        <f ca="1">OFFSET(C338,0,$C$1)</f>
        <v>Dedication</v>
      </c>
      <c r="D338" s="366" t="s">
        <v>192</v>
      </c>
      <c r="E338" s="366" t="s">
        <v>193</v>
      </c>
      <c r="F338" s="366" t="s">
        <v>194</v>
      </c>
    </row>
    <row r="339" spans="1:6">
      <c r="A339" s="504">
        <f t="shared" si="15"/>
        <v>1901</v>
      </c>
      <c r="B339" s="366" t="s">
        <v>195</v>
      </c>
      <c r="C339" s="366" t="str">
        <f t="shared" ref="C339:C357" ca="1" si="16">OFFSET(C339,0,$C$1)</f>
        <v>Dedication</v>
      </c>
      <c r="D339" s="366" t="s">
        <v>192</v>
      </c>
      <c r="E339" s="366" t="s">
        <v>196</v>
      </c>
      <c r="F339" s="366" t="s">
        <v>197</v>
      </c>
    </row>
    <row r="340" spans="1:6">
      <c r="A340" s="504">
        <f t="shared" si="15"/>
        <v>1902</v>
      </c>
      <c r="B340" s="366" t="s">
        <v>198</v>
      </c>
      <c r="C340" s="366" t="str">
        <f t="shared" ca="1" si="16"/>
        <v>VAISHNAVA PLANNER GPLAN</v>
      </c>
      <c r="D340" s="366" t="s">
        <v>95</v>
      </c>
      <c r="E340" s="366" t="s">
        <v>96</v>
      </c>
      <c r="F340" s="366" t="s">
        <v>96</v>
      </c>
    </row>
    <row r="341" spans="1:6">
      <c r="A341" s="504">
        <f t="shared" si="15"/>
        <v>1903</v>
      </c>
      <c r="B341" s="366" t="s">
        <v>199</v>
      </c>
      <c r="C341" s="366" t="str">
        <f t="shared" ca="1" si="16"/>
        <v>Dedication</v>
      </c>
      <c r="D341" s="366" t="s">
        <v>192</v>
      </c>
      <c r="E341" s="366" t="s">
        <v>193</v>
      </c>
      <c r="F341" s="366" t="s">
        <v>194</v>
      </c>
    </row>
    <row r="342" spans="1:6">
      <c r="A342" s="504">
        <f t="shared" si="15"/>
        <v>1904</v>
      </c>
      <c r="B342" s="366" t="s">
        <v>200</v>
      </c>
      <c r="C342" s="366" t="str">
        <f t="shared" ca="1" si="16"/>
        <v>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v>
      </c>
      <c r="D342" s="366" t="s">
        <v>201</v>
      </c>
      <c r="E342" s="366" t="s">
        <v>202</v>
      </c>
      <c r="F342" s="366" t="s">
        <v>203</v>
      </c>
    </row>
    <row r="343" spans="1:6">
      <c r="A343" s="504">
        <f t="shared" si="15"/>
        <v>1905</v>
      </c>
      <c r="B343" s="366" t="s">
        <v>204</v>
      </c>
      <c r="C343" s="366" t="str">
        <f t="shared" ca="1" si="16"/>
        <v>Gopala Dasa Adhikari</v>
      </c>
      <c r="D343" s="366" t="s">
        <v>205</v>
      </c>
      <c r="E343" s="366" t="s">
        <v>205</v>
      </c>
      <c r="F343" s="366" t="s">
        <v>205</v>
      </c>
    </row>
    <row r="344" spans="1:6">
      <c r="A344" s="504">
        <f t="shared" si="15"/>
        <v>1906</v>
      </c>
      <c r="B344" s="366" t="s">
        <v>206</v>
      </c>
      <c r="C344" s="366" t="str">
        <f t="shared" ca="1" si="16"/>
        <v>(Paulo Sergio de Araujo)</v>
      </c>
      <c r="D344" s="366" t="s">
        <v>207</v>
      </c>
      <c r="E344" s="366" t="s">
        <v>207</v>
      </c>
      <c r="F344" s="366" t="s">
        <v>207</v>
      </c>
    </row>
    <row r="345" spans="1:6">
      <c r="A345" s="504">
        <f t="shared" si="15"/>
        <v>1907</v>
      </c>
      <c r="B345" s="366" t="s">
        <v>208</v>
      </c>
      <c r="C345" s="366" t="str">
        <f t="shared" ca="1" si="16"/>
        <v>Note 1:</v>
      </c>
      <c r="D345" s="366" t="s">
        <v>209</v>
      </c>
      <c r="E345" s="366" t="s">
        <v>210</v>
      </c>
      <c r="F345" s="366" t="s">
        <v>210</v>
      </c>
    </row>
    <row r="346" spans="1:6">
      <c r="A346" s="504">
        <f t="shared" si="15"/>
        <v>1908</v>
      </c>
      <c r="B346" s="366" t="s">
        <v>211</v>
      </c>
      <c r="C346" s="366" t="str">
        <f t="shared" ca="1" si="16"/>
        <v>SS Hridayananda dasa Goswami Maharaj (Dr. Howard J. Resnick), is one of the most prominent spiritual leaders of the International Society of Krishna Consciousness - ISKCON.</v>
      </c>
      <c r="D346" s="366" t="s">
        <v>212</v>
      </c>
      <c r="E346" s="366" t="s">
        <v>213</v>
      </c>
      <c r="F346" s="366" t="s">
        <v>214</v>
      </c>
    </row>
    <row r="347" spans="1:6">
      <c r="A347" s="504">
        <f t="shared" si="15"/>
        <v>2000</v>
      </c>
      <c r="B347" s="369" t="s">
        <v>215</v>
      </c>
      <c r="C347" s="369" t="str">
        <f t="shared" ca="1" si="16"/>
        <v>Acknowledgements</v>
      </c>
      <c r="D347" s="369" t="s">
        <v>216</v>
      </c>
      <c r="E347" s="369" t="s">
        <v>217</v>
      </c>
      <c r="F347" s="369" t="s">
        <v>218</v>
      </c>
    </row>
    <row r="348" spans="1:6">
      <c r="A348" s="504">
        <f t="shared" si="15"/>
        <v>2001</v>
      </c>
      <c r="B348" s="369" t="s">
        <v>219</v>
      </c>
      <c r="C348" s="369" t="str">
        <f t="shared" ca="1" si="16"/>
        <v>Acknowledgements</v>
      </c>
      <c r="D348" s="369" t="s">
        <v>216</v>
      </c>
      <c r="E348" s="369" t="s">
        <v>217</v>
      </c>
      <c r="F348" s="369" t="s">
        <v>218</v>
      </c>
    </row>
    <row r="349" spans="1:6">
      <c r="A349" s="504">
        <f t="shared" si="15"/>
        <v>2002</v>
      </c>
      <c r="B349" s="369" t="s">
        <v>220</v>
      </c>
      <c r="C349" s="369" t="str">
        <f t="shared" ca="1" si="16"/>
        <v>Acknowledgements</v>
      </c>
      <c r="D349" s="369" t="s">
        <v>216</v>
      </c>
      <c r="E349" s="369" t="s">
        <v>217</v>
      </c>
      <c r="F349" s="369" t="s">
        <v>218</v>
      </c>
    </row>
    <row r="350" spans="1:6">
      <c r="A350" s="504">
        <f t="shared" si="15"/>
        <v>2100</v>
      </c>
      <c r="B350" s="365" t="s">
        <v>221</v>
      </c>
      <c r="C350" s="365" t="str">
        <f t="shared" ca="1" si="16"/>
        <v>Apresentation</v>
      </c>
      <c r="D350" s="365" t="s">
        <v>222</v>
      </c>
      <c r="E350" s="365" t="s">
        <v>223</v>
      </c>
      <c r="F350" s="365" t="s">
        <v>224</v>
      </c>
    </row>
    <row r="351" spans="1:6">
      <c r="A351" s="504">
        <f t="shared" si="15"/>
        <v>2101</v>
      </c>
      <c r="B351" s="368" t="s">
        <v>225</v>
      </c>
      <c r="C351" s="368" t="str">
        <f t="shared" ca="1" si="16"/>
        <v>Apresentation</v>
      </c>
      <c r="D351" s="368" t="s">
        <v>222</v>
      </c>
      <c r="E351" s="368" t="s">
        <v>223</v>
      </c>
      <c r="F351" s="368" t="s">
        <v>226</v>
      </c>
    </row>
    <row r="352" spans="1:6">
      <c r="A352" s="504">
        <f t="shared" si="15"/>
        <v>2102</v>
      </c>
      <c r="B352" s="368" t="s">
        <v>227</v>
      </c>
      <c r="C352" s="368" t="str">
        <f t="shared" ca="1" si="16"/>
        <v>Apresentation</v>
      </c>
      <c r="D352" s="368" t="s">
        <v>222</v>
      </c>
      <c r="E352" s="368" t="s">
        <v>223</v>
      </c>
      <c r="F352" s="368" t="s">
        <v>224</v>
      </c>
    </row>
    <row r="353" spans="1:6">
      <c r="A353" s="504">
        <f t="shared" si="15"/>
        <v>2103</v>
      </c>
      <c r="B353" s="367" t="s">
        <v>228</v>
      </c>
      <c r="C353" s="367" t="str">
        <f t="shared" ca="1" si="16"/>
        <v>Apresentation 1</v>
      </c>
      <c r="D353" s="367" t="s">
        <v>229</v>
      </c>
      <c r="E353" s="367" t="s">
        <v>230</v>
      </c>
      <c r="F353" s="367" t="s">
        <v>231</v>
      </c>
    </row>
    <row r="354" spans="1:6">
      <c r="A354" s="504">
        <f t="shared" si="15"/>
        <v>2104</v>
      </c>
      <c r="B354" s="367" t="s">
        <v>232</v>
      </c>
      <c r="C354" s="367" t="str">
        <f t="shared" ca="1" si="16"/>
        <v>Apresentation 2</v>
      </c>
      <c r="D354" s="367" t="s">
        <v>233</v>
      </c>
      <c r="E354" s="367" t="s">
        <v>234</v>
      </c>
      <c r="F354" s="367" t="s">
        <v>235</v>
      </c>
    </row>
    <row r="355" spans="1:6">
      <c r="A355" s="504">
        <f t="shared" si="15"/>
        <v>2200</v>
      </c>
      <c r="B355" s="366" t="s">
        <v>236</v>
      </c>
      <c r="C355" s="366" t="str">
        <f t="shared" ca="1" si="16"/>
        <v>What Using</v>
      </c>
      <c r="D355" s="366" t="s">
        <v>237</v>
      </c>
      <c r="E355" s="366" t="s">
        <v>238</v>
      </c>
      <c r="F355" s="366" t="s">
        <v>239</v>
      </c>
    </row>
    <row r="356" spans="1:6">
      <c r="A356" s="504">
        <f t="shared" si="15"/>
        <v>2201</v>
      </c>
      <c r="B356" s="366" t="s">
        <v>240</v>
      </c>
      <c r="C356" s="366" t="str">
        <f t="shared" ca="1" si="16"/>
        <v>What Using</v>
      </c>
      <c r="D356" s="366" t="s">
        <v>237</v>
      </c>
      <c r="E356" s="366" t="s">
        <v>238</v>
      </c>
      <c r="F356" s="366" t="s">
        <v>239</v>
      </c>
    </row>
    <row r="357" spans="1:6">
      <c r="A357" s="504">
        <f t="shared" si="15"/>
        <v>2202</v>
      </c>
      <c r="B357" s="366" t="s">
        <v>241</v>
      </c>
      <c r="C357" s="366" t="str">
        <f t="shared" ca="1" si="16"/>
        <v>What Using</v>
      </c>
      <c r="D357" s="366" t="s">
        <v>237</v>
      </c>
      <c r="E357" s="366" t="s">
        <v>238</v>
      </c>
      <c r="F357" s="366" t="s">
        <v>239</v>
      </c>
    </row>
  </sheetData>
  <sortState ref="B240:F284">
    <sortCondition ref="B240"/>
  </sortState>
  <phoneticPr fontId="58" type="noConversion"/>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505" customWidth="1"/>
    <col min="2" max="2" width="100.5703125" style="505" customWidth="1"/>
    <col min="3" max="3" width="2.85546875" style="505" customWidth="1"/>
    <col min="4" max="16384" width="9.140625" style="505" hidden="1"/>
  </cols>
  <sheetData>
    <row r="1" spans="2:2"/>
    <row r="2" spans="2:2" ht="15.75">
      <c r="B2" s="506" t="s">
        <v>1935</v>
      </c>
    </row>
    <row r="3" spans="2:2">
      <c r="B3" s="507"/>
    </row>
    <row r="4" spans="2:2">
      <c r="B4" s="508" t="s">
        <v>1936</v>
      </c>
    </row>
    <row r="5" spans="2:2">
      <c r="B5" s="507"/>
    </row>
    <row r="6" spans="2:2">
      <c r="B6" s="509" t="s">
        <v>1937</v>
      </c>
    </row>
    <row r="7" spans="2:2">
      <c r="B7" s="507"/>
    </row>
    <row r="8" spans="2:2">
      <c r="B8" s="507" t="s">
        <v>1938</v>
      </c>
    </row>
    <row r="9" spans="2:2">
      <c r="B9" s="507"/>
    </row>
    <row r="10" spans="2:2">
      <c r="B10" s="507" t="s">
        <v>1939</v>
      </c>
    </row>
    <row r="11" spans="2:2">
      <c r="B11" s="507"/>
    </row>
    <row r="12" spans="2:2" ht="51">
      <c r="B12" s="507" t="s">
        <v>1940</v>
      </c>
    </row>
    <row r="13" spans="2:2">
      <c r="B13" s="507"/>
    </row>
    <row r="14" spans="2:2" ht="38.25">
      <c r="B14" s="507" t="s">
        <v>1941</v>
      </c>
    </row>
    <row r="15" spans="2:2">
      <c r="B15" s="507"/>
    </row>
    <row r="16" spans="2:2" ht="63.75">
      <c r="B16" s="507" t="s">
        <v>1942</v>
      </c>
    </row>
    <row r="17" spans="2:2">
      <c r="B17" s="507"/>
    </row>
    <row r="18" spans="2:2">
      <c r="B18" s="507" t="s">
        <v>1943</v>
      </c>
    </row>
    <row r="19" spans="2:2">
      <c r="B19" s="507"/>
    </row>
    <row r="20" spans="2:2" ht="63.75">
      <c r="B20" s="507" t="s">
        <v>1944</v>
      </c>
    </row>
    <row r="21" spans="2:2">
      <c r="B21" s="507"/>
    </row>
    <row r="22" spans="2:2" ht="25.5">
      <c r="B22" s="507" t="s">
        <v>1945</v>
      </c>
    </row>
    <row r="23" spans="2:2">
      <c r="B23" s="507"/>
    </row>
    <row r="24" spans="2:2" ht="76.5">
      <c r="B24" s="507" t="s">
        <v>1946</v>
      </c>
    </row>
    <row r="25" spans="2:2">
      <c r="B25" s="507"/>
    </row>
    <row r="26" spans="2:2" ht="51">
      <c r="B26" s="507" t="s">
        <v>1947</v>
      </c>
    </row>
    <row r="27" spans="2:2">
      <c r="B27" s="507"/>
    </row>
    <row r="28" spans="2:2" ht="38.25">
      <c r="B28" s="507" t="s">
        <v>1948</v>
      </c>
    </row>
    <row r="29" spans="2:2">
      <c r="B29" s="507"/>
    </row>
    <row r="30" spans="2:2" ht="102">
      <c r="B30" s="507" t="s">
        <v>1949</v>
      </c>
    </row>
    <row r="31" spans="2:2">
      <c r="B31" s="507"/>
    </row>
    <row r="32" spans="2:2" ht="76.5">
      <c r="B32" s="507" t="s">
        <v>1950</v>
      </c>
    </row>
    <row r="33" spans="2:2">
      <c r="B33" s="507"/>
    </row>
    <row r="34" spans="2:2" ht="51">
      <c r="B34" s="507" t="s">
        <v>1951</v>
      </c>
    </row>
    <row r="35" spans="2:2">
      <c r="B35" s="507"/>
    </row>
    <row r="36" spans="2:2">
      <c r="B36" s="507" t="s">
        <v>1952</v>
      </c>
    </row>
    <row r="37" spans="2:2">
      <c r="B37" s="507"/>
    </row>
    <row r="38" spans="2:2" ht="63.75">
      <c r="B38" s="507" t="s">
        <v>1953</v>
      </c>
    </row>
    <row r="39" spans="2:2">
      <c r="B39" s="507"/>
    </row>
    <row r="40" spans="2:2" ht="51">
      <c r="B40" s="507" t="s">
        <v>1954</v>
      </c>
    </row>
    <row r="41" spans="2:2">
      <c r="B41" s="507"/>
    </row>
    <row r="42" spans="2:2">
      <c r="B42" s="507" t="s">
        <v>1955</v>
      </c>
    </row>
    <row r="43" spans="2:2">
      <c r="B43" s="507"/>
    </row>
    <row r="44" spans="2:2" ht="76.5">
      <c r="B44" s="507" t="s">
        <v>1956</v>
      </c>
    </row>
    <row r="45" spans="2:2">
      <c r="B45" s="507"/>
    </row>
    <row r="46" spans="2:2">
      <c r="B46" s="507" t="s">
        <v>1957</v>
      </c>
    </row>
    <row r="47" spans="2:2">
      <c r="B47" s="507"/>
    </row>
    <row r="48" spans="2:2">
      <c r="B48" s="507" t="s">
        <v>1958</v>
      </c>
    </row>
    <row r="49" spans="2:2">
      <c r="B49" s="507"/>
    </row>
    <row r="50" spans="2:2" ht="89.25">
      <c r="B50" s="507" t="s">
        <v>1959</v>
      </c>
    </row>
    <row r="51" spans="2:2">
      <c r="B51" s="507"/>
    </row>
    <row r="52" spans="2:2" ht="25.5">
      <c r="B52" s="507" t="s">
        <v>1960</v>
      </c>
    </row>
    <row r="53" spans="2:2">
      <c r="B53" s="507"/>
    </row>
    <row r="54" spans="2:2" ht="89.25">
      <c r="B54" s="507" t="s">
        <v>1961</v>
      </c>
    </row>
    <row r="55" spans="2:2">
      <c r="B55" s="507"/>
    </row>
    <row r="56" spans="2:2" ht="25.5">
      <c r="B56" s="507" t="s">
        <v>1962</v>
      </c>
    </row>
    <row r="57" spans="2:2">
      <c r="B57" s="507"/>
    </row>
    <row r="58" spans="2:2">
      <c r="B58" s="507" t="s">
        <v>1963</v>
      </c>
    </row>
    <row r="59" spans="2:2">
      <c r="B59" s="507"/>
    </row>
    <row r="60" spans="2:2" ht="51">
      <c r="B60" s="507" t="s">
        <v>1964</v>
      </c>
    </row>
    <row r="61" spans="2:2">
      <c r="B61" s="507"/>
    </row>
    <row r="62" spans="2:2" ht="38.25">
      <c r="B62" s="507" t="s">
        <v>1965</v>
      </c>
    </row>
    <row r="63" spans="2:2" ht="38.25">
      <c r="B63" s="507" t="s">
        <v>1966</v>
      </c>
    </row>
    <row r="64" spans="2:2">
      <c r="B64" s="507" t="s">
        <v>1967</v>
      </c>
    </row>
    <row r="65" spans="2:2">
      <c r="B65" s="507" t="s">
        <v>1968</v>
      </c>
    </row>
    <row r="66" spans="2:2">
      <c r="B66" s="507" t="s">
        <v>1969</v>
      </c>
    </row>
    <row r="67" spans="2:2" ht="25.5">
      <c r="B67" s="507" t="s">
        <v>1970</v>
      </c>
    </row>
    <row r="68" spans="2:2" ht="25.5">
      <c r="B68" s="507" t="s">
        <v>1971</v>
      </c>
    </row>
    <row r="69" spans="2:2">
      <c r="B69" s="507" t="s">
        <v>1972</v>
      </c>
    </row>
    <row r="70" spans="2:2" ht="51">
      <c r="B70" s="507" t="s">
        <v>1973</v>
      </c>
    </row>
    <row r="71" spans="2:2" ht="51">
      <c r="B71" s="507" t="s">
        <v>1974</v>
      </c>
    </row>
    <row r="72" spans="2:2" ht="25.5">
      <c r="B72" s="507" t="s">
        <v>1975</v>
      </c>
    </row>
    <row r="73" spans="2:2" ht="25.5">
      <c r="B73" s="507" t="s">
        <v>1976</v>
      </c>
    </row>
    <row r="74" spans="2:2">
      <c r="B74" s="507" t="s">
        <v>1977</v>
      </c>
    </row>
    <row r="75" spans="2:2">
      <c r="B75" s="507" t="s">
        <v>1978</v>
      </c>
    </row>
    <row r="76" spans="2:2">
      <c r="B76" s="507" t="s">
        <v>1979</v>
      </c>
    </row>
    <row r="77" spans="2:2" ht="51">
      <c r="B77" s="507" t="s">
        <v>1980</v>
      </c>
    </row>
    <row r="78" spans="2:2">
      <c r="B78" s="507"/>
    </row>
    <row r="79" spans="2:2" ht="38.25">
      <c r="B79" s="507" t="s">
        <v>1981</v>
      </c>
    </row>
    <row r="80" spans="2:2">
      <c r="B80" s="507"/>
    </row>
    <row r="81" spans="2:2" ht="76.5">
      <c r="B81" s="507" t="s">
        <v>1982</v>
      </c>
    </row>
    <row r="82" spans="2:2">
      <c r="B82" s="507"/>
    </row>
    <row r="83" spans="2:2" ht="25.5">
      <c r="B83" s="507" t="s">
        <v>1983</v>
      </c>
    </row>
    <row r="84" spans="2:2">
      <c r="B84" s="507"/>
    </row>
    <row r="85" spans="2:2">
      <c r="B85" s="507" t="s">
        <v>1984</v>
      </c>
    </row>
    <row r="86" spans="2:2">
      <c r="B86" s="507"/>
    </row>
    <row r="87" spans="2:2" ht="51">
      <c r="B87" s="507" t="s">
        <v>1985</v>
      </c>
    </row>
    <row r="88" spans="2:2">
      <c r="B88" s="507"/>
    </row>
    <row r="89" spans="2:2" ht="63.75">
      <c r="B89" s="507" t="s">
        <v>1986</v>
      </c>
    </row>
    <row r="90" spans="2:2">
      <c r="B90" s="507"/>
    </row>
    <row r="91" spans="2:2" ht="38.25">
      <c r="B91" s="507" t="s">
        <v>1987</v>
      </c>
    </row>
    <row r="92" spans="2:2">
      <c r="B92" s="507"/>
    </row>
    <row r="93" spans="2:2">
      <c r="B93" s="507" t="s">
        <v>1988</v>
      </c>
    </row>
    <row r="94" spans="2:2">
      <c r="B94" s="507"/>
    </row>
    <row r="95" spans="2:2" ht="51">
      <c r="B95" s="507" t="s">
        <v>1989</v>
      </c>
    </row>
    <row r="96" spans="2:2">
      <c r="B96" s="507"/>
    </row>
    <row r="97" spans="2:2" ht="38.25">
      <c r="B97" s="507" t="s">
        <v>1990</v>
      </c>
    </row>
    <row r="98" spans="2:2">
      <c r="B98" s="507"/>
    </row>
    <row r="99" spans="2:2">
      <c r="B99" s="507" t="s">
        <v>1991</v>
      </c>
    </row>
    <row r="100" spans="2:2">
      <c r="B100" s="507"/>
    </row>
    <row r="101" spans="2:2" ht="63.75">
      <c r="B101" s="507" t="s">
        <v>1992</v>
      </c>
    </row>
    <row r="102" spans="2:2">
      <c r="B102" s="507"/>
    </row>
    <row r="103" spans="2:2" ht="51">
      <c r="B103" s="507" t="s">
        <v>1993</v>
      </c>
    </row>
    <row r="104" spans="2:2">
      <c r="B104" s="507"/>
    </row>
    <row r="105" spans="2:2">
      <c r="B105" s="507" t="s">
        <v>1994</v>
      </c>
    </row>
    <row r="106" spans="2:2">
      <c r="B106" s="507"/>
    </row>
    <row r="107" spans="2:2" ht="89.25">
      <c r="B107" s="507" t="s">
        <v>1995</v>
      </c>
    </row>
    <row r="108" spans="2:2">
      <c r="B108" s="507"/>
    </row>
    <row r="109" spans="2:2" ht="25.5">
      <c r="B109" s="507" t="s">
        <v>1996</v>
      </c>
    </row>
    <row r="110" spans="2:2">
      <c r="B110" s="507"/>
    </row>
    <row r="111" spans="2:2">
      <c r="B111" s="507" t="s">
        <v>1997</v>
      </c>
    </row>
    <row r="112" spans="2:2">
      <c r="B112" s="507"/>
    </row>
    <row r="113" spans="2:2" ht="38.25">
      <c r="B113" s="507" t="s">
        <v>1998</v>
      </c>
    </row>
    <row r="114" spans="2:2">
      <c r="B114" s="507"/>
    </row>
    <row r="115" spans="2:2" ht="51">
      <c r="B115" s="507" t="s">
        <v>1999</v>
      </c>
    </row>
    <row r="116" spans="2:2">
      <c r="B116" s="507"/>
    </row>
    <row r="117" spans="2:2" ht="38.25">
      <c r="B117" s="507" t="s">
        <v>2000</v>
      </c>
    </row>
    <row r="118" spans="2:2">
      <c r="B118" s="507"/>
    </row>
    <row r="119" spans="2:2" ht="38.25">
      <c r="B119" s="507" t="s">
        <v>2001</v>
      </c>
    </row>
    <row r="120" spans="2:2">
      <c r="B120" s="507"/>
    </row>
    <row r="121" spans="2:2">
      <c r="B121" s="507" t="s">
        <v>2002</v>
      </c>
    </row>
    <row r="122" spans="2:2">
      <c r="B122" s="507"/>
    </row>
    <row r="123" spans="2:2" ht="38.25">
      <c r="B123" s="507" t="s">
        <v>2003</v>
      </c>
    </row>
    <row r="124" spans="2:2">
      <c r="B124" s="507"/>
    </row>
    <row r="125" spans="2:2" ht="89.25">
      <c r="B125" s="507" t="s">
        <v>2004</v>
      </c>
    </row>
    <row r="126" spans="2:2">
      <c r="B126" s="507"/>
    </row>
    <row r="127" spans="2:2">
      <c r="B127" s="507" t="s">
        <v>2005</v>
      </c>
    </row>
    <row r="128" spans="2:2">
      <c r="B128" s="507"/>
    </row>
    <row r="129" spans="2:2" ht="51">
      <c r="B129" s="507" t="s">
        <v>2006</v>
      </c>
    </row>
    <row r="130" spans="2:2">
      <c r="B130" s="507"/>
    </row>
    <row r="131" spans="2:2" ht="38.25">
      <c r="B131" s="507" t="s">
        <v>2007</v>
      </c>
    </row>
    <row r="132" spans="2:2">
      <c r="B132" s="507"/>
    </row>
    <row r="133" spans="2:2">
      <c r="B133" s="507" t="s">
        <v>2008</v>
      </c>
    </row>
    <row r="134" spans="2:2">
      <c r="B134" s="507"/>
    </row>
    <row r="135" spans="2:2" ht="38.25">
      <c r="B135" s="507" t="s">
        <v>2009</v>
      </c>
    </row>
    <row r="136" spans="2:2">
      <c r="B136" s="507"/>
    </row>
    <row r="137" spans="2:2" ht="25.5">
      <c r="B137" s="507" t="s">
        <v>2010</v>
      </c>
    </row>
    <row r="138" spans="2:2">
      <c r="B138" s="510"/>
    </row>
  </sheetData>
  <sheetProtection sheet="1" objects="1" scenarios="1"/>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42"/>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495" t="str">
        <f ca="1">'GPlan-Translations'!C84</f>
        <v>PERSONAL DATA</v>
      </c>
      <c r="C1" s="6"/>
      <c r="D1" s="6"/>
      <c r="E1" s="6"/>
      <c r="F1" s="6"/>
      <c r="G1" s="6"/>
      <c r="H1" s="6"/>
      <c r="I1" s="6"/>
      <c r="J1" s="6"/>
      <c r="K1" s="6"/>
      <c r="L1" s="6"/>
      <c r="M1" s="6"/>
      <c r="N1" s="9"/>
      <c r="O1" s="9"/>
      <c r="P1" s="9"/>
      <c r="Q1" s="10"/>
      <c r="R1" s="10"/>
      <c r="S1" s="10"/>
      <c r="T1" s="10"/>
      <c r="U1" s="10"/>
      <c r="V1" s="10"/>
      <c r="X1" s="494"/>
      <c r="Y1" s="494"/>
      <c r="Z1" s="494"/>
      <c r="AA1" s="494"/>
      <c r="AB1" s="494"/>
      <c r="AC1" s="494"/>
      <c r="AD1" s="494"/>
      <c r="AE1" s="494"/>
      <c r="AF1" s="493" t="str">
        <f>TEXT(Calendar!U1,"0000")</f>
        <v>2020</v>
      </c>
      <c r="AH1" s="8"/>
    </row>
    <row r="2" spans="2:34" ht="20.25">
      <c r="B2" s="11" t="str">
        <f ca="1">'GPlan-Translations'!C87</f>
        <v>Name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'GPlan-Translations'!C88</f>
        <v>Address</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'GPlan-Translations'!C89</f>
        <v>City</v>
      </c>
      <c r="C4" s="12"/>
      <c r="D4" s="13"/>
      <c r="E4" s="13"/>
      <c r="F4" s="13"/>
      <c r="G4" s="13"/>
      <c r="H4" s="13"/>
      <c r="I4" s="13"/>
      <c r="J4" s="13"/>
      <c r="K4" s="13"/>
      <c r="L4" s="13"/>
      <c r="M4" s="14"/>
      <c r="N4" s="14"/>
      <c r="O4" s="16"/>
      <c r="P4" s="13"/>
      <c r="Q4" s="17" t="str">
        <f ca="1">'GPlan-Translations'!C90</f>
        <v>Zip code</v>
      </c>
      <c r="R4" s="18"/>
      <c r="S4" s="19"/>
      <c r="T4" s="19"/>
      <c r="U4" s="19"/>
      <c r="V4" s="19"/>
      <c r="W4" s="16"/>
      <c r="X4" s="17" t="str">
        <f ca="1">'GPlan-Translations'!C91</f>
        <v>State</v>
      </c>
      <c r="Y4" s="18"/>
      <c r="Z4" s="18"/>
      <c r="AA4" s="19"/>
      <c r="AB4" s="19"/>
      <c r="AC4" s="19"/>
      <c r="AD4" s="19"/>
      <c r="AE4" s="19"/>
      <c r="AF4" s="15"/>
      <c r="AH4" s="8"/>
    </row>
    <row r="5" spans="2:34" ht="20.25">
      <c r="B5" s="11" t="str">
        <f ca="1">'GPlan-Translations'!C92</f>
        <v>Phone</v>
      </c>
      <c r="C5" s="12"/>
      <c r="D5" s="13"/>
      <c r="E5" s="13"/>
      <c r="F5" s="13"/>
      <c r="G5" s="13"/>
      <c r="H5" s="13"/>
      <c r="I5" s="13"/>
      <c r="J5" s="13"/>
      <c r="K5" s="13"/>
      <c r="L5" s="13"/>
      <c r="M5" s="14"/>
      <c r="N5" s="16"/>
      <c r="O5" s="19"/>
      <c r="P5" s="13"/>
      <c r="Q5" s="17" t="str">
        <f ca="1">'GPlan-Translations'!C93</f>
        <v>Mobile</v>
      </c>
      <c r="R5" s="20"/>
      <c r="S5" s="14"/>
      <c r="T5" s="14"/>
      <c r="U5" s="14"/>
      <c r="V5" s="14"/>
      <c r="W5" s="14"/>
      <c r="X5" s="16"/>
      <c r="Y5" s="13"/>
      <c r="Z5" s="13"/>
      <c r="AA5" s="13"/>
      <c r="AB5" s="13"/>
      <c r="AC5" s="13"/>
      <c r="AD5" s="13"/>
      <c r="AE5" s="13"/>
      <c r="AF5" s="15"/>
      <c r="AH5" s="8"/>
    </row>
    <row r="6" spans="2:34" ht="20.25">
      <c r="B6" s="11" t="str">
        <f ca="1">'GPlan-Translations'!C94</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'GPlan-Translations'!C95</f>
        <v>ID</v>
      </c>
      <c r="C7" s="13"/>
      <c r="D7" s="13"/>
      <c r="E7" s="13"/>
      <c r="F7" s="13"/>
      <c r="G7" s="13"/>
      <c r="H7" s="13"/>
      <c r="I7" s="13"/>
      <c r="J7" s="13"/>
      <c r="K7" s="13"/>
      <c r="L7" s="13"/>
      <c r="M7" s="14"/>
      <c r="N7" s="13"/>
      <c r="O7" s="13"/>
      <c r="P7" s="13"/>
      <c r="Q7" s="12" t="str">
        <f ca="1">'GPlan-Translations'!C96</f>
        <v>CPF</v>
      </c>
      <c r="R7" s="9"/>
      <c r="S7" s="21"/>
      <c r="T7" s="21"/>
      <c r="U7" s="21"/>
      <c r="V7" s="21"/>
      <c r="W7" s="21"/>
      <c r="X7" s="16"/>
      <c r="Y7" s="16"/>
      <c r="Z7" s="16"/>
      <c r="AA7" s="16"/>
      <c r="AB7" s="16"/>
      <c r="AC7" s="16"/>
      <c r="AD7" s="16"/>
      <c r="AE7" s="16"/>
      <c r="AF7" s="22"/>
      <c r="AH7" s="8"/>
    </row>
    <row r="8" spans="2:34" ht="20.25">
      <c r="B8" s="23" t="str">
        <f ca="1">'GPlan-Translations'!C97</f>
        <v>T. Elector</v>
      </c>
      <c r="C8" s="12"/>
      <c r="D8" s="12"/>
      <c r="E8" s="13"/>
      <c r="F8" s="13"/>
      <c r="G8" s="13"/>
      <c r="H8" s="13"/>
      <c r="I8" s="13"/>
      <c r="J8" s="13"/>
      <c r="K8" s="13"/>
      <c r="L8" s="13"/>
      <c r="M8" s="14"/>
      <c r="N8" s="16"/>
      <c r="O8" s="16"/>
      <c r="P8" s="16"/>
      <c r="Q8" s="17" t="str">
        <f ca="1">'GPlan-Translations'!C98</f>
        <v>Zone</v>
      </c>
      <c r="R8" s="18"/>
      <c r="S8" s="19"/>
      <c r="T8" s="19"/>
      <c r="U8" s="19"/>
      <c r="V8" s="19"/>
      <c r="W8" s="19"/>
      <c r="X8" s="17" t="str">
        <f ca="1">'GPlan-Translations'!C99</f>
        <v>Section</v>
      </c>
      <c r="Y8" s="18"/>
      <c r="Z8" s="19"/>
      <c r="AA8" s="19"/>
      <c r="AB8" s="19"/>
      <c r="AC8" s="19"/>
      <c r="AD8" s="24"/>
      <c r="AE8" s="24"/>
      <c r="AF8" s="25"/>
      <c r="AH8" s="8"/>
    </row>
    <row r="9" spans="2:34" ht="20.25">
      <c r="B9" s="11" t="str">
        <f ca="1">'GPlan-Translations'!C100</f>
        <v>Passport</v>
      </c>
      <c r="C9" s="12"/>
      <c r="D9" s="12"/>
      <c r="E9" s="12"/>
      <c r="F9" s="13"/>
      <c r="G9" s="13"/>
      <c r="H9" s="13"/>
      <c r="I9" s="13"/>
      <c r="J9" s="13"/>
      <c r="K9" s="13"/>
      <c r="L9" s="13"/>
      <c r="M9" s="14"/>
      <c r="N9" s="14"/>
      <c r="O9" s="14"/>
      <c r="P9" s="496"/>
      <c r="Q9" s="496"/>
      <c r="R9" s="19"/>
      <c r="S9" s="19"/>
      <c r="T9" s="19"/>
      <c r="U9" s="19"/>
      <c r="V9" s="18"/>
      <c r="W9" s="18" t="str">
        <f ca="1">'GPlan-Translations'!C101</f>
        <v>Validity</v>
      </c>
      <c r="X9" s="496"/>
      <c r="Y9" s="497"/>
      <c r="Z9" s="26" t="s">
        <v>679</v>
      </c>
      <c r="AA9" s="496"/>
      <c r="AB9" s="497"/>
      <c r="AC9" s="26" t="s">
        <v>679</v>
      </c>
      <c r="AD9" s="498"/>
      <c r="AE9" s="498"/>
      <c r="AF9" s="499"/>
      <c r="AH9" s="8"/>
    </row>
    <row r="10" spans="2:34" ht="20.25">
      <c r="B10" s="11" t="str">
        <f ca="1">'GPlan-Translations'!C102</f>
        <v>Cart. Military</v>
      </c>
      <c r="C10" s="12"/>
      <c r="D10" s="12"/>
      <c r="E10" s="13"/>
      <c r="F10" s="13"/>
      <c r="G10" s="13"/>
      <c r="H10" s="13"/>
      <c r="I10" s="13"/>
      <c r="J10" s="13"/>
      <c r="K10" s="13"/>
      <c r="L10" s="13"/>
      <c r="M10" s="14"/>
      <c r="N10" s="13"/>
      <c r="O10" s="13"/>
      <c r="P10" s="13"/>
      <c r="Q10" s="12" t="str">
        <f ca="1">'GPlan-Translations'!C103</f>
        <v>Certif. Reservist</v>
      </c>
      <c r="R10" s="12"/>
      <c r="S10" s="12"/>
      <c r="T10" s="12"/>
      <c r="U10" s="12"/>
      <c r="V10" s="13"/>
      <c r="W10" s="13"/>
      <c r="X10" s="13"/>
      <c r="Y10" s="13"/>
      <c r="Z10" s="13"/>
      <c r="AA10" s="13"/>
      <c r="AB10" s="13"/>
      <c r="AC10" s="13"/>
      <c r="AD10" s="13"/>
      <c r="AE10" s="13"/>
      <c r="AF10" s="25"/>
      <c r="AH10" s="8"/>
    </row>
    <row r="11" spans="2:34" ht="20.25">
      <c r="B11" s="11" t="str">
        <f ca="1">'GPlan-Translations'!C104</f>
        <v>License</v>
      </c>
      <c r="C11" s="12"/>
      <c r="D11" s="12"/>
      <c r="E11" s="13"/>
      <c r="F11" s="13"/>
      <c r="G11" s="13"/>
      <c r="H11" s="13"/>
      <c r="I11" s="13"/>
      <c r="J11" s="13"/>
      <c r="K11" s="13"/>
      <c r="L11" s="13"/>
      <c r="M11" s="14"/>
      <c r="N11" s="13"/>
      <c r="O11" s="13"/>
      <c r="P11" s="13"/>
      <c r="Q11" s="12" t="str">
        <f ca="1">'GPlan-Translations'!C105</f>
        <v>Vcto. Ex Health</v>
      </c>
      <c r="R11" s="12"/>
      <c r="S11" s="12"/>
      <c r="T11" s="12"/>
      <c r="U11" s="12"/>
      <c r="V11" s="12"/>
      <c r="W11" s="12"/>
      <c r="X11" s="496"/>
      <c r="Y11" s="497"/>
      <c r="Z11" s="26" t="s">
        <v>679</v>
      </c>
      <c r="AA11" s="496"/>
      <c r="AB11" s="497"/>
      <c r="AC11" s="26" t="s">
        <v>679</v>
      </c>
      <c r="AD11" s="498"/>
      <c r="AE11" s="498"/>
      <c r="AF11" s="499"/>
      <c r="AH11" s="8"/>
    </row>
    <row r="12" spans="2:34" ht="20.25">
      <c r="B12" s="11" t="str">
        <f ca="1">'GPlan-Translations'!C106</f>
        <v>Vehicle</v>
      </c>
      <c r="C12" s="12"/>
      <c r="D12" s="12"/>
      <c r="E12" s="13"/>
      <c r="F12" s="13"/>
      <c r="G12" s="13"/>
      <c r="H12" s="13"/>
      <c r="I12" s="13"/>
      <c r="J12" s="13"/>
      <c r="K12" s="13"/>
      <c r="L12" s="13"/>
      <c r="M12" s="14"/>
      <c r="N12" s="14"/>
      <c r="O12" s="14"/>
      <c r="P12" s="14"/>
      <c r="Q12" s="14"/>
      <c r="R12" s="14"/>
      <c r="S12" s="14"/>
      <c r="T12" s="14"/>
      <c r="U12" s="14"/>
      <c r="V12" s="14"/>
      <c r="W12" s="14"/>
      <c r="X12" s="17" t="str">
        <f ca="1">'GPlan-Translations'!C107</f>
        <v>Board</v>
      </c>
      <c r="Y12" s="17"/>
      <c r="Z12" s="13"/>
      <c r="AA12" s="13"/>
      <c r="AB12" s="13"/>
      <c r="AC12" s="13"/>
      <c r="AD12" s="13"/>
      <c r="AE12" s="13"/>
      <c r="AF12" s="25"/>
      <c r="AH12" s="8"/>
    </row>
    <row r="13" spans="2:34" ht="20.25">
      <c r="B13" s="27" t="str">
        <f ca="1">'GPlan-Translations'!C108</f>
        <v>Chassis No.</v>
      </c>
      <c r="C13" s="28"/>
      <c r="D13" s="28"/>
      <c r="E13" s="29"/>
      <c r="F13" s="29"/>
      <c r="G13" s="29"/>
      <c r="H13" s="29"/>
      <c r="I13" s="29"/>
      <c r="J13" s="29"/>
      <c r="K13" s="29"/>
      <c r="L13" s="29"/>
      <c r="M13" s="30"/>
      <c r="N13" s="30"/>
      <c r="O13" s="30"/>
      <c r="P13" s="30"/>
      <c r="Q13" s="12" t="str">
        <f ca="1">'GPlan-Translations'!C109</f>
        <v>Code Renavam</v>
      </c>
      <c r="R13" s="28"/>
      <c r="S13" s="28"/>
      <c r="T13" s="28"/>
      <c r="U13" s="28"/>
      <c r="V13" s="29"/>
      <c r="W13" s="29"/>
      <c r="X13" s="29"/>
      <c r="Y13" s="29"/>
      <c r="Z13" s="29"/>
      <c r="AA13" s="29"/>
      <c r="AB13" s="29"/>
      <c r="AC13" s="29"/>
      <c r="AD13" s="29"/>
      <c r="AE13" s="29"/>
      <c r="AF13" s="31"/>
      <c r="AH13" s="8"/>
    </row>
    <row r="14" spans="2:34" ht="20.25">
      <c r="B14" s="11" t="str">
        <f ca="1">'GPlan-Translations'!C110</f>
        <v>Insurance Co.</v>
      </c>
      <c r="C14" s="12"/>
      <c r="D14" s="12"/>
      <c r="E14" s="13"/>
      <c r="F14" s="13"/>
      <c r="G14" s="13"/>
      <c r="H14" s="13"/>
      <c r="I14" s="13"/>
      <c r="J14" s="13"/>
      <c r="K14" s="13"/>
      <c r="L14" s="13"/>
      <c r="M14" s="14"/>
      <c r="N14" s="13"/>
      <c r="O14" s="13"/>
      <c r="P14" s="13"/>
      <c r="Q14" s="17" t="str">
        <f ca="1">'GPlan-Translations'!C111</f>
        <v>Vcto. Insurance Obr.</v>
      </c>
      <c r="R14" s="18"/>
      <c r="S14" s="18"/>
      <c r="T14" s="18"/>
      <c r="U14" s="18"/>
      <c r="V14" s="18"/>
      <c r="W14" s="18"/>
      <c r="X14" s="496"/>
      <c r="Y14" s="497"/>
      <c r="Z14" s="26" t="s">
        <v>679</v>
      </c>
      <c r="AA14" s="496"/>
      <c r="AB14" s="497"/>
      <c r="AC14" s="26" t="s">
        <v>679</v>
      </c>
      <c r="AD14" s="498"/>
      <c r="AE14" s="498"/>
      <c r="AF14" s="499"/>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'GPlan-Translations'!C85</f>
        <v>COMMERCIAL DATA</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'GPlan-Translations'!C112</f>
        <v>Name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'GPlan-Translations'!C113</f>
        <v>Address</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'GPlan-Translations'!C114</f>
        <v>City</v>
      </c>
      <c r="C19" s="12"/>
      <c r="D19" s="13"/>
      <c r="E19" s="13"/>
      <c r="F19" s="13"/>
      <c r="G19" s="13"/>
      <c r="H19" s="13"/>
      <c r="I19" s="13"/>
      <c r="J19" s="13"/>
      <c r="K19" s="13"/>
      <c r="L19" s="13"/>
      <c r="M19" s="14"/>
      <c r="N19" s="16"/>
      <c r="O19" s="16"/>
      <c r="P19" s="13"/>
      <c r="Q19" s="17" t="str">
        <f ca="1">'GPlan-Translations'!C115</f>
        <v>Zip code</v>
      </c>
      <c r="R19" s="18"/>
      <c r="S19" s="19"/>
      <c r="T19" s="19"/>
      <c r="U19" s="19"/>
      <c r="V19" s="19"/>
      <c r="W19" s="16"/>
      <c r="X19" s="17" t="str">
        <f ca="1">'GPlan-Translations'!C116</f>
        <v>State</v>
      </c>
      <c r="Y19" s="18"/>
      <c r="Z19" s="19"/>
      <c r="AA19" s="19"/>
      <c r="AB19" s="19"/>
      <c r="AC19" s="19"/>
      <c r="AD19" s="19"/>
      <c r="AE19" s="19"/>
      <c r="AF19" s="15"/>
      <c r="AH19" s="8"/>
    </row>
    <row r="20" spans="2:34" ht="20.25">
      <c r="B20" s="11" t="str">
        <f ca="1">'GPlan-Translations'!C117</f>
        <v>Phone</v>
      </c>
      <c r="C20" s="13"/>
      <c r="D20" s="13"/>
      <c r="E20" s="13"/>
      <c r="F20" s="13"/>
      <c r="G20" s="13"/>
      <c r="H20" s="13"/>
      <c r="I20" s="13"/>
      <c r="J20" s="13"/>
      <c r="K20" s="13"/>
      <c r="L20" s="13"/>
      <c r="M20" s="14"/>
      <c r="N20" s="13"/>
      <c r="O20" s="13"/>
      <c r="P20" s="13"/>
      <c r="Q20" s="17" t="str">
        <f ca="1">'GPlan-Translations'!C118</f>
        <v>Fax</v>
      </c>
      <c r="R20" s="19"/>
      <c r="S20" s="19"/>
      <c r="T20" s="19"/>
      <c r="U20" s="19"/>
      <c r="V20" s="19"/>
      <c r="W20" s="19"/>
      <c r="X20" s="14"/>
      <c r="Y20" s="14"/>
      <c r="Z20" s="14"/>
      <c r="AA20" s="14"/>
      <c r="AB20" s="14"/>
      <c r="AC20" s="14"/>
      <c r="AD20" s="13"/>
      <c r="AE20" s="13"/>
      <c r="AF20" s="15"/>
      <c r="AH20" s="8"/>
    </row>
    <row r="21" spans="2:34" ht="20.25">
      <c r="B21" s="11" t="str">
        <f ca="1">'GPlan-Translations'!C119</f>
        <v>E-mail 1</v>
      </c>
      <c r="C21" s="12"/>
      <c r="D21" s="13"/>
      <c r="E21" s="13"/>
      <c r="F21" s="13"/>
      <c r="G21" s="13"/>
      <c r="H21" s="13"/>
      <c r="I21" s="13"/>
      <c r="J21" s="13"/>
      <c r="K21" s="13"/>
      <c r="L21" s="13"/>
      <c r="M21" s="14"/>
      <c r="N21" s="14"/>
      <c r="O21" s="14"/>
      <c r="P21" s="13"/>
      <c r="Q21" s="38" t="str">
        <f ca="1">'GPlan-Translations'!C120</f>
        <v>E-mail 2</v>
      </c>
      <c r="R21" s="39"/>
      <c r="S21" s="40"/>
      <c r="T21" s="40"/>
      <c r="U21" s="40"/>
      <c r="V21" s="40"/>
      <c r="W21" s="40"/>
      <c r="X21" s="14"/>
      <c r="Y21" s="14"/>
      <c r="Z21" s="14"/>
      <c r="AA21" s="14"/>
      <c r="AB21" s="14"/>
      <c r="AC21" s="14"/>
      <c r="AD21" s="13"/>
      <c r="AE21" s="13"/>
      <c r="AF21" s="15"/>
      <c r="AH21" s="8"/>
    </row>
    <row r="22" spans="2:34" ht="20.25">
      <c r="B22" s="11" t="str">
        <f ca="1">'GPlan-Translations'!C121</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'GPlan-Translations'!C122</f>
        <v>N.I.</v>
      </c>
      <c r="C23" s="13"/>
      <c r="D23" s="13"/>
      <c r="E23" s="13"/>
      <c r="F23" s="13"/>
      <c r="G23" s="13"/>
      <c r="H23" s="13"/>
      <c r="I23" s="13"/>
      <c r="J23" s="13"/>
      <c r="K23" s="13"/>
      <c r="L23" s="13"/>
      <c r="M23" s="14"/>
      <c r="N23" s="17" t="str">
        <f ca="1">'GPlan-Translations'!C123</f>
        <v>E.I.</v>
      </c>
      <c r="O23" s="19"/>
      <c r="P23" s="13"/>
      <c r="Q23" s="14"/>
      <c r="R23" s="14"/>
      <c r="S23" s="14"/>
      <c r="T23" s="14"/>
      <c r="U23" s="14"/>
      <c r="V23" s="14"/>
      <c r="W23" s="14"/>
      <c r="X23" s="12" t="str">
        <f ca="1">'GPlan-Translations'!C124</f>
        <v>C.I</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'GPlan-Translations'!C86</f>
        <v>EMERGENCY</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'GPlan-Translations'!C125</f>
        <v>Blood Group</v>
      </c>
      <c r="C26" s="12"/>
      <c r="D26" s="13"/>
      <c r="E26" s="13"/>
      <c r="F26" s="13"/>
      <c r="G26" s="13"/>
      <c r="H26" s="13"/>
      <c r="I26" s="13"/>
      <c r="J26" s="13"/>
      <c r="K26" s="13"/>
      <c r="L26" s="13"/>
      <c r="M26" s="14"/>
      <c r="N26" s="13"/>
      <c r="O26" s="13"/>
      <c r="P26" s="13"/>
      <c r="Q26" s="12" t="str">
        <f ca="1">'GPlan-Translations'!C126</f>
        <v>RH Type</v>
      </c>
      <c r="R26" s="12"/>
      <c r="S26" s="13"/>
      <c r="T26" s="13"/>
      <c r="U26" s="13"/>
      <c r="V26" s="13"/>
      <c r="W26" s="13"/>
      <c r="X26" s="14"/>
      <c r="Y26" s="14"/>
      <c r="Z26" s="14"/>
      <c r="AA26" s="14"/>
      <c r="AB26" s="14"/>
      <c r="AC26" s="14"/>
      <c r="AD26" s="13"/>
      <c r="AE26" s="13"/>
      <c r="AF26" s="15"/>
      <c r="AH26" s="8"/>
    </row>
    <row r="27" spans="2:34" ht="20.25">
      <c r="B27" s="11" t="str">
        <f ca="1">'GPlan-Translations'!C127</f>
        <v>Doctor</v>
      </c>
      <c r="C27" s="13"/>
      <c r="D27" s="13"/>
      <c r="E27" s="13"/>
      <c r="F27" s="13"/>
      <c r="G27" s="13"/>
      <c r="H27" s="13"/>
      <c r="I27" s="13"/>
      <c r="J27" s="13"/>
      <c r="K27" s="13"/>
      <c r="L27" s="13"/>
      <c r="M27" s="14"/>
      <c r="N27" s="13"/>
      <c r="O27" s="13"/>
      <c r="P27" s="13"/>
      <c r="Q27" s="12" t="str">
        <f ca="1">'GPlan-Translations'!C128</f>
        <v>Mobile</v>
      </c>
      <c r="R27" s="12"/>
      <c r="S27" s="13"/>
      <c r="T27" s="13"/>
      <c r="U27" s="13"/>
      <c r="V27" s="13"/>
      <c r="W27" s="13"/>
      <c r="X27" s="14"/>
      <c r="Y27" s="14"/>
      <c r="Z27" s="14"/>
      <c r="AA27" s="14"/>
      <c r="AB27" s="14"/>
      <c r="AC27" s="14"/>
      <c r="AD27" s="13"/>
      <c r="AE27" s="13"/>
      <c r="AF27" s="15"/>
      <c r="AH27" s="8"/>
    </row>
    <row r="28" spans="2:34" ht="20.25">
      <c r="B28" s="11" t="str">
        <f ca="1">'GPlan-Translations'!C129</f>
        <v>Phone Office</v>
      </c>
      <c r="C28" s="13"/>
      <c r="D28" s="13"/>
      <c r="E28" s="13"/>
      <c r="F28" s="13"/>
      <c r="G28" s="13"/>
      <c r="H28" s="13"/>
      <c r="I28" s="13"/>
      <c r="J28" s="13"/>
      <c r="K28" s="13"/>
      <c r="L28" s="13"/>
      <c r="M28" s="14"/>
      <c r="N28" s="16"/>
      <c r="O28" s="16"/>
      <c r="P28" s="13"/>
      <c r="Q28" s="12" t="str">
        <f ca="1">'GPlan-Translations'!C130</f>
        <v>Phone Residence</v>
      </c>
      <c r="R28" s="13"/>
      <c r="S28" s="13"/>
      <c r="T28" s="13"/>
      <c r="U28" s="13"/>
      <c r="V28" s="13"/>
      <c r="W28" s="13"/>
      <c r="X28" s="14"/>
      <c r="Y28" s="14"/>
      <c r="Z28" s="14"/>
      <c r="AA28" s="14"/>
      <c r="AB28" s="14"/>
      <c r="AC28" s="14"/>
      <c r="AD28" s="13"/>
      <c r="AE28" s="13"/>
      <c r="AF28" s="15"/>
      <c r="AH28" s="8"/>
    </row>
    <row r="29" spans="2:34" ht="20.25">
      <c r="B29" s="11" t="str">
        <f ca="1">'GPlan-Translations'!C131</f>
        <v>Health Security</v>
      </c>
      <c r="C29" s="13"/>
      <c r="D29" s="13"/>
      <c r="E29" s="13"/>
      <c r="F29" s="13"/>
      <c r="G29" s="13"/>
      <c r="H29" s="13"/>
      <c r="I29" s="13"/>
      <c r="J29" s="13"/>
      <c r="K29" s="13"/>
      <c r="L29" s="13"/>
      <c r="M29" s="14"/>
      <c r="N29" s="13"/>
      <c r="O29" s="13"/>
      <c r="P29" s="13"/>
      <c r="Q29" s="12" t="str">
        <f ca="1">'GPlan-Translations'!C132</f>
        <v>Phone</v>
      </c>
      <c r="R29" s="13"/>
      <c r="S29" s="13"/>
      <c r="T29" s="13"/>
      <c r="U29" s="13"/>
      <c r="V29" s="13"/>
      <c r="W29" s="13"/>
      <c r="X29" s="14"/>
      <c r="Y29" s="14"/>
      <c r="Z29" s="14"/>
      <c r="AA29" s="14"/>
      <c r="AB29" s="14"/>
      <c r="AC29" s="14"/>
      <c r="AD29" s="13"/>
      <c r="AE29" s="13"/>
      <c r="AF29" s="15"/>
      <c r="AH29" s="8"/>
    </row>
    <row r="30" spans="2:34" ht="20.25">
      <c r="B30" s="11" t="str">
        <f ca="1">'GPlan-Translations'!C133</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'GPlan-Translations'!C134</f>
        <v>I'm allergic to</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'GPlan-Translations'!C135</f>
        <v>Vaccination against tetanus:</v>
      </c>
      <c r="C32" s="12"/>
      <c r="D32" s="12"/>
      <c r="E32" s="12"/>
      <c r="F32" s="12"/>
      <c r="G32" s="12"/>
      <c r="H32" s="12"/>
      <c r="I32" s="12"/>
      <c r="J32" s="12"/>
      <c r="K32" s="12"/>
      <c r="L32" s="12"/>
      <c r="M32" s="20"/>
      <c r="N32" s="18" t="s">
        <v>680</v>
      </c>
      <c r="O32" s="496"/>
      <c r="P32" s="12" t="s">
        <v>681</v>
      </c>
      <c r="Q32" s="12" t="str">
        <f ca="1">'GPlan-Translations'!C136</f>
        <v>yes</v>
      </c>
      <c r="R32" s="12"/>
      <c r="S32" s="12"/>
      <c r="T32" s="12"/>
      <c r="U32" s="12"/>
      <c r="V32" s="12"/>
      <c r="W32" s="12"/>
      <c r="X32" s="18" t="s">
        <v>680</v>
      </c>
      <c r="Y32" s="496"/>
      <c r="Z32" s="12" t="s">
        <v>681</v>
      </c>
      <c r="AA32" s="12" t="str">
        <f ca="1">'GPlan-Translations'!C137</f>
        <v>not</v>
      </c>
      <c r="AB32" s="12"/>
      <c r="AC32" s="12"/>
      <c r="AD32" s="12"/>
      <c r="AE32" s="12"/>
      <c r="AF32" s="41"/>
      <c r="AH32" s="8"/>
    </row>
    <row r="33" spans="2:34" ht="20.25">
      <c r="B33" s="11" t="str">
        <f ca="1">'GPlan-Translations'!C138</f>
        <v>I suffer from:</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680</v>
      </c>
      <c r="C34" s="496"/>
      <c r="D34" s="12" t="s">
        <v>681</v>
      </c>
      <c r="E34" s="12" t="str">
        <f ca="1">'GPlan-Translations'!C139</f>
        <v>Heart</v>
      </c>
      <c r="F34" s="12"/>
      <c r="G34" s="12"/>
      <c r="H34" s="12"/>
      <c r="I34" s="12"/>
      <c r="J34" s="12"/>
      <c r="K34" s="9"/>
      <c r="L34" s="9"/>
      <c r="N34" s="18" t="s">
        <v>680</v>
      </c>
      <c r="O34" s="496"/>
      <c r="P34" s="12" t="s">
        <v>681</v>
      </c>
      <c r="Q34" s="12" t="str">
        <f ca="1">'GPlan-Translations'!C140</f>
        <v>Hemophilia</v>
      </c>
      <c r="R34" s="12"/>
      <c r="S34" s="12"/>
      <c r="T34" s="12"/>
      <c r="U34" s="12"/>
      <c r="V34" s="12"/>
      <c r="W34" s="12"/>
      <c r="X34" s="18" t="s">
        <v>680</v>
      </c>
      <c r="Y34" s="496"/>
      <c r="Z34" s="12" t="s">
        <v>681</v>
      </c>
      <c r="AA34" s="12"/>
      <c r="AB34" s="12"/>
      <c r="AC34" s="12"/>
      <c r="AD34" s="12"/>
      <c r="AE34" s="12"/>
      <c r="AF34" s="41"/>
      <c r="AH34" s="8"/>
    </row>
    <row r="35" spans="2:34" ht="20.25">
      <c r="B35" s="42" t="s">
        <v>680</v>
      </c>
      <c r="C35" s="496"/>
      <c r="D35" s="12" t="s">
        <v>681</v>
      </c>
      <c r="E35" s="12" t="str">
        <f ca="1">'GPlan-Translations'!C141</f>
        <v>Epilepsy report</v>
      </c>
      <c r="F35" s="12"/>
      <c r="G35" s="12"/>
      <c r="H35" s="12"/>
      <c r="I35" s="12"/>
      <c r="J35" s="12"/>
      <c r="K35" s="9"/>
      <c r="L35" s="9"/>
      <c r="N35" s="18" t="s">
        <v>680</v>
      </c>
      <c r="O35" s="496"/>
      <c r="P35" s="12" t="s">
        <v>681</v>
      </c>
      <c r="Q35" s="12" t="str">
        <f ca="1">'GPlan-Translations'!C142</f>
        <v>Diabetes</v>
      </c>
      <c r="R35" s="12"/>
      <c r="S35" s="12"/>
      <c r="T35" s="12"/>
      <c r="U35" s="12"/>
      <c r="V35" s="12"/>
      <c r="W35" s="12"/>
      <c r="X35" s="18" t="s">
        <v>680</v>
      </c>
      <c r="Y35" s="496"/>
      <c r="Z35" s="12" t="s">
        <v>681</v>
      </c>
      <c r="AA35" s="12"/>
      <c r="AB35" s="12"/>
      <c r="AC35" s="12"/>
      <c r="AD35" s="12"/>
      <c r="AE35" s="12"/>
      <c r="AF35" s="41"/>
      <c r="AH35" s="8"/>
    </row>
    <row r="36" spans="2:34" ht="20.25">
      <c r="B36" s="11" t="str">
        <f ca="1">'GPlan-Translations'!C143</f>
        <v>In case of emergency notify:</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'GPlan-Translations'!C144</f>
        <v>Name:</v>
      </c>
      <c r="C37" s="12"/>
      <c r="D37" s="13"/>
      <c r="E37" s="13"/>
      <c r="F37" s="13"/>
      <c r="G37" s="13"/>
      <c r="H37" s="13"/>
      <c r="I37" s="13"/>
      <c r="J37" s="13"/>
      <c r="K37" s="13"/>
      <c r="L37" s="13"/>
      <c r="M37" s="13"/>
      <c r="N37" s="13"/>
      <c r="O37" s="13"/>
      <c r="P37" s="13"/>
      <c r="Q37" s="12" t="str">
        <f ca="1">'GPlan-Translations'!C145</f>
        <v>Phone:</v>
      </c>
      <c r="R37" s="12"/>
      <c r="S37" s="13"/>
      <c r="T37" s="13"/>
      <c r="U37" s="13"/>
      <c r="V37" s="13"/>
      <c r="W37" s="13"/>
      <c r="X37" s="13"/>
      <c r="Y37" s="13"/>
      <c r="Z37" s="13"/>
      <c r="AA37" s="13"/>
      <c r="AB37" s="13"/>
      <c r="AC37" s="13"/>
      <c r="AD37" s="43"/>
      <c r="AE37" s="43"/>
      <c r="AF37" s="15"/>
      <c r="AH37" s="8"/>
    </row>
    <row r="38" spans="2:34" ht="20.25">
      <c r="B38" s="11" t="str">
        <f ca="1">'GPlan-Translations'!C146</f>
        <v>Name:</v>
      </c>
      <c r="C38" s="12"/>
      <c r="D38" s="13"/>
      <c r="E38" s="13"/>
      <c r="F38" s="13"/>
      <c r="G38" s="13"/>
      <c r="H38" s="13"/>
      <c r="I38" s="13"/>
      <c r="J38" s="13"/>
      <c r="K38" s="13"/>
      <c r="L38" s="13"/>
      <c r="M38" s="13"/>
      <c r="N38" s="13"/>
      <c r="O38" s="13"/>
      <c r="P38" s="13"/>
      <c r="Q38" s="12" t="str">
        <f ca="1">'GPlan-Translations'!C147</f>
        <v>Phone: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row r="40" spans="2:34" hidden="1"/>
    <row r="41" spans="2:34" hidden="1"/>
    <row r="42" spans="2:34" ht="12.75" hidden="1" customHeight="1"/>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7"/>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'GPlan-Translations'!C200</f>
        <v>Calendar</v>
      </c>
      <c r="U1" s="546">
        <f>BI1</f>
        <v>2020</v>
      </c>
      <c r="V1" s="547"/>
      <c r="W1" s="547"/>
      <c r="X1" s="547"/>
      <c r="Y1" s="547"/>
      <c r="Z1" s="547"/>
      <c r="AA1" s="547"/>
      <c r="AC1" s="74"/>
      <c r="AE1" s="381">
        <v>-6</v>
      </c>
      <c r="AF1" s="381">
        <v>-5</v>
      </c>
      <c r="AG1" s="381">
        <v>-4</v>
      </c>
      <c r="AH1" s="381">
        <v>-3</v>
      </c>
      <c r="AI1" s="381">
        <v>-2</v>
      </c>
      <c r="AJ1" s="381">
        <v>-1</v>
      </c>
      <c r="AK1" s="381">
        <v>0</v>
      </c>
      <c r="AN1" s="381">
        <v>-6</v>
      </c>
      <c r="AO1" s="381">
        <v>-5</v>
      </c>
      <c r="AP1" s="381">
        <v>-4</v>
      </c>
      <c r="AQ1" s="381">
        <v>-3</v>
      </c>
      <c r="AR1" s="381">
        <v>-2</v>
      </c>
      <c r="AS1" s="381">
        <v>-1</v>
      </c>
      <c r="AT1" s="381">
        <v>0</v>
      </c>
      <c r="AW1" s="381">
        <v>-6</v>
      </c>
      <c r="AX1" s="381">
        <v>-5</v>
      </c>
      <c r="AY1" s="381">
        <v>-4</v>
      </c>
      <c r="AZ1" s="381">
        <v>-3</v>
      </c>
      <c r="BA1" s="381">
        <v>-2</v>
      </c>
      <c r="BB1" s="381">
        <v>-1</v>
      </c>
      <c r="BC1" s="381">
        <v>0</v>
      </c>
      <c r="BI1" s="118">
        <v>2020</v>
      </c>
    </row>
    <row r="2" spans="1:61" ht="18.75" thickBot="1">
      <c r="AC2" s="74"/>
      <c r="AF2" s="75"/>
      <c r="AG2" s="119">
        <v>1</v>
      </c>
      <c r="AH2" s="119">
        <v>2</v>
      </c>
      <c r="AI2" s="119">
        <v>3</v>
      </c>
      <c r="AJ2" s="119">
        <v>4</v>
      </c>
      <c r="AK2" s="119">
        <v>5</v>
      </c>
      <c r="AO2" s="75"/>
      <c r="AP2" s="119">
        <v>1</v>
      </c>
      <c r="AQ2" s="119">
        <v>2</v>
      </c>
      <c r="AR2" s="119">
        <v>3</v>
      </c>
      <c r="AS2" s="119">
        <v>4</v>
      </c>
      <c r="AT2" s="119">
        <v>5</v>
      </c>
      <c r="AX2" s="75"/>
      <c r="AY2" s="119">
        <v>1</v>
      </c>
      <c r="AZ2" s="119">
        <v>2</v>
      </c>
      <c r="BA2" s="119">
        <v>3</v>
      </c>
      <c r="BB2" s="119">
        <v>4</v>
      </c>
      <c r="BC2" s="119">
        <v>5</v>
      </c>
    </row>
    <row r="3" spans="1:61" ht="18">
      <c r="A3" s="50"/>
      <c r="C3" s="543" t="str">
        <f ca="1">UPPER('GPlan-Translations'!C201)</f>
        <v>JANUARY</v>
      </c>
      <c r="D3" s="544"/>
      <c r="E3" s="544"/>
      <c r="F3" s="544"/>
      <c r="G3" s="544"/>
      <c r="H3" s="544"/>
      <c r="I3" s="545"/>
      <c r="L3" s="543" t="str">
        <f ca="1">UPPER('GPlan-Translations'!C202)</f>
        <v>FEBRUARY</v>
      </c>
      <c r="M3" s="544"/>
      <c r="N3" s="544"/>
      <c r="O3" s="544"/>
      <c r="P3" s="544"/>
      <c r="Q3" s="544"/>
      <c r="R3" s="545"/>
      <c r="S3" s="50"/>
      <c r="T3" s="50"/>
      <c r="U3" s="543" t="str">
        <f ca="1">UPPER('GPlan-Translations'!C203)</f>
        <v>MARCH</v>
      </c>
      <c r="V3" s="544"/>
      <c r="W3" s="544"/>
      <c r="X3" s="544"/>
      <c r="Y3" s="544"/>
      <c r="Z3" s="544"/>
      <c r="AA3" s="545"/>
      <c r="AB3" s="50"/>
      <c r="AC3" s="74"/>
      <c r="AD3" s="120" t="str">
        <f>TEXT(AE3,"00")</f>
        <v>01</v>
      </c>
      <c r="AE3" s="76">
        <v>1</v>
      </c>
      <c r="AF3" s="77">
        <f>DATE(AJ3,AE3,1)</f>
        <v>43831</v>
      </c>
      <c r="AG3" s="77">
        <f>DATE(AJ3,AE3+1,1)-1</f>
        <v>43861</v>
      </c>
      <c r="AH3" s="77">
        <f>WEEKDAY(AF3,2)</f>
        <v>3</v>
      </c>
      <c r="AI3" s="78"/>
      <c r="AJ3" s="482">
        <f>$U$1</f>
        <v>2020</v>
      </c>
      <c r="AK3" s="483"/>
      <c r="AL3" s="383">
        <f>(AG3 - I5)  +  (R5-AO3 + 1)</f>
        <v>28</v>
      </c>
      <c r="AM3" s="120" t="str">
        <f>TEXT(AN3,"00")</f>
        <v>02</v>
      </c>
      <c r="AN3" s="76">
        <f>AE3+1</f>
        <v>2</v>
      </c>
      <c r="AO3" s="77">
        <f>DATE(AS3,AN3,1)</f>
        <v>43862</v>
      </c>
      <c r="AP3" s="77">
        <f>DATE(AS3,AN3+1,1)-1</f>
        <v>43890</v>
      </c>
      <c r="AQ3" s="77">
        <f>WEEKDAY(AO3,2)</f>
        <v>6</v>
      </c>
      <c r="AR3" s="78"/>
      <c r="AS3" s="482">
        <f>$U$1</f>
        <v>2020</v>
      </c>
      <c r="AT3" s="483"/>
      <c r="AU3" s="383">
        <f>(AP3 - R5)  +  (AA5-AX3 + 1)</f>
        <v>28</v>
      </c>
      <c r="AV3" s="120" t="str">
        <f>TEXT(AW3,"00")</f>
        <v>03</v>
      </c>
      <c r="AW3" s="76">
        <f>AN3+1</f>
        <v>3</v>
      </c>
      <c r="AX3" s="77">
        <f>DATE(BB3,AW3,1)</f>
        <v>43891</v>
      </c>
      <c r="AY3" s="77">
        <f>DATE(BB3,AW3+1,1)-1</f>
        <v>43921</v>
      </c>
      <c r="AZ3" s="77">
        <f>WEEKDAY(AX3,2)</f>
        <v>7</v>
      </c>
      <c r="BA3" s="78"/>
      <c r="BB3" s="482">
        <f>$U$1</f>
        <v>2020</v>
      </c>
      <c r="BC3" s="482"/>
      <c r="BD3" s="384">
        <f>(AY3 - AA5)  +  (H14-BG3 + 1)</f>
        <v>34</v>
      </c>
      <c r="BE3" s="120"/>
      <c r="BG3" s="387">
        <f>AF12</f>
        <v>43922</v>
      </c>
    </row>
    <row r="4" spans="1:61" ht="18">
      <c r="A4" s="50"/>
      <c r="C4" s="79" t="str">
        <f ca="1">'GPlan-Translations'!$C$214</f>
        <v>Mo</v>
      </c>
      <c r="D4" s="80" t="str">
        <f ca="1">'GPlan-Translations'!$C$215</f>
        <v>Tu</v>
      </c>
      <c r="E4" s="80" t="str">
        <f ca="1">'GPlan-Translations'!$C$216</f>
        <v>We</v>
      </c>
      <c r="F4" s="80" t="str">
        <f ca="1">'GPlan-Translations'!$C$217</f>
        <v>Th</v>
      </c>
      <c r="G4" s="80" t="str">
        <f ca="1">'GPlan-Translations'!$C$218</f>
        <v>Fr</v>
      </c>
      <c r="H4" s="81" t="str">
        <f ca="1">'GPlan-Translations'!$C$219</f>
        <v>Sa</v>
      </c>
      <c r="I4" s="82" t="str">
        <f ca="1">'GPlan-Translations'!$C$213</f>
        <v>Su</v>
      </c>
      <c r="L4" s="79" t="str">
        <f ca="1">'GPlan-Translations'!$C$214</f>
        <v>Mo</v>
      </c>
      <c r="M4" s="80" t="str">
        <f ca="1">'GPlan-Translations'!$C$215</f>
        <v>Tu</v>
      </c>
      <c r="N4" s="80" t="str">
        <f ca="1">'GPlan-Translations'!$C$216</f>
        <v>We</v>
      </c>
      <c r="O4" s="80" t="str">
        <f ca="1">'GPlan-Translations'!$C$217</f>
        <v>Th</v>
      </c>
      <c r="P4" s="80" t="str">
        <f ca="1">'GPlan-Translations'!$C$218</f>
        <v>Fr</v>
      </c>
      <c r="Q4" s="81" t="str">
        <f ca="1">'GPlan-Translations'!$C$219</f>
        <v>Sa</v>
      </c>
      <c r="R4" s="82" t="str">
        <f ca="1">'GPlan-Translations'!$C$213</f>
        <v>Su</v>
      </c>
      <c r="S4" s="50"/>
      <c r="T4" s="50"/>
      <c r="U4" s="79" t="str">
        <f ca="1">'GPlan-Translations'!$C$214</f>
        <v>Mo</v>
      </c>
      <c r="V4" s="80" t="str">
        <f ca="1">'GPlan-Translations'!$C$215</f>
        <v>Tu</v>
      </c>
      <c r="W4" s="80" t="str">
        <f ca="1">'GPlan-Translations'!$C$216</f>
        <v>We</v>
      </c>
      <c r="X4" s="80" t="str">
        <f ca="1">'GPlan-Translations'!$C$217</f>
        <v>Th</v>
      </c>
      <c r="Y4" s="80" t="str">
        <f ca="1">'GPlan-Translations'!$C$218</f>
        <v>Fr</v>
      </c>
      <c r="Z4" s="81" t="str">
        <f ca="1">'GPlan-Translations'!$C$219</f>
        <v>Sa</v>
      </c>
      <c r="AA4" s="82" t="str">
        <f ca="1">'GPlan-Translations'!$C$213</f>
        <v>Su</v>
      </c>
      <c r="AB4" s="50"/>
      <c r="AC4" s="74"/>
      <c r="AD4" s="485"/>
      <c r="AE4" s="83" t="str">
        <f t="shared" ref="AE4:AK4" ca="1" si="0">C4</f>
        <v>Mo</v>
      </c>
      <c r="AF4" s="84" t="str">
        <f t="shared" ca="1" si="0"/>
        <v>Tu</v>
      </c>
      <c r="AG4" s="84" t="str">
        <f t="shared" ca="1" si="0"/>
        <v>We</v>
      </c>
      <c r="AH4" s="84" t="str">
        <f t="shared" ca="1" si="0"/>
        <v>Th</v>
      </c>
      <c r="AI4" s="84" t="str">
        <f t="shared" ca="1" si="0"/>
        <v>Fr</v>
      </c>
      <c r="AJ4" s="85" t="str">
        <f t="shared" ca="1" si="0"/>
        <v>Sa</v>
      </c>
      <c r="AK4" s="86" t="str">
        <f t="shared" ca="1" si="0"/>
        <v>Su</v>
      </c>
      <c r="AL4" s="478" t="e">
        <f>MATCH(I5,#REF!,0)</f>
        <v>#REF!</v>
      </c>
      <c r="AM4" s="485"/>
      <c r="AN4" s="83" t="str">
        <f t="shared" ref="AN4:AT4" ca="1" si="1">L4</f>
        <v>Mo</v>
      </c>
      <c r="AO4" s="84" t="str">
        <f t="shared" ca="1" si="1"/>
        <v>Tu</v>
      </c>
      <c r="AP4" s="84" t="str">
        <f t="shared" ca="1" si="1"/>
        <v>We</v>
      </c>
      <c r="AQ4" s="84" t="str">
        <f t="shared" ca="1" si="1"/>
        <v>Th</v>
      </c>
      <c r="AR4" s="84" t="str">
        <f t="shared" ca="1" si="1"/>
        <v>Fr</v>
      </c>
      <c r="AS4" s="85" t="str">
        <f t="shared" ca="1" si="1"/>
        <v>Sa</v>
      </c>
      <c r="AT4" s="86" t="str">
        <f t="shared" ca="1" si="1"/>
        <v>Su</v>
      </c>
      <c r="AU4" s="478" t="e">
        <f>MATCH(R5,#REF!,0)</f>
        <v>#REF!</v>
      </c>
      <c r="AV4" s="485"/>
      <c r="AW4" s="83" t="str">
        <f t="shared" ref="AW4:BC4" ca="1" si="2">U4</f>
        <v>Mo</v>
      </c>
      <c r="AX4" s="84" t="str">
        <f t="shared" ca="1" si="2"/>
        <v>Tu</v>
      </c>
      <c r="AY4" s="84" t="str">
        <f t="shared" ca="1" si="2"/>
        <v>We</v>
      </c>
      <c r="AZ4" s="84" t="str">
        <f t="shared" ca="1" si="2"/>
        <v>Th</v>
      </c>
      <c r="BA4" s="84" t="str">
        <f t="shared" ca="1" si="2"/>
        <v>Fr</v>
      </c>
      <c r="BB4" s="85" t="str">
        <f t="shared" ca="1" si="2"/>
        <v>Sa</v>
      </c>
      <c r="BC4" s="480" t="str">
        <f t="shared" ca="1" si="2"/>
        <v>Su</v>
      </c>
      <c r="BD4" s="481" t="e">
        <f>MATCH(AA5,#REF!,0)</f>
        <v>#REF!</v>
      </c>
    </row>
    <row r="5" spans="1:61" ht="18">
      <c r="A5" s="50"/>
      <c r="B5" s="87">
        <f>B6-1</f>
        <v>-1</v>
      </c>
      <c r="C5" s="88" t="str">
        <f>IF(AH3=1,AF3," ")</f>
        <v xml:space="preserve"> </v>
      </c>
      <c r="D5" s="89" t="str">
        <f>IF(AH3=2,AF3,IF(C5=" "," ",C5+1))</f>
        <v xml:space="preserve"> </v>
      </c>
      <c r="E5" s="89">
        <f>IF(AH3=3,AF3,IF(D5=" "," ",D5+1))</f>
        <v>43831</v>
      </c>
      <c r="F5" s="89">
        <f>IF(AH3=4,AF3,IF(E5=" "," ",E5+1))</f>
        <v>43832</v>
      </c>
      <c r="G5" s="89">
        <f>IF(AH3=5,AF3,IF(F5=" "," ",F5+1))</f>
        <v>43833</v>
      </c>
      <c r="H5" s="90">
        <f>IF(AH3=6,AF3,IF(G5=" "," ",G5+1))</f>
        <v>43834</v>
      </c>
      <c r="I5" s="91">
        <f>IF(AH3=7,AF3,H5+1)</f>
        <v>43835</v>
      </c>
      <c r="K5" s="87">
        <f>K6-1</f>
        <v>-1</v>
      </c>
      <c r="L5" s="88" t="str">
        <f>IF(AQ3=1,AO3," ")</f>
        <v xml:space="preserve"> </v>
      </c>
      <c r="M5" s="89" t="str">
        <f>IF(AQ3=2,AO3,IF(L5=" "," ",L5+1))</f>
        <v xml:space="preserve"> </v>
      </c>
      <c r="N5" s="89" t="str">
        <f>IF(AQ3=3,AO3,IF(M5=" "," ",M5+1))</f>
        <v xml:space="preserve"> </v>
      </c>
      <c r="O5" s="89" t="str">
        <f>IF(AQ3=4,AO3,IF(N5=" "," ",N5+1))</f>
        <v xml:space="preserve"> </v>
      </c>
      <c r="P5" s="89" t="str">
        <f>IF(AQ3=5,AO3,IF(O5=" "," ",O5+1))</f>
        <v xml:space="preserve"> </v>
      </c>
      <c r="Q5" s="90">
        <f>IF(AQ3=6,AO3,IF(P5=" "," ",P5+1))</f>
        <v>43862</v>
      </c>
      <c r="R5" s="91">
        <f>IF(AQ3=7,AO3,Q5+1)</f>
        <v>43863</v>
      </c>
      <c r="S5" s="50"/>
      <c r="T5" s="87">
        <f>T6-1</f>
        <v>-1</v>
      </c>
      <c r="U5" s="88" t="str">
        <f>IF(AZ3=1,AX3," ")</f>
        <v xml:space="preserve"> </v>
      </c>
      <c r="V5" s="89" t="str">
        <f>IF(AZ3=2,AX3,IF(U5=" "," ",U5+1))</f>
        <v xml:space="preserve"> </v>
      </c>
      <c r="W5" s="89" t="str">
        <f>IF(AZ3=3,AX3,IF(V5=" "," ",V5+1))</f>
        <v xml:space="preserve"> </v>
      </c>
      <c r="X5" s="89" t="str">
        <f>IF(AZ3=4,AX3,IF(W5=" "," ",W5+1))</f>
        <v xml:space="preserve"> </v>
      </c>
      <c r="Y5" s="89" t="str">
        <f>IF(AZ3=5,AX3,IF(X5=" "," ",X5+1))</f>
        <v xml:space="preserve"> </v>
      </c>
      <c r="Z5" s="90" t="str">
        <f>IF(AZ3=6,AX3,IF(Y5=" "," ",Y5+1))</f>
        <v xml:space="preserve"> </v>
      </c>
      <c r="AA5" s="91">
        <f>IF(AZ3=7,AX3,Z5+1)</f>
        <v>43891</v>
      </c>
      <c r="AB5" s="50"/>
      <c r="AC5" s="382">
        <v>0</v>
      </c>
      <c r="AD5" s="92" t="str">
        <f>AD3 &amp; "." &amp;AG$2</f>
        <v>01.1</v>
      </c>
      <c r="AE5" s="93"/>
      <c r="AF5" s="94"/>
      <c r="AG5" s="94"/>
      <c r="AH5" s="94"/>
      <c r="AI5" s="94"/>
      <c r="AJ5" s="95"/>
      <c r="AK5" s="96"/>
      <c r="AL5" s="120" t="str">
        <f>IFERROR(MATCH($U$1 &amp; "." &amp; AD5,#REF!,0),"")</f>
        <v/>
      </c>
      <c r="AM5" s="92" t="str">
        <f>AM3 &amp; "." &amp;AP$2</f>
        <v>02.1</v>
      </c>
      <c r="AN5" s="93"/>
      <c r="AO5" s="94"/>
      <c r="AP5" s="94"/>
      <c r="AQ5" s="94"/>
      <c r="AR5" s="94"/>
      <c r="AS5" s="95"/>
      <c r="AT5" s="96"/>
      <c r="AU5" s="120" t="str">
        <f>IFERROR(MATCH($U$1 &amp; "." &amp; AM5,#REF!,0),"")</f>
        <v/>
      </c>
      <c r="AV5" s="92" t="str">
        <f>AV3 &amp; "." &amp;AY$2</f>
        <v>03.1</v>
      </c>
      <c r="AW5" s="93"/>
      <c r="AX5" s="94"/>
      <c r="AY5" s="94"/>
      <c r="AZ5" s="94"/>
      <c r="BA5" s="94"/>
      <c r="BB5" s="95"/>
      <c r="BC5" s="96"/>
      <c r="BD5" s="120" t="str">
        <f>IFERROR(MATCH($U$1 &amp; "." &amp; AV5,#REF!,0),"")</f>
        <v/>
      </c>
    </row>
    <row r="6" spans="1:61" ht="18">
      <c r="A6" s="50"/>
      <c r="B6" s="87">
        <f>AD4</f>
        <v>0</v>
      </c>
      <c r="C6" s="88">
        <f>I5+1</f>
        <v>43836</v>
      </c>
      <c r="D6" s="89">
        <f t="shared" ref="D6:I8" si="3">C6+1</f>
        <v>43837</v>
      </c>
      <c r="E6" s="89">
        <f t="shared" si="3"/>
        <v>43838</v>
      </c>
      <c r="F6" s="89">
        <f t="shared" si="3"/>
        <v>43839</v>
      </c>
      <c r="G6" s="89">
        <f t="shared" si="3"/>
        <v>43840</v>
      </c>
      <c r="H6" s="90">
        <f t="shared" si="3"/>
        <v>43841</v>
      </c>
      <c r="I6" s="91">
        <f t="shared" si="3"/>
        <v>43842</v>
      </c>
      <c r="K6" s="87">
        <f>AM4</f>
        <v>0</v>
      </c>
      <c r="L6" s="88">
        <f>R5+1</f>
        <v>43864</v>
      </c>
      <c r="M6" s="89">
        <f t="shared" ref="M6:R8" si="4">L6+1</f>
        <v>43865</v>
      </c>
      <c r="N6" s="89">
        <f t="shared" si="4"/>
        <v>43866</v>
      </c>
      <c r="O6" s="89">
        <f t="shared" si="4"/>
        <v>43867</v>
      </c>
      <c r="P6" s="89">
        <f t="shared" si="4"/>
        <v>43868</v>
      </c>
      <c r="Q6" s="90">
        <f t="shared" si="4"/>
        <v>43869</v>
      </c>
      <c r="R6" s="91">
        <f t="shared" si="4"/>
        <v>43870</v>
      </c>
      <c r="S6" s="50"/>
      <c r="T6" s="87">
        <f>AV4</f>
        <v>0</v>
      </c>
      <c r="U6" s="88">
        <f>AA5+1</f>
        <v>43892</v>
      </c>
      <c r="V6" s="89">
        <f t="shared" ref="V6:AA8" si="5">U6+1</f>
        <v>43893</v>
      </c>
      <c r="W6" s="89">
        <f t="shared" si="5"/>
        <v>43894</v>
      </c>
      <c r="X6" s="89">
        <f t="shared" si="5"/>
        <v>43895</v>
      </c>
      <c r="Y6" s="89">
        <f t="shared" si="5"/>
        <v>43896</v>
      </c>
      <c r="Z6" s="90">
        <f t="shared" si="5"/>
        <v>43897</v>
      </c>
      <c r="AA6" s="91">
        <f t="shared" si="5"/>
        <v>43898</v>
      </c>
      <c r="AB6" s="50"/>
      <c r="AC6" s="382">
        <v>7</v>
      </c>
      <c r="AD6" s="92" t="str">
        <f>AD3 &amp; "." &amp;AH$2</f>
        <v>01.2</v>
      </c>
      <c r="AE6" s="93"/>
      <c r="AF6" s="94"/>
      <c r="AG6" s="94"/>
      <c r="AH6" s="94"/>
      <c r="AI6" s="94"/>
      <c r="AJ6" s="95"/>
      <c r="AK6" s="96"/>
      <c r="AL6" s="120" t="str">
        <f>IFERROR(MATCH($U$1 &amp; "." &amp; AD6,#REF!,0),"")</f>
        <v/>
      </c>
      <c r="AM6" s="92" t="str">
        <f>AM3 &amp; "." &amp;AQ$2</f>
        <v>02.2</v>
      </c>
      <c r="AN6" s="93"/>
      <c r="AO6" s="94"/>
      <c r="AP6" s="94"/>
      <c r="AQ6" s="94"/>
      <c r="AR6" s="94"/>
      <c r="AS6" s="95"/>
      <c r="AT6" s="96"/>
      <c r="AU6" s="120" t="str">
        <f>IFERROR(MATCH($U$1 &amp; "." &amp; AM6,#REF!,0),"")</f>
        <v/>
      </c>
      <c r="AV6" s="92" t="str">
        <f>AV3 &amp; "." &amp;AZ$2</f>
        <v>03.2</v>
      </c>
      <c r="AW6" s="93"/>
      <c r="AX6" s="94"/>
      <c r="AY6" s="94"/>
      <c r="AZ6" s="94"/>
      <c r="BA6" s="94"/>
      <c r="BB6" s="95"/>
      <c r="BC6" s="96"/>
      <c r="BD6" s="120" t="str">
        <f>IFERROR(MATCH($U$1 &amp; "." &amp; AV6,#REF!,0),"")</f>
        <v/>
      </c>
    </row>
    <row r="7" spans="1:61" ht="18">
      <c r="A7" s="50"/>
      <c r="B7" s="87">
        <f>B6+1</f>
        <v>1</v>
      </c>
      <c r="C7" s="88">
        <f>I6+1</f>
        <v>43843</v>
      </c>
      <c r="D7" s="89">
        <f t="shared" si="3"/>
        <v>43844</v>
      </c>
      <c r="E7" s="89">
        <f t="shared" si="3"/>
        <v>43845</v>
      </c>
      <c r="F7" s="89">
        <f t="shared" si="3"/>
        <v>43846</v>
      </c>
      <c r="G7" s="89">
        <f t="shared" si="3"/>
        <v>43847</v>
      </c>
      <c r="H7" s="90">
        <f t="shared" si="3"/>
        <v>43848</v>
      </c>
      <c r="I7" s="91">
        <f t="shared" si="3"/>
        <v>43849</v>
      </c>
      <c r="K7" s="87">
        <f>K6+1</f>
        <v>1</v>
      </c>
      <c r="L7" s="88">
        <f>R6+1</f>
        <v>43871</v>
      </c>
      <c r="M7" s="89">
        <f t="shared" si="4"/>
        <v>43872</v>
      </c>
      <c r="N7" s="89">
        <f t="shared" si="4"/>
        <v>43873</v>
      </c>
      <c r="O7" s="89">
        <f t="shared" si="4"/>
        <v>43874</v>
      </c>
      <c r="P7" s="89">
        <f t="shared" si="4"/>
        <v>43875</v>
      </c>
      <c r="Q7" s="90">
        <f t="shared" si="4"/>
        <v>43876</v>
      </c>
      <c r="R7" s="91">
        <f t="shared" si="4"/>
        <v>43877</v>
      </c>
      <c r="S7" s="50"/>
      <c r="T7" s="87">
        <f>T6+1</f>
        <v>1</v>
      </c>
      <c r="U7" s="88">
        <f>AA6+1</f>
        <v>43899</v>
      </c>
      <c r="V7" s="89">
        <f t="shared" si="5"/>
        <v>43900</v>
      </c>
      <c r="W7" s="89">
        <f t="shared" si="5"/>
        <v>43901</v>
      </c>
      <c r="X7" s="89">
        <f t="shared" si="5"/>
        <v>43902</v>
      </c>
      <c r="Y7" s="89">
        <f t="shared" si="5"/>
        <v>43903</v>
      </c>
      <c r="Z7" s="90">
        <f t="shared" si="5"/>
        <v>43904</v>
      </c>
      <c r="AA7" s="91">
        <f t="shared" si="5"/>
        <v>43905</v>
      </c>
      <c r="AB7" s="50"/>
      <c r="AC7" s="382">
        <v>14</v>
      </c>
      <c r="AD7" s="92" t="str">
        <f>AD3 &amp; "." &amp;AI$2</f>
        <v>01.3</v>
      </c>
      <c r="AE7" s="93"/>
      <c r="AF7" s="94"/>
      <c r="AG7" s="94"/>
      <c r="AH7" s="94"/>
      <c r="AI7" s="94"/>
      <c r="AJ7" s="95"/>
      <c r="AK7" s="96"/>
      <c r="AL7" s="120" t="str">
        <f>IFERROR(MATCH($U$1 &amp; "." &amp; AD7,#REF!,0),"")</f>
        <v/>
      </c>
      <c r="AM7" s="92" t="str">
        <f>AM3 &amp; "." &amp;AR$2</f>
        <v>02.3</v>
      </c>
      <c r="AN7" s="93"/>
      <c r="AO7" s="94"/>
      <c r="AP7" s="94"/>
      <c r="AQ7" s="94"/>
      <c r="AR7" s="94"/>
      <c r="AS7" s="95"/>
      <c r="AT7" s="96"/>
      <c r="AU7" s="120" t="str">
        <f>IFERROR(MATCH($U$1 &amp; "." &amp; AM7,#REF!,0),"")</f>
        <v/>
      </c>
      <c r="AV7" s="92" t="str">
        <f>AV3 &amp; "." &amp;BA$2</f>
        <v>03.3</v>
      </c>
      <c r="AW7" s="93"/>
      <c r="AX7" s="94"/>
      <c r="AY7" s="94"/>
      <c r="AZ7" s="94"/>
      <c r="BA7" s="94"/>
      <c r="BB7" s="95"/>
      <c r="BC7" s="96"/>
      <c r="BD7" s="120" t="str">
        <f>IFERROR(MATCH($U$1 &amp; "." &amp; AV7,#REF!,0),"")</f>
        <v/>
      </c>
    </row>
    <row r="8" spans="1:61" ht="18">
      <c r="A8" s="50"/>
      <c r="B8" s="87">
        <f>B7+1</f>
        <v>2</v>
      </c>
      <c r="C8" s="88">
        <f>I7+1</f>
        <v>43850</v>
      </c>
      <c r="D8" s="89">
        <f t="shared" si="3"/>
        <v>43851</v>
      </c>
      <c r="E8" s="89">
        <f t="shared" si="3"/>
        <v>43852</v>
      </c>
      <c r="F8" s="89">
        <f t="shared" si="3"/>
        <v>43853</v>
      </c>
      <c r="G8" s="89">
        <f t="shared" si="3"/>
        <v>43854</v>
      </c>
      <c r="H8" s="90">
        <f t="shared" si="3"/>
        <v>43855</v>
      </c>
      <c r="I8" s="91">
        <f t="shared" si="3"/>
        <v>43856</v>
      </c>
      <c r="K8" s="87">
        <f>K7+1</f>
        <v>2</v>
      </c>
      <c r="L8" s="88">
        <f>R7+1</f>
        <v>43878</v>
      </c>
      <c r="M8" s="89">
        <f t="shared" si="4"/>
        <v>43879</v>
      </c>
      <c r="N8" s="89">
        <f t="shared" si="4"/>
        <v>43880</v>
      </c>
      <c r="O8" s="89">
        <f t="shared" si="4"/>
        <v>43881</v>
      </c>
      <c r="P8" s="89">
        <f t="shared" si="4"/>
        <v>43882</v>
      </c>
      <c r="Q8" s="90">
        <f t="shared" si="4"/>
        <v>43883</v>
      </c>
      <c r="R8" s="91">
        <f t="shared" si="4"/>
        <v>43884</v>
      </c>
      <c r="S8" s="50"/>
      <c r="T8" s="87">
        <f>T7+1</f>
        <v>2</v>
      </c>
      <c r="U8" s="88">
        <f>AA7+1</f>
        <v>43906</v>
      </c>
      <c r="V8" s="89">
        <f t="shared" si="5"/>
        <v>43907</v>
      </c>
      <c r="W8" s="89">
        <f t="shared" si="5"/>
        <v>43908</v>
      </c>
      <c r="X8" s="89">
        <f t="shared" si="5"/>
        <v>43909</v>
      </c>
      <c r="Y8" s="89">
        <f t="shared" si="5"/>
        <v>43910</v>
      </c>
      <c r="Z8" s="90">
        <f t="shared" si="5"/>
        <v>43911</v>
      </c>
      <c r="AA8" s="91">
        <f t="shared" si="5"/>
        <v>43912</v>
      </c>
      <c r="AB8" s="50"/>
      <c r="AC8" s="382">
        <v>21</v>
      </c>
      <c r="AD8" s="92" t="str">
        <f>AD3 &amp; "." &amp;AJ$2</f>
        <v>01.4</v>
      </c>
      <c r="AE8" s="93"/>
      <c r="AF8" s="94"/>
      <c r="AG8" s="94"/>
      <c r="AH8" s="94"/>
      <c r="AI8" s="94"/>
      <c r="AJ8" s="95"/>
      <c r="AK8" s="96"/>
      <c r="AL8" s="120" t="str">
        <f>IFERROR(MATCH($U$1 &amp; "." &amp; AD8,#REF!,0),"")</f>
        <v/>
      </c>
      <c r="AM8" s="92" t="str">
        <f>AM3 &amp; "." &amp;AS$2</f>
        <v>02.4</v>
      </c>
      <c r="AN8" s="93"/>
      <c r="AO8" s="94"/>
      <c r="AP8" s="94"/>
      <c r="AQ8" s="94"/>
      <c r="AR8" s="94"/>
      <c r="AS8" s="95"/>
      <c r="AT8" s="96"/>
      <c r="AU8" s="120" t="str">
        <f>IFERROR(MATCH($U$1 &amp; "." &amp; AM8,#REF!,0),"")</f>
        <v/>
      </c>
      <c r="AV8" s="92" t="str">
        <f>AV3 &amp; "." &amp;BB$2</f>
        <v>03.4</v>
      </c>
      <c r="AW8" s="93"/>
      <c r="AX8" s="94"/>
      <c r="AY8" s="94"/>
      <c r="AZ8" s="94"/>
      <c r="BA8" s="94"/>
      <c r="BB8" s="95"/>
      <c r="BC8" s="96"/>
      <c r="BD8" s="120" t="str">
        <f>IFERROR(MATCH($U$1 &amp; "." &amp; AV8,#REF!,0),"")</f>
        <v/>
      </c>
    </row>
    <row r="9" spans="1:61" ht="18">
      <c r="A9" s="50"/>
      <c r="B9" s="87">
        <f>IF(C9=" ","",B8+1)</f>
        <v>3</v>
      </c>
      <c r="C9" s="88">
        <f>IF(I8+1&lt;=AG3,I8+1," ")</f>
        <v>43857</v>
      </c>
      <c r="D9" s="89">
        <f>IF(C9=" "," ",IF(C9+1&lt;=AG3,C9+1," "))</f>
        <v>43858</v>
      </c>
      <c r="E9" s="89">
        <f>IF(D9=" "," ",IF(D9+1&lt;=AG3,D9+1," "))</f>
        <v>43859</v>
      </c>
      <c r="F9" s="89">
        <f>IF(E9=" "," ",IF(E9+1&lt;=AG3,E9+1," "))</f>
        <v>43860</v>
      </c>
      <c r="G9" s="89">
        <f>IF(F9=" "," ",IF(F9+1&lt;=AG3,F9+1," "))</f>
        <v>43861</v>
      </c>
      <c r="H9" s="90" t="str">
        <f>IF(G9=" "," ",IF(G9+1&lt;=AG3,G9+1," "))</f>
        <v xml:space="preserve"> </v>
      </c>
      <c r="I9" s="91" t="str">
        <f>IF(H9=" "," ",IF(H9+1&lt;=AG3,H9+1," "))</f>
        <v xml:space="preserve"> </v>
      </c>
      <c r="K9" s="97">
        <f>IF(L9=" ","",K8+1)</f>
        <v>3</v>
      </c>
      <c r="L9" s="88">
        <f>IF(R8+1&lt;=AP3,R8+1," ")</f>
        <v>43885</v>
      </c>
      <c r="M9" s="89">
        <f>IF(L9=" "," ",IF(L9+1&lt;=AP3,L9+1," "))</f>
        <v>43886</v>
      </c>
      <c r="N9" s="89">
        <f>IF(M9=" "," ",IF(M9+1&lt;=AP3,M9+1," "))</f>
        <v>43887</v>
      </c>
      <c r="O9" s="89">
        <f>IF(N9=" "," ",IF(N9+1&lt;=AP3,N9+1," "))</f>
        <v>43888</v>
      </c>
      <c r="P9" s="89">
        <f>IF(O9=" "," ",IF(O9+1&lt;=AP3,O9+1," "))</f>
        <v>43889</v>
      </c>
      <c r="Q9" s="90">
        <f>IF(P9=" "," ",IF(P9+1&lt;=AP3,P9+1," "))</f>
        <v>43890</v>
      </c>
      <c r="R9" s="91" t="str">
        <f>IF(Q9=" "," ",IF(Q9+1&lt;=AP3,Q9+1," "))</f>
        <v xml:space="preserve"> </v>
      </c>
      <c r="S9" s="50"/>
      <c r="T9" s="87">
        <f>IF(U9=" ","",T8+1)</f>
        <v>3</v>
      </c>
      <c r="U9" s="88">
        <f>IF(AA8+1&lt;=AY3,AA8+1," ")</f>
        <v>43913</v>
      </c>
      <c r="V9" s="89">
        <f>IF(U9=" "," ",IF(U9+1&lt;=AY3,U9+1," "))</f>
        <v>43914</v>
      </c>
      <c r="W9" s="89">
        <f>IF(V9=" "," ",IF(V9+1&lt;=AY3,V9+1," "))</f>
        <v>43915</v>
      </c>
      <c r="X9" s="89">
        <f>IF(W9=" "," ",IF(W9+1&lt;=AY3,W9+1," "))</f>
        <v>43916</v>
      </c>
      <c r="Y9" s="89">
        <f>IF(X9=" "," ",IF(X9+1&lt;=AY3,X9+1," "))</f>
        <v>43917</v>
      </c>
      <c r="Z9" s="90">
        <f>IF(Y9=" "," ",IF(Y9+1&lt;=AY3,Y9+1," "))</f>
        <v>43918</v>
      </c>
      <c r="AA9" s="91">
        <f>IF(Z9=" "," ",IF(Z9+1&lt;=AY3,Z9+1," "))</f>
        <v>43919</v>
      </c>
      <c r="AB9" s="50"/>
      <c r="AC9" s="382">
        <v>28</v>
      </c>
      <c r="AD9" s="92" t="str">
        <f>AD3 &amp; "." &amp;AK$2</f>
        <v>01.5</v>
      </c>
      <c r="AE9" s="93"/>
      <c r="AF9" s="94"/>
      <c r="AG9" s="94"/>
      <c r="AH9" s="94"/>
      <c r="AI9" s="94"/>
      <c r="AJ9" s="95"/>
      <c r="AK9" s="96"/>
      <c r="AL9" s="120" t="str">
        <f>IFERROR(MATCH($U$1 &amp; "." &amp; AD9,#REF!,0),"")</f>
        <v/>
      </c>
      <c r="AM9" s="92" t="str">
        <f>AM3 &amp; "." &amp;AT$2</f>
        <v>02.5</v>
      </c>
      <c r="AN9" s="93"/>
      <c r="AO9" s="94"/>
      <c r="AP9" s="94"/>
      <c r="AQ9" s="94"/>
      <c r="AR9" s="94"/>
      <c r="AS9" s="95"/>
      <c r="AT9" s="96"/>
      <c r="AU9" s="120" t="str">
        <f>IFERROR(MATCH($U$1 &amp; "." &amp; AM9,#REF!,0),"")</f>
        <v/>
      </c>
      <c r="AV9" s="92" t="str">
        <f>AV3 &amp; "." &amp;BC$2</f>
        <v>03.5</v>
      </c>
      <c r="AW9" s="93"/>
      <c r="AX9" s="94"/>
      <c r="AY9" s="94"/>
      <c r="AZ9" s="94"/>
      <c r="BA9" s="94"/>
      <c r="BB9" s="95"/>
      <c r="BC9" s="96"/>
      <c r="BD9" s="120" t="str">
        <f>IFERROR(MATCH($U$1 &amp; "." &amp; AV9,#REF!,0),"")</f>
        <v/>
      </c>
    </row>
    <row r="10" spans="1:61" ht="18.75" thickBot="1">
      <c r="A10" s="50"/>
      <c r="B10" s="87" t="str">
        <f>IF(C10=" ","",B9+1)</f>
        <v/>
      </c>
      <c r="C10" s="98" t="str">
        <f>IF(I9=" "," ",IF(I9+1&lt;=AG3,I9+1," "))</f>
        <v xml:space="preserve"> </v>
      </c>
      <c r="D10" s="99" t="str">
        <f>IF(C10=" "," ",IF(C10+1&lt;=AG3,C10+1," "))</f>
        <v xml:space="preserve"> </v>
      </c>
      <c r="E10" s="99"/>
      <c r="F10" s="99"/>
      <c r="G10" s="99"/>
      <c r="H10" s="100"/>
      <c r="I10" s="101"/>
      <c r="K10" s="97" t="str">
        <f>IF(L10=" ","",K9+1)</f>
        <v/>
      </c>
      <c r="L10" s="98" t="str">
        <f>IF(R9=" "," ",IF(R9+1&lt;=AP3,R9+1," "))</f>
        <v xml:space="preserve"> </v>
      </c>
      <c r="M10" s="99" t="str">
        <f>IF(L10=" "," ",IF(L10+1&lt;=AP3,L10+1," "))</f>
        <v xml:space="preserve"> </v>
      </c>
      <c r="N10" s="99"/>
      <c r="O10" s="99"/>
      <c r="P10" s="99"/>
      <c r="Q10" s="100"/>
      <c r="R10" s="101"/>
      <c r="S10" s="50"/>
      <c r="T10" s="97">
        <f>IF(U10=" ","",T9+1)</f>
        <v>4</v>
      </c>
      <c r="U10" s="98">
        <f>IF(AA9=" "," ",IF(AA9+1&lt;=AY3,AA9+1," "))</f>
        <v>43920</v>
      </c>
      <c r="V10" s="99">
        <f>IF(U10=" "," ",IF(U10+1&lt;=AY3,U10+1," "))</f>
        <v>43921</v>
      </c>
      <c r="W10" s="99"/>
      <c r="X10" s="548" t="str">
        <f ca="1">"20 - " &amp; 'GPlan-Translations'!C172</f>
        <v>20 - Autumn</v>
      </c>
      <c r="Y10" s="548"/>
      <c r="Z10" s="548"/>
      <c r="AA10" s="549"/>
      <c r="AB10" s="50"/>
      <c r="AC10" s="382">
        <v>35</v>
      </c>
      <c r="AE10" s="102"/>
      <c r="AF10" s="103"/>
      <c r="AG10" s="104"/>
      <c r="AH10" s="104"/>
      <c r="AI10" s="104"/>
      <c r="AJ10" s="104"/>
      <c r="AK10" s="105"/>
      <c r="AL10" s="268" t="str">
        <f>AD11 &amp; " " &amp; AE11  &amp; AL11 &amp; AF11 &amp; " " &amp; AG11 &amp; AL11 &amp; AH11 &amp; " " &amp; AI11 &amp; IF(AJ11&lt;&gt;"",AL11 &amp; AJ11 &amp; " " &amp; AK11,"")</f>
        <v xml:space="preserve">            0           0</v>
      </c>
      <c r="AN10" s="102"/>
      <c r="AO10" s="103"/>
      <c r="AP10" s="104"/>
      <c r="AQ10" s="104"/>
      <c r="AR10" s="104"/>
      <c r="AS10" s="104"/>
      <c r="AT10" s="105"/>
      <c r="AU10" s="269" t="str">
        <f>AM11 &amp; " " &amp; AN11  &amp; AU11 &amp; AO11 &amp; " " &amp; AP11 &amp; AU11 &amp; AQ11 &amp; " " &amp; AR11 &amp; IF(AS11&lt;&gt;"",AU11 &amp; AS11 &amp; " " &amp; AT11,"")</f>
        <v xml:space="preserve">            0           0</v>
      </c>
      <c r="AW10" s="102"/>
      <c r="AX10" s="103"/>
      <c r="AY10" s="104"/>
      <c r="AZ10" s="104"/>
      <c r="BA10" s="104"/>
      <c r="BB10" s="104"/>
      <c r="BC10" s="105"/>
      <c r="BD10" s="269" t="str">
        <f>AV11 &amp; " " &amp; AW11  &amp; BD11 &amp; AX11 &amp; " " &amp; AY11 &amp; BD11 &amp; AZ11 &amp; " " &amp; BA11 &amp; IF(BB11&lt;&gt;"",BD11 &amp; BB11 &amp; " " &amp; BC11,"")</f>
        <v xml:space="preserve">            0           0</v>
      </c>
    </row>
    <row r="11" spans="1:61" ht="18.75" thickBot="1">
      <c r="B11" s="270" t="str">
        <f>AD11</f>
        <v/>
      </c>
      <c r="C11" s="272" t="str">
        <f t="shared" ref="C11:I11" si="6">AE11</f>
        <v/>
      </c>
      <c r="D11" s="270" t="str">
        <f t="shared" si="6"/>
        <v/>
      </c>
      <c r="E11" s="271">
        <f t="shared" si="6"/>
        <v>0</v>
      </c>
      <c r="F11" s="270" t="str">
        <f t="shared" si="6"/>
        <v/>
      </c>
      <c r="G11" s="271">
        <f t="shared" si="6"/>
        <v>0</v>
      </c>
      <c r="H11" s="270" t="str">
        <f t="shared" si="6"/>
        <v/>
      </c>
      <c r="I11" s="271">
        <f t="shared" si="6"/>
        <v>0</v>
      </c>
      <c r="K11" s="270" t="str">
        <f t="shared" ref="K11:R11" si="7">AM11</f>
        <v/>
      </c>
      <c r="L11" s="272" t="str">
        <f t="shared" si="7"/>
        <v/>
      </c>
      <c r="M11" s="270" t="str">
        <f t="shared" si="7"/>
        <v/>
      </c>
      <c r="N11" s="271">
        <f t="shared" si="7"/>
        <v>0</v>
      </c>
      <c r="O11" s="270" t="str">
        <f t="shared" si="7"/>
        <v/>
      </c>
      <c r="P11" s="271">
        <f t="shared" si="7"/>
        <v>0</v>
      </c>
      <c r="Q11" s="270" t="str">
        <f t="shared" si="7"/>
        <v/>
      </c>
      <c r="R11" s="271">
        <f t="shared" si="7"/>
        <v>0</v>
      </c>
      <c r="T11" s="270" t="str">
        <f t="shared" ref="T11:AA11" si="8">AV11</f>
        <v/>
      </c>
      <c r="U11" s="272" t="str">
        <f t="shared" si="8"/>
        <v/>
      </c>
      <c r="V11" s="270" t="str">
        <f t="shared" si="8"/>
        <v/>
      </c>
      <c r="W11" s="271">
        <f t="shared" si="8"/>
        <v>0</v>
      </c>
      <c r="X11" s="270" t="str">
        <f t="shared" si="8"/>
        <v/>
      </c>
      <c r="Y11" s="271">
        <f t="shared" si="8"/>
        <v>0</v>
      </c>
      <c r="Z11" s="270" t="str">
        <f t="shared" si="8"/>
        <v/>
      </c>
      <c r="AA11" s="271">
        <f t="shared" si="8"/>
        <v>0</v>
      </c>
      <c r="AC11" s="74"/>
      <c r="AD11" s="270" t="str">
        <f>IFERROR(INDEX(#REF!,AL5),"")</f>
        <v/>
      </c>
      <c r="AE11" s="121" t="str">
        <f>IF(AG10="","",DAY(AG10) &amp; IF(AK10&lt;&gt;"","/" &amp; DAY(AK10),""))</f>
        <v/>
      </c>
      <c r="AF11" s="270" t="str">
        <f>IFERROR(INDEX(#REF!,AL6),"")</f>
        <v/>
      </c>
      <c r="AG11" s="122">
        <f>IFERROR(DAY(AH10),"")</f>
        <v>0</v>
      </c>
      <c r="AH11" s="270" t="str">
        <f>IFERROR(INDEX(#REF!,AL7),"")</f>
        <v/>
      </c>
      <c r="AI11" s="122">
        <f>IFERROR(DAY(AI10),"")</f>
        <v>0</v>
      </c>
      <c r="AJ11" s="270" t="str">
        <f>IFERROR(INDEX(#REF!,AL8),"")</f>
        <v/>
      </c>
      <c r="AK11" s="122">
        <f>IFERROR(DAY(AJ10),"")</f>
        <v>0</v>
      </c>
      <c r="AL11" s="123" t="str">
        <f>REPT(CHAR(160),10)</f>
        <v>          </v>
      </c>
      <c r="AM11" s="270" t="str">
        <f>IFERROR(INDEX(#REF!,AU5),"")</f>
        <v/>
      </c>
      <c r="AN11" s="121" t="str">
        <f>IF(AP10="","",DAY(AP10) &amp; IF(AT10&lt;&gt;"","/" &amp; DAY(AT10),""))</f>
        <v/>
      </c>
      <c r="AO11" s="270" t="str">
        <f>IFERROR(INDEX(#REF!,AU6),"")</f>
        <v/>
      </c>
      <c r="AP11" s="122">
        <f>IFERROR(DAY(AQ10),"")</f>
        <v>0</v>
      </c>
      <c r="AQ11" s="270" t="str">
        <f>IFERROR(INDEX(#REF!,AU7),"")</f>
        <v/>
      </c>
      <c r="AR11" s="122">
        <f>IFERROR(DAY(AR10),"")</f>
        <v>0</v>
      </c>
      <c r="AS11" s="270" t="str">
        <f>IFERROR(INDEX(#REF!,AU8),"")</f>
        <v/>
      </c>
      <c r="AT11" s="122">
        <f>IFERROR(DAY(AS10),"")</f>
        <v>0</v>
      </c>
      <c r="AU11" s="124" t="str">
        <f>AL11</f>
        <v>          </v>
      </c>
      <c r="AV11" s="270" t="str">
        <f>IFERROR(INDEX(#REF!,BD5),"")</f>
        <v/>
      </c>
      <c r="AW11" s="121" t="str">
        <f>IF(AY10="","",DAY(AY10) &amp; IF(BC10&lt;&gt;"","/" &amp; DAY(BC10),""))</f>
        <v/>
      </c>
      <c r="AX11" s="270" t="str">
        <f>IFERROR(INDEX(#REF!,BD6),"")</f>
        <v/>
      </c>
      <c r="AY11" s="122">
        <f>IFERROR(DAY(AZ10),"")</f>
        <v>0</v>
      </c>
      <c r="AZ11" s="270" t="str">
        <f>IFERROR(INDEX(#REF!,BD7),"")</f>
        <v/>
      </c>
      <c r="BA11" s="122">
        <f>IFERROR(DAY(BA10),"")</f>
        <v>0</v>
      </c>
      <c r="BB11" s="270" t="str">
        <f>IFERROR(INDEX(#REF!,BD8),"")</f>
        <v/>
      </c>
      <c r="BC11" s="122">
        <f>IFERROR(DAY(BB10),"")</f>
        <v>0</v>
      </c>
      <c r="BD11" s="126" t="str">
        <f>AL11</f>
        <v>          </v>
      </c>
    </row>
    <row r="12" spans="1:61" ht="18">
      <c r="A12" s="50"/>
      <c r="C12" s="543" t="str">
        <f ca="1">UPPER('GPlan-Translations'!C204)</f>
        <v>APRIL</v>
      </c>
      <c r="D12" s="544"/>
      <c r="E12" s="544"/>
      <c r="F12" s="544"/>
      <c r="G12" s="544"/>
      <c r="H12" s="544"/>
      <c r="I12" s="545"/>
      <c r="L12" s="543" t="str">
        <f ca="1">UPPER('GPlan-Translations'!C205)</f>
        <v>MAY</v>
      </c>
      <c r="M12" s="544"/>
      <c r="N12" s="544"/>
      <c r="O12" s="544"/>
      <c r="P12" s="544"/>
      <c r="Q12" s="544"/>
      <c r="R12" s="545"/>
      <c r="S12" s="50"/>
      <c r="T12" s="50"/>
      <c r="U12" s="543" t="str">
        <f ca="1">UPPER('GPlan-Translations'!C206)</f>
        <v>JUNE</v>
      </c>
      <c r="V12" s="544"/>
      <c r="W12" s="544"/>
      <c r="X12" s="544"/>
      <c r="Y12" s="544"/>
      <c r="Z12" s="544"/>
      <c r="AA12" s="545"/>
      <c r="AB12" s="50"/>
      <c r="AC12" s="74"/>
      <c r="AD12" s="120" t="str">
        <f>TEXT(AE12,"00")</f>
        <v>04</v>
      </c>
      <c r="AE12" s="76">
        <v>4</v>
      </c>
      <c r="AF12" s="77">
        <f>DATE(AJ12,AE12,1)</f>
        <v>43922</v>
      </c>
      <c r="AG12" s="77">
        <f>DATE(AJ12,AE12+1,1)-1</f>
        <v>43951</v>
      </c>
      <c r="AH12" s="77">
        <f>WEEKDAY(AF12,2)</f>
        <v>3</v>
      </c>
      <c r="AI12" s="78"/>
      <c r="AJ12" s="482">
        <f>$U$1</f>
        <v>2020</v>
      </c>
      <c r="AK12" s="483"/>
      <c r="AL12" s="383">
        <f>(AG12 - I14)  +  (R14-AO12 + 1)</f>
        <v>28</v>
      </c>
      <c r="AM12" s="120" t="str">
        <f>TEXT(AN12,"00")</f>
        <v>05</v>
      </c>
      <c r="AN12" s="76">
        <f>AE12+1</f>
        <v>5</v>
      </c>
      <c r="AO12" s="77">
        <f>DATE(AS12,AN12,1)</f>
        <v>43952</v>
      </c>
      <c r="AP12" s="77">
        <f>DATE(AS12,AN12+1,1)-1</f>
        <v>43982</v>
      </c>
      <c r="AQ12" s="77">
        <f>WEEKDAY(AO12,2)</f>
        <v>5</v>
      </c>
      <c r="AR12" s="78"/>
      <c r="AS12" s="482">
        <f>$U$1</f>
        <v>2020</v>
      </c>
      <c r="AT12" s="483"/>
      <c r="AU12" s="383">
        <f>(AP12 - R14)  +  (AA14-AX12 + 1)</f>
        <v>35</v>
      </c>
      <c r="AV12" s="120" t="str">
        <f>TEXT(AW12,"00")</f>
        <v>06</v>
      </c>
      <c r="AW12" s="76">
        <f>AN12+1</f>
        <v>6</v>
      </c>
      <c r="AX12" s="77">
        <f>DATE(BB12,AW12,1)</f>
        <v>43983</v>
      </c>
      <c r="AY12" s="77">
        <f>DATE(BB12,AW12+1,1)-1</f>
        <v>44012</v>
      </c>
      <c r="AZ12" s="77">
        <f>WEEKDAY(AX12,2)</f>
        <v>1</v>
      </c>
      <c r="BA12" s="78"/>
      <c r="BB12" s="482">
        <f>$U$1</f>
        <v>2020</v>
      </c>
      <c r="BC12" s="483"/>
      <c r="BD12" s="384">
        <f>(AY12 - AA14)  +  (H23-BG12 + 1)</f>
        <v>27</v>
      </c>
      <c r="BE12" s="120"/>
      <c r="BG12" s="387">
        <f>AF21</f>
        <v>44013</v>
      </c>
    </row>
    <row r="13" spans="1:61" ht="18">
      <c r="A13" s="50"/>
      <c r="C13" s="79" t="str">
        <f ca="1">'GPlan-Translations'!$C$214</f>
        <v>Mo</v>
      </c>
      <c r="D13" s="80" t="str">
        <f ca="1">'GPlan-Translations'!$C$215</f>
        <v>Tu</v>
      </c>
      <c r="E13" s="80" t="str">
        <f ca="1">'GPlan-Translations'!$C$216</f>
        <v>We</v>
      </c>
      <c r="F13" s="80" t="str">
        <f ca="1">'GPlan-Translations'!$C$217</f>
        <v>Th</v>
      </c>
      <c r="G13" s="80" t="str">
        <f ca="1">'GPlan-Translations'!$C$218</f>
        <v>Fr</v>
      </c>
      <c r="H13" s="81" t="str">
        <f ca="1">'GPlan-Translations'!$C$219</f>
        <v>Sa</v>
      </c>
      <c r="I13" s="82" t="str">
        <f ca="1">'GPlan-Translations'!$C$213</f>
        <v>Su</v>
      </c>
      <c r="L13" s="79" t="str">
        <f ca="1">'GPlan-Translations'!$C$214</f>
        <v>Mo</v>
      </c>
      <c r="M13" s="80" t="str">
        <f ca="1">'GPlan-Translations'!$C$215</f>
        <v>Tu</v>
      </c>
      <c r="N13" s="80" t="str">
        <f ca="1">'GPlan-Translations'!$C$216</f>
        <v>We</v>
      </c>
      <c r="O13" s="80" t="str">
        <f ca="1">'GPlan-Translations'!$C$217</f>
        <v>Th</v>
      </c>
      <c r="P13" s="80" t="str">
        <f ca="1">'GPlan-Translations'!$C$218</f>
        <v>Fr</v>
      </c>
      <c r="Q13" s="81" t="str">
        <f ca="1">'GPlan-Translations'!$C$219</f>
        <v>Sa</v>
      </c>
      <c r="R13" s="82" t="str">
        <f ca="1">'GPlan-Translations'!$C$213</f>
        <v>Su</v>
      </c>
      <c r="S13" s="50"/>
      <c r="T13" s="50"/>
      <c r="U13" s="79" t="str">
        <f ca="1">'GPlan-Translations'!$C$214</f>
        <v>Mo</v>
      </c>
      <c r="V13" s="80" t="str">
        <f ca="1">'GPlan-Translations'!$C$215</f>
        <v>Tu</v>
      </c>
      <c r="W13" s="80" t="str">
        <f ca="1">'GPlan-Translations'!$C$216</f>
        <v>We</v>
      </c>
      <c r="X13" s="80" t="str">
        <f ca="1">'GPlan-Translations'!$C$217</f>
        <v>Th</v>
      </c>
      <c r="Y13" s="80" t="str">
        <f ca="1">'GPlan-Translations'!$C$218</f>
        <v>Fr</v>
      </c>
      <c r="Z13" s="81" t="str">
        <f ca="1">'GPlan-Translations'!$C$219</f>
        <v>Sa</v>
      </c>
      <c r="AA13" s="82" t="str">
        <f ca="1">'GPlan-Translations'!$C$213</f>
        <v>Su</v>
      </c>
      <c r="AB13" s="50"/>
      <c r="AC13" s="74"/>
      <c r="AD13" s="485"/>
      <c r="AE13" s="83" t="str">
        <f t="shared" ref="AE13:AK13" ca="1" si="9">C13</f>
        <v>Mo</v>
      </c>
      <c r="AF13" s="84" t="str">
        <f t="shared" ca="1" si="9"/>
        <v>Tu</v>
      </c>
      <c r="AG13" s="84" t="str">
        <f t="shared" ca="1" si="9"/>
        <v>We</v>
      </c>
      <c r="AH13" s="84" t="str">
        <f t="shared" ca="1" si="9"/>
        <v>Th</v>
      </c>
      <c r="AI13" s="84" t="str">
        <f t="shared" ca="1" si="9"/>
        <v>Fr</v>
      </c>
      <c r="AJ13" s="85" t="str">
        <f t="shared" ca="1" si="9"/>
        <v>Sa</v>
      </c>
      <c r="AK13" s="86" t="str">
        <f t="shared" ca="1" si="9"/>
        <v>Su</v>
      </c>
      <c r="AL13" s="478" t="e">
        <f>MATCH(I14,#REF!,0)</f>
        <v>#REF!</v>
      </c>
      <c r="AM13" s="485"/>
      <c r="AN13" s="83" t="str">
        <f t="shared" ref="AN13:AT13" ca="1" si="10">L13</f>
        <v>Mo</v>
      </c>
      <c r="AO13" s="84" t="str">
        <f t="shared" ca="1" si="10"/>
        <v>Tu</v>
      </c>
      <c r="AP13" s="84" t="str">
        <f t="shared" ca="1" si="10"/>
        <v>We</v>
      </c>
      <c r="AQ13" s="84" t="str">
        <f t="shared" ca="1" si="10"/>
        <v>Th</v>
      </c>
      <c r="AR13" s="84" t="str">
        <f t="shared" ca="1" si="10"/>
        <v>Fr</v>
      </c>
      <c r="AS13" s="85" t="str">
        <f t="shared" ca="1" si="10"/>
        <v>Sa</v>
      </c>
      <c r="AT13" s="86" t="str">
        <f t="shared" ca="1" si="10"/>
        <v>Su</v>
      </c>
      <c r="AU13" s="478" t="e">
        <f>MATCH(R14,#REF!,0)</f>
        <v>#REF!</v>
      </c>
      <c r="AV13" s="485"/>
      <c r="AW13" s="83" t="str">
        <f t="shared" ref="AW13:BC13" ca="1" si="11">U13</f>
        <v>Mo</v>
      </c>
      <c r="AX13" s="84" t="str">
        <f t="shared" ca="1" si="11"/>
        <v>Tu</v>
      </c>
      <c r="AY13" s="84" t="str">
        <f t="shared" ca="1" si="11"/>
        <v>We</v>
      </c>
      <c r="AZ13" s="84" t="str">
        <f t="shared" ca="1" si="11"/>
        <v>Th</v>
      </c>
      <c r="BA13" s="84" t="str">
        <f t="shared" ca="1" si="11"/>
        <v>Fr</v>
      </c>
      <c r="BB13" s="85" t="str">
        <f t="shared" ca="1" si="11"/>
        <v>Sa</v>
      </c>
      <c r="BC13" s="480" t="str">
        <f t="shared" ca="1" si="11"/>
        <v>Su</v>
      </c>
      <c r="BD13" s="481" t="e">
        <f>MATCH(AA14,#REF!,0)</f>
        <v>#REF!</v>
      </c>
    </row>
    <row r="14" spans="1:61" ht="18">
      <c r="A14" s="50"/>
      <c r="B14" s="106">
        <f>B15-1</f>
        <v>-1</v>
      </c>
      <c r="C14" s="88" t="str">
        <f>IF(AH12=1,AF12," ")</f>
        <v xml:space="preserve"> </v>
      </c>
      <c r="D14" s="89" t="str">
        <f>IF(AH12=2,AF12,IF(C14=" "," ",C14+1))</f>
        <v xml:space="preserve"> </v>
      </c>
      <c r="E14" s="89">
        <f>IF(AH12=3,AF12,IF(D14=" "," ",D14+1))</f>
        <v>43922</v>
      </c>
      <c r="F14" s="89">
        <f>IF(AH12=4,AF12,IF(E14=" "," ",E14+1))</f>
        <v>43923</v>
      </c>
      <c r="G14" s="89">
        <f>IF(AH12=5,AF12,IF(F14=" "," ",F14+1))</f>
        <v>43924</v>
      </c>
      <c r="H14" s="90">
        <f>IF(AH12=6,AF12,IF(G14=" "," ",G14+1))</f>
        <v>43925</v>
      </c>
      <c r="I14" s="91">
        <f>IF(AH12=7,AF12,H14+1)</f>
        <v>43926</v>
      </c>
      <c r="K14" s="87">
        <f>K15-1</f>
        <v>-1</v>
      </c>
      <c r="L14" s="88" t="str">
        <f>IF(AQ12=1,AO12," ")</f>
        <v xml:space="preserve"> </v>
      </c>
      <c r="M14" s="89" t="str">
        <f>IF(AQ12=2,AO12,IF(L14=" "," ",L14+1))</f>
        <v xml:space="preserve"> </v>
      </c>
      <c r="N14" s="89" t="str">
        <f>IF(AQ12=3,AO12,IF(M14=" "," ",M14+1))</f>
        <v xml:space="preserve"> </v>
      </c>
      <c r="O14" s="89" t="str">
        <f>IF(AQ12=4,AO12,IF(N14=" "," ",N14+1))</f>
        <v xml:space="preserve"> </v>
      </c>
      <c r="P14" s="89">
        <f>IF(AQ12=5,AO12,IF(O14=" "," ",O14+1))</f>
        <v>43952</v>
      </c>
      <c r="Q14" s="90">
        <f>IF(AQ12=6,AO12,IF(P14=" "," ",P14+1))</f>
        <v>43953</v>
      </c>
      <c r="R14" s="91">
        <f>IF(AQ12=7,AO12,Q14+1)</f>
        <v>43954</v>
      </c>
      <c r="S14" s="50"/>
      <c r="T14" s="106">
        <f>T15-1</f>
        <v>-1</v>
      </c>
      <c r="U14" s="88">
        <f>IF(AZ12=1,AX12," ")</f>
        <v>43983</v>
      </c>
      <c r="V14" s="89">
        <f>IF(AZ12=2,AX12,IF(U14=" "," ",U14+1))</f>
        <v>43984</v>
      </c>
      <c r="W14" s="89">
        <f>IF(AZ12=3,AX12,IF(V14=" "," ",V14+1))</f>
        <v>43985</v>
      </c>
      <c r="X14" s="89">
        <f>IF(AZ12=4,AX12,IF(W14=" "," ",W14+1))</f>
        <v>43986</v>
      </c>
      <c r="Y14" s="89">
        <f>IF(AZ12=5,AX12,IF(X14=" "," ",X14+1))</f>
        <v>43987</v>
      </c>
      <c r="Z14" s="90">
        <f>IF(AZ12=6,AX12,IF(Y14=" "," ",Y14+1))</f>
        <v>43988</v>
      </c>
      <c r="AA14" s="91">
        <f>IF(AZ12=7,AX12,Z14+1)</f>
        <v>43989</v>
      </c>
      <c r="AB14" s="50"/>
      <c r="AC14" s="382">
        <v>0</v>
      </c>
      <c r="AD14" s="92" t="str">
        <f>AD12 &amp; "." &amp;AG$2</f>
        <v>04.1</v>
      </c>
      <c r="AE14" s="93"/>
      <c r="AF14" s="94"/>
      <c r="AG14" s="94"/>
      <c r="AH14" s="94"/>
      <c r="AI14" s="94"/>
      <c r="AJ14" s="95"/>
      <c r="AK14" s="96"/>
      <c r="AL14" s="120" t="str">
        <f>IFERROR(MATCH($U$1 &amp; "." &amp; AD14,#REF!,0),"")</f>
        <v/>
      </c>
      <c r="AM14" s="92" t="str">
        <f>AM12 &amp; "." &amp;AP$2</f>
        <v>05.1</v>
      </c>
      <c r="AN14" s="93"/>
      <c r="AO14" s="94"/>
      <c r="AP14" s="94"/>
      <c r="AQ14" s="94"/>
      <c r="AR14" s="94"/>
      <c r="AS14" s="95"/>
      <c r="AT14" s="96"/>
      <c r="AU14" s="120" t="str">
        <f>IFERROR(MATCH($U$1 &amp; "." &amp; AM14,#REF!,0),"")</f>
        <v/>
      </c>
      <c r="AV14" s="92" t="str">
        <f>AV12 &amp; "." &amp;AY$2</f>
        <v>06.1</v>
      </c>
      <c r="AW14" s="93"/>
      <c r="AX14" s="94"/>
      <c r="AY14" s="94"/>
      <c r="AZ14" s="94"/>
      <c r="BA14" s="94"/>
      <c r="BB14" s="95"/>
      <c r="BC14" s="96"/>
      <c r="BD14" s="120" t="str">
        <f>IFERROR(MATCH($U$1 &amp; "." &amp; AV14,#REF!,0),"")</f>
        <v/>
      </c>
    </row>
    <row r="15" spans="1:61" ht="18">
      <c r="A15" s="50"/>
      <c r="B15" s="87">
        <f>AD13</f>
        <v>0</v>
      </c>
      <c r="C15" s="88">
        <f>I14+1</f>
        <v>43927</v>
      </c>
      <c r="D15" s="89">
        <f t="shared" ref="D15:I17" si="12">C15+1</f>
        <v>43928</v>
      </c>
      <c r="E15" s="89">
        <f t="shared" si="12"/>
        <v>43929</v>
      </c>
      <c r="F15" s="89">
        <f t="shared" si="12"/>
        <v>43930</v>
      </c>
      <c r="G15" s="89">
        <f t="shared" si="12"/>
        <v>43931</v>
      </c>
      <c r="H15" s="90">
        <f t="shared" si="12"/>
        <v>43932</v>
      </c>
      <c r="I15" s="91">
        <f t="shared" si="12"/>
        <v>43933</v>
      </c>
      <c r="K15" s="87">
        <f>AM13</f>
        <v>0</v>
      </c>
      <c r="L15" s="88">
        <f>R14+1</f>
        <v>43955</v>
      </c>
      <c r="M15" s="89">
        <f t="shared" ref="M15:R17" si="13">L15+1</f>
        <v>43956</v>
      </c>
      <c r="N15" s="89">
        <f t="shared" si="13"/>
        <v>43957</v>
      </c>
      <c r="O15" s="89">
        <f t="shared" si="13"/>
        <v>43958</v>
      </c>
      <c r="P15" s="89">
        <f t="shared" si="13"/>
        <v>43959</v>
      </c>
      <c r="Q15" s="90">
        <f t="shared" si="13"/>
        <v>43960</v>
      </c>
      <c r="R15" s="91">
        <f t="shared" si="13"/>
        <v>43961</v>
      </c>
      <c r="S15" s="50"/>
      <c r="T15" s="87">
        <f>AV13</f>
        <v>0</v>
      </c>
      <c r="U15" s="88">
        <f>AA14+1</f>
        <v>43990</v>
      </c>
      <c r="V15" s="89">
        <f t="shared" ref="V15:AA17" si="14">U15+1</f>
        <v>43991</v>
      </c>
      <c r="W15" s="89">
        <f t="shared" si="14"/>
        <v>43992</v>
      </c>
      <c r="X15" s="89">
        <f t="shared" si="14"/>
        <v>43993</v>
      </c>
      <c r="Y15" s="89">
        <f t="shared" si="14"/>
        <v>43994</v>
      </c>
      <c r="Z15" s="90">
        <f t="shared" si="14"/>
        <v>43995</v>
      </c>
      <c r="AA15" s="91">
        <f t="shared" si="14"/>
        <v>43996</v>
      </c>
      <c r="AB15" s="50"/>
      <c r="AC15" s="382">
        <v>7</v>
      </c>
      <c r="AD15" s="92" t="str">
        <f>AD12 &amp; "." &amp;AH$2</f>
        <v>04.2</v>
      </c>
      <c r="AE15" s="93"/>
      <c r="AF15" s="94"/>
      <c r="AG15" s="94"/>
      <c r="AH15" s="94"/>
      <c r="AI15" s="94"/>
      <c r="AJ15" s="95"/>
      <c r="AK15" s="96"/>
      <c r="AL15" s="120" t="str">
        <f>IFERROR(MATCH($U$1 &amp; "." &amp; AD15,#REF!,0),"")</f>
        <v/>
      </c>
      <c r="AM15" s="92" t="str">
        <f>AM12 &amp; "." &amp;AQ$2</f>
        <v>05.2</v>
      </c>
      <c r="AN15" s="93"/>
      <c r="AO15" s="94"/>
      <c r="AP15" s="94"/>
      <c r="AQ15" s="94"/>
      <c r="AR15" s="94"/>
      <c r="AS15" s="95"/>
      <c r="AT15" s="96"/>
      <c r="AU15" s="120" t="str">
        <f>IFERROR(MATCH($U$1 &amp; "." &amp; AM15,#REF!,0),"")</f>
        <v/>
      </c>
      <c r="AV15" s="92" t="str">
        <f>AV12 &amp; "." &amp;AZ$2</f>
        <v>06.2</v>
      </c>
      <c r="AW15" s="93"/>
      <c r="AX15" s="94"/>
      <c r="AY15" s="94"/>
      <c r="AZ15" s="94"/>
      <c r="BA15" s="94"/>
      <c r="BB15" s="95"/>
      <c r="BC15" s="96"/>
      <c r="BD15" s="120" t="str">
        <f>IFERROR(MATCH($U$1 &amp; "." &amp; AV15,#REF!,0),"")</f>
        <v/>
      </c>
    </row>
    <row r="16" spans="1:61" ht="18">
      <c r="A16" s="50"/>
      <c r="B16" s="106">
        <f>B15+1</f>
        <v>1</v>
      </c>
      <c r="C16" s="88">
        <f>I15+1</f>
        <v>43934</v>
      </c>
      <c r="D16" s="89">
        <f t="shared" si="12"/>
        <v>43935</v>
      </c>
      <c r="E16" s="89">
        <f t="shared" si="12"/>
        <v>43936</v>
      </c>
      <c r="F16" s="89">
        <f t="shared" si="12"/>
        <v>43937</v>
      </c>
      <c r="G16" s="89">
        <f t="shared" si="12"/>
        <v>43938</v>
      </c>
      <c r="H16" s="90">
        <f t="shared" si="12"/>
        <v>43939</v>
      </c>
      <c r="I16" s="91">
        <f t="shared" si="12"/>
        <v>43940</v>
      </c>
      <c r="K16" s="87">
        <f>K15+1</f>
        <v>1</v>
      </c>
      <c r="L16" s="88">
        <f>R15+1</f>
        <v>43962</v>
      </c>
      <c r="M16" s="89">
        <f t="shared" si="13"/>
        <v>43963</v>
      </c>
      <c r="N16" s="89">
        <f t="shared" si="13"/>
        <v>43964</v>
      </c>
      <c r="O16" s="89">
        <f t="shared" si="13"/>
        <v>43965</v>
      </c>
      <c r="P16" s="89">
        <f t="shared" si="13"/>
        <v>43966</v>
      </c>
      <c r="Q16" s="90">
        <f t="shared" si="13"/>
        <v>43967</v>
      </c>
      <c r="R16" s="91">
        <f t="shared" si="13"/>
        <v>43968</v>
      </c>
      <c r="S16" s="50"/>
      <c r="T16" s="106">
        <f>T15+1</f>
        <v>1</v>
      </c>
      <c r="U16" s="88">
        <f>AA15+1</f>
        <v>43997</v>
      </c>
      <c r="V16" s="89">
        <f t="shared" si="14"/>
        <v>43998</v>
      </c>
      <c r="W16" s="89">
        <f t="shared" si="14"/>
        <v>43999</v>
      </c>
      <c r="X16" s="89">
        <f t="shared" si="14"/>
        <v>44000</v>
      </c>
      <c r="Y16" s="89">
        <f t="shared" si="14"/>
        <v>44001</v>
      </c>
      <c r="Z16" s="90">
        <f t="shared" si="14"/>
        <v>44002</v>
      </c>
      <c r="AA16" s="91">
        <f t="shared" si="14"/>
        <v>44003</v>
      </c>
      <c r="AB16" s="50"/>
      <c r="AC16" s="382">
        <v>14</v>
      </c>
      <c r="AD16" s="92" t="str">
        <f>AD12 &amp; "." &amp;AI$2</f>
        <v>04.3</v>
      </c>
      <c r="AE16" s="93"/>
      <c r="AF16" s="94"/>
      <c r="AG16" s="94"/>
      <c r="AH16" s="94"/>
      <c r="AI16" s="94"/>
      <c r="AJ16" s="95"/>
      <c r="AK16" s="96"/>
      <c r="AL16" s="120" t="str">
        <f>IFERROR(MATCH($U$1 &amp; "." &amp; AD16,#REF!,0),"")</f>
        <v/>
      </c>
      <c r="AM16" s="92" t="str">
        <f>AM12 &amp; "." &amp;AR$2</f>
        <v>05.3</v>
      </c>
      <c r="AN16" s="93"/>
      <c r="AO16" s="94"/>
      <c r="AP16" s="94"/>
      <c r="AQ16" s="94"/>
      <c r="AR16" s="94"/>
      <c r="AS16" s="95"/>
      <c r="AT16" s="96"/>
      <c r="AU16" s="120" t="str">
        <f>IFERROR(MATCH($U$1 &amp; "." &amp; AM16,#REF!,0),"")</f>
        <v/>
      </c>
      <c r="AV16" s="92" t="str">
        <f>AV12 &amp; "." &amp;BA$2</f>
        <v>06.3</v>
      </c>
      <c r="AW16" s="93"/>
      <c r="AX16" s="94"/>
      <c r="AY16" s="94"/>
      <c r="AZ16" s="94"/>
      <c r="BA16" s="94"/>
      <c r="BB16" s="95"/>
      <c r="BC16" s="96"/>
      <c r="BD16" s="120" t="str">
        <f>IFERROR(MATCH($U$1 &amp; "." &amp; AV16,#REF!,0),"")</f>
        <v/>
      </c>
    </row>
    <row r="17" spans="1:61" ht="18">
      <c r="A17" s="50"/>
      <c r="B17" s="106">
        <f>B16+1</f>
        <v>2</v>
      </c>
      <c r="C17" s="88">
        <f>I16+1</f>
        <v>43941</v>
      </c>
      <c r="D17" s="89">
        <f t="shared" si="12"/>
        <v>43942</v>
      </c>
      <c r="E17" s="89">
        <f t="shared" si="12"/>
        <v>43943</v>
      </c>
      <c r="F17" s="89">
        <f t="shared" si="12"/>
        <v>43944</v>
      </c>
      <c r="G17" s="89">
        <f t="shared" si="12"/>
        <v>43945</v>
      </c>
      <c r="H17" s="90">
        <f t="shared" si="12"/>
        <v>43946</v>
      </c>
      <c r="I17" s="91">
        <f t="shared" si="12"/>
        <v>43947</v>
      </c>
      <c r="K17" s="87">
        <f>K16+1</f>
        <v>2</v>
      </c>
      <c r="L17" s="88">
        <f>R16+1</f>
        <v>43969</v>
      </c>
      <c r="M17" s="89">
        <f t="shared" si="13"/>
        <v>43970</v>
      </c>
      <c r="N17" s="89">
        <f t="shared" si="13"/>
        <v>43971</v>
      </c>
      <c r="O17" s="89">
        <f t="shared" si="13"/>
        <v>43972</v>
      </c>
      <c r="P17" s="89">
        <f t="shared" si="13"/>
        <v>43973</v>
      </c>
      <c r="Q17" s="90">
        <f t="shared" si="13"/>
        <v>43974</v>
      </c>
      <c r="R17" s="91">
        <f t="shared" si="13"/>
        <v>43975</v>
      </c>
      <c r="S17" s="50"/>
      <c r="T17" s="106">
        <f>T16+1</f>
        <v>2</v>
      </c>
      <c r="U17" s="88">
        <f>AA16+1</f>
        <v>44004</v>
      </c>
      <c r="V17" s="89">
        <f t="shared" si="14"/>
        <v>44005</v>
      </c>
      <c r="W17" s="89">
        <f t="shared" si="14"/>
        <v>44006</v>
      </c>
      <c r="X17" s="89">
        <f t="shared" si="14"/>
        <v>44007</v>
      </c>
      <c r="Y17" s="89">
        <f t="shared" si="14"/>
        <v>44008</v>
      </c>
      <c r="Z17" s="90">
        <f t="shared" si="14"/>
        <v>44009</v>
      </c>
      <c r="AA17" s="91">
        <f t="shared" si="14"/>
        <v>44010</v>
      </c>
      <c r="AB17" s="50"/>
      <c r="AC17" s="382">
        <v>21</v>
      </c>
      <c r="AD17" s="92" t="str">
        <f>AD12 &amp; "." &amp;AJ$2</f>
        <v>04.4</v>
      </c>
      <c r="AE17" s="93"/>
      <c r="AF17" s="94"/>
      <c r="AG17" s="94"/>
      <c r="AH17" s="94"/>
      <c r="AI17" s="94"/>
      <c r="AJ17" s="95"/>
      <c r="AK17" s="96"/>
      <c r="AL17" s="120" t="str">
        <f>IFERROR(MATCH($U$1 &amp; "." &amp; AD17,#REF!,0),"")</f>
        <v/>
      </c>
      <c r="AM17" s="92" t="str">
        <f>AM12 &amp; "." &amp;AS$2</f>
        <v>05.4</v>
      </c>
      <c r="AN17" s="93"/>
      <c r="AO17" s="94"/>
      <c r="AP17" s="94"/>
      <c r="AQ17" s="94"/>
      <c r="AR17" s="94"/>
      <c r="AS17" s="95"/>
      <c r="AT17" s="96"/>
      <c r="AU17" s="120" t="str">
        <f>IFERROR(MATCH($U$1 &amp; "." &amp; AM17,#REF!,0),"")</f>
        <v/>
      </c>
      <c r="AV17" s="92" t="str">
        <f>AV12 &amp; "." &amp;BB$2</f>
        <v>06.4</v>
      </c>
      <c r="AW17" s="93"/>
      <c r="AX17" s="94"/>
      <c r="AY17" s="94"/>
      <c r="AZ17" s="94"/>
      <c r="BA17" s="94"/>
      <c r="BB17" s="95"/>
      <c r="BC17" s="96"/>
      <c r="BD17" s="120" t="str">
        <f>IFERROR(MATCH($U$1 &amp; "." &amp; AV17,#REF!,0),"")</f>
        <v/>
      </c>
    </row>
    <row r="18" spans="1:61" ht="18">
      <c r="A18" s="50"/>
      <c r="B18" s="106">
        <f>IF(C18=" ","",B17+1)</f>
        <v>3</v>
      </c>
      <c r="C18" s="88">
        <f>IF(I17+1&lt;=AG12,I17+1," ")</f>
        <v>43948</v>
      </c>
      <c r="D18" s="89">
        <f>IF(C18=" "," ",IF(C18+1&lt;=AG12,C18+1," "))</f>
        <v>43949</v>
      </c>
      <c r="E18" s="89">
        <f>IF(D18=" "," ",IF(D18+1&lt;=AG12,D18+1," "))</f>
        <v>43950</v>
      </c>
      <c r="F18" s="89">
        <f>IF(E18=" "," ",IF(E18+1&lt;=AG12,E18+1," "))</f>
        <v>43951</v>
      </c>
      <c r="G18" s="89" t="str">
        <f>IF(F18=" "," ",IF(F18+1&lt;=AG12,F18+1," "))</f>
        <v xml:space="preserve"> </v>
      </c>
      <c r="H18" s="90" t="str">
        <f>IF(G18=" "," ",IF(G18+1&lt;=AG12,G18+1," "))</f>
        <v xml:space="preserve"> </v>
      </c>
      <c r="I18" s="91" t="str">
        <f>IF(H18=" "," ",IF(H18+1&lt;=AG12,H18+1," "))</f>
        <v xml:space="preserve"> </v>
      </c>
      <c r="K18" s="97">
        <f>IF(L18=" ","",K17+1)</f>
        <v>3</v>
      </c>
      <c r="L18" s="88">
        <f>IF(R17+1&lt;=AP12,R17+1," ")</f>
        <v>43976</v>
      </c>
      <c r="M18" s="89">
        <f>IF(L18=" "," ",IF(L18+1&lt;=AP12,L18+1," "))</f>
        <v>43977</v>
      </c>
      <c r="N18" s="89">
        <f>IF(M18=" "," ",IF(M18+1&lt;=AP12,M18+1," "))</f>
        <v>43978</v>
      </c>
      <c r="O18" s="89">
        <f>IF(N18=" "," ",IF(N18+1&lt;=AP12,N18+1," "))</f>
        <v>43979</v>
      </c>
      <c r="P18" s="89">
        <f>IF(O18=" "," ",IF(O18+1&lt;=AP12,O18+1," "))</f>
        <v>43980</v>
      </c>
      <c r="Q18" s="90">
        <f>IF(P18=" "," ",IF(P18+1&lt;=AP12,P18+1," "))</f>
        <v>43981</v>
      </c>
      <c r="R18" s="91">
        <f>IF(Q18=" "," ",IF(Q18+1&lt;=AP12,Q18+1," "))</f>
        <v>43982</v>
      </c>
      <c r="S18" s="50"/>
      <c r="T18" s="106">
        <f>IF(U18=" ","",T17+1)</f>
        <v>3</v>
      </c>
      <c r="U18" s="88">
        <f>IF(AA17+1&lt;=AY12,AA17+1," ")</f>
        <v>44011</v>
      </c>
      <c r="V18" s="89">
        <f>IF(U18=" "," ",IF(U18+1&lt;=AY12,U18+1," "))</f>
        <v>44012</v>
      </c>
      <c r="W18" s="89" t="str">
        <f>IF(V18=" "," ",IF(V18+1&lt;=AY12,V18+1," "))</f>
        <v xml:space="preserve"> </v>
      </c>
      <c r="X18" s="89" t="str">
        <f>IF(W18=" "," ",IF(W18+1&lt;=AY12,W18+1," "))</f>
        <v xml:space="preserve"> </v>
      </c>
      <c r="Y18" s="89" t="str">
        <f>IF(X18=" "," ",IF(X18+1&lt;=AY12,X18+1," "))</f>
        <v xml:space="preserve"> </v>
      </c>
      <c r="Z18" s="90" t="str">
        <f>IF(Y18=" "," ",IF(Y18+1&lt;=AY12,Y18+1," "))</f>
        <v xml:space="preserve"> </v>
      </c>
      <c r="AA18" s="91" t="str">
        <f>IF(Z18=" "," ",IF(Z18+1&lt;=AY12,Z18+1," "))</f>
        <v xml:space="preserve"> </v>
      </c>
      <c r="AB18" s="50"/>
      <c r="AC18" s="382">
        <v>28</v>
      </c>
      <c r="AD18" s="92" t="str">
        <f>AD12 &amp; "." &amp;AK$2</f>
        <v>04.5</v>
      </c>
      <c r="AE18" s="93"/>
      <c r="AF18" s="94"/>
      <c r="AG18" s="94"/>
      <c r="AH18" s="94"/>
      <c r="AI18" s="94"/>
      <c r="AJ18" s="95"/>
      <c r="AK18" s="96"/>
      <c r="AL18" s="120" t="str">
        <f>IFERROR(MATCH($U$1 &amp; "." &amp; AD18,#REF!,0),"")</f>
        <v/>
      </c>
      <c r="AM18" s="92" t="str">
        <f>AM12 &amp; "." &amp;AT$2</f>
        <v>05.5</v>
      </c>
      <c r="AN18" s="93"/>
      <c r="AO18" s="94"/>
      <c r="AP18" s="94"/>
      <c r="AQ18" s="94"/>
      <c r="AR18" s="94"/>
      <c r="AS18" s="95"/>
      <c r="AT18" s="96"/>
      <c r="AU18" s="120" t="str">
        <f>IFERROR(MATCH($U$1 &amp; "." &amp; AM18,#REF!,0),"")</f>
        <v/>
      </c>
      <c r="AV18" s="92" t="str">
        <f>AV12 &amp; "." &amp;BC$2</f>
        <v>06.5</v>
      </c>
      <c r="AW18" s="93"/>
      <c r="AX18" s="94"/>
      <c r="AY18" s="94"/>
      <c r="AZ18" s="94"/>
      <c r="BA18" s="94"/>
      <c r="BB18" s="95"/>
      <c r="BC18" s="96"/>
      <c r="BD18" s="120" t="str">
        <f>IFERROR(MATCH($U$1 &amp; "." &amp; AV18,#REF!,0),"")</f>
        <v/>
      </c>
    </row>
    <row r="19" spans="1:61" ht="18.75" thickBot="1">
      <c r="A19" s="50"/>
      <c r="B19" s="107" t="str">
        <f>IF(C19=" ","",B18+1)</f>
        <v/>
      </c>
      <c r="C19" s="98" t="str">
        <f>IF(I18=" "," ",IF(I18+1&lt;=AG12,I18+1," "))</f>
        <v xml:space="preserve"> </v>
      </c>
      <c r="D19" s="99" t="str">
        <f>IF(C19=" "," ",IF(C19+1&lt;=AG12,C19+1," "))</f>
        <v xml:space="preserve"> </v>
      </c>
      <c r="E19" s="99"/>
      <c r="F19" s="99"/>
      <c r="G19" s="99"/>
      <c r="H19" s="100"/>
      <c r="I19" s="101"/>
      <c r="K19" s="97" t="str">
        <f>IF(L19=" ","",K18+1)</f>
        <v/>
      </c>
      <c r="L19" s="98" t="str">
        <f>IF(R18=" "," ",IF(R18+1&lt;=AP12,R18+1," "))</f>
        <v xml:space="preserve"> </v>
      </c>
      <c r="M19" s="99" t="str">
        <f>IF(L19=" "," ",IF(L19+1&lt;=AP12,L19+1," "))</f>
        <v xml:space="preserve"> </v>
      </c>
      <c r="N19" s="99"/>
      <c r="O19" s="99"/>
      <c r="P19" s="99"/>
      <c r="Q19" s="100"/>
      <c r="R19" s="101"/>
      <c r="S19" s="50"/>
      <c r="T19" s="107" t="str">
        <f>IF(U19=" ","",T18+1)</f>
        <v/>
      </c>
      <c r="U19" s="98" t="str">
        <f>IF(AA18=" "," ",IF(AA18+1&lt;=AY12,AA18+1," "))</f>
        <v xml:space="preserve"> </v>
      </c>
      <c r="V19" s="99" t="str">
        <f>IF(U19=" "," ",IF(U19+1&lt;=AY12,U19+1," "))</f>
        <v xml:space="preserve"> </v>
      </c>
      <c r="W19" s="108"/>
      <c r="X19" s="541" t="str">
        <f ca="1">"20- " &amp; 'GPlan-Translations'!C173</f>
        <v>20- Winter</v>
      </c>
      <c r="Y19" s="541"/>
      <c r="Z19" s="541"/>
      <c r="AA19" s="542"/>
      <c r="AB19" s="50"/>
      <c r="AC19" s="382">
        <v>35</v>
      </c>
      <c r="AE19" s="102"/>
      <c r="AF19" s="103"/>
      <c r="AG19" s="104"/>
      <c r="AH19" s="104"/>
      <c r="AI19" s="104"/>
      <c r="AJ19" s="104"/>
      <c r="AK19" s="105"/>
      <c r="AL19" s="269" t="str">
        <f>AD20 &amp; " " &amp; AE20  &amp; AL20 &amp; AF20 &amp; " " &amp; AG20 &amp; AL20 &amp; AH20 &amp; " " &amp; AI20 &amp; IF(AJ20&lt;&gt;"",AL20 &amp; AJ20 &amp; " " &amp; AK20,"")</f>
        <v xml:space="preserve">            0           0</v>
      </c>
      <c r="AN19" s="102"/>
      <c r="AO19" s="103"/>
      <c r="AP19" s="104"/>
      <c r="AQ19" s="104"/>
      <c r="AR19" s="104"/>
      <c r="AS19" s="104"/>
      <c r="AT19" s="105"/>
      <c r="AU19" s="269" t="str">
        <f>AM20 &amp; " " &amp; AN20  &amp; AU20 &amp; AO20 &amp; " " &amp; AP20 &amp; AU20 &amp; AQ20 &amp; " " &amp; AR20 &amp; IF(AS20&lt;&gt;"",AU20 &amp; AS20 &amp; " " &amp; AT20,"")</f>
        <v xml:space="preserve">            0           0</v>
      </c>
      <c r="AW19" s="102"/>
      <c r="AX19" s="103"/>
      <c r="AY19" s="104"/>
      <c r="AZ19" s="104"/>
      <c r="BA19" s="104"/>
      <c r="BB19" s="104"/>
      <c r="BC19" s="105"/>
      <c r="BD19" s="269" t="str">
        <f>AV20 &amp; " " &amp; AW20  &amp; BD20 &amp; AX20 &amp; " " &amp; AY20 &amp; BD20 &amp; AZ20 &amp; " " &amp; BA20 &amp; IF(BB20&lt;&gt;"",BD20 &amp; BB20 &amp; " " &amp; BC20,"")</f>
        <v xml:space="preserve">            0           0</v>
      </c>
    </row>
    <row r="20" spans="1:61" ht="18.75" thickBot="1">
      <c r="B20" s="270" t="str">
        <f t="shared" ref="B20:I20" si="15">AD20</f>
        <v/>
      </c>
      <c r="C20" s="273" t="str">
        <f t="shared" si="15"/>
        <v/>
      </c>
      <c r="D20" s="270" t="str">
        <f t="shared" si="15"/>
        <v/>
      </c>
      <c r="E20" s="273">
        <f t="shared" si="15"/>
        <v>0</v>
      </c>
      <c r="F20" s="270" t="str">
        <f t="shared" si="15"/>
        <v/>
      </c>
      <c r="G20" s="273">
        <f t="shared" si="15"/>
        <v>0</v>
      </c>
      <c r="H20" s="270" t="str">
        <f t="shared" si="15"/>
        <v/>
      </c>
      <c r="I20" s="273">
        <f t="shared" si="15"/>
        <v>0</v>
      </c>
      <c r="K20" s="270" t="str">
        <f t="shared" ref="K20:R20" si="16">AM20</f>
        <v/>
      </c>
      <c r="L20" s="273" t="str">
        <f t="shared" si="16"/>
        <v/>
      </c>
      <c r="M20" s="270" t="str">
        <f t="shared" si="16"/>
        <v/>
      </c>
      <c r="N20" s="273">
        <f t="shared" si="16"/>
        <v>0</v>
      </c>
      <c r="O20" s="270" t="str">
        <f t="shared" si="16"/>
        <v/>
      </c>
      <c r="P20" s="273">
        <f t="shared" si="16"/>
        <v>0</v>
      </c>
      <c r="Q20" s="270" t="str">
        <f t="shared" si="16"/>
        <v/>
      </c>
      <c r="R20" s="273">
        <f t="shared" si="16"/>
        <v>0</v>
      </c>
      <c r="T20" s="270" t="str">
        <f t="shared" ref="T20:AA20" si="17">AV20</f>
        <v/>
      </c>
      <c r="U20" s="273" t="str">
        <f t="shared" si="17"/>
        <v/>
      </c>
      <c r="V20" s="270" t="str">
        <f t="shared" si="17"/>
        <v/>
      </c>
      <c r="W20" s="273">
        <f t="shared" si="17"/>
        <v>0</v>
      </c>
      <c r="X20" s="270" t="str">
        <f t="shared" si="17"/>
        <v/>
      </c>
      <c r="Y20" s="273">
        <f t="shared" si="17"/>
        <v>0</v>
      </c>
      <c r="Z20" s="270" t="str">
        <f t="shared" si="17"/>
        <v/>
      </c>
      <c r="AA20" s="273">
        <f t="shared" si="17"/>
        <v>0</v>
      </c>
      <c r="AC20" s="74"/>
      <c r="AD20" s="270" t="str">
        <f>IFERROR(INDEX(#REF!,AL14),"")</f>
        <v/>
      </c>
      <c r="AE20" s="121" t="str">
        <f>IF(AG19="","",DAY(AG19) &amp; IF(AK19&lt;&gt;"","/" &amp; DAY(AK19),""))</f>
        <v/>
      </c>
      <c r="AF20" s="270" t="str">
        <f>IFERROR(INDEX(#REF!,AL15),"")</f>
        <v/>
      </c>
      <c r="AG20" s="122">
        <f>IFERROR(DAY(AH19),"")</f>
        <v>0</v>
      </c>
      <c r="AH20" s="270" t="str">
        <f>IFERROR(INDEX(#REF!,AL16),"")</f>
        <v/>
      </c>
      <c r="AI20" s="122">
        <f>IFERROR(DAY(AI19),"")</f>
        <v>0</v>
      </c>
      <c r="AJ20" s="270" t="str">
        <f>IFERROR(INDEX(#REF!,AL17),"")</f>
        <v/>
      </c>
      <c r="AK20" s="122">
        <f>IFERROR(DAY(AJ19),"")</f>
        <v>0</v>
      </c>
      <c r="AL20" s="125" t="str">
        <f>AL11</f>
        <v>          </v>
      </c>
      <c r="AM20" s="270" t="str">
        <f>IFERROR(INDEX(#REF!,AU14),"")</f>
        <v/>
      </c>
      <c r="AN20" s="121" t="str">
        <f>IF(AP19="","",DAY(AP19) &amp; IF(AT19&lt;&gt;"","/" &amp; DAY(AT19),""))</f>
        <v/>
      </c>
      <c r="AO20" s="270" t="str">
        <f>IFERROR(INDEX(#REF!,AU15),"")</f>
        <v/>
      </c>
      <c r="AP20" s="122">
        <f>IFERROR(DAY(AQ19),"")</f>
        <v>0</v>
      </c>
      <c r="AQ20" s="270" t="str">
        <f>IFERROR(INDEX(#REF!,AU16),"")</f>
        <v/>
      </c>
      <c r="AR20" s="122">
        <f>IFERROR(DAY(AR19),"")</f>
        <v>0</v>
      </c>
      <c r="AS20" s="270" t="str">
        <f>IFERROR(INDEX(#REF!,AU17),"")</f>
        <v/>
      </c>
      <c r="AT20" s="122">
        <f>IFERROR(DAY(AS19),"")</f>
        <v>0</v>
      </c>
      <c r="AU20" s="124" t="str">
        <f>AL20</f>
        <v>          </v>
      </c>
      <c r="AV20" s="270" t="str">
        <f>IFERROR(INDEX(#REF!,BD14),"")</f>
        <v/>
      </c>
      <c r="AW20" s="121" t="str">
        <f>IF(AY19="","",DAY(AY19) &amp; IF(BC19&lt;&gt;"","/" &amp; DAY(BC19),""))</f>
        <v/>
      </c>
      <c r="AX20" s="270" t="str">
        <f>IFERROR(INDEX(#REF!,BD15),"")</f>
        <v/>
      </c>
      <c r="AY20" s="122">
        <f>IFERROR(DAY(AZ19),"")</f>
        <v>0</v>
      </c>
      <c r="AZ20" s="270" t="str">
        <f>IFERROR(INDEX(#REF!,BD16),"")</f>
        <v/>
      </c>
      <c r="BA20" s="122">
        <f>IFERROR(DAY(BA19),"")</f>
        <v>0</v>
      </c>
      <c r="BB20" s="270" t="str">
        <f>IFERROR(INDEX(#REF!,BD17),"")</f>
        <v/>
      </c>
      <c r="BC20" s="122">
        <f>IFERROR(DAY(BB19),"")</f>
        <v>0</v>
      </c>
      <c r="BD20" s="126" t="str">
        <f>AU20</f>
        <v>          </v>
      </c>
    </row>
    <row r="21" spans="1:61" ht="18">
      <c r="A21" s="50"/>
      <c r="C21" s="543" t="str">
        <f ca="1">UPPER('GPlan-Translations'!C207)</f>
        <v>JULY</v>
      </c>
      <c r="D21" s="544"/>
      <c r="E21" s="544"/>
      <c r="F21" s="544"/>
      <c r="G21" s="544"/>
      <c r="H21" s="544"/>
      <c r="I21" s="545"/>
      <c r="L21" s="543" t="str">
        <f ca="1">UPPER('GPlan-Translations'!C208)</f>
        <v>AUGUST</v>
      </c>
      <c r="M21" s="544"/>
      <c r="N21" s="544"/>
      <c r="O21" s="544"/>
      <c r="P21" s="544"/>
      <c r="Q21" s="544"/>
      <c r="R21" s="545"/>
      <c r="S21" s="50"/>
      <c r="T21" s="50"/>
      <c r="U21" s="543" t="str">
        <f ca="1">UPPER('GPlan-Translations'!C209)</f>
        <v>SEPTEMBER</v>
      </c>
      <c r="V21" s="544"/>
      <c r="W21" s="544"/>
      <c r="X21" s="544"/>
      <c r="Y21" s="544"/>
      <c r="Z21" s="544"/>
      <c r="AA21" s="545"/>
      <c r="AB21" s="50"/>
      <c r="AC21" s="74"/>
      <c r="AD21" s="120" t="str">
        <f>TEXT(AE21,"00")</f>
        <v>07</v>
      </c>
      <c r="AE21" s="76">
        <v>7</v>
      </c>
      <c r="AF21" s="77">
        <f>DATE(AJ21,AE21,1)</f>
        <v>44013</v>
      </c>
      <c r="AG21" s="77">
        <f>DATE(AJ21,AE21+1,1)-1</f>
        <v>44043</v>
      </c>
      <c r="AH21" s="77">
        <f>WEEKDAY(AF21,2)</f>
        <v>3</v>
      </c>
      <c r="AI21" s="78"/>
      <c r="AJ21" s="482">
        <f>$U$1</f>
        <v>2020</v>
      </c>
      <c r="AK21" s="483"/>
      <c r="AL21" s="383">
        <f>(AG21 - I23)  +  (R23-AO21 + 1)</f>
        <v>28</v>
      </c>
      <c r="AM21" s="120" t="str">
        <f>TEXT(AN21,"00")</f>
        <v>08</v>
      </c>
      <c r="AN21" s="76">
        <f>AE21+1</f>
        <v>8</v>
      </c>
      <c r="AO21" s="77">
        <f>DATE(AS21,AN21,1)</f>
        <v>44044</v>
      </c>
      <c r="AP21" s="77">
        <f>DATE(AS21,AN21+1,1)-1</f>
        <v>44074</v>
      </c>
      <c r="AQ21" s="77">
        <f>WEEKDAY(AO21,2)</f>
        <v>6</v>
      </c>
      <c r="AR21" s="78"/>
      <c r="AS21" s="482">
        <f>$U$1</f>
        <v>2020</v>
      </c>
      <c r="AT21" s="483"/>
      <c r="AU21" s="383">
        <f>(AP21 - R23)  +  (AA23-AX21 + 1)</f>
        <v>35</v>
      </c>
      <c r="AV21" s="120" t="str">
        <f>TEXT(AW21,"00")</f>
        <v>09</v>
      </c>
      <c r="AW21" s="76">
        <f>AN21+1</f>
        <v>9</v>
      </c>
      <c r="AX21" s="77">
        <f>DATE(BB21,AW21,1)</f>
        <v>44075</v>
      </c>
      <c r="AY21" s="77">
        <f>DATE(BB21,AW21+1,1)-1</f>
        <v>44104</v>
      </c>
      <c r="AZ21" s="77">
        <f>WEEKDAY(AX21,2)</f>
        <v>2</v>
      </c>
      <c r="BA21" s="78"/>
      <c r="BB21" s="482">
        <f>$U$1</f>
        <v>2020</v>
      </c>
      <c r="BC21" s="483"/>
      <c r="BD21" s="384">
        <f>(AY21 - AA23)  +  (H32-BG21 + 1)</f>
        <v>27</v>
      </c>
      <c r="BE21" s="120"/>
      <c r="BG21" s="387">
        <f>AF30</f>
        <v>44105</v>
      </c>
    </row>
    <row r="22" spans="1:61" ht="18">
      <c r="A22" s="50"/>
      <c r="C22" s="79" t="str">
        <f ca="1">'GPlan-Translations'!$C$214</f>
        <v>Mo</v>
      </c>
      <c r="D22" s="80" t="str">
        <f ca="1">'GPlan-Translations'!$C$215</f>
        <v>Tu</v>
      </c>
      <c r="E22" s="80" t="str">
        <f ca="1">'GPlan-Translations'!$C$216</f>
        <v>We</v>
      </c>
      <c r="F22" s="80" t="str">
        <f ca="1">'GPlan-Translations'!$C$217</f>
        <v>Th</v>
      </c>
      <c r="G22" s="80" t="str">
        <f ca="1">'GPlan-Translations'!$C$218</f>
        <v>Fr</v>
      </c>
      <c r="H22" s="81" t="str">
        <f ca="1">'GPlan-Translations'!$C$219</f>
        <v>Sa</v>
      </c>
      <c r="I22" s="82" t="str">
        <f ca="1">'GPlan-Translations'!$C$213</f>
        <v>Su</v>
      </c>
      <c r="L22" s="79" t="str">
        <f ca="1">'GPlan-Translations'!$C$214</f>
        <v>Mo</v>
      </c>
      <c r="M22" s="80" t="str">
        <f ca="1">'GPlan-Translations'!$C$215</f>
        <v>Tu</v>
      </c>
      <c r="N22" s="80" t="str">
        <f ca="1">'GPlan-Translations'!$C$216</f>
        <v>We</v>
      </c>
      <c r="O22" s="80" t="str">
        <f ca="1">'GPlan-Translations'!$C$217</f>
        <v>Th</v>
      </c>
      <c r="P22" s="80" t="str">
        <f ca="1">'GPlan-Translations'!$C$218</f>
        <v>Fr</v>
      </c>
      <c r="Q22" s="81" t="str">
        <f ca="1">'GPlan-Translations'!$C$219</f>
        <v>Sa</v>
      </c>
      <c r="R22" s="82" t="str">
        <f ca="1">'GPlan-Translations'!$C$213</f>
        <v>Su</v>
      </c>
      <c r="S22" s="50"/>
      <c r="T22" s="50"/>
      <c r="U22" s="79" t="str">
        <f ca="1">'GPlan-Translations'!$C$214</f>
        <v>Mo</v>
      </c>
      <c r="V22" s="80" t="str">
        <f ca="1">'GPlan-Translations'!$C$215</f>
        <v>Tu</v>
      </c>
      <c r="W22" s="80" t="str">
        <f ca="1">'GPlan-Translations'!$C$216</f>
        <v>We</v>
      </c>
      <c r="X22" s="80" t="str">
        <f ca="1">'GPlan-Translations'!$C$217</f>
        <v>Th</v>
      </c>
      <c r="Y22" s="80" t="str">
        <f ca="1">'GPlan-Translations'!$C$218</f>
        <v>Fr</v>
      </c>
      <c r="Z22" s="81" t="str">
        <f ca="1">'GPlan-Translations'!$C$219</f>
        <v>Sa</v>
      </c>
      <c r="AA22" s="82" t="str">
        <f ca="1">'GPlan-Translations'!$C$213</f>
        <v>Su</v>
      </c>
      <c r="AB22" s="50"/>
      <c r="AC22" s="74"/>
      <c r="AD22" s="485"/>
      <c r="AE22" s="83" t="str">
        <f t="shared" ref="AE22:AK22" ca="1" si="18">C22</f>
        <v>Mo</v>
      </c>
      <c r="AF22" s="84" t="str">
        <f t="shared" ca="1" si="18"/>
        <v>Tu</v>
      </c>
      <c r="AG22" s="84" t="str">
        <f t="shared" ca="1" si="18"/>
        <v>We</v>
      </c>
      <c r="AH22" s="84" t="str">
        <f t="shared" ca="1" si="18"/>
        <v>Th</v>
      </c>
      <c r="AI22" s="84" t="str">
        <f t="shared" ca="1" si="18"/>
        <v>Fr</v>
      </c>
      <c r="AJ22" s="85" t="str">
        <f t="shared" ca="1" si="18"/>
        <v>Sa</v>
      </c>
      <c r="AK22" s="86" t="str">
        <f t="shared" ca="1" si="18"/>
        <v>Su</v>
      </c>
      <c r="AL22" s="478" t="e">
        <f>MATCH(I23,#REF!,0)</f>
        <v>#REF!</v>
      </c>
      <c r="AM22" s="485"/>
      <c r="AN22" s="83" t="str">
        <f t="shared" ref="AN22:AT22" ca="1" si="19">L22</f>
        <v>Mo</v>
      </c>
      <c r="AO22" s="84" t="str">
        <f t="shared" ca="1" si="19"/>
        <v>Tu</v>
      </c>
      <c r="AP22" s="84" t="str">
        <f t="shared" ca="1" si="19"/>
        <v>We</v>
      </c>
      <c r="AQ22" s="84" t="str">
        <f t="shared" ca="1" si="19"/>
        <v>Th</v>
      </c>
      <c r="AR22" s="84" t="str">
        <f t="shared" ca="1" si="19"/>
        <v>Fr</v>
      </c>
      <c r="AS22" s="85" t="str">
        <f t="shared" ca="1" si="19"/>
        <v>Sa</v>
      </c>
      <c r="AT22" s="86" t="str">
        <f t="shared" ca="1" si="19"/>
        <v>Su</v>
      </c>
      <c r="AU22" s="478" t="e">
        <f>MATCH(R23,#REF!,0)</f>
        <v>#REF!</v>
      </c>
      <c r="AV22" s="485"/>
      <c r="AW22" s="83" t="str">
        <f t="shared" ref="AW22:BC22" ca="1" si="20">U22</f>
        <v>Mo</v>
      </c>
      <c r="AX22" s="84" t="str">
        <f t="shared" ca="1" si="20"/>
        <v>Tu</v>
      </c>
      <c r="AY22" s="84" t="str">
        <f t="shared" ca="1" si="20"/>
        <v>We</v>
      </c>
      <c r="AZ22" s="84" t="str">
        <f t="shared" ca="1" si="20"/>
        <v>Th</v>
      </c>
      <c r="BA22" s="84" t="str">
        <f t="shared" ca="1" si="20"/>
        <v>Fr</v>
      </c>
      <c r="BB22" s="85" t="str">
        <f t="shared" ca="1" si="20"/>
        <v>Sa</v>
      </c>
      <c r="BC22" s="480" t="str">
        <f t="shared" ca="1" si="20"/>
        <v>Su</v>
      </c>
      <c r="BD22" s="481" t="e">
        <f>MATCH(AA23,#REF!,0)</f>
        <v>#REF!</v>
      </c>
    </row>
    <row r="23" spans="1:61" ht="18">
      <c r="A23" s="50"/>
      <c r="B23" s="106">
        <f>B24-1</f>
        <v>-1</v>
      </c>
      <c r="C23" s="88" t="str">
        <f>IF(AH21=1,AF21," ")</f>
        <v xml:space="preserve"> </v>
      </c>
      <c r="D23" s="89" t="str">
        <f>IF(AH21=2,AF21,IF(C23=" "," ",C23+1))</f>
        <v xml:space="preserve"> </v>
      </c>
      <c r="E23" s="89">
        <f>IF(AH21=3,AF21,IF(D23=" "," ",D23+1))</f>
        <v>44013</v>
      </c>
      <c r="F23" s="89">
        <f>IF(AH21=4,AF21,IF(E23=" "," ",E23+1))</f>
        <v>44014</v>
      </c>
      <c r="G23" s="89">
        <f>IF(AH21=5,AF21,IF(F23=" "," ",F23+1))</f>
        <v>44015</v>
      </c>
      <c r="H23" s="90">
        <f>IF(AH21=6,AF21,IF(G23=" "," ",G23+1))</f>
        <v>44016</v>
      </c>
      <c r="I23" s="91">
        <f>IF(AH21=7,AF21,H23+1)</f>
        <v>44017</v>
      </c>
      <c r="K23" s="87">
        <f>K24-1</f>
        <v>-1</v>
      </c>
      <c r="L23" s="88" t="str">
        <f>IF(AQ21=1,AO21," ")</f>
        <v xml:space="preserve"> </v>
      </c>
      <c r="M23" s="89" t="str">
        <f>IF(AQ21=2,AO21,IF(L23=" "," ",L23+1))</f>
        <v xml:space="preserve"> </v>
      </c>
      <c r="N23" s="89" t="str">
        <f>IF(AQ21=3,AO21,IF(M23=" "," ",M23+1))</f>
        <v xml:space="preserve"> </v>
      </c>
      <c r="O23" s="89" t="str">
        <f>IF(AQ21=4,AO21,IF(N23=" "," ",N23+1))</f>
        <v xml:space="preserve"> </v>
      </c>
      <c r="P23" s="89" t="str">
        <f>IF(AQ21=5,AO21,IF(O23=" "," ",O23+1))</f>
        <v xml:space="preserve"> </v>
      </c>
      <c r="Q23" s="90">
        <f>IF(AQ21=6,AO21,IF(P23=" "," ",P23+1))</f>
        <v>44044</v>
      </c>
      <c r="R23" s="91">
        <f>IF(AQ21=7,AO21,Q23+1)</f>
        <v>44045</v>
      </c>
      <c r="S23" s="50"/>
      <c r="T23" s="106">
        <f>T24-1</f>
        <v>-1</v>
      </c>
      <c r="U23" s="88" t="str">
        <f>IF(AZ21=1,AX21," ")</f>
        <v xml:space="preserve"> </v>
      </c>
      <c r="V23" s="89">
        <f>IF(AZ21=2,AX21,IF(U23=" "," ",U23+1))</f>
        <v>44075</v>
      </c>
      <c r="W23" s="89">
        <f>IF(AZ21=3,AX21,IF(V23=" "," ",V23+1))</f>
        <v>44076</v>
      </c>
      <c r="X23" s="89">
        <f>IF(AZ21=4,AX21,IF(W23=" "," ",W23+1))</f>
        <v>44077</v>
      </c>
      <c r="Y23" s="89">
        <f>IF(AZ21=5,AX21,IF(X23=" "," ",X23+1))</f>
        <v>44078</v>
      </c>
      <c r="Z23" s="90">
        <f>IF(AZ21=6,AX21,IF(Y23=" "," ",Y23+1))</f>
        <v>44079</v>
      </c>
      <c r="AA23" s="91">
        <f>IF(AZ21=7,AX21,Z23+1)</f>
        <v>44080</v>
      </c>
      <c r="AB23" s="50"/>
      <c r="AC23" s="382">
        <v>0</v>
      </c>
      <c r="AD23" s="92" t="str">
        <f>AD21 &amp; "." &amp;AG$2</f>
        <v>07.1</v>
      </c>
      <c r="AE23" s="93"/>
      <c r="AF23" s="94"/>
      <c r="AG23" s="94"/>
      <c r="AH23" s="94"/>
      <c r="AI23" s="94"/>
      <c r="AJ23" s="95"/>
      <c r="AK23" s="96"/>
      <c r="AL23" s="120" t="str">
        <f>IFERROR(MATCH($U$1 &amp; "." &amp; AD23,#REF!,0),"")</f>
        <v/>
      </c>
      <c r="AM23" s="92" t="str">
        <f>AM21 &amp; "." &amp;AP$2</f>
        <v>08.1</v>
      </c>
      <c r="AN23" s="93"/>
      <c r="AO23" s="94"/>
      <c r="AP23" s="94"/>
      <c r="AQ23" s="94"/>
      <c r="AR23" s="94"/>
      <c r="AS23" s="95"/>
      <c r="AT23" s="96"/>
      <c r="AU23" s="120" t="str">
        <f>IFERROR(MATCH($U$1 &amp; "." &amp; AM23,#REF!,0),"")</f>
        <v/>
      </c>
      <c r="AV23" s="92" t="str">
        <f>AV21 &amp; "." &amp;AY$2</f>
        <v>09.1</v>
      </c>
      <c r="AW23" s="93"/>
      <c r="AX23" s="94"/>
      <c r="AY23" s="94"/>
      <c r="AZ23" s="94"/>
      <c r="BA23" s="94"/>
      <c r="BB23" s="95"/>
      <c r="BC23" s="96"/>
      <c r="BD23" s="120" t="str">
        <f>IFERROR(MATCH($U$1 &amp; "." &amp; AV23,#REF!,0),"")</f>
        <v/>
      </c>
    </row>
    <row r="24" spans="1:61" ht="18">
      <c r="A24" s="50"/>
      <c r="B24" s="87">
        <f>AD22</f>
        <v>0</v>
      </c>
      <c r="C24" s="88">
        <f>I23+1</f>
        <v>44018</v>
      </c>
      <c r="D24" s="89">
        <f t="shared" ref="D24:I26" si="21">C24+1</f>
        <v>44019</v>
      </c>
      <c r="E24" s="89">
        <f t="shared" si="21"/>
        <v>44020</v>
      </c>
      <c r="F24" s="89">
        <f t="shared" si="21"/>
        <v>44021</v>
      </c>
      <c r="G24" s="89">
        <f t="shared" si="21"/>
        <v>44022</v>
      </c>
      <c r="H24" s="90">
        <f t="shared" si="21"/>
        <v>44023</v>
      </c>
      <c r="I24" s="91">
        <f t="shared" si="21"/>
        <v>44024</v>
      </c>
      <c r="K24" s="87">
        <f>AM22</f>
        <v>0</v>
      </c>
      <c r="L24" s="88">
        <f>R23+1</f>
        <v>44046</v>
      </c>
      <c r="M24" s="89">
        <f t="shared" ref="M24:R26" si="22">L24+1</f>
        <v>44047</v>
      </c>
      <c r="N24" s="89">
        <f t="shared" si="22"/>
        <v>44048</v>
      </c>
      <c r="O24" s="89">
        <f t="shared" si="22"/>
        <v>44049</v>
      </c>
      <c r="P24" s="89">
        <f t="shared" si="22"/>
        <v>44050</v>
      </c>
      <c r="Q24" s="90">
        <f t="shared" si="22"/>
        <v>44051</v>
      </c>
      <c r="R24" s="91">
        <f t="shared" si="22"/>
        <v>44052</v>
      </c>
      <c r="S24" s="50"/>
      <c r="T24" s="87">
        <f>AV22</f>
        <v>0</v>
      </c>
      <c r="U24" s="88">
        <f>AA23+1</f>
        <v>44081</v>
      </c>
      <c r="V24" s="89">
        <f t="shared" ref="V24:AA26" si="23">U24+1</f>
        <v>44082</v>
      </c>
      <c r="W24" s="89">
        <f t="shared" si="23"/>
        <v>44083</v>
      </c>
      <c r="X24" s="89">
        <f t="shared" si="23"/>
        <v>44084</v>
      </c>
      <c r="Y24" s="89">
        <f t="shared" si="23"/>
        <v>44085</v>
      </c>
      <c r="Z24" s="90">
        <f t="shared" si="23"/>
        <v>44086</v>
      </c>
      <c r="AA24" s="91">
        <f t="shared" si="23"/>
        <v>44087</v>
      </c>
      <c r="AB24" s="50"/>
      <c r="AC24" s="382">
        <v>7</v>
      </c>
      <c r="AD24" s="92" t="str">
        <f>AD21 &amp; "." &amp;AH$2</f>
        <v>07.2</v>
      </c>
      <c r="AE24" s="93"/>
      <c r="AF24" s="94"/>
      <c r="AG24" s="94"/>
      <c r="AH24" s="94"/>
      <c r="AI24" s="94"/>
      <c r="AJ24" s="95"/>
      <c r="AK24" s="96"/>
      <c r="AL24" s="120" t="str">
        <f>IFERROR(MATCH($U$1 &amp; "." &amp; AD24,#REF!,0),"")</f>
        <v/>
      </c>
      <c r="AM24" s="92" t="str">
        <f>AM21 &amp; "." &amp;AQ$2</f>
        <v>08.2</v>
      </c>
      <c r="AN24" s="93"/>
      <c r="AO24" s="94"/>
      <c r="AP24" s="94"/>
      <c r="AQ24" s="94"/>
      <c r="AR24" s="94"/>
      <c r="AS24" s="95"/>
      <c r="AT24" s="96"/>
      <c r="AU24" s="120" t="str">
        <f>IFERROR(MATCH($U$1 &amp; "." &amp; AM24,#REF!,0),"")</f>
        <v/>
      </c>
      <c r="AV24" s="92" t="str">
        <f>AV21 &amp; "." &amp;AZ$2</f>
        <v>09.2</v>
      </c>
      <c r="AW24" s="93"/>
      <c r="AX24" s="94"/>
      <c r="AY24" s="94"/>
      <c r="AZ24" s="94"/>
      <c r="BA24" s="94"/>
      <c r="BB24" s="95"/>
      <c r="BC24" s="96"/>
      <c r="BD24" s="120" t="str">
        <f>IFERROR(MATCH($U$1 &amp; "." &amp; AV24,#REF!,0),"")</f>
        <v/>
      </c>
    </row>
    <row r="25" spans="1:61" ht="18">
      <c r="A25" s="50"/>
      <c r="B25" s="106">
        <f>B24+1</f>
        <v>1</v>
      </c>
      <c r="C25" s="88">
        <f>I24+1</f>
        <v>44025</v>
      </c>
      <c r="D25" s="89">
        <f t="shared" si="21"/>
        <v>44026</v>
      </c>
      <c r="E25" s="89">
        <f t="shared" si="21"/>
        <v>44027</v>
      </c>
      <c r="F25" s="89">
        <f t="shared" si="21"/>
        <v>44028</v>
      </c>
      <c r="G25" s="89">
        <f t="shared" si="21"/>
        <v>44029</v>
      </c>
      <c r="H25" s="90">
        <f t="shared" si="21"/>
        <v>44030</v>
      </c>
      <c r="I25" s="91">
        <f t="shared" si="21"/>
        <v>44031</v>
      </c>
      <c r="K25" s="87">
        <f>K24+1</f>
        <v>1</v>
      </c>
      <c r="L25" s="88">
        <f>R24+1</f>
        <v>44053</v>
      </c>
      <c r="M25" s="89">
        <f t="shared" si="22"/>
        <v>44054</v>
      </c>
      <c r="N25" s="89">
        <f t="shared" si="22"/>
        <v>44055</v>
      </c>
      <c r="O25" s="89">
        <f t="shared" si="22"/>
        <v>44056</v>
      </c>
      <c r="P25" s="89">
        <f t="shared" si="22"/>
        <v>44057</v>
      </c>
      <c r="Q25" s="90">
        <f t="shared" si="22"/>
        <v>44058</v>
      </c>
      <c r="R25" s="91">
        <f t="shared" si="22"/>
        <v>44059</v>
      </c>
      <c r="S25" s="50"/>
      <c r="T25" s="106">
        <f>T24+1</f>
        <v>1</v>
      </c>
      <c r="U25" s="88">
        <f>AA24+1</f>
        <v>44088</v>
      </c>
      <c r="V25" s="89">
        <f t="shared" si="23"/>
        <v>44089</v>
      </c>
      <c r="W25" s="89">
        <f t="shared" si="23"/>
        <v>44090</v>
      </c>
      <c r="X25" s="89">
        <f t="shared" si="23"/>
        <v>44091</v>
      </c>
      <c r="Y25" s="89">
        <f t="shared" si="23"/>
        <v>44092</v>
      </c>
      <c r="Z25" s="90">
        <f t="shared" si="23"/>
        <v>44093</v>
      </c>
      <c r="AA25" s="91">
        <f t="shared" si="23"/>
        <v>44094</v>
      </c>
      <c r="AB25" s="50"/>
      <c r="AC25" s="382">
        <v>14</v>
      </c>
      <c r="AD25" s="92" t="str">
        <f>AD21 &amp; "." &amp;AI$2</f>
        <v>07.3</v>
      </c>
      <c r="AE25" s="93"/>
      <c r="AF25" s="94"/>
      <c r="AG25" s="94"/>
      <c r="AH25" s="94"/>
      <c r="AI25" s="94"/>
      <c r="AJ25" s="95"/>
      <c r="AK25" s="96"/>
      <c r="AL25" s="120" t="str">
        <f>IFERROR(MATCH($U$1 &amp; "." &amp; AD25,#REF!,0),"")</f>
        <v/>
      </c>
      <c r="AM25" s="92" t="str">
        <f>AM21 &amp; "." &amp;AR$2</f>
        <v>08.3</v>
      </c>
      <c r="AN25" s="93"/>
      <c r="AO25" s="94"/>
      <c r="AP25" s="94"/>
      <c r="AQ25" s="94"/>
      <c r="AR25" s="94"/>
      <c r="AS25" s="95"/>
      <c r="AT25" s="96"/>
      <c r="AU25" s="120" t="str">
        <f>IFERROR(MATCH($U$1 &amp; "." &amp; AM25,#REF!,0),"")</f>
        <v/>
      </c>
      <c r="AV25" s="92" t="str">
        <f>AV21 &amp; "." &amp;BA$2</f>
        <v>09.3</v>
      </c>
      <c r="AW25" s="93"/>
      <c r="AX25" s="94"/>
      <c r="AY25" s="94"/>
      <c r="AZ25" s="94"/>
      <c r="BA25" s="94"/>
      <c r="BB25" s="95"/>
      <c r="BC25" s="96"/>
      <c r="BD25" s="120" t="str">
        <f>IFERROR(MATCH($U$1 &amp; "." &amp; AV25,#REF!,0),"")</f>
        <v/>
      </c>
    </row>
    <row r="26" spans="1:61" ht="18">
      <c r="A26" s="50"/>
      <c r="B26" s="106">
        <f>B25+1</f>
        <v>2</v>
      </c>
      <c r="C26" s="88">
        <f>I25+1</f>
        <v>44032</v>
      </c>
      <c r="D26" s="89">
        <f t="shared" si="21"/>
        <v>44033</v>
      </c>
      <c r="E26" s="89">
        <f t="shared" si="21"/>
        <v>44034</v>
      </c>
      <c r="F26" s="89">
        <f t="shared" si="21"/>
        <v>44035</v>
      </c>
      <c r="G26" s="89">
        <f t="shared" si="21"/>
        <v>44036</v>
      </c>
      <c r="H26" s="90">
        <f t="shared" si="21"/>
        <v>44037</v>
      </c>
      <c r="I26" s="91">
        <f t="shared" si="21"/>
        <v>44038</v>
      </c>
      <c r="K26" s="87">
        <f>K25+1</f>
        <v>2</v>
      </c>
      <c r="L26" s="88">
        <f>R25+1</f>
        <v>44060</v>
      </c>
      <c r="M26" s="89">
        <f t="shared" si="22"/>
        <v>44061</v>
      </c>
      <c r="N26" s="89">
        <f t="shared" si="22"/>
        <v>44062</v>
      </c>
      <c r="O26" s="89">
        <f t="shared" si="22"/>
        <v>44063</v>
      </c>
      <c r="P26" s="89">
        <f t="shared" si="22"/>
        <v>44064</v>
      </c>
      <c r="Q26" s="90">
        <f t="shared" si="22"/>
        <v>44065</v>
      </c>
      <c r="R26" s="91">
        <f t="shared" si="22"/>
        <v>44066</v>
      </c>
      <c r="S26" s="50"/>
      <c r="T26" s="106">
        <f>T25+1</f>
        <v>2</v>
      </c>
      <c r="U26" s="88">
        <f>AA25+1</f>
        <v>44095</v>
      </c>
      <c r="V26" s="89">
        <f t="shared" si="23"/>
        <v>44096</v>
      </c>
      <c r="W26" s="89">
        <f t="shared" si="23"/>
        <v>44097</v>
      </c>
      <c r="X26" s="89">
        <f t="shared" si="23"/>
        <v>44098</v>
      </c>
      <c r="Y26" s="89">
        <f t="shared" si="23"/>
        <v>44099</v>
      </c>
      <c r="Z26" s="90">
        <f t="shared" si="23"/>
        <v>44100</v>
      </c>
      <c r="AA26" s="91">
        <f t="shared" si="23"/>
        <v>44101</v>
      </c>
      <c r="AB26" s="50"/>
      <c r="AC26" s="382">
        <v>21</v>
      </c>
      <c r="AD26" s="92" t="str">
        <f>AD21 &amp; "." &amp;AJ$2</f>
        <v>07.4</v>
      </c>
      <c r="AE26" s="93"/>
      <c r="AF26" s="94"/>
      <c r="AG26" s="94"/>
      <c r="AH26" s="94"/>
      <c r="AI26" s="94"/>
      <c r="AJ26" s="95"/>
      <c r="AK26" s="96"/>
      <c r="AL26" s="120" t="str">
        <f>IFERROR(MATCH($U$1 &amp; "." &amp; AD26,#REF!,0),"")</f>
        <v/>
      </c>
      <c r="AM26" s="92" t="str">
        <f>AM21 &amp; "." &amp;AS$2</f>
        <v>08.4</v>
      </c>
      <c r="AN26" s="93"/>
      <c r="AO26" s="94"/>
      <c r="AP26" s="94"/>
      <c r="AQ26" s="94"/>
      <c r="AR26" s="94"/>
      <c r="AS26" s="95"/>
      <c r="AT26" s="96"/>
      <c r="AU26" s="120" t="str">
        <f>IFERROR(MATCH($U$1 &amp; "." &amp; AM26,#REF!,0),"")</f>
        <v/>
      </c>
      <c r="AV26" s="92" t="str">
        <f>AV21 &amp; "." &amp;BB$2</f>
        <v>09.4</v>
      </c>
      <c r="AW26" s="93"/>
      <c r="AX26" s="94"/>
      <c r="AY26" s="94"/>
      <c r="AZ26" s="94"/>
      <c r="BA26" s="94"/>
      <c r="BB26" s="95"/>
      <c r="BC26" s="96"/>
      <c r="BD26" s="120" t="str">
        <f>IFERROR(MATCH($U$1 &amp; "." &amp; AV26,#REF!,0),"")</f>
        <v/>
      </c>
    </row>
    <row r="27" spans="1:61" ht="18">
      <c r="A27" s="50"/>
      <c r="B27" s="106">
        <f>IF(C27=" ","",B26+1)</f>
        <v>3</v>
      </c>
      <c r="C27" s="88">
        <f>IF(I26+1&lt;=AG21,I26+1," ")</f>
        <v>44039</v>
      </c>
      <c r="D27" s="89">
        <f>IF(C27=" "," ",IF(C27+1&lt;=AG21,C27+1," "))</f>
        <v>44040</v>
      </c>
      <c r="E27" s="89">
        <f>IF(D27=" "," ",IF(D27+1&lt;=AG21,D27+1," "))</f>
        <v>44041</v>
      </c>
      <c r="F27" s="89">
        <f>IF(E27=" "," ",IF(E27+1&lt;=AG21,E27+1," "))</f>
        <v>44042</v>
      </c>
      <c r="G27" s="89">
        <f>IF(F27=" "," ",IF(F27+1&lt;=AG21,F27+1," "))</f>
        <v>44043</v>
      </c>
      <c r="H27" s="90" t="str">
        <f>IF(G27=" "," ",IF(G27+1&lt;=AG21,G27+1," "))</f>
        <v xml:space="preserve"> </v>
      </c>
      <c r="I27" s="91" t="str">
        <f>IF(H27=" "," ",IF(H27+1&lt;=AG21,H27+1," "))</f>
        <v xml:space="preserve"> </v>
      </c>
      <c r="K27" s="97">
        <f>IF(L27=" ","",K26+1)</f>
        <v>3</v>
      </c>
      <c r="L27" s="88">
        <f>IF(R26+1&lt;=AP21,R26+1," ")</f>
        <v>44067</v>
      </c>
      <c r="M27" s="89">
        <f>IF(L27=" "," ",IF(L27+1&lt;=AP21,L27+1," "))</f>
        <v>44068</v>
      </c>
      <c r="N27" s="89">
        <f>IF(M27=" "," ",IF(M27+1&lt;=AP21,M27+1," "))</f>
        <v>44069</v>
      </c>
      <c r="O27" s="89">
        <f>IF(N27=" "," ",IF(N27+1&lt;=AP21,N27+1," "))</f>
        <v>44070</v>
      </c>
      <c r="P27" s="89">
        <f>IF(O27=" "," ",IF(O27+1&lt;=AP21,O27+1," "))</f>
        <v>44071</v>
      </c>
      <c r="Q27" s="90">
        <f>IF(P27=" "," ",IF(P27+1&lt;=AP21,P27+1," "))</f>
        <v>44072</v>
      </c>
      <c r="R27" s="91">
        <f>IF(Q27=" "," ",IF(Q27+1&lt;=AP21,Q27+1," "))</f>
        <v>44073</v>
      </c>
      <c r="S27" s="50"/>
      <c r="T27" s="106">
        <f>IF(U27=" ","",T26+1)</f>
        <v>3</v>
      </c>
      <c r="U27" s="88">
        <f>IF(AA26+1&lt;=AY21,AA26+1," ")</f>
        <v>44102</v>
      </c>
      <c r="V27" s="89">
        <f>IF(U27=" "," ",IF(U27+1&lt;=AY21,U27+1," "))</f>
        <v>44103</v>
      </c>
      <c r="W27" s="89">
        <f>IF(V27=" "," ",IF(V27+1&lt;=AY21,V27+1," "))</f>
        <v>44104</v>
      </c>
      <c r="X27" s="89" t="str">
        <f>IF(W27=" "," ",IF(W27+1&lt;=AY21,W27+1," "))</f>
        <v xml:space="preserve"> </v>
      </c>
      <c r="Y27" s="89" t="str">
        <f>IF(X27=" "," ",IF(X27+1&lt;=AY21,X27+1," "))</f>
        <v xml:space="preserve"> </v>
      </c>
      <c r="Z27" s="90" t="str">
        <f>IF(Y27=" "," ",IF(Y27+1&lt;=AY21,Y27+1," "))</f>
        <v xml:space="preserve"> </v>
      </c>
      <c r="AA27" s="91" t="str">
        <f>IF(Z27=" "," ",IF(Z27+1&lt;=AY21,Z27+1," "))</f>
        <v xml:space="preserve"> </v>
      </c>
      <c r="AB27" s="50"/>
      <c r="AC27" s="382">
        <v>28</v>
      </c>
      <c r="AD27" s="92" t="str">
        <f>AD21 &amp; "." &amp;AK$2</f>
        <v>07.5</v>
      </c>
      <c r="AE27" s="93"/>
      <c r="AF27" s="94"/>
      <c r="AG27" s="94"/>
      <c r="AH27" s="94"/>
      <c r="AI27" s="94"/>
      <c r="AJ27" s="95"/>
      <c r="AK27" s="96"/>
      <c r="AL27" s="120" t="str">
        <f>IFERROR(MATCH($U$1 &amp; "." &amp; AD27,#REF!,0),"")</f>
        <v/>
      </c>
      <c r="AM27" s="92" t="str">
        <f>AM21 &amp; "." &amp;AT$2</f>
        <v>08.5</v>
      </c>
      <c r="AN27" s="93"/>
      <c r="AO27" s="94"/>
      <c r="AP27" s="94"/>
      <c r="AQ27" s="94"/>
      <c r="AR27" s="94"/>
      <c r="AS27" s="95"/>
      <c r="AT27" s="96"/>
      <c r="AU27" s="120" t="str">
        <f>IFERROR(MATCH($U$1 &amp; "." &amp; AM27,#REF!,0),"")</f>
        <v/>
      </c>
      <c r="AV27" s="92" t="str">
        <f>AV21 &amp; "." &amp;BC$2</f>
        <v>09.5</v>
      </c>
      <c r="AW27" s="93"/>
      <c r="AX27" s="94"/>
      <c r="AY27" s="94"/>
      <c r="AZ27" s="94"/>
      <c r="BA27" s="94"/>
      <c r="BB27" s="95"/>
      <c r="BC27" s="96"/>
      <c r="BD27" s="120" t="str">
        <f>IFERROR(MATCH($U$1 &amp; "." &amp; AV27,#REF!,0),"")</f>
        <v/>
      </c>
    </row>
    <row r="28" spans="1:61" ht="18.75" thickBot="1">
      <c r="A28" s="50"/>
      <c r="B28" s="107" t="str">
        <f>IF(C28=" ","",B27+1)</f>
        <v/>
      </c>
      <c r="C28" s="98" t="str">
        <f>IF(I27=" "," ",IF(I27+1&lt;=AG21,I27+1," "))</f>
        <v xml:space="preserve"> </v>
      </c>
      <c r="D28" s="99" t="str">
        <f>IF(C28=" "," ",IF(C28+1&lt;=AG21,C28+1," "))</f>
        <v xml:space="preserve"> </v>
      </c>
      <c r="E28" s="99"/>
      <c r="F28" s="99"/>
      <c r="G28" s="99"/>
      <c r="H28" s="100"/>
      <c r="I28" s="101"/>
      <c r="K28" s="97">
        <f>IF(L28=" ","",K27+1)</f>
        <v>4</v>
      </c>
      <c r="L28" s="98">
        <f>IF(R27=" "," ",IF(R27+1&lt;=AP21,R27+1," "))</f>
        <v>44074</v>
      </c>
      <c r="M28" s="99" t="str">
        <f>IF(L28=" "," ",IF(L28+1&lt;=AP21,L28+1," "))</f>
        <v xml:space="preserve"> </v>
      </c>
      <c r="N28" s="99"/>
      <c r="O28" s="99"/>
      <c r="P28" s="99"/>
      <c r="Q28" s="100"/>
      <c r="R28" s="101"/>
      <c r="S28" s="50"/>
      <c r="T28" s="107" t="str">
        <f>IF(U28=" ","",T27+1)</f>
        <v/>
      </c>
      <c r="U28" s="98" t="str">
        <f>IF(AA27=" "," ",IF(AA27+1&lt;=AY21,AA27+1," "))</f>
        <v xml:space="preserve"> </v>
      </c>
      <c r="V28" s="99" t="str">
        <f>IF(U28=" "," ",IF(U28+1&lt;=AY21,U28+1," "))</f>
        <v xml:space="preserve"> </v>
      </c>
      <c r="W28" s="108"/>
      <c r="X28" s="541" t="str">
        <f ca="1">"22 - " &amp; 'GPlan-Translations'!C174</f>
        <v>22 - Spring</v>
      </c>
      <c r="Y28" s="541"/>
      <c r="Z28" s="541"/>
      <c r="AA28" s="542"/>
      <c r="AB28" s="50"/>
      <c r="AC28" s="382">
        <v>35</v>
      </c>
      <c r="AE28" s="102"/>
      <c r="AF28" s="103"/>
      <c r="AG28" s="104"/>
      <c r="AH28" s="104"/>
      <c r="AI28" s="104"/>
      <c r="AJ28" s="104"/>
      <c r="AK28" s="105"/>
      <c r="AL28" s="269" t="str">
        <f>AD29 &amp; " " &amp; AE29  &amp; AL29 &amp; AF29 &amp; " " &amp; AG29 &amp; AL29 &amp; AH29 &amp; " " &amp; AI29 &amp; IF(AJ29&lt;&gt;"",AL29 &amp; AJ29 &amp; " " &amp; AK29,"")</f>
        <v xml:space="preserve">            0           0</v>
      </c>
      <c r="AN28" s="102"/>
      <c r="AO28" s="103"/>
      <c r="AP28" s="104"/>
      <c r="AQ28" s="104"/>
      <c r="AR28" s="104"/>
      <c r="AS28" s="104"/>
      <c r="AT28" s="105"/>
      <c r="AU28" s="269" t="str">
        <f>AM29 &amp; " " &amp; AN29  &amp; AU29 &amp; AO29 &amp; " " &amp; AP29 &amp; AU29 &amp; AQ29 &amp; " " &amp; AR29 &amp; IF(AS29&lt;&gt;"",AU29 &amp; AS29 &amp; " " &amp; AT29,"")</f>
        <v xml:space="preserve">            0           0</v>
      </c>
      <c r="AW28" s="102"/>
      <c r="AX28" s="103"/>
      <c r="AY28" s="104"/>
      <c r="AZ28" s="104"/>
      <c r="BA28" s="104"/>
      <c r="BB28" s="104"/>
      <c r="BC28" s="105"/>
      <c r="BD28" s="269" t="str">
        <f>AV29 &amp; " " &amp; AW29  &amp; BD29 &amp; AX29 &amp; " " &amp; AY29 &amp; BD29 &amp; AZ29 &amp; " " &amp; BA29 &amp; IF(BB29&lt;&gt;"",BD29 &amp; BB29 &amp; " " &amp; BC29,"")</f>
        <v xml:space="preserve">            0           0</v>
      </c>
    </row>
    <row r="29" spans="1:61" ht="18.75" thickBot="1">
      <c r="B29" s="270" t="str">
        <f t="shared" ref="B29:I29" si="24">AD29</f>
        <v/>
      </c>
      <c r="C29" s="273" t="str">
        <f t="shared" si="24"/>
        <v/>
      </c>
      <c r="D29" s="270" t="str">
        <f t="shared" si="24"/>
        <v/>
      </c>
      <c r="E29" s="273">
        <f t="shared" si="24"/>
        <v>0</v>
      </c>
      <c r="F29" s="270" t="str">
        <f t="shared" si="24"/>
        <v/>
      </c>
      <c r="G29" s="273">
        <f t="shared" si="24"/>
        <v>0</v>
      </c>
      <c r="H29" s="270" t="str">
        <f t="shared" si="24"/>
        <v/>
      </c>
      <c r="I29" s="273">
        <f t="shared" si="24"/>
        <v>0</v>
      </c>
      <c r="K29" s="270" t="str">
        <f t="shared" ref="K29:R29" si="25">AM29</f>
        <v/>
      </c>
      <c r="L29" s="273" t="str">
        <f t="shared" si="25"/>
        <v/>
      </c>
      <c r="M29" s="270" t="str">
        <f t="shared" si="25"/>
        <v/>
      </c>
      <c r="N29" s="273">
        <f t="shared" si="25"/>
        <v>0</v>
      </c>
      <c r="O29" s="270" t="str">
        <f t="shared" si="25"/>
        <v/>
      </c>
      <c r="P29" s="273">
        <f t="shared" si="25"/>
        <v>0</v>
      </c>
      <c r="Q29" s="270" t="str">
        <f t="shared" si="25"/>
        <v/>
      </c>
      <c r="R29" s="273">
        <f t="shared" si="25"/>
        <v>0</v>
      </c>
      <c r="T29" s="270" t="str">
        <f t="shared" ref="T29:AA29" si="26">AV29</f>
        <v/>
      </c>
      <c r="U29" s="273" t="str">
        <f t="shared" si="26"/>
        <v/>
      </c>
      <c r="V29" s="270" t="str">
        <f t="shared" si="26"/>
        <v/>
      </c>
      <c r="W29" s="273">
        <f t="shared" si="26"/>
        <v>0</v>
      </c>
      <c r="X29" s="270" t="str">
        <f t="shared" si="26"/>
        <v/>
      </c>
      <c r="Y29" s="273">
        <f t="shared" si="26"/>
        <v>0</v>
      </c>
      <c r="Z29" s="270" t="str">
        <f t="shared" si="26"/>
        <v/>
      </c>
      <c r="AA29" s="273">
        <f t="shared" si="26"/>
        <v>0</v>
      </c>
      <c r="AC29" s="74"/>
      <c r="AD29" s="270" t="str">
        <f>IFERROR(INDEX(#REF!,AL23),"")</f>
        <v/>
      </c>
      <c r="AE29" s="121" t="str">
        <f>IF(AG28="","",DAY(AG28) &amp; IF(AK28&lt;&gt;"","/" &amp; DAY(AK28),""))</f>
        <v/>
      </c>
      <c r="AF29" s="270" t="str">
        <f>IFERROR(INDEX(#REF!,AL24),"")</f>
        <v/>
      </c>
      <c r="AG29" s="122">
        <f>IFERROR(DAY(AH28),"")</f>
        <v>0</v>
      </c>
      <c r="AH29" s="270" t="str">
        <f>IFERROR(INDEX(#REF!,AL25),"")</f>
        <v/>
      </c>
      <c r="AI29" s="122">
        <f>IFERROR(DAY(AI28),"")</f>
        <v>0</v>
      </c>
      <c r="AJ29" s="270" t="str">
        <f>IFERROR(INDEX(#REF!,AL26),"")</f>
        <v/>
      </c>
      <c r="AK29" s="122">
        <f>IFERROR(DAY(AJ28),"")</f>
        <v>0</v>
      </c>
      <c r="AL29" s="125" t="str">
        <f>AL20</f>
        <v>          </v>
      </c>
      <c r="AM29" s="270" t="str">
        <f>IFERROR(INDEX(#REF!,AU23),"")</f>
        <v/>
      </c>
      <c r="AN29" s="121" t="str">
        <f>IF(AP28="","",DAY(AP28) &amp; IF(AT28&lt;&gt;"","/" &amp; DAY(AT28),""))</f>
        <v/>
      </c>
      <c r="AO29" s="270" t="str">
        <f>IFERROR(INDEX(#REF!,AU24),"")</f>
        <v/>
      </c>
      <c r="AP29" s="122">
        <f>IFERROR(DAY(AQ28),"")</f>
        <v>0</v>
      </c>
      <c r="AQ29" s="270" t="str">
        <f>IFERROR(INDEX(#REF!,AU25),"")</f>
        <v/>
      </c>
      <c r="AR29" s="122">
        <f>IFERROR(DAY(AR28),"")</f>
        <v>0</v>
      </c>
      <c r="AS29" s="270" t="str">
        <f>IFERROR(INDEX(#REF!,AU26),"")</f>
        <v/>
      </c>
      <c r="AT29" s="122">
        <f>IFERROR(DAY(AS28),"")</f>
        <v>0</v>
      </c>
      <c r="AU29" s="124" t="str">
        <f>AL29</f>
        <v>          </v>
      </c>
      <c r="AV29" s="270" t="str">
        <f>IFERROR(INDEX(#REF!,BD23),"")</f>
        <v/>
      </c>
      <c r="AW29" s="121" t="str">
        <f>IF(AY28="","",DAY(AY28) &amp; IF(BC28&lt;&gt;"","/" &amp; DAY(BC28),""))</f>
        <v/>
      </c>
      <c r="AX29" s="270" t="str">
        <f>IFERROR(INDEX(#REF!,BD24),"")</f>
        <v/>
      </c>
      <c r="AY29" s="122">
        <f>IFERROR(DAY(AZ28),"")</f>
        <v>0</v>
      </c>
      <c r="AZ29" s="270" t="str">
        <f>IFERROR(INDEX(#REF!,BD25),"")</f>
        <v/>
      </c>
      <c r="BA29" s="122">
        <f>IFERROR(DAY(BA28),"")</f>
        <v>0</v>
      </c>
      <c r="BB29" s="270" t="str">
        <f>IFERROR(INDEX(#REF!,BD26),"")</f>
        <v/>
      </c>
      <c r="BC29" s="122">
        <f>IFERROR(DAY(BB28),"")</f>
        <v>0</v>
      </c>
      <c r="BD29" s="126" t="str">
        <f>AU29</f>
        <v>          </v>
      </c>
    </row>
    <row r="30" spans="1:61" ht="18">
      <c r="A30" s="50"/>
      <c r="C30" s="543" t="str">
        <f ca="1">UPPER('GPlan-Translations'!C210)</f>
        <v>OCTOBER</v>
      </c>
      <c r="D30" s="544"/>
      <c r="E30" s="544"/>
      <c r="F30" s="544"/>
      <c r="G30" s="544"/>
      <c r="H30" s="544"/>
      <c r="I30" s="545"/>
      <c r="L30" s="543" t="str">
        <f ca="1">UPPER('GPlan-Translations'!C211)</f>
        <v>NOVEMBER</v>
      </c>
      <c r="M30" s="544"/>
      <c r="N30" s="544"/>
      <c r="O30" s="544"/>
      <c r="P30" s="544"/>
      <c r="Q30" s="544"/>
      <c r="R30" s="545"/>
      <c r="S30" s="50"/>
      <c r="T30" s="50"/>
      <c r="U30" s="543" t="str">
        <f ca="1">UPPER('GPlan-Translations'!C212)</f>
        <v>DECEMBER</v>
      </c>
      <c r="V30" s="544"/>
      <c r="W30" s="544"/>
      <c r="X30" s="544"/>
      <c r="Y30" s="544"/>
      <c r="Z30" s="544"/>
      <c r="AA30" s="545"/>
      <c r="AB30" s="50"/>
      <c r="AC30" s="74"/>
      <c r="AD30" s="120" t="str">
        <f>TEXT(AE30,"00")</f>
        <v>10</v>
      </c>
      <c r="AE30" s="109">
        <v>10</v>
      </c>
      <c r="AF30" s="77">
        <f>DATE(AJ30,AE30,1)</f>
        <v>44105</v>
      </c>
      <c r="AG30" s="77">
        <f>DATE(AJ30,AE30+1,1)-1</f>
        <v>44135</v>
      </c>
      <c r="AH30" s="77">
        <f>WEEKDAY(AF30,2)</f>
        <v>4</v>
      </c>
      <c r="AI30" s="78"/>
      <c r="AJ30" s="482">
        <f>$U$1</f>
        <v>2020</v>
      </c>
      <c r="AK30" s="483"/>
      <c r="AL30" s="383">
        <f>(AG30 - I32)  +  (R32-AO30 + 1)</f>
        <v>28</v>
      </c>
      <c r="AM30" s="120" t="str">
        <f>TEXT(AN30,"00")</f>
        <v>11</v>
      </c>
      <c r="AN30" s="109">
        <f>AE30+1</f>
        <v>11</v>
      </c>
      <c r="AO30" s="77">
        <f>DATE(AS30,AN30,1)</f>
        <v>44136</v>
      </c>
      <c r="AP30" s="77">
        <f>DATE(AS30,AN30+1,1)-1</f>
        <v>44165</v>
      </c>
      <c r="AQ30" s="77">
        <f>WEEKDAY(AO30,2)</f>
        <v>7</v>
      </c>
      <c r="AR30" s="78"/>
      <c r="AS30" s="482">
        <f>$U$1</f>
        <v>2020</v>
      </c>
      <c r="AT30" s="483"/>
      <c r="AU30" s="383">
        <f>(AP30 - R32)  +  (AA32-AX30 + 1)</f>
        <v>35</v>
      </c>
      <c r="AV30" s="120" t="str">
        <f>TEXT(AW30,"00")</f>
        <v>12</v>
      </c>
      <c r="AW30" s="109">
        <f>AN30+1</f>
        <v>12</v>
      </c>
      <c r="AX30" s="77">
        <f>DATE(BB30,AW30,1)</f>
        <v>44166</v>
      </c>
      <c r="AY30" s="77">
        <f>DATE(BB30,AW30+1,1)-1</f>
        <v>44196</v>
      </c>
      <c r="AZ30" s="77">
        <f>WEEKDAY(AX30,2)</f>
        <v>2</v>
      </c>
      <c r="BA30" s="78"/>
      <c r="BB30" s="482">
        <f>$U$1</f>
        <v>2020</v>
      </c>
      <c r="BC30" s="483"/>
      <c r="BD30" s="384">
        <f>(AY30 - AA32)  +  (H41-BG30 + 1)</f>
        <v>26</v>
      </c>
      <c r="BE30" s="120"/>
      <c r="BG30" s="387">
        <f>AF39</f>
        <v>0</v>
      </c>
      <c r="BI30" s="484" t="s">
        <v>36</v>
      </c>
    </row>
    <row r="31" spans="1:61" ht="18">
      <c r="A31" s="50"/>
      <c r="C31" s="79" t="str">
        <f ca="1">'GPlan-Translations'!$C$214</f>
        <v>Mo</v>
      </c>
      <c r="D31" s="80" t="str">
        <f ca="1">'GPlan-Translations'!$C$215</f>
        <v>Tu</v>
      </c>
      <c r="E31" s="80" t="str">
        <f ca="1">'GPlan-Translations'!$C$216</f>
        <v>We</v>
      </c>
      <c r="F31" s="80" t="str">
        <f ca="1">'GPlan-Translations'!$C$217</f>
        <v>Th</v>
      </c>
      <c r="G31" s="80" t="str">
        <f ca="1">'GPlan-Translations'!$C$218</f>
        <v>Fr</v>
      </c>
      <c r="H31" s="81" t="str">
        <f ca="1">'GPlan-Translations'!$C$219</f>
        <v>Sa</v>
      </c>
      <c r="I31" s="82" t="str">
        <f ca="1">'GPlan-Translations'!$C$213</f>
        <v>Su</v>
      </c>
      <c r="L31" s="79" t="str">
        <f ca="1">'GPlan-Translations'!$C$214</f>
        <v>Mo</v>
      </c>
      <c r="M31" s="80" t="str">
        <f ca="1">'GPlan-Translations'!$C$215</f>
        <v>Tu</v>
      </c>
      <c r="N31" s="80" t="str">
        <f ca="1">'GPlan-Translations'!$C$216</f>
        <v>We</v>
      </c>
      <c r="O31" s="80" t="str">
        <f ca="1">'GPlan-Translations'!$C$217</f>
        <v>Th</v>
      </c>
      <c r="P31" s="80" t="str">
        <f ca="1">'GPlan-Translations'!$C$218</f>
        <v>Fr</v>
      </c>
      <c r="Q31" s="81" t="str">
        <f ca="1">'GPlan-Translations'!$C$219</f>
        <v>Sa</v>
      </c>
      <c r="R31" s="82" t="str">
        <f ca="1">'GPlan-Translations'!$C$213</f>
        <v>Su</v>
      </c>
      <c r="S31" s="50"/>
      <c r="T31" s="50"/>
      <c r="U31" s="79" t="str">
        <f ca="1">'GPlan-Translations'!$C$214</f>
        <v>Mo</v>
      </c>
      <c r="V31" s="80" t="str">
        <f ca="1">'GPlan-Translations'!$C$215</f>
        <v>Tu</v>
      </c>
      <c r="W31" s="80" t="str">
        <f ca="1">'GPlan-Translations'!$C$216</f>
        <v>We</v>
      </c>
      <c r="X31" s="80" t="str">
        <f ca="1">'GPlan-Translations'!$C$217</f>
        <v>Th</v>
      </c>
      <c r="Y31" s="80" t="str">
        <f ca="1">'GPlan-Translations'!$C$218</f>
        <v>Fr</v>
      </c>
      <c r="Z31" s="81" t="str">
        <f ca="1">'GPlan-Translations'!$C$219</f>
        <v>Sa</v>
      </c>
      <c r="AA31" s="82" t="str">
        <f ca="1">'GPlan-Translations'!$C$213</f>
        <v>Su</v>
      </c>
      <c r="AB31" s="50"/>
      <c r="AC31" s="74"/>
      <c r="AD31" s="485"/>
      <c r="AE31" s="83" t="str">
        <f t="shared" ref="AE31:AK31" ca="1" si="27">C31</f>
        <v>Mo</v>
      </c>
      <c r="AF31" s="84" t="str">
        <f t="shared" ca="1" si="27"/>
        <v>Tu</v>
      </c>
      <c r="AG31" s="84" t="str">
        <f t="shared" ca="1" si="27"/>
        <v>We</v>
      </c>
      <c r="AH31" s="84" t="str">
        <f t="shared" ca="1" si="27"/>
        <v>Th</v>
      </c>
      <c r="AI31" s="84" t="str">
        <f t="shared" ca="1" si="27"/>
        <v>Fr</v>
      </c>
      <c r="AJ31" s="85" t="str">
        <f t="shared" ca="1" si="27"/>
        <v>Sa</v>
      </c>
      <c r="AK31" s="86" t="str">
        <f t="shared" ca="1" si="27"/>
        <v>Su</v>
      </c>
      <c r="AL31" s="478" t="e">
        <f>MATCH(I32,#REF!,0)</f>
        <v>#REF!</v>
      </c>
      <c r="AM31" s="485"/>
      <c r="AN31" s="83" t="str">
        <f t="shared" ref="AN31:AT31" ca="1" si="28">L31</f>
        <v>Mo</v>
      </c>
      <c r="AO31" s="84" t="str">
        <f t="shared" ca="1" si="28"/>
        <v>Tu</v>
      </c>
      <c r="AP31" s="84" t="str">
        <f t="shared" ca="1" si="28"/>
        <v>We</v>
      </c>
      <c r="AQ31" s="84" t="str">
        <f t="shared" ca="1" si="28"/>
        <v>Th</v>
      </c>
      <c r="AR31" s="84" t="str">
        <f t="shared" ca="1" si="28"/>
        <v>Fr</v>
      </c>
      <c r="AS31" s="85" t="str">
        <f t="shared" ca="1" si="28"/>
        <v>Sa</v>
      </c>
      <c r="AT31" s="86" t="str">
        <f t="shared" ca="1" si="28"/>
        <v>Su</v>
      </c>
      <c r="AU31" s="478" t="e">
        <f>MATCH(R32,#REF!,0)</f>
        <v>#REF!</v>
      </c>
      <c r="AV31" s="485"/>
      <c r="AW31" s="83" t="str">
        <f t="shared" ref="AW31:BC31" ca="1" si="29">U31</f>
        <v>Mo</v>
      </c>
      <c r="AX31" s="84" t="str">
        <f t="shared" ca="1" si="29"/>
        <v>Tu</v>
      </c>
      <c r="AY31" s="84" t="str">
        <f t="shared" ca="1" si="29"/>
        <v>We</v>
      </c>
      <c r="AZ31" s="84" t="str">
        <f t="shared" ca="1" si="29"/>
        <v>Th</v>
      </c>
      <c r="BA31" s="84" t="str">
        <f t="shared" ca="1" si="29"/>
        <v>Fr</v>
      </c>
      <c r="BB31" s="85" t="str">
        <f t="shared" ca="1" si="29"/>
        <v>Sa</v>
      </c>
      <c r="BC31" s="480" t="str">
        <f t="shared" ca="1" si="29"/>
        <v>Su</v>
      </c>
      <c r="BD31" s="481" t="e">
        <f>MATCH(AA32,#REF!,0)</f>
        <v>#REF!</v>
      </c>
      <c r="BI31" s="484" t="s">
        <v>35</v>
      </c>
    </row>
    <row r="32" spans="1:61" ht="18">
      <c r="A32" s="50"/>
      <c r="B32" s="106">
        <f>B33-1</f>
        <v>-1</v>
      </c>
      <c r="C32" s="88" t="str">
        <f>IF(AH30=1,AF30," ")</f>
        <v xml:space="preserve"> </v>
      </c>
      <c r="D32" s="89" t="str">
        <f>IF(AH30=2,AF30,IF(C32=" "," ",C32+1))</f>
        <v xml:space="preserve"> </v>
      </c>
      <c r="E32" s="89" t="str">
        <f>IF(AH30=3,AF30,IF(D32=" "," ",D32+1))</f>
        <v xml:space="preserve"> </v>
      </c>
      <c r="F32" s="89">
        <f>IF(AH30=4,AF30,IF(E32=" "," ",E32+1))</f>
        <v>44105</v>
      </c>
      <c r="G32" s="89">
        <f>IF(AH30=5,AF30,IF(F32=" "," ",F32+1))</f>
        <v>44106</v>
      </c>
      <c r="H32" s="90">
        <f>IF(AH30=6,AF30,IF(G32=" "," ",G32+1))</f>
        <v>44107</v>
      </c>
      <c r="I32" s="91">
        <f>IF(AH30=7,AF30,H32+1)</f>
        <v>44108</v>
      </c>
      <c r="K32" s="106">
        <f>K33-1</f>
        <v>-1</v>
      </c>
      <c r="L32" s="88" t="str">
        <f>IF(AQ30=1,AO30," ")</f>
        <v xml:space="preserve"> </v>
      </c>
      <c r="M32" s="89" t="str">
        <f>IF(AQ30=2,AO30,IF(L32=" "," ",L32+1))</f>
        <v xml:space="preserve"> </v>
      </c>
      <c r="N32" s="89" t="str">
        <f>IF(AQ30=3,AO30,IF(M32=" "," ",M32+1))</f>
        <v xml:space="preserve"> </v>
      </c>
      <c r="O32" s="89" t="str">
        <f>IF(AQ30=4,AO30,IF(N32=" "," ",N32+1))</f>
        <v xml:space="preserve"> </v>
      </c>
      <c r="P32" s="89" t="str">
        <f>IF(AQ30=5,AO30,IF(O32=" "," ",O32+1))</f>
        <v xml:space="preserve"> </v>
      </c>
      <c r="Q32" s="90" t="str">
        <f>IF(AQ30=6,AO30,IF(P32=" "," ",P32+1))</f>
        <v xml:space="preserve"> </v>
      </c>
      <c r="R32" s="91">
        <f>IF(AQ30=7,AO30,Q32+1)</f>
        <v>44136</v>
      </c>
      <c r="S32" s="50"/>
      <c r="T32" s="106">
        <f>T33-1</f>
        <v>-1</v>
      </c>
      <c r="U32" s="88" t="str">
        <f>IF(AZ30=1,AX30," ")</f>
        <v xml:space="preserve"> </v>
      </c>
      <c r="V32" s="89">
        <f>IF(AZ30=2,AX30,IF(U32=" "," ",U32+1))</f>
        <v>44166</v>
      </c>
      <c r="W32" s="89">
        <f>IF(AZ30=3,AX30,IF(V32=" "," ",V32+1))</f>
        <v>44167</v>
      </c>
      <c r="X32" s="89">
        <f>IF(AZ30=4,AX30,IF(W32=" "," ",W32+1))</f>
        <v>44168</v>
      </c>
      <c r="Y32" s="89">
        <f>IF(AZ30=5,AX30,IF(X32=" "," ",X32+1))</f>
        <v>44169</v>
      </c>
      <c r="Z32" s="90">
        <f>IF(AZ30=6,AX30,IF(Y32=" "," ",Y32+1))</f>
        <v>44170</v>
      </c>
      <c r="AA32" s="91">
        <f>IF(AZ30=7,AX30,Z32+1)</f>
        <v>44171</v>
      </c>
      <c r="AB32" s="50"/>
      <c r="AC32" s="382">
        <v>0</v>
      </c>
      <c r="AD32" s="92" t="str">
        <f>AD30 &amp; "." &amp;AG$2</f>
        <v>10.1</v>
      </c>
      <c r="AE32" s="93"/>
      <c r="AF32" s="94"/>
      <c r="AG32" s="94"/>
      <c r="AH32" s="94"/>
      <c r="AI32" s="94"/>
      <c r="AJ32" s="95"/>
      <c r="AK32" s="96"/>
      <c r="AL32" s="120" t="str">
        <f>IFERROR(MATCH($U$1 &amp; "." &amp; AD32,#REF!,0),"")</f>
        <v/>
      </c>
      <c r="AM32" s="92" t="str">
        <f>AM30 &amp; "." &amp;AP$2</f>
        <v>11.1</v>
      </c>
      <c r="AN32" s="93"/>
      <c r="AO32" s="94"/>
      <c r="AP32" s="94"/>
      <c r="AQ32" s="94"/>
      <c r="AR32" s="94"/>
      <c r="AS32" s="95"/>
      <c r="AT32" s="96"/>
      <c r="AU32" s="120" t="str">
        <f>IFERROR(MATCH($U$1 &amp; "." &amp; AM32,#REF!,0),"")</f>
        <v/>
      </c>
      <c r="AV32" s="92" t="str">
        <f>AV30 &amp; "." &amp;AY$2</f>
        <v>12.1</v>
      </c>
      <c r="AW32" s="93"/>
      <c r="AX32" s="94"/>
      <c r="AY32" s="94"/>
      <c r="AZ32" s="94"/>
      <c r="BA32" s="94"/>
      <c r="BB32" s="95"/>
      <c r="BC32" s="96"/>
      <c r="BD32" s="120" t="str">
        <f>IFERROR(MATCH($U$1 &amp; "." &amp; AV32,#REF!,0),"")</f>
        <v/>
      </c>
      <c r="BI32" s="484" t="s">
        <v>33</v>
      </c>
    </row>
    <row r="33" spans="1:61" ht="18">
      <c r="A33" s="50"/>
      <c r="B33" s="87">
        <f>AD31</f>
        <v>0</v>
      </c>
      <c r="C33" s="88">
        <f>I32+1</f>
        <v>44109</v>
      </c>
      <c r="D33" s="89">
        <f t="shared" ref="D33:I35" si="30">C33+1</f>
        <v>44110</v>
      </c>
      <c r="E33" s="89">
        <f t="shared" si="30"/>
        <v>44111</v>
      </c>
      <c r="F33" s="89">
        <f t="shared" si="30"/>
        <v>44112</v>
      </c>
      <c r="G33" s="89">
        <f t="shared" si="30"/>
        <v>44113</v>
      </c>
      <c r="H33" s="90">
        <f t="shared" si="30"/>
        <v>44114</v>
      </c>
      <c r="I33" s="91">
        <f t="shared" si="30"/>
        <v>44115</v>
      </c>
      <c r="K33" s="87">
        <f>AM31</f>
        <v>0</v>
      </c>
      <c r="L33" s="88">
        <f>R32+1</f>
        <v>44137</v>
      </c>
      <c r="M33" s="89">
        <f t="shared" ref="M33:R35" si="31">L33+1</f>
        <v>44138</v>
      </c>
      <c r="N33" s="89">
        <f t="shared" si="31"/>
        <v>44139</v>
      </c>
      <c r="O33" s="89">
        <f t="shared" si="31"/>
        <v>44140</v>
      </c>
      <c r="P33" s="89">
        <f t="shared" si="31"/>
        <v>44141</v>
      </c>
      <c r="Q33" s="90">
        <f t="shared" si="31"/>
        <v>44142</v>
      </c>
      <c r="R33" s="91">
        <f t="shared" si="31"/>
        <v>44143</v>
      </c>
      <c r="S33" s="50"/>
      <c r="T33" s="87">
        <f>AV31</f>
        <v>0</v>
      </c>
      <c r="U33" s="88">
        <f>AA32+1</f>
        <v>44172</v>
      </c>
      <c r="V33" s="89">
        <f t="shared" ref="V33:AA35" si="32">U33+1</f>
        <v>44173</v>
      </c>
      <c r="W33" s="89">
        <f t="shared" si="32"/>
        <v>44174</v>
      </c>
      <c r="X33" s="89">
        <f t="shared" si="32"/>
        <v>44175</v>
      </c>
      <c r="Y33" s="89">
        <f t="shared" si="32"/>
        <v>44176</v>
      </c>
      <c r="Z33" s="90">
        <f t="shared" si="32"/>
        <v>44177</v>
      </c>
      <c r="AA33" s="91">
        <f t="shared" si="32"/>
        <v>44178</v>
      </c>
      <c r="AB33" s="50"/>
      <c r="AC33" s="382">
        <v>7</v>
      </c>
      <c r="AD33" s="92" t="str">
        <f>AD30 &amp; "." &amp;AH$2</f>
        <v>10.2</v>
      </c>
      <c r="AE33" s="93"/>
      <c r="AF33" s="94"/>
      <c r="AG33" s="94"/>
      <c r="AH33" s="94"/>
      <c r="AI33" s="94"/>
      <c r="AJ33" s="95"/>
      <c r="AK33" s="96"/>
      <c r="AL33" s="120" t="str">
        <f>IFERROR(MATCH($U$1 &amp; "." &amp; AD33,#REF!,0),"")</f>
        <v/>
      </c>
      <c r="AM33" s="92" t="str">
        <f>AM30 &amp; "." &amp;AQ$2</f>
        <v>11.2</v>
      </c>
      <c r="AN33" s="93"/>
      <c r="AO33" s="94"/>
      <c r="AP33" s="94"/>
      <c r="AQ33" s="94"/>
      <c r="AR33" s="94"/>
      <c r="AS33" s="95"/>
      <c r="AT33" s="96"/>
      <c r="AU33" s="120" t="str">
        <f>IFERROR(MATCH($U$1 &amp; "." &amp; AM33,#REF!,0),"")</f>
        <v/>
      </c>
      <c r="AV33" s="92" t="str">
        <f>AV30 &amp; "." &amp;AZ$2</f>
        <v>12.2</v>
      </c>
      <c r="AW33" s="93"/>
      <c r="AX33" s="94"/>
      <c r="AY33" s="94"/>
      <c r="AZ33" s="94"/>
      <c r="BA33" s="94"/>
      <c r="BB33" s="95"/>
      <c r="BC33" s="96"/>
      <c r="BD33" s="120" t="str">
        <f>IFERROR(MATCH($U$1 &amp; "." &amp; AV33,#REF!,0),"")</f>
        <v/>
      </c>
      <c r="BI33" s="484" t="s">
        <v>39</v>
      </c>
    </row>
    <row r="34" spans="1:61" ht="18">
      <c r="A34" s="50"/>
      <c r="B34" s="106">
        <f>B33+1</f>
        <v>1</v>
      </c>
      <c r="C34" s="88">
        <f>I33+1</f>
        <v>44116</v>
      </c>
      <c r="D34" s="89">
        <f t="shared" si="30"/>
        <v>44117</v>
      </c>
      <c r="E34" s="89">
        <f t="shared" si="30"/>
        <v>44118</v>
      </c>
      <c r="F34" s="89">
        <f t="shared" si="30"/>
        <v>44119</v>
      </c>
      <c r="G34" s="89">
        <f t="shared" si="30"/>
        <v>44120</v>
      </c>
      <c r="H34" s="90">
        <f t="shared" si="30"/>
        <v>44121</v>
      </c>
      <c r="I34" s="91">
        <f t="shared" si="30"/>
        <v>44122</v>
      </c>
      <c r="K34" s="106">
        <f>K33+1</f>
        <v>1</v>
      </c>
      <c r="L34" s="88">
        <f>R33+1</f>
        <v>44144</v>
      </c>
      <c r="M34" s="89">
        <f t="shared" si="31"/>
        <v>44145</v>
      </c>
      <c r="N34" s="89">
        <f t="shared" si="31"/>
        <v>44146</v>
      </c>
      <c r="O34" s="89">
        <f t="shared" si="31"/>
        <v>44147</v>
      </c>
      <c r="P34" s="89">
        <f t="shared" si="31"/>
        <v>44148</v>
      </c>
      <c r="Q34" s="90">
        <f t="shared" si="31"/>
        <v>44149</v>
      </c>
      <c r="R34" s="91">
        <f t="shared" si="31"/>
        <v>44150</v>
      </c>
      <c r="S34" s="50"/>
      <c r="T34" s="106">
        <f>T33+1</f>
        <v>1</v>
      </c>
      <c r="U34" s="88">
        <f>AA33+1</f>
        <v>44179</v>
      </c>
      <c r="V34" s="89">
        <f t="shared" si="32"/>
        <v>44180</v>
      </c>
      <c r="W34" s="89">
        <f t="shared" si="32"/>
        <v>44181</v>
      </c>
      <c r="X34" s="89">
        <f t="shared" si="32"/>
        <v>44182</v>
      </c>
      <c r="Y34" s="89">
        <f t="shared" si="32"/>
        <v>44183</v>
      </c>
      <c r="Z34" s="90">
        <f t="shared" si="32"/>
        <v>44184</v>
      </c>
      <c r="AA34" s="91">
        <f t="shared" si="32"/>
        <v>44185</v>
      </c>
      <c r="AB34" s="50"/>
      <c r="AC34" s="382">
        <v>14</v>
      </c>
      <c r="AD34" s="92" t="str">
        <f>AD30 &amp; "." &amp;AI$2</f>
        <v>10.3</v>
      </c>
      <c r="AE34" s="93"/>
      <c r="AF34" s="94"/>
      <c r="AG34" s="94"/>
      <c r="AH34" s="94"/>
      <c r="AI34" s="94"/>
      <c r="AJ34" s="95"/>
      <c r="AK34" s="96"/>
      <c r="AL34" s="120" t="str">
        <f>IFERROR(MATCH($U$1 &amp; "." &amp; AD34,#REF!,0),"")</f>
        <v/>
      </c>
      <c r="AM34" s="92" t="str">
        <f>AM30 &amp; "." &amp;AR$2</f>
        <v>11.3</v>
      </c>
      <c r="AN34" s="93"/>
      <c r="AO34" s="94"/>
      <c r="AP34" s="94"/>
      <c r="AQ34" s="94"/>
      <c r="AR34" s="94"/>
      <c r="AS34" s="95"/>
      <c r="AT34" s="96"/>
      <c r="AU34" s="120" t="str">
        <f>IFERROR(MATCH($U$1 &amp; "." &amp; AM34,#REF!,0),"")</f>
        <v/>
      </c>
      <c r="AV34" s="92" t="str">
        <f>AV30 &amp; "." &amp;BA$2</f>
        <v>12.3</v>
      </c>
      <c r="AW34" s="93"/>
      <c r="AX34" s="94"/>
      <c r="AY34" s="94"/>
      <c r="AZ34" s="94"/>
      <c r="BA34" s="94"/>
      <c r="BB34" s="95"/>
      <c r="BC34" s="96"/>
      <c r="BD34" s="120" t="str">
        <f>IFERROR(MATCH($U$1 &amp; "." &amp; AV34,#REF!,0),"")</f>
        <v/>
      </c>
      <c r="BI34" s="484" t="s">
        <v>34</v>
      </c>
    </row>
    <row r="35" spans="1:61" ht="18">
      <c r="A35" s="50"/>
      <c r="B35" s="106">
        <f>B34+1</f>
        <v>2</v>
      </c>
      <c r="C35" s="88">
        <f>I34+1</f>
        <v>44123</v>
      </c>
      <c r="D35" s="89">
        <f t="shared" si="30"/>
        <v>44124</v>
      </c>
      <c r="E35" s="89">
        <f t="shared" si="30"/>
        <v>44125</v>
      </c>
      <c r="F35" s="89">
        <f t="shared" si="30"/>
        <v>44126</v>
      </c>
      <c r="G35" s="89">
        <f t="shared" si="30"/>
        <v>44127</v>
      </c>
      <c r="H35" s="90">
        <f t="shared" si="30"/>
        <v>44128</v>
      </c>
      <c r="I35" s="91">
        <f t="shared" si="30"/>
        <v>44129</v>
      </c>
      <c r="K35" s="106">
        <f>K34+1</f>
        <v>2</v>
      </c>
      <c r="L35" s="88">
        <f>R34+1</f>
        <v>44151</v>
      </c>
      <c r="M35" s="89">
        <f t="shared" si="31"/>
        <v>44152</v>
      </c>
      <c r="N35" s="89">
        <f t="shared" si="31"/>
        <v>44153</v>
      </c>
      <c r="O35" s="89">
        <f t="shared" si="31"/>
        <v>44154</v>
      </c>
      <c r="P35" s="89">
        <f t="shared" si="31"/>
        <v>44155</v>
      </c>
      <c r="Q35" s="90">
        <f t="shared" si="31"/>
        <v>44156</v>
      </c>
      <c r="R35" s="91">
        <f t="shared" si="31"/>
        <v>44157</v>
      </c>
      <c r="S35" s="50"/>
      <c r="T35" s="106">
        <f>T34+1</f>
        <v>2</v>
      </c>
      <c r="U35" s="88">
        <f>AA34+1</f>
        <v>44186</v>
      </c>
      <c r="V35" s="89">
        <f t="shared" si="32"/>
        <v>44187</v>
      </c>
      <c r="W35" s="89">
        <f t="shared" si="32"/>
        <v>44188</v>
      </c>
      <c r="X35" s="89">
        <f t="shared" si="32"/>
        <v>44189</v>
      </c>
      <c r="Y35" s="89">
        <f t="shared" si="32"/>
        <v>44190</v>
      </c>
      <c r="Z35" s="90">
        <f t="shared" si="32"/>
        <v>44191</v>
      </c>
      <c r="AA35" s="91">
        <f t="shared" si="32"/>
        <v>44192</v>
      </c>
      <c r="AB35" s="50"/>
      <c r="AC35" s="382">
        <v>21</v>
      </c>
      <c r="AD35" s="92" t="str">
        <f>AD30 &amp; "." &amp;AJ$2</f>
        <v>10.4</v>
      </c>
      <c r="AE35" s="93"/>
      <c r="AF35" s="94"/>
      <c r="AG35" s="94"/>
      <c r="AH35" s="94"/>
      <c r="AI35" s="94"/>
      <c r="AJ35" s="95"/>
      <c r="AK35" s="96"/>
      <c r="AL35" s="120" t="str">
        <f>IFERROR(MATCH($U$1 &amp; "." &amp; AD35,#REF!,0),"")</f>
        <v/>
      </c>
      <c r="AM35" s="92" t="str">
        <f>AM30 &amp; "." &amp;AS$2</f>
        <v>11.4</v>
      </c>
      <c r="AN35" s="93"/>
      <c r="AO35" s="94"/>
      <c r="AP35" s="94"/>
      <c r="AQ35" s="94"/>
      <c r="AR35" s="94"/>
      <c r="AS35" s="95"/>
      <c r="AT35" s="96"/>
      <c r="AU35" s="120" t="str">
        <f>IFERROR(MATCH($U$1 &amp; "." &amp; AM35,#REF!,0),"")</f>
        <v/>
      </c>
      <c r="AV35" s="92" t="str">
        <f>AV30 &amp; "." &amp;BB$2</f>
        <v>12.4</v>
      </c>
      <c r="AW35" s="93"/>
      <c r="AX35" s="94"/>
      <c r="AY35" s="94"/>
      <c r="AZ35" s="94"/>
      <c r="BA35" s="94"/>
      <c r="BB35" s="95"/>
      <c r="BC35" s="96"/>
      <c r="BD35" s="120" t="str">
        <f>IFERROR(MATCH($U$1 &amp; "." &amp; AV35,#REF!,0),"")</f>
        <v/>
      </c>
      <c r="BI35" s="484" t="s">
        <v>38</v>
      </c>
    </row>
    <row r="36" spans="1:61" ht="18">
      <c r="A36" s="50"/>
      <c r="B36" s="106">
        <f>IF(C36=" ","",B35+1)</f>
        <v>3</v>
      </c>
      <c r="C36" s="88">
        <f>IF(I35+1&lt;=AG30,I35+1," ")</f>
        <v>44130</v>
      </c>
      <c r="D36" s="89">
        <f>IF(C36=" "," ",IF(C36+1&lt;=AG30,C36+1," "))</f>
        <v>44131</v>
      </c>
      <c r="E36" s="89">
        <f>IF(D36=" "," ",IF(D36+1&lt;=AG30,D36+1," "))</f>
        <v>44132</v>
      </c>
      <c r="F36" s="89">
        <f>IF(E36=" "," ",IF(E36+1&lt;=AG30,E36+1," "))</f>
        <v>44133</v>
      </c>
      <c r="G36" s="89">
        <f>IF(F36=" "," ",IF(F36+1&lt;=AG30,F36+1," "))</f>
        <v>44134</v>
      </c>
      <c r="H36" s="90">
        <f>IF(G36=" "," ",IF(G36+1&lt;=AG30,G36+1," "))</f>
        <v>44135</v>
      </c>
      <c r="I36" s="91" t="str">
        <f>IF(H36=" "," ",IF(H36+1&lt;=AG30,H36+1," "))</f>
        <v xml:space="preserve"> </v>
      </c>
      <c r="K36" s="107">
        <f>IF(L36=" ","",K35+1)</f>
        <v>3</v>
      </c>
      <c r="L36" s="88">
        <f>IF(R35+1&lt;=AP30,R35+1," ")</f>
        <v>44158</v>
      </c>
      <c r="M36" s="89">
        <f>IF(L36=" "," ",IF(L36+1&lt;=AP30,L36+1," "))</f>
        <v>44159</v>
      </c>
      <c r="N36" s="89">
        <f>IF(M36=" "," ",IF(M36+1&lt;=AP30,M36+1," "))</f>
        <v>44160</v>
      </c>
      <c r="O36" s="89">
        <f>IF(N36=" "," ",IF(N36+1&lt;=AP30,N36+1," "))</f>
        <v>44161</v>
      </c>
      <c r="P36" s="89">
        <f>IF(O36=" "," ",IF(O36+1&lt;=AP30,O36+1," "))</f>
        <v>44162</v>
      </c>
      <c r="Q36" s="90">
        <f>IF(P36=" "," ",IF(P36+1&lt;=AP30,P36+1," "))</f>
        <v>44163</v>
      </c>
      <c r="R36" s="91">
        <f>IF(Q36=" "," ",IF(Q36+1&lt;=AP30,Q36+1," "))</f>
        <v>44164</v>
      </c>
      <c r="S36" s="50"/>
      <c r="T36" s="106">
        <f>IF(U36=" ","",T35+1)</f>
        <v>3</v>
      </c>
      <c r="U36" s="88">
        <f>IF(AA35+1&lt;=AY30,AA35+1," ")</f>
        <v>44193</v>
      </c>
      <c r="V36" s="89">
        <f>IF(U36=" "," ",IF(U36+1&lt;=AY30,U36+1," "))</f>
        <v>44194</v>
      </c>
      <c r="W36" s="89">
        <f>IF(V36=" "," ",IF(V36+1&lt;=AY30,V36+1," "))</f>
        <v>44195</v>
      </c>
      <c r="X36" s="89">
        <f>IF(W36=" "," ",IF(W36+1&lt;=AY30,W36+1," "))</f>
        <v>44196</v>
      </c>
      <c r="Y36" s="89" t="str">
        <f>IF(X36=" "," ",IF(X36+1&lt;=AY30,X36+1," "))</f>
        <v xml:space="preserve"> </v>
      </c>
      <c r="Z36" s="90" t="str">
        <f>IF(Y36=" "," ",IF(Y36+1&lt;=AY30,Y36+1," "))</f>
        <v xml:space="preserve"> </v>
      </c>
      <c r="AA36" s="91" t="str">
        <f>IF(Z36=" "," ",IF(Z36+1&lt;=AY30,Z36+1," "))</f>
        <v xml:space="preserve"> </v>
      </c>
      <c r="AB36" s="50"/>
      <c r="AC36" s="382">
        <v>28</v>
      </c>
      <c r="AD36" s="92" t="str">
        <f>AD30 &amp; "." &amp;AK$2</f>
        <v>10.5</v>
      </c>
      <c r="AE36" s="93"/>
      <c r="AF36" s="94"/>
      <c r="AG36" s="94"/>
      <c r="AH36" s="94"/>
      <c r="AI36" s="94"/>
      <c r="AJ36" s="95"/>
      <c r="AK36" s="96"/>
      <c r="AL36" s="120" t="str">
        <f>IFERROR(MATCH($U$1 &amp; "." &amp; AD36,#REF!,0),"")</f>
        <v/>
      </c>
      <c r="AM36" s="92" t="str">
        <f>AM30 &amp; "." &amp;AT$2</f>
        <v>11.5</v>
      </c>
      <c r="AN36" s="93"/>
      <c r="AO36" s="94"/>
      <c r="AP36" s="94"/>
      <c r="AQ36" s="94"/>
      <c r="AR36" s="94"/>
      <c r="AS36" s="95"/>
      <c r="AT36" s="96"/>
      <c r="AU36" s="120" t="str">
        <f>IFERROR(MATCH($U$1 &amp; "." &amp; AM36,#REF!,0),"")</f>
        <v/>
      </c>
      <c r="AV36" s="92" t="str">
        <f>AV30 &amp; "." &amp;BC$2</f>
        <v>12.5</v>
      </c>
      <c r="AW36" s="93"/>
      <c r="AX36" s="94"/>
      <c r="AY36" s="94"/>
      <c r="AZ36" s="94"/>
      <c r="BA36" s="94"/>
      <c r="BB36" s="95"/>
      <c r="BC36" s="96"/>
      <c r="BD36" s="120" t="str">
        <f>IFERROR(MATCH($U$1 &amp; "." &amp; AV36,#REF!,0),"")</f>
        <v/>
      </c>
    </row>
    <row r="37" spans="1:61" ht="18.75" thickBot="1">
      <c r="A37" s="50"/>
      <c r="B37" s="107" t="str">
        <f>IF(C37=" ","",B36+1)</f>
        <v/>
      </c>
      <c r="C37" s="98" t="str">
        <f>IF(I36=" "," ",IF(I36+1&lt;=AG30,I36+1," "))</f>
        <v xml:space="preserve"> </v>
      </c>
      <c r="D37" s="99" t="str">
        <f>IF(C37=" "," ",IF(C37+1&lt;=AG30,C37+1," "))</f>
        <v xml:space="preserve"> </v>
      </c>
      <c r="E37" s="99"/>
      <c r="F37" s="99"/>
      <c r="G37" s="99"/>
      <c r="H37" s="100"/>
      <c r="I37" s="101"/>
      <c r="K37" s="107">
        <f>IF(L37=" ","",K36+1)</f>
        <v>4</v>
      </c>
      <c r="L37" s="98">
        <f>IF(R36=" "," ",IF(R36+1&lt;=AP30,R36+1," "))</f>
        <v>44165</v>
      </c>
      <c r="M37" s="99" t="str">
        <f>IF(L37=" "," ",IF(L37+1&lt;=AP30,L37+1," "))</f>
        <v xml:space="preserve"> </v>
      </c>
      <c r="N37" s="99"/>
      <c r="O37" s="99"/>
      <c r="P37" s="99"/>
      <c r="Q37" s="100"/>
      <c r="R37" s="101"/>
      <c r="S37" s="50"/>
      <c r="T37" s="107" t="str">
        <f>IF(U37=" ","",T36+1)</f>
        <v/>
      </c>
      <c r="U37" s="98" t="str">
        <f>IF(AA36=" "," ",IF(AA36+1&lt;=AY30,AA36+1," "))</f>
        <v xml:space="preserve"> </v>
      </c>
      <c r="V37" s="99" t="str">
        <f>IF(U37=" "," ",IF(U37+1&lt;=AY30,U37+1," "))</f>
        <v xml:space="preserve"> </v>
      </c>
      <c r="W37" s="108"/>
      <c r="X37" s="541" t="str">
        <f ca="1">"21 - " &amp; 'GPlan-Translations'!C175</f>
        <v>21 - Summer</v>
      </c>
      <c r="Y37" s="541"/>
      <c r="Z37" s="541"/>
      <c r="AA37" s="542"/>
      <c r="AB37" s="50"/>
      <c r="AC37" s="382">
        <v>35</v>
      </c>
      <c r="AE37" s="102"/>
      <c r="AF37" s="103"/>
      <c r="AG37" s="104"/>
      <c r="AH37" s="104"/>
      <c r="AI37" s="104"/>
      <c r="AJ37" s="104"/>
      <c r="AK37" s="105"/>
      <c r="AL37" s="269" t="str">
        <f>AD38 &amp; " " &amp; AE38  &amp; AL38 &amp; AF38 &amp; " " &amp; AG38 &amp; AL38 &amp; AH38 &amp; " " &amp; AI38 &amp; IF(AJ38&lt;&gt;"",AL38 &amp; AJ38 &amp; " " &amp; AK38,"")</f>
        <v xml:space="preserve">            0           0</v>
      </c>
      <c r="AN37" s="102"/>
      <c r="AO37" s="103"/>
      <c r="AP37" s="104"/>
      <c r="AQ37" s="104"/>
      <c r="AR37" s="104"/>
      <c r="AS37" s="104"/>
      <c r="AT37" s="105"/>
      <c r="AU37" s="269" t="str">
        <f>AM38 &amp; " " &amp; AN38  &amp; AU38 &amp; AO38 &amp; " " &amp; AP38 &amp; AU38 &amp; AQ38 &amp; " " &amp; AR38 &amp; IF(AS38&lt;&gt;"",AU38 &amp; AS38 &amp; " " &amp; AT38,"")</f>
        <v xml:space="preserve">            0           0</v>
      </c>
      <c r="AV37" s="110"/>
      <c r="AW37" s="102"/>
      <c r="AX37" s="103"/>
      <c r="AY37" s="104"/>
      <c r="AZ37" s="104"/>
      <c r="BA37" s="104"/>
      <c r="BB37" s="104"/>
      <c r="BC37" s="105"/>
      <c r="BD37" s="269" t="str">
        <f>AV38 &amp; " " &amp; AW38  &amp; BD38 &amp; AX38 &amp; " " &amp; AY38 &amp; BD38 &amp; AZ38 &amp; " " &amp; BA38 &amp; IF(BB38&lt;&gt;"",BD38 &amp; BB38 &amp; " " &amp; BC38,"")</f>
        <v xml:space="preserve">            0           0</v>
      </c>
    </row>
    <row r="38" spans="1:61">
      <c r="B38" s="270" t="str">
        <f t="shared" ref="B38:I38" si="33">AD38</f>
        <v/>
      </c>
      <c r="C38" s="273" t="str">
        <f t="shared" si="33"/>
        <v/>
      </c>
      <c r="D38" s="270" t="str">
        <f t="shared" si="33"/>
        <v/>
      </c>
      <c r="E38" s="273">
        <f t="shared" si="33"/>
        <v>0</v>
      </c>
      <c r="F38" s="270" t="str">
        <f t="shared" si="33"/>
        <v/>
      </c>
      <c r="G38" s="273">
        <f t="shared" si="33"/>
        <v>0</v>
      </c>
      <c r="H38" s="270" t="str">
        <f t="shared" si="33"/>
        <v/>
      </c>
      <c r="I38" s="273">
        <f t="shared" si="33"/>
        <v>0</v>
      </c>
      <c r="K38" s="270" t="str">
        <f t="shared" ref="K38:R38" si="34">AM38</f>
        <v/>
      </c>
      <c r="L38" s="273" t="str">
        <f t="shared" si="34"/>
        <v/>
      </c>
      <c r="M38" s="270" t="str">
        <f t="shared" si="34"/>
        <v/>
      </c>
      <c r="N38" s="273">
        <f t="shared" si="34"/>
        <v>0</v>
      </c>
      <c r="O38" s="270" t="str">
        <f t="shared" si="34"/>
        <v/>
      </c>
      <c r="P38" s="273">
        <f t="shared" si="34"/>
        <v>0</v>
      </c>
      <c r="Q38" s="270" t="str">
        <f t="shared" si="34"/>
        <v/>
      </c>
      <c r="R38" s="273">
        <f t="shared" si="34"/>
        <v>0</v>
      </c>
      <c r="T38" s="270" t="str">
        <f t="shared" ref="T38:AA38" si="35">AV38</f>
        <v/>
      </c>
      <c r="U38" s="273" t="str">
        <f t="shared" si="35"/>
        <v/>
      </c>
      <c r="V38" s="270" t="str">
        <f t="shared" si="35"/>
        <v/>
      </c>
      <c r="W38" s="273">
        <f t="shared" si="35"/>
        <v>0</v>
      </c>
      <c r="X38" s="270" t="str">
        <f t="shared" si="35"/>
        <v/>
      </c>
      <c r="Y38" s="273">
        <f t="shared" si="35"/>
        <v>0</v>
      </c>
      <c r="Z38" s="270" t="str">
        <f t="shared" si="35"/>
        <v/>
      </c>
      <c r="AA38" s="273">
        <f t="shared" si="35"/>
        <v>0</v>
      </c>
      <c r="AC38" s="111"/>
      <c r="AD38" s="270" t="str">
        <f>IFERROR(INDEX(#REF!,AL32),"")</f>
        <v/>
      </c>
      <c r="AE38" s="121" t="str">
        <f>IF(AG37="","",DAY(AG37) &amp; IF(AK37&lt;&gt;"","/" &amp; DAY(AK37),""))</f>
        <v/>
      </c>
      <c r="AF38" s="270" t="str">
        <f>IFERROR(INDEX(#REF!,AL33),"")</f>
        <v/>
      </c>
      <c r="AG38" s="122">
        <f>IFERROR(DAY(AH37),"")</f>
        <v>0</v>
      </c>
      <c r="AH38" s="270" t="str">
        <f>IFERROR(INDEX(#REF!,AL34),"")</f>
        <v/>
      </c>
      <c r="AI38" s="122">
        <f>IFERROR(DAY(AI37),"")</f>
        <v>0</v>
      </c>
      <c r="AJ38" s="270" t="str">
        <f>IFERROR(INDEX(#REF!,AL35),"")</f>
        <v/>
      </c>
      <c r="AK38" s="122">
        <f>IFERROR(DAY(AJ37),"")</f>
        <v>0</v>
      </c>
      <c r="AL38" s="125" t="str">
        <f>AL29</f>
        <v>          </v>
      </c>
      <c r="AM38" s="270" t="str">
        <f>IFERROR(INDEX(#REF!,AU32),"")</f>
        <v/>
      </c>
      <c r="AN38" s="121" t="str">
        <f>IF(AP37="","",DAY(AP37) &amp; IF(AT37&lt;&gt;"","/" &amp; DAY(AT37),""))</f>
        <v/>
      </c>
      <c r="AO38" s="270" t="str">
        <f>IFERROR(INDEX(#REF!,AU33),"")</f>
        <v/>
      </c>
      <c r="AP38" s="122">
        <f>IFERROR(DAY(AQ37),"")</f>
        <v>0</v>
      </c>
      <c r="AQ38" s="270" t="str">
        <f>IFERROR(INDEX(#REF!,AU34),"")</f>
        <v/>
      </c>
      <c r="AR38" s="122">
        <f>IFERROR(DAY(AR37),"")</f>
        <v>0</v>
      </c>
      <c r="AS38" s="270" t="str">
        <f>IFERROR(INDEX(#REF!,AU35),"")</f>
        <v/>
      </c>
      <c r="AT38" s="122">
        <f>IFERROR(DAY(AS37),"")</f>
        <v>0</v>
      </c>
      <c r="AU38" s="124" t="str">
        <f>AL38</f>
        <v>          </v>
      </c>
      <c r="AV38" s="270" t="str">
        <f>IFERROR(INDEX(#REF!,BD32),"")</f>
        <v/>
      </c>
      <c r="AW38" s="121" t="str">
        <f>IF(AY37="","",DAY(AY37) &amp; IF(BC37&lt;&gt;"","/" &amp; DAY(BC37),""))</f>
        <v/>
      </c>
      <c r="AX38" s="270" t="str">
        <f>IFERROR(INDEX(#REF!,BD33),"")</f>
        <v/>
      </c>
      <c r="AY38" s="122">
        <f>IFERROR(DAY(AZ37),"")</f>
        <v>0</v>
      </c>
      <c r="AZ38" s="270" t="str">
        <f>IFERROR(INDEX(#REF!,BD34),"")</f>
        <v/>
      </c>
      <c r="BA38" s="122">
        <f>IFERROR(DAY(BA37),"")</f>
        <v>0</v>
      </c>
      <c r="BB38" s="270" t="str">
        <f>IFERROR(INDEX(#REF!,BD35),"")</f>
        <v/>
      </c>
      <c r="BC38" s="122">
        <f>IFERROR(DAY(BB37),"")</f>
        <v>0</v>
      </c>
      <c r="BD38" s="126" t="str">
        <f>AU38</f>
        <v>          </v>
      </c>
    </row>
    <row r="39" spans="1:61" ht="3.75" customHeight="1">
      <c r="A39" s="112"/>
      <c r="B39" s="113"/>
      <c r="C39" s="113"/>
      <c r="D39" s="114"/>
      <c r="J39" s="115"/>
      <c r="K39" s="113"/>
      <c r="L39" s="113"/>
      <c r="M39" s="114"/>
      <c r="S39" s="115"/>
      <c r="T39" s="113"/>
      <c r="U39" s="113"/>
      <c r="V39" s="114"/>
      <c r="AC39" s="74"/>
      <c r="AD39" s="116"/>
      <c r="AE39" s="116"/>
      <c r="AF39" s="116"/>
      <c r="AG39" s="116"/>
      <c r="AH39" s="116"/>
      <c r="AI39" s="116"/>
      <c r="AJ39" s="116"/>
      <c r="AK39" s="116"/>
      <c r="AL39" s="116"/>
      <c r="AM39" s="116"/>
      <c r="AO39" s="117"/>
      <c r="AR39" s="114"/>
      <c r="AS39" s="114"/>
      <c r="AU39" s="92"/>
      <c r="AV39" s="117"/>
      <c r="AX39" s="117"/>
      <c r="BA39" s="114"/>
      <c r="BB39" s="114"/>
      <c r="BD39" s="92"/>
    </row>
    <row r="40" spans="1:61" ht="12.75" customHeight="1">
      <c r="A40" s="115"/>
      <c r="B40" s="540">
        <f t="shared" ref="B40:B54" si="36">IFERROR(AF40,"")</f>
        <v>0</v>
      </c>
      <c r="C40" s="540"/>
      <c r="D40" s="114" t="str">
        <f t="shared" ref="D40:D54" ca="1" si="37">AJ40</f>
        <v>Sri Krsna Pusya Abhiseka</v>
      </c>
      <c r="J40" s="115" t="s">
        <v>11</v>
      </c>
      <c r="K40" s="540">
        <f t="shared" ref="K40:K54" si="38">IFERROR(AO40,"")</f>
        <v>0</v>
      </c>
      <c r="L40" s="540"/>
      <c r="M40" s="114" t="str">
        <f t="shared" ref="M40:M54" ca="1" si="39">AS40</f>
        <v>Pandava Nirjala Ekadasi</v>
      </c>
      <c r="S40" s="115"/>
      <c r="T40" s="540">
        <f t="shared" ref="T40:T54" si="40">IFERROR(AX40,"")</f>
        <v>0</v>
      </c>
      <c r="U40" s="540"/>
      <c r="V40" s="114" t="str">
        <f t="shared" ref="V40:V54" ca="1" si="41">BB40</f>
        <v>Jiva Gosvami - App.</v>
      </c>
      <c r="AC40" s="74"/>
      <c r="AE40" s="114"/>
      <c r="AF40" s="479"/>
      <c r="AG40" s="479"/>
      <c r="AH40" s="479"/>
      <c r="AI40" s="5" t="s">
        <v>1569</v>
      </c>
      <c r="AJ40" s="5" t="str">
        <f ca="1">'GPlan-Translations'!C257</f>
        <v>Sri Krsna Pusya Abhiseka</v>
      </c>
      <c r="AM40" s="116" t="s">
        <v>20</v>
      </c>
      <c r="AN40" s="127"/>
      <c r="AO40" s="479"/>
      <c r="AP40" s="479"/>
      <c r="AQ40" s="479"/>
      <c r="AR40" s="5" t="s">
        <v>1567</v>
      </c>
      <c r="AS40" s="5" t="str">
        <f ca="1">'GPlan-Translations'!C261</f>
        <v>Pandava Nirjala Ekadasi</v>
      </c>
      <c r="AU40" s="92"/>
      <c r="AV40" s="117" t="s">
        <v>20</v>
      </c>
      <c r="AW40" s="114"/>
      <c r="AX40" s="479"/>
      <c r="AY40" s="479"/>
      <c r="AZ40" s="479"/>
      <c r="BA40" s="5" t="s">
        <v>1537</v>
      </c>
      <c r="BB40" s="5" t="str">
        <f ca="1">'GPlan-Translations'!C234</f>
        <v>Jiva Gosvami - App.</v>
      </c>
      <c r="BD40" s="92"/>
    </row>
    <row r="41" spans="1:61" ht="12.75" customHeight="1">
      <c r="A41" s="115"/>
      <c r="B41" s="540">
        <f t="shared" si="36"/>
        <v>0</v>
      </c>
      <c r="C41" s="540"/>
      <c r="D41" s="114" t="str">
        <f t="shared" ca="1" si="37"/>
        <v>Gopala Bhatta G. - App.</v>
      </c>
      <c r="J41" s="115"/>
      <c r="K41" s="540">
        <f t="shared" si="38"/>
        <v>0</v>
      </c>
      <c r="L41" s="540"/>
      <c r="M41" s="114" t="str">
        <f t="shared" ca="1" si="39"/>
        <v>Snana Yatra</v>
      </c>
      <c r="S41" s="115"/>
      <c r="T41" s="540">
        <f t="shared" si="40"/>
        <v>0</v>
      </c>
      <c r="U41" s="540"/>
      <c r="V41" s="114" t="str">
        <f t="shared" ca="1" si="41"/>
        <v>Bhaktivinoda Thakura - App.</v>
      </c>
      <c r="AC41" s="74"/>
      <c r="AE41" s="114"/>
      <c r="AF41" s="479"/>
      <c r="AG41" s="479"/>
      <c r="AH41" s="479"/>
      <c r="AI41" s="5" t="s">
        <v>1535</v>
      </c>
      <c r="AJ41" s="5" t="str">
        <f ca="1">'GPlan-Translations'!C229</f>
        <v>Gopala Bhatta G. - App.</v>
      </c>
      <c r="AL41" s="92"/>
      <c r="AM41" s="116" t="s">
        <v>20</v>
      </c>
      <c r="AN41" s="114"/>
      <c r="AO41" s="479"/>
      <c r="AP41" s="479"/>
      <c r="AQ41" s="479"/>
      <c r="AR41" s="5" t="s">
        <v>1575</v>
      </c>
      <c r="AS41" s="5" t="str">
        <f ca="1">'GPlan-Translations'!C254</f>
        <v>Snana Yatra</v>
      </c>
      <c r="AU41" s="92"/>
      <c r="AV41" s="117" t="s">
        <v>20</v>
      </c>
      <c r="AW41" s="114"/>
      <c r="AX41" s="479"/>
      <c r="AY41" s="479"/>
      <c r="AZ41" s="479"/>
      <c r="BA41" s="5" t="s">
        <v>1532</v>
      </c>
      <c r="BB41" s="5" t="str">
        <f ca="1">'GPlan-Translations'!C224</f>
        <v>Bhaktivinoda Thakura - App.</v>
      </c>
      <c r="BD41" s="92"/>
    </row>
    <row r="42" spans="1:61" ht="12.75" customHeight="1">
      <c r="A42" s="115"/>
      <c r="B42" s="540">
        <f t="shared" si="36"/>
        <v>0</v>
      </c>
      <c r="C42" s="540"/>
      <c r="D42" s="114" t="str">
        <f t="shared" ca="1" si="37"/>
        <v>Srila Raghunatha Dasa Gosvami - Appearance</v>
      </c>
      <c r="J42" s="115"/>
      <c r="K42" s="540">
        <f t="shared" si="38"/>
        <v>0</v>
      </c>
      <c r="L42" s="540"/>
      <c r="M42" s="114" t="str">
        <f t="shared" ca="1" si="39"/>
        <v>Gundica Marjana</v>
      </c>
      <c r="S42" s="115"/>
      <c r="T42" s="540">
        <f t="shared" si="40"/>
        <v>0</v>
      </c>
      <c r="U42" s="540"/>
      <c r="V42" s="114" t="str">
        <f t="shared" ca="1" si="41"/>
        <v>Prabhupada - Sannyasa Accep.</v>
      </c>
      <c r="AC42" s="74"/>
      <c r="AE42" s="114"/>
      <c r="AF42" s="479"/>
      <c r="AG42" s="479"/>
      <c r="AH42" s="479"/>
      <c r="AI42" s="5" t="s">
        <v>1545</v>
      </c>
      <c r="AJ42" s="5" t="str">
        <f ca="1">'GPlan-Translations'!C246</f>
        <v>Srila Raghunatha Dasa Gosvami - Appearance</v>
      </c>
      <c r="AL42" s="92"/>
      <c r="AM42" s="116" t="s">
        <v>20</v>
      </c>
      <c r="AN42" s="114"/>
      <c r="AO42" s="479"/>
      <c r="AP42" s="479"/>
      <c r="AQ42" s="479"/>
      <c r="AR42" s="5" t="s">
        <v>1568</v>
      </c>
      <c r="AS42" s="5" t="str">
        <f ca="1">'GPlan-Translations'!C231</f>
        <v>Gundica Marjana</v>
      </c>
      <c r="AU42" s="92"/>
      <c r="AV42" s="117" t="s">
        <v>20</v>
      </c>
      <c r="AW42" s="114"/>
      <c r="AX42" s="479"/>
      <c r="AY42" s="479"/>
      <c r="AZ42" s="479"/>
      <c r="BA42" s="5" t="s">
        <v>1523</v>
      </c>
      <c r="BB42" s="5" t="str">
        <f ca="1">'GPlan-Translations'!C240</f>
        <v>Prabhupada - Sannyasa Accep.</v>
      </c>
      <c r="BD42" s="92"/>
    </row>
    <row r="43" spans="1:61">
      <c r="A43" s="115" t="s">
        <v>11</v>
      </c>
      <c r="B43" s="540">
        <f t="shared" si="36"/>
        <v>0</v>
      </c>
      <c r="C43" s="540"/>
      <c r="D43" s="114" t="str">
        <f t="shared" ca="1" si="37"/>
        <v>Sri Advaita Acarya - App.</v>
      </c>
      <c r="J43" s="115"/>
      <c r="K43" s="540">
        <f t="shared" si="38"/>
        <v>0</v>
      </c>
      <c r="L43" s="540"/>
      <c r="M43" s="114" t="str">
        <f t="shared" ca="1" si="39"/>
        <v>Ratha Yatra</v>
      </c>
      <c r="S43" s="115"/>
      <c r="T43" s="540">
        <f t="shared" si="40"/>
        <v>0</v>
      </c>
      <c r="U43" s="540"/>
      <c r="V43" s="114" t="str">
        <f t="shared" ca="1" si="41"/>
        <v>Prabhupada in the USA</v>
      </c>
      <c r="AC43" s="111"/>
      <c r="AE43" s="114"/>
      <c r="AF43" s="479"/>
      <c r="AG43" s="479"/>
      <c r="AH43" s="479"/>
      <c r="AI43" s="5" t="s">
        <v>1529</v>
      </c>
      <c r="AJ43" s="5" t="str">
        <f ca="1">'GPlan-Translations'!C220</f>
        <v>Sri Advaita Acarya - App.</v>
      </c>
      <c r="AL43" s="92"/>
      <c r="AM43" s="116" t="s">
        <v>20</v>
      </c>
      <c r="AN43" s="114"/>
      <c r="AO43" s="479"/>
      <c r="AP43" s="479"/>
      <c r="AQ43" s="479"/>
      <c r="AR43" s="5" t="s">
        <v>1576</v>
      </c>
      <c r="AS43" s="5" t="str">
        <f ca="1">'GPlan-Translations'!C249</f>
        <v>Ratha Yatra</v>
      </c>
      <c r="AU43" s="92"/>
      <c r="AV43" s="117" t="s">
        <v>20</v>
      </c>
      <c r="AW43" s="114"/>
      <c r="AX43" s="479"/>
      <c r="AY43" s="479"/>
      <c r="AZ43" s="479"/>
      <c r="BA43" s="5" t="s">
        <v>1543</v>
      </c>
      <c r="BB43" s="5" t="str">
        <f ca="1">'GPlan-Translations'!C241</f>
        <v>Prabhupada in the USA</v>
      </c>
      <c r="BD43" s="92"/>
    </row>
    <row r="44" spans="1:61">
      <c r="A44" s="115"/>
      <c r="B44" s="540">
        <f t="shared" si="36"/>
        <v>0</v>
      </c>
      <c r="C44" s="540"/>
      <c r="D44" s="114" t="str">
        <f t="shared" ca="1" si="37"/>
        <v>Varaha Dvadasi</v>
      </c>
      <c r="J44" s="115"/>
      <c r="K44" s="540">
        <f t="shared" si="38"/>
        <v>0</v>
      </c>
      <c r="L44" s="540"/>
      <c r="M44" s="114" t="str">
        <f t="shared" ca="1" si="39"/>
        <v>Sanatana Gosvami - Dis.</v>
      </c>
      <c r="S44" s="115"/>
      <c r="T44" s="540">
        <f t="shared" si="40"/>
        <v>0</v>
      </c>
      <c r="U44" s="540"/>
      <c r="V44" s="114" t="str">
        <f t="shared" ca="1" si="41"/>
        <v>Ramacandra Vijayotsava</v>
      </c>
      <c r="AC44" s="111"/>
      <c r="AE44" s="114"/>
      <c r="AF44" s="479"/>
      <c r="AG44" s="479"/>
      <c r="AH44" s="479"/>
      <c r="AI44" s="5" t="s">
        <v>1550</v>
      </c>
      <c r="AJ44" s="5" t="str">
        <f ca="1">'GPlan-Translations'!C264</f>
        <v>Varaha Dvadasi</v>
      </c>
      <c r="AL44" s="92"/>
      <c r="AM44" s="116" t="s">
        <v>20</v>
      </c>
      <c r="AN44" s="114"/>
      <c r="AO44" s="479"/>
      <c r="AP44" s="479"/>
      <c r="AQ44" s="479"/>
      <c r="AR44" s="5" t="s">
        <v>1528</v>
      </c>
      <c r="AS44" s="5" t="str">
        <f ca="1">'GPlan-Translations'!C251</f>
        <v>Sanatana Gosvami - Dis.</v>
      </c>
      <c r="AU44" s="92"/>
      <c r="AV44" s="117" t="s">
        <v>20</v>
      </c>
      <c r="AW44" s="114"/>
      <c r="AX44" s="479"/>
      <c r="AY44" s="479"/>
      <c r="AZ44" s="479"/>
      <c r="BA44" s="5" t="s">
        <v>1570</v>
      </c>
      <c r="BB44" s="5" t="str">
        <f ca="1">'GPlan-Translations'!C248</f>
        <v>Ramacandra Vijayotsava</v>
      </c>
      <c r="BD44" s="92"/>
    </row>
    <row r="45" spans="1:61">
      <c r="A45" s="115" t="s">
        <v>11</v>
      </c>
      <c r="B45" s="540">
        <f t="shared" si="36"/>
        <v>0</v>
      </c>
      <c r="C45" s="540"/>
      <c r="D45" s="114" t="str">
        <f t="shared" ca="1" si="37"/>
        <v>Nityananda Trayodasi</v>
      </c>
      <c r="J45" s="115"/>
      <c r="K45" s="540">
        <f t="shared" si="38"/>
        <v>0</v>
      </c>
      <c r="L45" s="540"/>
      <c r="M45" s="114" t="str">
        <f t="shared" ca="1" si="39"/>
        <v>ISKCON - Incorporation</v>
      </c>
      <c r="S45" s="115"/>
      <c r="T45" s="540">
        <f t="shared" si="40"/>
        <v>0</v>
      </c>
      <c r="U45" s="540"/>
      <c r="V45" s="114" t="str">
        <f t="shared" ca="1" si="41"/>
        <v>Raghunatha Bhatta G. - Dis.</v>
      </c>
      <c r="AC45" s="111"/>
      <c r="AE45" s="114"/>
      <c r="AF45" s="479"/>
      <c r="AG45" s="479"/>
      <c r="AH45" s="479"/>
      <c r="AI45" s="5" t="s">
        <v>1539</v>
      </c>
      <c r="AJ45" s="5" t="str">
        <f ca="1">'GPlan-Translations'!C236</f>
        <v>Nityananda Trayodasi</v>
      </c>
      <c r="AL45" s="92"/>
      <c r="AM45" s="116" t="s">
        <v>20</v>
      </c>
      <c r="AN45" s="114"/>
      <c r="AO45" s="479"/>
      <c r="AP45" s="479"/>
      <c r="AQ45" s="479"/>
      <c r="AR45" s="5" t="s">
        <v>1522</v>
      </c>
      <c r="AS45" s="5" t="str">
        <f ca="1">'GPlan-Translations'!C232</f>
        <v>ISKCON - Incorporation</v>
      </c>
      <c r="AU45" s="92"/>
      <c r="AV45" s="117" t="s">
        <v>20</v>
      </c>
      <c r="AW45" s="114"/>
      <c r="AX45" s="479"/>
      <c r="AY45" s="479"/>
      <c r="AZ45" s="479"/>
      <c r="BA45" s="5" t="s">
        <v>1526</v>
      </c>
      <c r="BB45" s="5" t="str">
        <f ca="1">'GPlan-Translations'!C245</f>
        <v>Raghunatha Bhatta G. - Dis.</v>
      </c>
      <c r="BD45" s="92"/>
    </row>
    <row r="46" spans="1:61">
      <c r="A46" s="114"/>
      <c r="B46" s="540">
        <f t="shared" si="36"/>
        <v>0</v>
      </c>
      <c r="C46" s="540"/>
      <c r="D46" s="114" t="str">
        <f t="shared" ca="1" si="37"/>
        <v>Sri Krsna Madhura Utsava</v>
      </c>
      <c r="J46" s="115"/>
      <c r="K46" s="540">
        <f t="shared" si="38"/>
        <v>0</v>
      </c>
      <c r="L46" s="540"/>
      <c r="M46" s="114" t="str">
        <f t="shared" ca="1" si="39"/>
        <v>Jhulana Yatra begins</v>
      </c>
      <c r="S46" s="115"/>
      <c r="T46" s="540">
        <f t="shared" si="40"/>
        <v>0</v>
      </c>
      <c r="U46" s="540"/>
      <c r="V46" s="114" t="str">
        <f t="shared" ca="1" si="41"/>
        <v>Sri Krsna Saradiya Rasayatra</v>
      </c>
      <c r="AC46" s="111"/>
      <c r="AE46" s="114"/>
      <c r="AF46" s="479"/>
      <c r="AG46" s="479"/>
      <c r="AH46" s="479"/>
      <c r="AI46" s="5" t="s">
        <v>1578</v>
      </c>
      <c r="AJ46" s="5" t="str">
        <f ca="1">'GPlan-Translations'!C256</f>
        <v>Sri Krsna Madhura Utsava</v>
      </c>
      <c r="AL46" s="92"/>
      <c r="AM46" s="116" t="s">
        <v>20</v>
      </c>
      <c r="AN46" s="114"/>
      <c r="AO46" s="479"/>
      <c r="AP46" s="479"/>
      <c r="AQ46" s="479"/>
      <c r="AR46" s="5" t="s">
        <v>1536</v>
      </c>
      <c r="AS46" s="5" t="str">
        <f ca="1">'GPlan-Translations'!C233</f>
        <v>Jhulana Yatra begins</v>
      </c>
      <c r="AU46" s="92"/>
      <c r="AV46" s="117" t="s">
        <v>20</v>
      </c>
      <c r="AW46" s="114"/>
      <c r="AX46" s="479"/>
      <c r="AY46" s="479"/>
      <c r="AZ46" s="479"/>
      <c r="BA46" s="5" t="s">
        <v>1571</v>
      </c>
      <c r="BB46" s="5" t="str">
        <f ca="1">'GPlan-Translations'!C259</f>
        <v>Sri Krsna Saradiya Rasayatra</v>
      </c>
      <c r="BD46" s="92"/>
    </row>
    <row r="47" spans="1:61">
      <c r="A47" s="115"/>
      <c r="B47" s="540">
        <f t="shared" si="36"/>
        <v>0</v>
      </c>
      <c r="C47" s="540"/>
      <c r="D47" s="114" t="str">
        <f t="shared" ca="1" si="37"/>
        <v>Srila Bhaktisiddhanta - App.</v>
      </c>
      <c r="J47" s="115"/>
      <c r="K47" s="540">
        <f t="shared" si="38"/>
        <v>0</v>
      </c>
      <c r="L47" s="540"/>
      <c r="M47" s="114" t="str">
        <f t="shared" ca="1" si="39"/>
        <v>Rupa Gosvami - Dis.</v>
      </c>
      <c r="S47" s="115"/>
      <c r="T47" s="540">
        <f t="shared" si="40"/>
        <v>0</v>
      </c>
      <c r="U47" s="540"/>
      <c r="V47" s="114" t="str">
        <f t="shared" ca="1" si="41"/>
        <v>Radha Kunda app.</v>
      </c>
      <c r="AA47" s="115"/>
      <c r="AC47" s="111"/>
      <c r="AE47" s="114"/>
      <c r="AF47" s="479"/>
      <c r="AG47" s="479"/>
      <c r="AH47" s="479"/>
      <c r="AI47" s="5" t="s">
        <v>1531</v>
      </c>
      <c r="AJ47" s="5" t="str">
        <f ca="1">'GPlan-Translations'!C223</f>
        <v>Srila Bhaktisiddhanta - App.</v>
      </c>
      <c r="AL47" s="92"/>
      <c r="AM47" s="116" t="s">
        <v>20</v>
      </c>
      <c r="AN47" s="114"/>
      <c r="AO47" s="479"/>
      <c r="AP47" s="479"/>
      <c r="AQ47" s="479"/>
      <c r="AR47" s="5" t="s">
        <v>1527</v>
      </c>
      <c r="AS47" s="5" t="str">
        <f ca="1">'GPlan-Translations'!C250</f>
        <v>Rupa Gosvami - Dis.</v>
      </c>
      <c r="AU47" s="92"/>
      <c r="AV47" s="117" t="s">
        <v>20</v>
      </c>
      <c r="AW47" s="114"/>
      <c r="AX47" s="479"/>
      <c r="AY47" s="479"/>
      <c r="AZ47" s="479"/>
      <c r="BA47" s="5" t="s">
        <v>1520</v>
      </c>
      <c r="BB47" s="5" t="str">
        <f ca="1">'GPlan-Translations'!C243</f>
        <v>Radha Kunda app.</v>
      </c>
      <c r="BD47" s="92"/>
    </row>
    <row r="48" spans="1:61">
      <c r="A48" s="115" t="s">
        <v>11</v>
      </c>
      <c r="B48" s="540">
        <f t="shared" si="36"/>
        <v>0</v>
      </c>
      <c r="C48" s="540"/>
      <c r="D48" s="114" t="str">
        <f t="shared" ca="1" si="37"/>
        <v>Gaura Purnima</v>
      </c>
      <c r="J48" s="115" t="s">
        <v>11</v>
      </c>
      <c r="K48" s="540">
        <f t="shared" si="38"/>
        <v>0</v>
      </c>
      <c r="L48" s="540"/>
      <c r="M48" s="114" t="str">
        <f t="shared" ca="1" si="39"/>
        <v>Lord Balarama - App.</v>
      </c>
      <c r="S48" s="115"/>
      <c r="T48" s="540">
        <f>IFERROR(AX48,"")</f>
        <v>0</v>
      </c>
      <c r="U48" s="540"/>
      <c r="V48" s="114" t="str">
        <f t="shared" ca="1" si="41"/>
        <v>Govardhana Puja</v>
      </c>
      <c r="AC48" s="111"/>
      <c r="AE48" s="114"/>
      <c r="AF48" s="479"/>
      <c r="AG48" s="479"/>
      <c r="AH48" s="479"/>
      <c r="AI48" s="5" t="s">
        <v>1533</v>
      </c>
      <c r="AJ48" s="5" t="str">
        <f ca="1">'GPlan-Translations'!C225</f>
        <v>Gaura Purnima</v>
      </c>
      <c r="AL48" s="92"/>
      <c r="AM48" s="116" t="s">
        <v>20</v>
      </c>
      <c r="AN48" s="114"/>
      <c r="AO48" s="479"/>
      <c r="AP48" s="479"/>
      <c r="AQ48" s="479"/>
      <c r="AR48" s="5" t="s">
        <v>1530</v>
      </c>
      <c r="AS48" s="5" t="str">
        <f ca="1">'GPlan-Translations'!C221</f>
        <v>Lord Balarama - App.</v>
      </c>
      <c r="AU48" s="92"/>
      <c r="AV48" s="117" t="s">
        <v>20</v>
      </c>
      <c r="AW48" s="114"/>
      <c r="AX48" s="479"/>
      <c r="AY48" s="479"/>
      <c r="AZ48" s="479"/>
      <c r="BA48" s="5" t="s">
        <v>1572</v>
      </c>
      <c r="BB48" s="5" t="str">
        <f ca="1">'GPlan-Translations'!C230</f>
        <v>Govardhana Puja</v>
      </c>
      <c r="BD48" s="92"/>
    </row>
    <row r="49" spans="1:56">
      <c r="A49" s="115"/>
      <c r="B49" s="540">
        <f t="shared" si="36"/>
        <v>0</v>
      </c>
      <c r="C49" s="540"/>
      <c r="D49" s="114" t="str">
        <f t="shared" ca="1" si="37"/>
        <v>Sri Srivasa Pandita - App.</v>
      </c>
      <c r="J49" s="115"/>
      <c r="K49" s="540">
        <f t="shared" si="38"/>
        <v>0</v>
      </c>
      <c r="L49" s="540"/>
      <c r="M49" s="114" t="str">
        <f t="shared" ca="1" si="39"/>
        <v>Prabhupada - for the USA</v>
      </c>
      <c r="S49" s="115"/>
      <c r="T49" s="540">
        <f>IFERROR(AX49,"")</f>
        <v>0</v>
      </c>
      <c r="U49" s="540"/>
      <c r="V49" s="114" t="str">
        <f t="shared" ca="1" si="41"/>
        <v>Dipa dana, Dipavali</v>
      </c>
      <c r="AC49" s="111"/>
      <c r="AE49" s="114"/>
      <c r="AF49" s="479"/>
      <c r="AG49" s="479"/>
      <c r="AH49" s="479"/>
      <c r="AI49" s="5" t="s">
        <v>1549</v>
      </c>
      <c r="AJ49" s="5" t="str">
        <f ca="1">'GPlan-Translations'!C260</f>
        <v>Sri Srivasa Pandita - App.</v>
      </c>
      <c r="AL49" s="92"/>
      <c r="AM49" s="116" t="s">
        <v>20</v>
      </c>
      <c r="AN49" s="114"/>
      <c r="AO49" s="479"/>
      <c r="AP49" s="479"/>
      <c r="AQ49" s="479"/>
      <c r="AR49" s="5" t="s">
        <v>1542</v>
      </c>
      <c r="AS49" s="5" t="str">
        <f ca="1">'GPlan-Translations'!C242</f>
        <v>Prabhupada - for the USA</v>
      </c>
      <c r="AU49" s="92"/>
      <c r="AV49" s="117" t="s">
        <v>20</v>
      </c>
      <c r="AW49" s="114"/>
      <c r="AX49" s="479"/>
      <c r="AY49" s="479"/>
      <c r="AZ49" s="479"/>
      <c r="BA49" s="5" t="s">
        <v>1573</v>
      </c>
      <c r="BB49" s="5" t="str">
        <f ca="1">'GPlan-Translations'!C226</f>
        <v>Dipa dana, Dipavali</v>
      </c>
      <c r="BD49" s="92"/>
    </row>
    <row r="50" spans="1:56">
      <c r="A50" s="115" t="s">
        <v>11</v>
      </c>
      <c r="B50" s="540">
        <f t="shared" si="36"/>
        <v>0</v>
      </c>
      <c r="C50" s="540"/>
      <c r="D50" s="114" t="str">
        <f t="shared" ca="1" si="37"/>
        <v>Rama Navami</v>
      </c>
      <c r="J50" s="115" t="s">
        <v>11</v>
      </c>
      <c r="K50" s="540">
        <f t="shared" si="38"/>
        <v>0</v>
      </c>
      <c r="L50" s="540"/>
      <c r="M50" s="114" t="str">
        <f t="shared" ca="1" si="39"/>
        <v>Sri Krsna Janmastami</v>
      </c>
      <c r="S50" s="115" t="s">
        <v>11</v>
      </c>
      <c r="T50" s="540">
        <f t="shared" si="40"/>
        <v>0</v>
      </c>
      <c r="U50" s="540"/>
      <c r="V50" s="114" t="str">
        <f t="shared" ca="1" si="41"/>
        <v>Srila Prabhupada - Dis.</v>
      </c>
      <c r="AB50" s="114"/>
      <c r="AC50" s="111"/>
      <c r="AE50" s="114"/>
      <c r="AF50" s="479"/>
      <c r="AG50" s="479"/>
      <c r="AH50" s="479"/>
      <c r="AI50" s="5" t="s">
        <v>1546</v>
      </c>
      <c r="AJ50" s="5" t="str">
        <f ca="1">'GPlan-Translations'!C247</f>
        <v>Rama Navami</v>
      </c>
      <c r="AM50" s="116" t="s">
        <v>20</v>
      </c>
      <c r="AN50" s="114"/>
      <c r="AO50" s="479"/>
      <c r="AP50" s="479"/>
      <c r="AQ50" s="479"/>
      <c r="AR50" s="5" t="s">
        <v>1538</v>
      </c>
      <c r="AS50" s="5" t="str">
        <f ca="1">'GPlan-Translations'!C235</f>
        <v>Sri Krsna Janmastami</v>
      </c>
      <c r="AV50" s="117" t="s">
        <v>20</v>
      </c>
      <c r="AW50" s="114"/>
      <c r="AX50" s="479"/>
      <c r="AY50" s="479"/>
      <c r="AZ50" s="479"/>
      <c r="BA50" s="5" t="s">
        <v>1525</v>
      </c>
      <c r="BB50" s="5" t="str">
        <f ca="1">'GPlan-Translations'!C239</f>
        <v>Srila Prabhupada - Dis.</v>
      </c>
    </row>
    <row r="51" spans="1:56">
      <c r="A51" s="115"/>
      <c r="B51" s="540">
        <f t="shared" si="36"/>
        <v>0</v>
      </c>
      <c r="C51" s="540"/>
      <c r="D51" s="114" t="str">
        <f t="shared" ca="1" si="37"/>
        <v>Sri Balarama Rasayatra</v>
      </c>
      <c r="J51" s="115" t="s">
        <v>11</v>
      </c>
      <c r="K51" s="540">
        <f t="shared" si="38"/>
        <v>0</v>
      </c>
      <c r="L51" s="540"/>
      <c r="M51" s="114" t="str">
        <f t="shared" ca="1" si="39"/>
        <v>Srila Prabhupada - App.</v>
      </c>
      <c r="S51" s="115" t="s">
        <v>11</v>
      </c>
      <c r="T51" s="540">
        <f t="shared" si="40"/>
        <v>0</v>
      </c>
      <c r="U51" s="540"/>
      <c r="V51" s="114" t="str">
        <f t="shared" ca="1" si="41"/>
        <v>Srila Gaura Kisora - Dis.</v>
      </c>
      <c r="AA51" s="115"/>
      <c r="AB51" s="114"/>
      <c r="AC51" s="111"/>
      <c r="AE51" s="114"/>
      <c r="AF51" s="479"/>
      <c r="AG51" s="479"/>
      <c r="AH51" s="479"/>
      <c r="AI51" s="5" t="s">
        <v>1579</v>
      </c>
      <c r="AJ51" s="5" t="str">
        <f ca="1">'GPlan-Translations'!C255</f>
        <v>Sri Balarama Rasayatra</v>
      </c>
      <c r="AM51" s="116" t="s">
        <v>20</v>
      </c>
      <c r="AN51" s="114"/>
      <c r="AO51" s="479"/>
      <c r="AP51" s="479"/>
      <c r="AQ51" s="479"/>
      <c r="AR51" s="5" t="s">
        <v>1541</v>
      </c>
      <c r="AS51" s="5" t="str">
        <f ca="1">'GPlan-Translations'!C238</f>
        <v>Srila Prabhupada - App.</v>
      </c>
      <c r="AV51" s="117" t="s">
        <v>20</v>
      </c>
      <c r="AW51" s="114"/>
      <c r="AX51" s="479"/>
      <c r="AY51" s="479"/>
      <c r="AZ51" s="479"/>
      <c r="BA51" s="5" t="s">
        <v>1524</v>
      </c>
      <c r="BB51" s="5" t="str">
        <f ca="1">'GPlan-Translations'!C228</f>
        <v>Srila Gaura Kisora - Dis.</v>
      </c>
    </row>
    <row r="52" spans="1:56">
      <c r="A52" s="115"/>
      <c r="B52" s="540">
        <f t="shared" si="36"/>
        <v>0</v>
      </c>
      <c r="C52" s="540"/>
      <c r="D52" s="114" t="str">
        <f t="shared" ca="1" si="37"/>
        <v>Gadadhara Pandita -App.</v>
      </c>
      <c r="J52" s="115"/>
      <c r="K52" s="540">
        <f t="shared" si="38"/>
        <v>0</v>
      </c>
      <c r="L52" s="540"/>
      <c r="M52" s="114" t="str">
        <f t="shared" ca="1" si="39"/>
        <v>Sita Thakurani (Sri Advaita) - Ap.</v>
      </c>
      <c r="S52" s="115"/>
      <c r="T52" s="540">
        <f t="shared" si="40"/>
        <v>0</v>
      </c>
      <c r="U52" s="540"/>
      <c r="V52" s="114" t="str">
        <f t="shared" ca="1" si="41"/>
        <v>Sri Krsna Rasayatra</v>
      </c>
      <c r="AC52" s="111"/>
      <c r="AE52" s="114"/>
      <c r="AF52" s="479"/>
      <c r="AG52" s="479"/>
      <c r="AH52" s="479"/>
      <c r="AI52" s="5" t="s">
        <v>1534</v>
      </c>
      <c r="AJ52" s="5" t="str">
        <f ca="1">'GPlan-Translations'!C227</f>
        <v>Gadadhara Pandita -App.</v>
      </c>
      <c r="AM52" s="116" t="s">
        <v>20</v>
      </c>
      <c r="AN52" s="114"/>
      <c r="AO52" s="479"/>
      <c r="AP52" s="479"/>
      <c r="AQ52" s="479"/>
      <c r="AR52" s="5" t="s">
        <v>1548</v>
      </c>
      <c r="AS52" s="5" t="str">
        <f ca="1">'GPlan-Translations'!C253</f>
        <v>Sita Thakurani (Sri Advaita) - Ap.</v>
      </c>
      <c r="AV52" s="117" t="s">
        <v>20</v>
      </c>
      <c r="AW52" s="114"/>
      <c r="AX52" s="479"/>
      <c r="AY52" s="479"/>
      <c r="AZ52" s="479"/>
      <c r="BA52" s="5" t="s">
        <v>1574</v>
      </c>
      <c r="BB52" s="5" t="str">
        <f ca="1">'GPlan-Translations'!C258</f>
        <v>Sri Krsna Rasayatra</v>
      </c>
    </row>
    <row r="53" spans="1:56">
      <c r="A53" s="115"/>
      <c r="B53" s="540">
        <f t="shared" si="36"/>
        <v>0</v>
      </c>
      <c r="C53" s="540"/>
      <c r="D53" s="114" t="str">
        <f t="shared" ca="1" si="37"/>
        <v>Sita Devi (Sri Rama) - App.</v>
      </c>
      <c r="J53" s="115"/>
      <c r="K53" s="540">
        <f t="shared" si="38"/>
        <v>0</v>
      </c>
      <c r="L53" s="540"/>
      <c r="M53" s="114" t="str">
        <f t="shared" ca="1" si="39"/>
        <v>Radhastami</v>
      </c>
      <c r="S53" s="115"/>
      <c r="T53" s="540">
        <f t="shared" si="40"/>
        <v>0</v>
      </c>
      <c r="U53" s="540"/>
      <c r="V53" s="114" t="str">
        <f t="shared" ca="1" si="41"/>
        <v>Tulasi-Saligrama Vivaha</v>
      </c>
      <c r="AC53" s="111"/>
      <c r="AE53" s="114"/>
      <c r="AF53" s="479"/>
      <c r="AG53" s="479"/>
      <c r="AH53" s="479"/>
      <c r="AI53" s="5" t="s">
        <v>1547</v>
      </c>
      <c r="AJ53" s="5" t="str">
        <f ca="1">'GPlan-Translations'!C252</f>
        <v>Sita Devi (Sri Rama) - App.</v>
      </c>
      <c r="AM53" s="116" t="s">
        <v>20</v>
      </c>
      <c r="AN53" s="114"/>
      <c r="AO53" s="479"/>
      <c r="AP53" s="479"/>
      <c r="AQ53" s="479"/>
      <c r="AR53" s="5" t="s">
        <v>1544</v>
      </c>
      <c r="AS53" s="5" t="str">
        <f ca="1">'GPlan-Translations'!C244</f>
        <v>Radhastami</v>
      </c>
      <c r="AV53" s="117" t="s">
        <v>20</v>
      </c>
      <c r="AW53" s="114"/>
      <c r="AX53" s="479"/>
      <c r="AY53" s="479"/>
      <c r="AZ53" s="479"/>
      <c r="BA53" s="5" t="s">
        <v>1551</v>
      </c>
      <c r="BB53" s="5" t="str">
        <f ca="1">'GPlan-Translations'!C262</f>
        <v>Tulasi-Saligrama Vivaha</v>
      </c>
    </row>
    <row r="54" spans="1:56">
      <c r="A54" s="115" t="s">
        <v>11</v>
      </c>
      <c r="B54" s="540">
        <f t="shared" si="36"/>
        <v>0</v>
      </c>
      <c r="C54" s="540"/>
      <c r="D54" s="114" t="str">
        <f t="shared" ca="1" si="37"/>
        <v>Nrsimha Caturdasi</v>
      </c>
      <c r="J54" s="115"/>
      <c r="K54" s="540">
        <f t="shared" si="38"/>
        <v>0</v>
      </c>
      <c r="L54" s="540"/>
      <c r="M54" s="114" t="str">
        <f t="shared" ca="1" si="39"/>
        <v>Sri Vamana Dvadasi</v>
      </c>
      <c r="S54" s="115"/>
      <c r="T54" s="540">
        <f t="shared" si="40"/>
        <v>0</v>
      </c>
      <c r="U54" s="540"/>
      <c r="V54" s="114" t="str">
        <f t="shared" ca="1" si="41"/>
        <v>Bhagavad-gita - Advent</v>
      </c>
      <c r="AC54" s="111"/>
      <c r="AE54" s="114"/>
      <c r="AF54" s="479"/>
      <c r="AG54" s="479"/>
      <c r="AH54" s="479"/>
      <c r="AI54" s="5" t="s">
        <v>1540</v>
      </c>
      <c r="AJ54" s="5" t="str">
        <f ca="1">'GPlan-Translations'!C237</f>
        <v>Nrsimha Caturdasi</v>
      </c>
      <c r="AM54" s="116" t="s">
        <v>20</v>
      </c>
      <c r="AN54" s="114"/>
      <c r="AO54" s="479"/>
      <c r="AP54" s="479"/>
      <c r="AQ54" s="479"/>
      <c r="AR54" s="5" t="s">
        <v>1577</v>
      </c>
      <c r="AS54" s="5" t="str">
        <f ca="1">'GPlan-Translations'!C263</f>
        <v>Sri Vamana Dvadasi</v>
      </c>
      <c r="AV54" s="117" t="s">
        <v>20</v>
      </c>
      <c r="AW54" s="114"/>
      <c r="AX54" s="479"/>
      <c r="AY54" s="479"/>
      <c r="AZ54" s="479"/>
      <c r="BA54" s="5" t="s">
        <v>1521</v>
      </c>
      <c r="BB54" s="5" t="str">
        <f ca="1">'GPlan-Translations'!C222</f>
        <v>Bhagavad-gita - Advent</v>
      </c>
    </row>
    <row r="55" spans="1:56"/>
    <row r="56" spans="1:56" hidden="1"/>
    <row r="57" spans="1:56" hidden="1"/>
  </sheetData>
  <mergeCells count="62">
    <mergeCell ref="U1:AA1"/>
    <mergeCell ref="X10:AA10"/>
    <mergeCell ref="C30:I30"/>
    <mergeCell ref="L30:R30"/>
    <mergeCell ref="U30:AA30"/>
    <mergeCell ref="C21:I21"/>
    <mergeCell ref="L21:R21"/>
    <mergeCell ref="C12:I12"/>
    <mergeCell ref="L12:R12"/>
    <mergeCell ref="U12:AA12"/>
    <mergeCell ref="C3:I3"/>
    <mergeCell ref="L3:R3"/>
    <mergeCell ref="U3:AA3"/>
    <mergeCell ref="X37:AA37"/>
    <mergeCell ref="X19:AA19"/>
    <mergeCell ref="U21:AA21"/>
    <mergeCell ref="X28:AA28"/>
    <mergeCell ref="B40:C40"/>
    <mergeCell ref="K40:L40"/>
    <mergeCell ref="T40:U40"/>
    <mergeCell ref="B43:C43"/>
    <mergeCell ref="K43:L43"/>
    <mergeCell ref="T43:U43"/>
    <mergeCell ref="B41:C41"/>
    <mergeCell ref="K41:L41"/>
    <mergeCell ref="T41:U41"/>
    <mergeCell ref="B42:C42"/>
    <mergeCell ref="K42:L42"/>
    <mergeCell ref="T42:U42"/>
    <mergeCell ref="B44:C44"/>
    <mergeCell ref="K44:L44"/>
    <mergeCell ref="T44:U44"/>
    <mergeCell ref="B45:C45"/>
    <mergeCell ref="K45:L45"/>
    <mergeCell ref="T45:U45"/>
    <mergeCell ref="B46:C46"/>
    <mergeCell ref="K46:L46"/>
    <mergeCell ref="T46:U46"/>
    <mergeCell ref="B47:C47"/>
    <mergeCell ref="K47:L47"/>
    <mergeCell ref="T47:U47"/>
    <mergeCell ref="B48:C48"/>
    <mergeCell ref="K48:L48"/>
    <mergeCell ref="T49:U49"/>
    <mergeCell ref="B49:C49"/>
    <mergeCell ref="K49:L49"/>
    <mergeCell ref="T48:U48"/>
    <mergeCell ref="B50:C50"/>
    <mergeCell ref="K50:L50"/>
    <mergeCell ref="T50:U50"/>
    <mergeCell ref="B51:C51"/>
    <mergeCell ref="K51:L51"/>
    <mergeCell ref="T51:U51"/>
    <mergeCell ref="B54:C54"/>
    <mergeCell ref="K54:L54"/>
    <mergeCell ref="T54:U54"/>
    <mergeCell ref="B52:C52"/>
    <mergeCell ref="K52:L52"/>
    <mergeCell ref="T52:U52"/>
    <mergeCell ref="B53:C53"/>
    <mergeCell ref="K53:L53"/>
    <mergeCell ref="T53:U5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'GPlan-Translations'!C150</f>
        <v>HOLYDAYS, CELEBRATIONS AND BIRTHDAYS</v>
      </c>
      <c r="E1" s="49"/>
      <c r="F1" s="47"/>
      <c r="G1" s="47">
        <f>Calendar!U1</f>
        <v>2020</v>
      </c>
      <c r="H1" s="48"/>
    </row>
    <row r="2" spans="2:8" ht="18">
      <c r="B2" s="51" t="str">
        <f ca="1">'GPlan-Translations'!C157</f>
        <v>Day</v>
      </c>
      <c r="C2" s="51" t="str">
        <f ca="1">'GPlan-Translations'!C158</f>
        <v>Month</v>
      </c>
      <c r="D2" s="51" t="str">
        <f ca="1">'GPlan-Translations'!C159</f>
        <v>Date</v>
      </c>
      <c r="E2" s="51" t="str">
        <f ca="1">'GPlan-Translations'!C160</f>
        <v>Name</v>
      </c>
      <c r="F2" s="52" t="str">
        <f ca="1">'GPlan-Translations'!C161</f>
        <v>Week Day</v>
      </c>
      <c r="G2" s="52" t="str">
        <f ca="1">'GPlan-Translations'!C162</f>
        <v>Type</v>
      </c>
      <c r="H2" s="128" t="s">
        <v>20</v>
      </c>
    </row>
    <row r="3" spans="2:8" ht="18">
      <c r="B3" s="54"/>
      <c r="C3" s="55"/>
      <c r="D3" s="54" t="str">
        <f ca="1">'GPlan-Translations'!C152</f>
        <v>FIXED</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'GPlan-Translations'!C153</f>
        <v>MOBILE WITH EASTER</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'GPlan-Translations'!C154</f>
        <v>MOBILE - A PARTICULAR DAY WEEK FOR A PARTICULAR MONTH</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'GPlan-Translations'!C155</f>
        <v>SEASONS OF THE YEAR</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319"/>
      <c r="B1" s="322"/>
      <c r="C1" s="7"/>
      <c r="D1" s="33"/>
    </row>
    <row r="2" spans="1:4" ht="24.75">
      <c r="A2" s="323" t="str">
        <f ca="1">'GPlan-Translations'!C282</f>
        <v>Notes</v>
      </c>
      <c r="B2" s="324"/>
      <c r="C2" s="324"/>
      <c r="D2" s="325"/>
    </row>
    <row r="3" spans="1:4" ht="18">
      <c r="A3" s="326"/>
      <c r="B3" s="326"/>
      <c r="C3" s="326"/>
      <c r="D3" s="326"/>
    </row>
    <row r="4" spans="1:4" ht="18">
      <c r="A4" s="312"/>
      <c r="B4" s="312"/>
      <c r="C4" s="312"/>
      <c r="D4" s="312"/>
    </row>
    <row r="5" spans="1:4" ht="18">
      <c r="A5" s="312"/>
      <c r="B5" s="312"/>
      <c r="C5" s="312"/>
      <c r="D5" s="312"/>
    </row>
    <row r="6" spans="1:4" ht="18">
      <c r="A6" s="312"/>
      <c r="B6" s="312"/>
      <c r="C6" s="312"/>
      <c r="D6" s="312"/>
    </row>
    <row r="7" spans="1:4" ht="18" customHeight="1">
      <c r="A7" s="312"/>
      <c r="B7" s="312"/>
      <c r="C7" s="312"/>
      <c r="D7" s="312"/>
    </row>
    <row r="8" spans="1:4" ht="18" customHeight="1">
      <c r="A8" s="312"/>
      <c r="B8" s="312"/>
      <c r="C8" s="312"/>
      <c r="D8" s="312"/>
    </row>
    <row r="9" spans="1:4" ht="18" customHeight="1">
      <c r="A9" s="312"/>
      <c r="B9" s="312"/>
      <c r="C9" s="312"/>
      <c r="D9" s="312"/>
    </row>
    <row r="10" spans="1:4" ht="18" customHeight="1">
      <c r="A10" s="312"/>
      <c r="B10" s="312"/>
      <c r="C10" s="312"/>
      <c r="D10" s="312"/>
    </row>
    <row r="11" spans="1:4" ht="18">
      <c r="A11" s="312"/>
      <c r="B11" s="312"/>
      <c r="C11" s="312"/>
      <c r="D11" s="312"/>
    </row>
    <row r="12" spans="1:4" ht="18" customHeight="1">
      <c r="A12" s="312"/>
      <c r="B12" s="312"/>
      <c r="C12" s="312"/>
      <c r="D12" s="312"/>
    </row>
    <row r="13" spans="1:4" ht="18">
      <c r="A13" s="312"/>
      <c r="B13" s="312"/>
      <c r="C13" s="312"/>
      <c r="D13" s="312"/>
    </row>
    <row r="14" spans="1:4" ht="18">
      <c r="A14" s="312"/>
      <c r="B14" s="312"/>
      <c r="C14" s="312"/>
      <c r="D14" s="312"/>
    </row>
    <row r="15" spans="1:4" ht="18" customHeight="1">
      <c r="A15" s="312"/>
      <c r="B15" s="312"/>
      <c r="C15" s="312"/>
      <c r="D15" s="312"/>
    </row>
    <row r="16" spans="1:4" ht="18" customHeight="1">
      <c r="A16" s="312"/>
      <c r="B16" s="312"/>
      <c r="C16" s="312"/>
      <c r="D16" s="312"/>
    </row>
    <row r="17" spans="1:4" ht="18" customHeight="1">
      <c r="A17" s="312"/>
      <c r="B17" s="312"/>
      <c r="C17" s="312"/>
      <c r="D17" s="312"/>
    </row>
    <row r="18" spans="1:4" ht="18" customHeight="1">
      <c r="A18" s="312"/>
      <c r="B18" s="312"/>
      <c r="C18" s="312"/>
      <c r="D18" s="312"/>
    </row>
    <row r="19" spans="1:4" ht="18">
      <c r="A19" s="312"/>
      <c r="B19" s="312"/>
      <c r="C19" s="312"/>
      <c r="D19" s="312"/>
    </row>
    <row r="20" spans="1:4" ht="18">
      <c r="A20" s="312"/>
      <c r="B20" s="312"/>
      <c r="C20" s="312"/>
      <c r="D20" s="312"/>
    </row>
    <row r="21" spans="1:4" ht="18">
      <c r="A21" s="312"/>
      <c r="B21" s="312"/>
      <c r="C21" s="312"/>
      <c r="D21" s="312"/>
    </row>
    <row r="22" spans="1:4" ht="18" customHeight="1">
      <c r="A22" s="312"/>
      <c r="B22" s="312"/>
      <c r="C22" s="312"/>
      <c r="D22" s="312"/>
    </row>
    <row r="23" spans="1:4" ht="18" customHeight="1">
      <c r="A23" s="312"/>
      <c r="B23" s="312"/>
      <c r="C23" s="312"/>
      <c r="D23" s="312"/>
    </row>
    <row r="24" spans="1:4" ht="18">
      <c r="A24" s="312"/>
      <c r="B24" s="312"/>
      <c r="C24" s="312"/>
      <c r="D24" s="312"/>
    </row>
    <row r="25" spans="1:4" ht="18">
      <c r="A25" s="312"/>
      <c r="B25" s="312"/>
      <c r="C25" s="312"/>
      <c r="D25" s="312"/>
    </row>
    <row r="26" spans="1:4" ht="18">
      <c r="A26" s="312"/>
      <c r="B26" s="312"/>
      <c r="C26" s="312"/>
      <c r="D26" s="312"/>
    </row>
    <row r="27" spans="1:4" ht="18">
      <c r="A27" s="312"/>
      <c r="B27" s="312"/>
      <c r="C27" s="312"/>
      <c r="D27" s="312"/>
    </row>
    <row r="28" spans="1:4" ht="18">
      <c r="A28" s="312"/>
      <c r="B28" s="312"/>
      <c r="C28" s="312"/>
      <c r="D28" s="312"/>
    </row>
    <row r="29" spans="1:4" ht="18">
      <c r="A29" s="312"/>
      <c r="B29" s="312"/>
      <c r="C29" s="312"/>
      <c r="D29" s="312"/>
    </row>
    <row r="30" spans="1:4" ht="18">
      <c r="A30" s="312"/>
      <c r="B30" s="312"/>
      <c r="C30" s="312"/>
      <c r="D30" s="312"/>
    </row>
    <row r="31" spans="1:4" ht="18">
      <c r="A31" s="312"/>
      <c r="B31" s="312"/>
      <c r="C31" s="312"/>
      <c r="D31" s="312"/>
    </row>
    <row r="32" spans="1:4" ht="18">
      <c r="A32" s="312"/>
      <c r="B32" s="312"/>
      <c r="C32" s="312"/>
      <c r="D32" s="312"/>
    </row>
    <row r="33" spans="1:4" ht="18">
      <c r="A33" s="312"/>
      <c r="B33" s="312"/>
      <c r="C33" s="312"/>
      <c r="D33" s="312"/>
    </row>
    <row r="34" spans="1:4" ht="18">
      <c r="A34" s="312"/>
      <c r="B34" s="312"/>
      <c r="C34" s="312"/>
      <c r="D34" s="312"/>
    </row>
    <row r="35" spans="1:4" ht="18">
      <c r="A35" s="312"/>
      <c r="B35" s="312"/>
      <c r="C35" s="312"/>
      <c r="D35" s="312"/>
    </row>
    <row r="36" spans="1:4" ht="18">
      <c r="A36" s="312"/>
      <c r="B36" s="312"/>
      <c r="C36" s="312"/>
      <c r="D36" s="312"/>
    </row>
    <row r="37" spans="1:4" ht="18">
      <c r="A37" s="312"/>
      <c r="B37" s="312"/>
      <c r="C37" s="312"/>
      <c r="D37" s="312"/>
    </row>
    <row r="38" spans="1:4" ht="18">
      <c r="A38" s="312"/>
      <c r="B38" s="312"/>
      <c r="C38" s="312"/>
      <c r="D38" s="312"/>
    </row>
    <row r="39" spans="1:4" ht="18">
      <c r="A39" s="312"/>
      <c r="B39" s="312"/>
      <c r="C39" s="312"/>
      <c r="D39" s="312"/>
    </row>
    <row r="40" spans="1:4" ht="18">
      <c r="A40" s="312"/>
      <c r="B40" s="312"/>
      <c r="C40" s="312"/>
      <c r="D40" s="312"/>
    </row>
    <row r="41" spans="1:4" ht="18">
      <c r="A41" s="312"/>
      <c r="B41" s="312"/>
      <c r="C41" s="312"/>
      <c r="D41" s="312"/>
    </row>
    <row r="42" spans="1:4" ht="18">
      <c r="A42" s="312"/>
      <c r="B42" s="312"/>
      <c r="C42" s="312"/>
      <c r="D42" s="312"/>
    </row>
    <row r="43" spans="1:4" ht="18">
      <c r="A43" s="312"/>
      <c r="B43" s="312"/>
      <c r="C43" s="312"/>
      <c r="D43" s="312"/>
    </row>
    <row r="44" spans="1:4" ht="18">
      <c r="A44" s="312"/>
      <c r="B44" s="312"/>
      <c r="C44" s="312"/>
      <c r="D44" s="312"/>
    </row>
    <row r="45" spans="1:4" ht="18">
      <c r="A45" s="315"/>
      <c r="B45" s="318"/>
      <c r="C45" s="318"/>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319"/>
      <c r="C1" s="322"/>
      <c r="D1" s="7"/>
      <c r="E1" s="33"/>
    </row>
    <row r="2" spans="2:5" ht="24.75">
      <c r="B2" s="327"/>
      <c r="C2" s="324"/>
      <c r="D2" s="550" t="str">
        <f ca="1">'GPlan-Translations'!C285</f>
        <v>Notes</v>
      </c>
      <c r="E2" s="550"/>
    </row>
    <row r="3" spans="2:5" ht="18">
      <c r="B3" s="326"/>
      <c r="C3" s="326"/>
      <c r="D3" s="326"/>
      <c r="E3" s="326"/>
    </row>
    <row r="4" spans="2:5" ht="18">
      <c r="B4" s="312"/>
      <c r="C4" s="312"/>
      <c r="D4" s="312"/>
      <c r="E4" s="312"/>
    </row>
    <row r="5" spans="2:5" ht="18">
      <c r="B5" s="312"/>
      <c r="C5" s="312"/>
      <c r="D5" s="312"/>
      <c r="E5" s="312"/>
    </row>
    <row r="6" spans="2:5" ht="18">
      <c r="B6" s="312"/>
      <c r="C6" s="312"/>
      <c r="D6" s="312"/>
      <c r="E6" s="312"/>
    </row>
    <row r="7" spans="2:5" ht="18">
      <c r="B7" s="312"/>
      <c r="C7" s="312"/>
      <c r="D7" s="312"/>
      <c r="E7" s="312"/>
    </row>
    <row r="8" spans="2:5" ht="18">
      <c r="B8" s="312"/>
      <c r="C8" s="312"/>
      <c r="D8" s="312"/>
      <c r="E8" s="312"/>
    </row>
    <row r="9" spans="2:5" ht="18">
      <c r="B9" s="312"/>
      <c r="C9" s="312"/>
      <c r="D9" s="312"/>
      <c r="E9" s="312"/>
    </row>
    <row r="10" spans="2:5" ht="18">
      <c r="B10" s="312"/>
      <c r="C10" s="312"/>
      <c r="D10" s="312"/>
      <c r="E10" s="312"/>
    </row>
    <row r="11" spans="2:5" ht="18">
      <c r="B11" s="312"/>
      <c r="C11" s="312"/>
      <c r="D11" s="312"/>
      <c r="E11" s="312"/>
    </row>
    <row r="12" spans="2:5" ht="18">
      <c r="B12" s="312"/>
      <c r="C12" s="312"/>
      <c r="D12" s="312"/>
      <c r="E12" s="312"/>
    </row>
    <row r="13" spans="2:5" ht="18">
      <c r="B13" s="312"/>
      <c r="C13" s="312"/>
      <c r="D13" s="312"/>
      <c r="E13" s="312"/>
    </row>
    <row r="14" spans="2:5" ht="18">
      <c r="B14" s="312"/>
      <c r="C14" s="312"/>
      <c r="D14" s="312"/>
      <c r="E14" s="312"/>
    </row>
    <row r="15" spans="2:5" ht="18">
      <c r="B15" s="312"/>
      <c r="C15" s="312"/>
      <c r="D15" s="312"/>
      <c r="E15" s="312"/>
    </row>
    <row r="16" spans="2:5" ht="18">
      <c r="B16" s="312"/>
      <c r="C16" s="312"/>
      <c r="D16" s="312"/>
      <c r="E16" s="312"/>
    </row>
    <row r="17" spans="2:5" ht="18">
      <c r="B17" s="312"/>
      <c r="C17" s="312"/>
      <c r="D17" s="312"/>
      <c r="E17" s="312"/>
    </row>
    <row r="18" spans="2:5" ht="18">
      <c r="B18" s="312"/>
      <c r="C18" s="312"/>
      <c r="D18" s="312"/>
      <c r="E18" s="312"/>
    </row>
    <row r="19" spans="2:5" ht="18">
      <c r="B19" s="312"/>
      <c r="C19" s="312"/>
      <c r="D19" s="312"/>
      <c r="E19" s="312"/>
    </row>
    <row r="20" spans="2:5" ht="18">
      <c r="B20" s="312"/>
      <c r="C20" s="312"/>
      <c r="D20" s="312"/>
      <c r="E20" s="312"/>
    </row>
    <row r="21" spans="2:5" ht="18">
      <c r="B21" s="312"/>
      <c r="C21" s="312"/>
      <c r="D21" s="312"/>
      <c r="E21" s="312"/>
    </row>
    <row r="22" spans="2:5" ht="18">
      <c r="B22" s="312"/>
      <c r="C22" s="312"/>
      <c r="D22" s="312"/>
      <c r="E22" s="312"/>
    </row>
    <row r="23" spans="2:5" ht="18">
      <c r="B23" s="312"/>
      <c r="C23" s="312"/>
      <c r="D23" s="312"/>
      <c r="E23" s="312"/>
    </row>
    <row r="24" spans="2:5" ht="18">
      <c r="B24" s="312"/>
      <c r="C24" s="312"/>
      <c r="D24" s="312"/>
      <c r="E24" s="312"/>
    </row>
    <row r="25" spans="2:5" ht="18">
      <c r="B25" s="312"/>
      <c r="C25" s="312"/>
      <c r="D25" s="312"/>
      <c r="E25" s="312"/>
    </row>
    <row r="26" spans="2:5" ht="18">
      <c r="B26" s="312"/>
      <c r="C26" s="312"/>
      <c r="D26" s="312"/>
      <c r="E26" s="312"/>
    </row>
    <row r="27" spans="2:5" ht="18">
      <c r="B27" s="312"/>
      <c r="C27" s="312"/>
      <c r="D27" s="312"/>
      <c r="E27" s="312"/>
    </row>
    <row r="28" spans="2:5" ht="18">
      <c r="B28" s="312"/>
      <c r="C28" s="312"/>
      <c r="D28" s="312"/>
      <c r="E28" s="312"/>
    </row>
    <row r="29" spans="2:5" ht="18">
      <c r="B29" s="312"/>
      <c r="C29" s="312"/>
      <c r="D29" s="312"/>
      <c r="E29" s="312"/>
    </row>
    <row r="30" spans="2:5" ht="18">
      <c r="B30" s="312"/>
      <c r="C30" s="312"/>
      <c r="D30" s="312"/>
      <c r="E30" s="312"/>
    </row>
    <row r="31" spans="2:5" ht="18">
      <c r="B31" s="312"/>
      <c r="C31" s="312"/>
      <c r="D31" s="312"/>
      <c r="E31" s="312"/>
    </row>
    <row r="32" spans="2:5" ht="18">
      <c r="B32" s="312"/>
      <c r="C32" s="312"/>
      <c r="D32" s="312"/>
      <c r="E32" s="312"/>
    </row>
    <row r="33" spans="2:5" ht="18">
      <c r="B33" s="312"/>
      <c r="C33" s="312"/>
      <c r="D33" s="312"/>
      <c r="E33" s="312"/>
    </row>
    <row r="34" spans="2:5" ht="18">
      <c r="B34" s="312"/>
      <c r="C34" s="312"/>
      <c r="D34" s="312"/>
      <c r="E34" s="312"/>
    </row>
    <row r="35" spans="2:5" ht="18">
      <c r="B35" s="312"/>
      <c r="C35" s="312"/>
      <c r="D35" s="312"/>
      <c r="E35" s="312"/>
    </row>
    <row r="36" spans="2:5" ht="18">
      <c r="B36" s="312"/>
      <c r="C36" s="312"/>
      <c r="D36" s="312"/>
      <c r="E36" s="312"/>
    </row>
    <row r="37" spans="2:5" ht="18">
      <c r="B37" s="312"/>
      <c r="C37" s="312"/>
      <c r="D37" s="312"/>
      <c r="E37" s="312"/>
    </row>
    <row r="38" spans="2:5" ht="18">
      <c r="B38" s="312"/>
      <c r="C38" s="312"/>
      <c r="D38" s="312"/>
      <c r="E38" s="312"/>
    </row>
    <row r="39" spans="2:5" ht="18">
      <c r="B39" s="312"/>
      <c r="C39" s="312"/>
      <c r="D39" s="312"/>
      <c r="E39" s="312"/>
    </row>
    <row r="40" spans="2:5" ht="18">
      <c r="B40" s="312"/>
      <c r="C40" s="312"/>
      <c r="D40" s="312"/>
      <c r="E40" s="312"/>
    </row>
    <row r="41" spans="2:5" ht="18">
      <c r="B41" s="312"/>
      <c r="C41" s="312"/>
      <c r="D41" s="312"/>
      <c r="E41" s="312"/>
    </row>
    <row r="42" spans="2:5" ht="18">
      <c r="B42" s="312"/>
      <c r="C42" s="312"/>
      <c r="D42" s="312"/>
      <c r="E42" s="312"/>
    </row>
    <row r="43" spans="2:5" ht="18">
      <c r="B43" s="312"/>
      <c r="C43" s="312"/>
      <c r="D43" s="312"/>
      <c r="E43" s="312"/>
    </row>
    <row r="44" spans="2:5" ht="18">
      <c r="B44" s="312"/>
      <c r="C44" s="312"/>
      <c r="D44" s="312"/>
      <c r="E44" s="312"/>
    </row>
    <row r="45" spans="2:5" ht="18">
      <c r="B45" s="315"/>
      <c r="C45" s="318"/>
      <c r="D45" s="318"/>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zoomScaleNormal="100" zoomScaleSheetLayoutView="100" workbookViewId="0">
      <selection sqref="A1:F2"/>
    </sheetView>
  </sheetViews>
  <sheetFormatPr defaultColWidth="0" defaultRowHeight="18" zeroHeight="1"/>
  <cols>
    <col min="1" max="3" width="3.42578125" style="439" customWidth="1"/>
    <col min="4" max="4" width="4.5703125" style="439" customWidth="1"/>
    <col min="5" max="5" width="6.42578125" style="439" customWidth="1"/>
    <col min="6" max="6" width="4.5703125" style="439" customWidth="1"/>
    <col min="7" max="7" width="6.42578125" style="439" customWidth="1"/>
    <col min="8" max="8" width="4.5703125" style="439" customWidth="1"/>
    <col min="9" max="9" width="6.28515625" style="439" customWidth="1"/>
    <col min="10" max="10" width="3.42578125" style="439" customWidth="1"/>
    <col min="11" max="11" width="1.7109375" style="439" customWidth="1"/>
    <col min="12" max="12" width="10" style="439" customWidth="1"/>
    <col min="13" max="15" width="4.28515625" style="439" customWidth="1"/>
    <col min="16" max="16" width="1.7109375" style="439" customWidth="1"/>
    <col min="17" max="17" width="10" style="439" customWidth="1"/>
    <col min="18" max="20" width="4.28515625" style="439" customWidth="1"/>
    <col min="21" max="21" width="1" style="439" customWidth="1"/>
    <col min="22" max="22" width="4.140625" style="439" customWidth="1"/>
    <col min="23" max="23" width="0.42578125" style="439" customWidth="1"/>
    <col min="24" max="24" width="1.5703125" style="439" hidden="1"/>
    <col min="25" max="25" width="6.42578125" style="439" hidden="1"/>
    <col min="26" max="26" width="5" style="439" hidden="1"/>
    <col min="27" max="28" width="4.85546875" style="439" hidden="1"/>
    <col min="29" max="30" width="9.5703125" style="442" hidden="1"/>
    <col min="31" max="32" width="3.5703125" style="442" hidden="1"/>
    <col min="33" max="34" width="9.5703125" style="439" hidden="1"/>
    <col min="35" max="35" width="4.85546875" style="439" hidden="1"/>
    <col min="36" max="36" width="2.28515625" style="439" hidden="1"/>
    <col min="37" max="37" width="4.5703125" style="439" hidden="1"/>
    <col min="38" max="38" width="4.28515625" style="439" hidden="1"/>
    <col min="39" max="39" width="4.5703125" style="439" hidden="1"/>
    <col min="40" max="42" width="2.85546875" style="439" hidden="1"/>
    <col min="43" max="43" width="4.28515625" style="439" hidden="1"/>
    <col min="44" max="45" width="13.5703125" style="439" hidden="1"/>
    <col min="46" max="47" width="11.85546875" style="439" hidden="1"/>
    <col min="48" max="48" width="12.140625" style="439" hidden="1"/>
    <col min="49" max="16384" width="9.140625" style="439" hidden="1"/>
  </cols>
  <sheetData>
    <row r="1" spans="1:48" ht="18" customHeight="1">
      <c r="A1" s="574" t="str">
        <f>IFERROR(AS6,"")</f>
        <v xml:space="preserve"> </v>
      </c>
      <c r="B1" s="574"/>
      <c r="C1" s="574"/>
      <c r="D1" s="574"/>
      <c r="E1" s="574"/>
      <c r="F1" s="574"/>
      <c r="G1" s="575" t="str">
        <f>AS11</f>
        <v xml:space="preserve"> </v>
      </c>
      <c r="H1" s="575"/>
      <c r="I1" s="575"/>
      <c r="J1" s="575"/>
      <c r="K1" s="218"/>
      <c r="L1" s="445" t="str">
        <f ca="1">'GPlan-Translations'!C166</f>
        <v>Monday</v>
      </c>
      <c r="M1" s="576" t="str">
        <f>AC65</f>
        <v xml:space="preserve"> </v>
      </c>
      <c r="N1" s="576"/>
      <c r="O1" s="218" t="str">
        <f>AC69</f>
        <v xml:space="preserve"> </v>
      </c>
      <c r="P1" s="218"/>
      <c r="Q1" s="445" t="str">
        <f ca="1">'GPlan-Translations'!C167</f>
        <v>Tuesday</v>
      </c>
      <c r="R1" s="576" t="str">
        <f>AD65</f>
        <v xml:space="preserve"> </v>
      </c>
      <c r="S1" s="576"/>
      <c r="T1" s="218" t="str">
        <f>AD69</f>
        <v xml:space="preserve"> </v>
      </c>
      <c r="U1" s="218"/>
      <c r="V1" s="442"/>
      <c r="W1" s="442"/>
      <c r="X1" s="74"/>
      <c r="AL1" s="450" t="str">
        <f>AC72</f>
        <v xml:space="preserve"> </v>
      </c>
      <c r="AQ1" s="450" t="str">
        <f>AD72</f>
        <v xml:space="preserve"> </v>
      </c>
      <c r="AR1" s="266" t="s">
        <v>1918</v>
      </c>
    </row>
    <row r="2" spans="1:48" ht="18" customHeight="1">
      <c r="A2" s="574"/>
      <c r="B2" s="574"/>
      <c r="C2" s="574"/>
      <c r="D2" s="574"/>
      <c r="E2" s="574"/>
      <c r="F2" s="574"/>
      <c r="G2" s="577" t="str">
        <f>AS9</f>
        <v xml:space="preserve"> </v>
      </c>
      <c r="H2" s="577"/>
      <c r="I2" s="577"/>
      <c r="J2" s="577"/>
      <c r="K2" s="442"/>
      <c r="L2" s="446" t="str">
        <f>AC67</f>
        <v xml:space="preserve"> </v>
      </c>
      <c r="M2" s="576"/>
      <c r="N2" s="576"/>
      <c r="O2" s="337" t="str">
        <f>AC70</f>
        <v xml:space="preserve"> </v>
      </c>
      <c r="P2" s="442"/>
      <c r="Q2" s="446" t="str">
        <f>AD67</f>
        <v xml:space="preserve"> </v>
      </c>
      <c r="R2" s="576"/>
      <c r="S2" s="576"/>
      <c r="T2" s="337" t="str">
        <f>AD70</f>
        <v xml:space="preserve"> </v>
      </c>
      <c r="U2" s="442"/>
      <c r="V2" s="442"/>
      <c r="W2" s="442"/>
      <c r="X2" s="74"/>
      <c r="AL2" s="265" t="str">
        <f ca="1">L1</f>
        <v>Monday</v>
      </c>
      <c r="AQ2" s="265" t="str">
        <f ca="1">Q1</f>
        <v>Tuesday</v>
      </c>
    </row>
    <row r="3" spans="1:48" ht="18" customHeight="1">
      <c r="A3" s="570" t="str">
        <f>IFERROR(AS8,"")</f>
        <v xml:space="preserve"> </v>
      </c>
      <c r="B3" s="570"/>
      <c r="C3" s="570"/>
      <c r="D3" s="570"/>
      <c r="E3" s="570"/>
      <c r="F3" s="570"/>
      <c r="G3" s="571" t="str">
        <f>AS10</f>
        <v xml:space="preserve"> </v>
      </c>
      <c r="H3" s="571"/>
      <c r="I3" s="571"/>
      <c r="J3" s="572" t="str">
        <f ca="1">'GPlan-Translations'!C277</f>
        <v>Important</v>
      </c>
      <c r="K3" s="442"/>
      <c r="L3" s="573" t="str">
        <f>AC68</f>
        <v xml:space="preserve"> </v>
      </c>
      <c r="M3" s="573"/>
      <c r="N3" s="573"/>
      <c r="O3" s="217" t="str">
        <f>AC71</f>
        <v xml:space="preserve"> </v>
      </c>
      <c r="P3" s="442"/>
      <c r="Q3" s="573" t="str">
        <f>AD68</f>
        <v xml:space="preserve"> </v>
      </c>
      <c r="R3" s="573"/>
      <c r="S3" s="573"/>
      <c r="T3" s="217" t="str">
        <f>AD71</f>
        <v xml:space="preserve"> </v>
      </c>
      <c r="U3" s="442"/>
      <c r="V3" s="442"/>
      <c r="W3" s="442"/>
      <c r="X3" s="74"/>
    </row>
    <row r="4" spans="1:48" ht="19.5" customHeight="1">
      <c r="A4" s="570"/>
      <c r="B4" s="570"/>
      <c r="C4" s="570"/>
      <c r="D4" s="570"/>
      <c r="E4" s="570"/>
      <c r="F4" s="570"/>
      <c r="G4" s="571"/>
      <c r="H4" s="571"/>
      <c r="I4" s="571"/>
      <c r="J4" s="572"/>
      <c r="K4" s="214"/>
      <c r="L4" s="561" t="str">
        <f>AC77</f>
        <v xml:space="preserve"> </v>
      </c>
      <c r="M4" s="561"/>
      <c r="N4" s="561"/>
      <c r="O4" s="561"/>
      <c r="P4" s="214"/>
      <c r="Q4" s="561" t="str">
        <f>AD77</f>
        <v xml:space="preserve"> </v>
      </c>
      <c r="R4" s="561"/>
      <c r="S4" s="561"/>
      <c r="T4" s="561"/>
      <c r="U4" s="214"/>
      <c r="V4" s="442"/>
      <c r="W4" s="442"/>
      <c r="X4" s="74"/>
      <c r="Y4" s="110" t="s">
        <v>722</v>
      </c>
      <c r="AT4" s="110" t="s">
        <v>46</v>
      </c>
      <c r="AU4" s="110" t="s">
        <v>64</v>
      </c>
    </row>
    <row r="5" spans="1:48" ht="19.5" customHeight="1" thickBot="1">
      <c r="A5" s="341"/>
      <c r="B5" s="342" t="str">
        <f xml:space="preserve"> TEXT(AC60,"hh:mm")</f>
        <v>00:00</v>
      </c>
      <c r="C5" s="340"/>
      <c r="D5" s="342"/>
      <c r="E5" s="342" t="str">
        <f>TEXT(AC61,"hh:mm")</f>
        <v>00:00</v>
      </c>
      <c r="F5" s="342"/>
      <c r="G5" s="342" t="str">
        <f>TEXT(AC62,"hh:mm")</f>
        <v>00:00</v>
      </c>
      <c r="H5" s="342"/>
      <c r="I5" s="341" t="str">
        <f>TEXT(AC63,"hh:mm")</f>
        <v>00:00</v>
      </c>
      <c r="J5" s="572"/>
      <c r="K5" s="214"/>
      <c r="L5" s="562"/>
      <c r="M5" s="562"/>
      <c r="N5" s="562"/>
      <c r="O5" s="562"/>
      <c r="P5" s="214"/>
      <c r="Q5" s="562"/>
      <c r="R5" s="562"/>
      <c r="S5" s="562"/>
      <c r="T5" s="562"/>
      <c r="U5" s="214"/>
      <c r="V5" s="442"/>
      <c r="W5" s="442"/>
      <c r="X5" s="74"/>
      <c r="Y5" s="426">
        <v>1</v>
      </c>
      <c r="AA5" s="442"/>
      <c r="AM5" s="2" t="s">
        <v>725</v>
      </c>
      <c r="AN5" s="439" t="s">
        <v>478</v>
      </c>
      <c r="AS5" s="5"/>
      <c r="AT5" s="428" t="s">
        <v>20</v>
      </c>
      <c r="AU5" s="428" t="s">
        <v>20</v>
      </c>
      <c r="AV5" s="110" t="s">
        <v>482</v>
      </c>
    </row>
    <row r="6" spans="1:48" ht="19.5" customHeight="1" thickBot="1">
      <c r="A6" s="551" t="str">
        <f ca="1">'GPlan-Translations'!C272</f>
        <v>Self Improvement</v>
      </c>
      <c r="B6" s="552"/>
      <c r="C6" s="552"/>
      <c r="D6" s="552"/>
      <c r="E6" s="552"/>
      <c r="F6" s="552"/>
      <c r="G6" s="552"/>
      <c r="H6" s="552"/>
      <c r="I6" s="553"/>
      <c r="J6" s="572"/>
      <c r="K6" s="214"/>
      <c r="L6" s="562"/>
      <c r="M6" s="562"/>
      <c r="N6" s="562"/>
      <c r="O6" s="562"/>
      <c r="P6" s="214"/>
      <c r="Q6" s="562"/>
      <c r="R6" s="562"/>
      <c r="S6" s="562"/>
      <c r="T6" s="562"/>
      <c r="U6" s="214"/>
      <c r="V6" s="442"/>
      <c r="W6" s="442"/>
      <c r="X6" s="74"/>
      <c r="AM6" s="430">
        <v>1</v>
      </c>
      <c r="AN6" s="431" t="str">
        <f ca="1">'GPlan-Translations'!C201</f>
        <v>January</v>
      </c>
      <c r="AS6" s="451" t="s">
        <v>20</v>
      </c>
      <c r="AT6" s="426" t="s">
        <v>20</v>
      </c>
      <c r="AU6" s="426" t="s">
        <v>20</v>
      </c>
      <c r="AV6" s="110" t="s">
        <v>37</v>
      </c>
    </row>
    <row r="7" spans="1:48" ht="19.5" customHeight="1">
      <c r="A7" s="564" t="str">
        <f ca="1">'GPlan-Translations'!C273</f>
        <v>Espiritual</v>
      </c>
      <c r="B7" s="565"/>
      <c r="C7" s="565"/>
      <c r="D7" s="216"/>
      <c r="E7" s="216"/>
      <c r="F7" s="216"/>
      <c r="G7" s="216"/>
      <c r="H7" s="216"/>
      <c r="I7" s="199"/>
      <c r="J7" s="572"/>
      <c r="L7" s="562"/>
      <c r="M7" s="562"/>
      <c r="N7" s="562"/>
      <c r="O7" s="562"/>
      <c r="Q7" s="562"/>
      <c r="R7" s="562"/>
      <c r="S7" s="562"/>
      <c r="T7" s="562"/>
      <c r="U7" s="214"/>
      <c r="V7" s="442"/>
      <c r="W7" s="442"/>
      <c r="X7" s="74"/>
      <c r="AM7" s="213">
        <v>2</v>
      </c>
      <c r="AN7" s="212" t="str">
        <f ca="1">'GPlan-Translations'!C202</f>
        <v>February</v>
      </c>
      <c r="AS7" s="110"/>
      <c r="AT7" s="426" t="s">
        <v>20</v>
      </c>
      <c r="AU7" s="426" t="s">
        <v>20</v>
      </c>
      <c r="AV7" s="110" t="s">
        <v>478</v>
      </c>
    </row>
    <row r="8" spans="1:48" ht="19.5" customHeight="1">
      <c r="A8" s="566" t="str">
        <f ca="1">'GPlan-Translations'!C274</f>
        <v>Emotional</v>
      </c>
      <c r="B8" s="567"/>
      <c r="C8" s="567"/>
      <c r="D8" s="452"/>
      <c r="E8" s="452"/>
      <c r="F8" s="452"/>
      <c r="G8" s="452"/>
      <c r="H8" s="452"/>
      <c r="I8" s="453"/>
      <c r="J8" s="572"/>
      <c r="L8" s="562"/>
      <c r="M8" s="562"/>
      <c r="N8" s="562"/>
      <c r="O8" s="562"/>
      <c r="Q8" s="562"/>
      <c r="R8" s="562"/>
      <c r="S8" s="562"/>
      <c r="T8" s="562"/>
      <c r="U8" s="214"/>
      <c r="V8" s="442"/>
      <c r="W8" s="442"/>
      <c r="X8" s="74"/>
      <c r="AM8" s="213">
        <v>3</v>
      </c>
      <c r="AN8" s="212" t="str">
        <f ca="1">'GPlan-Translations'!C203</f>
        <v>March</v>
      </c>
      <c r="AS8" s="426" t="s">
        <v>20</v>
      </c>
      <c r="AT8" s="426" t="s">
        <v>20</v>
      </c>
      <c r="AU8" s="426" t="s">
        <v>20</v>
      </c>
      <c r="AV8" s="110" t="s">
        <v>718</v>
      </c>
    </row>
    <row r="9" spans="1:48" ht="19.5" customHeight="1">
      <c r="A9" s="566" t="str">
        <f ca="1">'GPlan-Translations'!C275</f>
        <v>Intelectual</v>
      </c>
      <c r="B9" s="567"/>
      <c r="C9" s="567"/>
      <c r="D9" s="452"/>
      <c r="E9" s="452"/>
      <c r="F9" s="452"/>
      <c r="G9" s="452"/>
      <c r="H9" s="452"/>
      <c r="I9" s="453"/>
      <c r="J9" s="572"/>
      <c r="L9" s="562"/>
      <c r="M9" s="562"/>
      <c r="N9" s="562"/>
      <c r="O9" s="562"/>
      <c r="Q9" s="562"/>
      <c r="R9" s="562"/>
      <c r="S9" s="562"/>
      <c r="T9" s="562"/>
      <c r="U9" s="214"/>
      <c r="V9" s="442"/>
      <c r="W9" s="442"/>
      <c r="X9" s="74"/>
      <c r="AC9" s="65" t="s">
        <v>1665</v>
      </c>
      <c r="AD9" s="65" t="s">
        <v>1666</v>
      </c>
      <c r="AE9" s="439"/>
      <c r="AG9" s="439" t="s">
        <v>1667</v>
      </c>
      <c r="AH9" s="439" t="s">
        <v>1668</v>
      </c>
      <c r="AM9" s="213">
        <v>4</v>
      </c>
      <c r="AN9" s="212" t="str">
        <f ca="1">'GPlan-Translations'!C204</f>
        <v>April</v>
      </c>
      <c r="AS9" s="454" t="s">
        <v>20</v>
      </c>
      <c r="AT9" s="426" t="s">
        <v>20</v>
      </c>
      <c r="AU9" s="426" t="s">
        <v>20</v>
      </c>
      <c r="AV9" s="110" t="s">
        <v>717</v>
      </c>
    </row>
    <row r="10" spans="1:48" ht="19.5" customHeight="1" thickBot="1">
      <c r="A10" s="568" t="str">
        <f ca="1">'GPlan-Translations'!C276</f>
        <v>Fisical</v>
      </c>
      <c r="B10" s="569"/>
      <c r="C10" s="569"/>
      <c r="D10" s="343"/>
      <c r="E10" s="343"/>
      <c r="F10" s="343"/>
      <c r="G10" s="343"/>
      <c r="H10" s="343"/>
      <c r="I10" s="455"/>
      <c r="J10" s="572"/>
      <c r="K10" s="612" t="str">
        <f>IF(AND(AC10&lt;&gt;"",AG10&lt;&gt;""),AC10 &amp;AG10,IF(AC10&lt;&gt;"",AC10,IF(AG10&lt;&gt;"",AG10,"")))</f>
        <v xml:space="preserve">  </v>
      </c>
      <c r="L10" s="562"/>
      <c r="M10" s="562"/>
      <c r="N10" s="562"/>
      <c r="O10" s="562"/>
      <c r="P10" s="612" t="str">
        <f>IF(AND(AD10&lt;&gt;"",AH10&lt;&gt;""),AD10 &amp; AH10,IF(AD10&lt;&gt;"",AD10,IF(AH10&lt;&gt;"",AH10,"")))</f>
        <v xml:space="preserve">  </v>
      </c>
      <c r="Q10" s="563"/>
      <c r="R10" s="563"/>
      <c r="S10" s="563"/>
      <c r="T10" s="563"/>
      <c r="U10" s="214"/>
      <c r="V10" s="442"/>
      <c r="W10" s="442"/>
      <c r="X10" s="74"/>
      <c r="AB10" s="2">
        <v>3.5</v>
      </c>
      <c r="AC10" s="525" t="s">
        <v>20</v>
      </c>
      <c r="AD10" s="525" t="s">
        <v>20</v>
      </c>
      <c r="AE10" s="516"/>
      <c r="AF10" s="516"/>
      <c r="AG10" s="528" t="s">
        <v>20</v>
      </c>
      <c r="AH10" s="525" t="s">
        <v>20</v>
      </c>
      <c r="AM10" s="213">
        <v>5</v>
      </c>
      <c r="AN10" s="212" t="str">
        <f ca="1">'GPlan-Translations'!C205</f>
        <v>May</v>
      </c>
      <c r="AS10" s="454" t="s">
        <v>20</v>
      </c>
      <c r="AT10" s="426" t="s">
        <v>20</v>
      </c>
      <c r="AU10" s="426" t="s">
        <v>20</v>
      </c>
      <c r="AV10" s="110" t="s">
        <v>707</v>
      </c>
    </row>
    <row r="11" spans="1:48" ht="18" customHeight="1" thickBot="1">
      <c r="A11" s="551" t="str">
        <f ca="1">'GPlan-Translations'!C278</f>
        <v>Areas</v>
      </c>
      <c r="B11" s="552"/>
      <c r="C11" s="552"/>
      <c r="D11" s="551" t="str">
        <f ca="1">'GPlan-Translations'!C279</f>
        <v>Goals</v>
      </c>
      <c r="E11" s="552"/>
      <c r="F11" s="552"/>
      <c r="G11" s="552"/>
      <c r="H11" s="552"/>
      <c r="I11" s="553"/>
      <c r="J11">
        <f>AB11</f>
        <v>4</v>
      </c>
      <c r="K11" s="612" t="str">
        <f>IF(AND(AC11&lt;&gt;"",AG11&lt;&gt;""),AC11 &amp;AG11,IF(AC11&lt;&gt;"",AC11,IF(AG11&lt;&gt;"",AG11,"")))</f>
        <v xml:space="preserve">  </v>
      </c>
      <c r="L11" s="359"/>
      <c r="M11" s="359"/>
      <c r="N11" s="359"/>
      <c r="O11" s="359"/>
      <c r="P11" s="612" t="str">
        <f>IF(AND(AD11&lt;&gt;"",AH11&lt;&gt;""),AD11 &amp; AH11,IF(AD11&lt;&gt;"",AD11,IF(AH11&lt;&gt;"",AH11,"")))</f>
        <v xml:space="preserve">  </v>
      </c>
      <c r="Q11" s="350"/>
      <c r="R11" s="350"/>
      <c r="S11" s="350"/>
      <c r="T11" s="350"/>
      <c r="U11" s="439" t="s">
        <v>20</v>
      </c>
      <c r="V11" s="442"/>
      <c r="W11" s="442"/>
      <c r="X11" s="74"/>
      <c r="AB11" s="361">
        <v>4</v>
      </c>
      <c r="AC11" s="525" t="s">
        <v>20</v>
      </c>
      <c r="AD11" s="525" t="s">
        <v>20</v>
      </c>
      <c r="AG11" s="528" t="s">
        <v>20</v>
      </c>
      <c r="AH11" s="525" t="s">
        <v>20</v>
      </c>
      <c r="AK11" s="350"/>
      <c r="AM11" s="213">
        <v>6</v>
      </c>
      <c r="AN11" s="212" t="str">
        <f ca="1">'GPlan-Translations'!C206</f>
        <v>June</v>
      </c>
      <c r="AQ11" s="442"/>
      <c r="AS11" s="456" t="s">
        <v>20</v>
      </c>
      <c r="AT11" s="456" t="s">
        <v>20</v>
      </c>
      <c r="AU11" s="457" t="s">
        <v>20</v>
      </c>
      <c r="AV11" s="110" t="s">
        <v>612</v>
      </c>
    </row>
    <row r="12" spans="1:48" ht="18" customHeight="1">
      <c r="A12" s="198"/>
      <c r="B12" s="442"/>
      <c r="C12" s="197"/>
      <c r="D12" s="200"/>
      <c r="E12" s="443"/>
      <c r="F12" s="443"/>
      <c r="G12" s="443"/>
      <c r="H12" s="443"/>
      <c r="I12" s="199"/>
      <c r="J12" s="110" t="s">
        <v>20</v>
      </c>
      <c r="K12" s="612" t="str">
        <f>IF(AND(AC12&lt;&gt;"",AG12&lt;&gt;""),AC12 &amp;AG12,IF(AC12&lt;&gt;"",AC12,IF(AG12&lt;&gt;"",AG12,"")))</f>
        <v xml:space="preserve">  </v>
      </c>
      <c r="L12" s="360"/>
      <c r="M12" s="360"/>
      <c r="N12" s="360"/>
      <c r="O12" s="360"/>
      <c r="P12" s="612" t="str">
        <f>IF(AND(AD12&lt;&gt;"",AH12&lt;&gt;""),AD12 &amp; AH12,IF(AD12&lt;&gt;"",AD12,IF(AH12&lt;&gt;"",AH12,"")))</f>
        <v xml:space="preserve">  </v>
      </c>
      <c r="Q12" s="432"/>
      <c r="R12" s="432"/>
      <c r="S12" s="432"/>
      <c r="T12" s="432"/>
      <c r="U12" s="439" t="s">
        <v>20</v>
      </c>
      <c r="V12" s="442"/>
      <c r="W12" s="442"/>
      <c r="X12" s="74"/>
      <c r="AB12" s="361">
        <v>4.5</v>
      </c>
      <c r="AC12" s="526" t="s">
        <v>20</v>
      </c>
      <c r="AD12" s="526" t="s">
        <v>20</v>
      </c>
      <c r="AG12" s="529" t="s">
        <v>20</v>
      </c>
      <c r="AH12" s="529" t="s">
        <v>20</v>
      </c>
      <c r="AK12" s="432"/>
      <c r="AM12" s="213">
        <v>7</v>
      </c>
      <c r="AN12" s="212" t="str">
        <f ca="1">'GPlan-Translations'!C207</f>
        <v>July</v>
      </c>
      <c r="AT12" s="471" t="s">
        <v>20</v>
      </c>
      <c r="AU12" s="471" t="s">
        <v>20</v>
      </c>
      <c r="AV12" s="280" t="s">
        <v>1916</v>
      </c>
    </row>
    <row r="13" spans="1:48">
      <c r="A13" s="198"/>
      <c r="B13" s="442"/>
      <c r="C13" s="197"/>
      <c r="D13" s="458"/>
      <c r="E13" s="444"/>
      <c r="F13" s="444"/>
      <c r="G13" s="444"/>
      <c r="H13" s="444"/>
      <c r="I13" s="453"/>
      <c r="J13" s="110">
        <f>J11+1</f>
        <v>5</v>
      </c>
      <c r="K13" s="612" t="str">
        <f>IF(AND(AC13&lt;&gt;"",AG13&lt;&gt;""),AC13 &amp;AG13,IF(AC13&lt;&gt;"",AC13,IF(AG13&lt;&gt;"",AG13,"")))</f>
        <v xml:space="preserve">  </v>
      </c>
      <c r="L13" s="360"/>
      <c r="M13" s="360"/>
      <c r="N13" s="360"/>
      <c r="O13" s="360"/>
      <c r="P13" s="612" t="str">
        <f>IF(AND(AD13&lt;&gt;"",AH13&lt;&gt;""),AD13 &amp; AH13,IF(AD13&lt;&gt;"",AD13,IF(AH13&lt;&gt;"",AH13,"")))</f>
        <v xml:space="preserve">  </v>
      </c>
      <c r="Q13" s="511"/>
      <c r="R13" s="511"/>
      <c r="S13" s="511"/>
      <c r="T13" s="511"/>
      <c r="U13" s="439" t="s">
        <v>20</v>
      </c>
      <c r="V13" s="442"/>
      <c r="W13" s="442"/>
      <c r="X13" s="74"/>
      <c r="AB13" s="361">
        <v>5</v>
      </c>
      <c r="AC13" s="526" t="s">
        <v>20</v>
      </c>
      <c r="AD13" s="526" t="s">
        <v>20</v>
      </c>
      <c r="AG13" s="529" t="s">
        <v>20</v>
      </c>
      <c r="AH13" s="529" t="s">
        <v>20</v>
      </c>
      <c r="AK13" s="432"/>
      <c r="AM13" s="213">
        <v>8</v>
      </c>
      <c r="AN13" s="212" t="str">
        <f ca="1">'GPlan-Translations'!C208</f>
        <v>August</v>
      </c>
    </row>
    <row r="14" spans="1:48">
      <c r="A14" s="198"/>
      <c r="B14" s="442"/>
      <c r="C14" s="197"/>
      <c r="D14" s="458"/>
      <c r="E14" s="444"/>
      <c r="F14" s="444"/>
      <c r="G14" s="444"/>
      <c r="H14" s="444"/>
      <c r="I14" s="453"/>
      <c r="J14" s="110"/>
      <c r="K14" s="612" t="str">
        <f>IF(AND(AC14&lt;&gt;"",AG14&lt;&gt;""),AC14 &amp;AG14,IF(AC14&lt;&gt;"",AC14,IF(AG14&lt;&gt;"",AG14,"")))</f>
        <v xml:space="preserve">  </v>
      </c>
      <c r="L14" s="360"/>
      <c r="M14" s="360"/>
      <c r="N14" s="360"/>
      <c r="O14" s="360"/>
      <c r="P14" s="612" t="str">
        <f>IF(AND(AD14&lt;&gt;"",AH14&lt;&gt;""),AD14 &amp; AH14,IF(AD14&lt;&gt;"",AD14,IF(AH14&lt;&gt;"",AH14,"")))</f>
        <v xml:space="preserve">  </v>
      </c>
      <c r="Q14" s="432"/>
      <c r="R14" s="432"/>
      <c r="S14" s="432"/>
      <c r="T14" s="432"/>
      <c r="U14" s="439" t="s">
        <v>20</v>
      </c>
      <c r="V14" s="442"/>
      <c r="W14" s="442"/>
      <c r="X14" s="74"/>
      <c r="AB14" s="361">
        <v>5.5</v>
      </c>
      <c r="AC14" s="526" t="s">
        <v>20</v>
      </c>
      <c r="AD14" s="526" t="s">
        <v>20</v>
      </c>
      <c r="AG14" s="529" t="s">
        <v>20</v>
      </c>
      <c r="AH14" s="529" t="s">
        <v>20</v>
      </c>
      <c r="AK14" s="432"/>
      <c r="AM14" s="213">
        <v>9</v>
      </c>
      <c r="AN14" s="212" t="str">
        <f ca="1">'GPlan-Translations'!C209</f>
        <v>September</v>
      </c>
    </row>
    <row r="15" spans="1:48">
      <c r="A15" s="198"/>
      <c r="B15" s="442"/>
      <c r="C15" s="197"/>
      <c r="D15" s="458"/>
      <c r="E15" s="444"/>
      <c r="F15" s="444"/>
      <c r="G15" s="444"/>
      <c r="H15" s="444"/>
      <c r="I15" s="453"/>
      <c r="J15" s="110">
        <f>J13+1</f>
        <v>6</v>
      </c>
      <c r="K15" s="613" t="str">
        <f t="shared" ref="K15:K52" si="0">IF(AND(AC15&lt;&gt;"",AG15&lt;&gt;""),AC15 &amp;AG15,IF(AC15&lt;&gt;"",AC15,IF(AG15&lt;&gt;"",AG15,"")))</f>
        <v xml:space="preserve">  </v>
      </c>
      <c r="L15" s="443"/>
      <c r="M15" s="201"/>
      <c r="N15" s="201"/>
      <c r="O15" s="191"/>
      <c r="P15" s="613" t="str">
        <f t="shared" ref="P15:P52" si="1">IF(AND(AD15&lt;&gt;"",AH15&lt;&gt;""),AD15 &amp; AH15,IF(AD15&lt;&gt;"",AD15,IF(AH15&lt;&gt;"",AH15,"")))</f>
        <v xml:space="preserve">  </v>
      </c>
      <c r="Q15" s="444"/>
      <c r="R15" s="416"/>
      <c r="S15" s="416"/>
      <c r="T15" s="191"/>
      <c r="V15" s="442"/>
      <c r="W15" s="442"/>
      <c r="X15" s="74"/>
      <c r="AB15" s="361">
        <v>6</v>
      </c>
      <c r="AC15" s="526" t="s">
        <v>20</v>
      </c>
      <c r="AD15" s="526" t="s">
        <v>20</v>
      </c>
      <c r="AG15" s="529" t="s">
        <v>20</v>
      </c>
      <c r="AH15" s="529" t="s">
        <v>20</v>
      </c>
      <c r="AK15" s="191"/>
      <c r="AM15" s="213">
        <v>10</v>
      </c>
      <c r="AN15" s="212" t="str">
        <f ca="1">'GPlan-Translations'!C210</f>
        <v>October</v>
      </c>
    </row>
    <row r="16" spans="1:48" ht="18" customHeight="1" thickBot="1">
      <c r="A16" s="198"/>
      <c r="B16" s="442"/>
      <c r="C16" s="197"/>
      <c r="D16" s="459"/>
      <c r="E16" s="344"/>
      <c r="F16" s="344"/>
      <c r="G16" s="344"/>
      <c r="H16" s="344"/>
      <c r="I16" s="455"/>
      <c r="J16" s="110"/>
      <c r="K16" s="613" t="str">
        <f t="shared" si="0"/>
        <v xml:space="preserve">  </v>
      </c>
      <c r="L16" s="444"/>
      <c r="M16" s="416"/>
      <c r="N16" s="416"/>
      <c r="O16" s="191"/>
      <c r="P16" s="613" t="str">
        <f t="shared" si="1"/>
        <v xml:space="preserve">  </v>
      </c>
      <c r="Q16" s="444"/>
      <c r="R16" s="416"/>
      <c r="S16" s="416"/>
      <c r="T16" s="191"/>
      <c r="V16" s="442"/>
      <c r="W16" s="442"/>
      <c r="X16" s="74"/>
      <c r="AB16" s="361">
        <v>6.5</v>
      </c>
      <c r="AC16" s="526" t="s">
        <v>20</v>
      </c>
      <c r="AD16" s="526" t="s">
        <v>20</v>
      </c>
      <c r="AG16" s="529" t="s">
        <v>20</v>
      </c>
      <c r="AH16" s="529" t="s">
        <v>20</v>
      </c>
      <c r="AM16" s="213">
        <v>11</v>
      </c>
      <c r="AN16" s="212" t="str">
        <f ca="1">'GPlan-Translations'!C211</f>
        <v>November</v>
      </c>
    </row>
    <row r="17" spans="1:43">
      <c r="A17" s="209"/>
      <c r="B17" s="208"/>
      <c r="C17" s="207"/>
      <c r="D17" s="206"/>
      <c r="E17" s="291"/>
      <c r="F17" s="291"/>
      <c r="G17" s="291"/>
      <c r="H17" s="291"/>
      <c r="I17" s="205"/>
      <c r="J17" s="110">
        <f>J15+1</f>
        <v>7</v>
      </c>
      <c r="K17" s="613" t="str">
        <f t="shared" si="0"/>
        <v xml:space="preserve">  </v>
      </c>
      <c r="L17" s="444"/>
      <c r="M17" s="416"/>
      <c r="N17" s="416"/>
      <c r="O17" s="191"/>
      <c r="P17" s="613" t="str">
        <f t="shared" si="1"/>
        <v xml:space="preserve">  </v>
      </c>
      <c r="Q17" s="444"/>
      <c r="R17" s="416"/>
      <c r="S17" s="416"/>
      <c r="T17" s="191"/>
      <c r="V17" s="442"/>
      <c r="W17" s="442"/>
      <c r="X17" s="74"/>
      <c r="AB17" s="361">
        <v>7</v>
      </c>
      <c r="AC17" s="526" t="s">
        <v>20</v>
      </c>
      <c r="AD17" s="526" t="s">
        <v>20</v>
      </c>
      <c r="AG17" s="529" t="s">
        <v>20</v>
      </c>
      <c r="AH17" s="529" t="s">
        <v>20</v>
      </c>
      <c r="AM17" s="211">
        <v>12</v>
      </c>
      <c r="AN17" s="210" t="str">
        <f ca="1">'GPlan-Translations'!C212</f>
        <v>December</v>
      </c>
    </row>
    <row r="18" spans="1:43">
      <c r="A18" s="198"/>
      <c r="B18" s="442"/>
      <c r="C18" s="197"/>
      <c r="D18" s="458"/>
      <c r="E18" s="444"/>
      <c r="F18" s="444"/>
      <c r="G18" s="444"/>
      <c r="H18" s="444"/>
      <c r="I18" s="453"/>
      <c r="J18" s="110"/>
      <c r="K18" s="613" t="str">
        <f t="shared" si="0"/>
        <v xml:space="preserve">  </v>
      </c>
      <c r="L18" s="444"/>
      <c r="M18" s="416"/>
      <c r="N18" s="416"/>
      <c r="O18" s="191"/>
      <c r="P18" s="613" t="str">
        <f t="shared" si="1"/>
        <v xml:space="preserve">  </v>
      </c>
      <c r="Q18" s="444"/>
      <c r="R18" s="416"/>
      <c r="S18" s="416"/>
      <c r="T18" s="191"/>
      <c r="V18" s="442"/>
      <c r="W18" s="442"/>
      <c r="X18" s="74"/>
      <c r="AB18" s="361">
        <v>7.5</v>
      </c>
      <c r="AC18" s="526" t="s">
        <v>20</v>
      </c>
      <c r="AD18" s="526" t="s">
        <v>20</v>
      </c>
      <c r="AG18" s="529" t="s">
        <v>20</v>
      </c>
      <c r="AH18" s="529" t="s">
        <v>20</v>
      </c>
    </row>
    <row r="19" spans="1:43" ht="19.5" customHeight="1">
      <c r="A19" s="198"/>
      <c r="B19" s="442"/>
      <c r="C19" s="197"/>
      <c r="D19" s="458"/>
      <c r="E19" s="444"/>
      <c r="F19" s="444"/>
      <c r="G19" s="444"/>
      <c r="H19" s="444"/>
      <c r="I19" s="453"/>
      <c r="J19" s="110">
        <f>J17+1</f>
        <v>8</v>
      </c>
      <c r="K19" s="613" t="str">
        <f t="shared" si="0"/>
        <v xml:space="preserve">  </v>
      </c>
      <c r="L19" s="444"/>
      <c r="M19" s="416"/>
      <c r="N19" s="416"/>
      <c r="O19" s="191"/>
      <c r="P19" s="613" t="str">
        <f t="shared" si="1"/>
        <v xml:space="preserve">  </v>
      </c>
      <c r="Q19" s="444"/>
      <c r="R19" s="416"/>
      <c r="S19" s="416"/>
      <c r="T19" s="191"/>
      <c r="V19" s="442"/>
      <c r="W19" s="442"/>
      <c r="X19" s="74"/>
      <c r="AB19" s="361">
        <v>8</v>
      </c>
      <c r="AC19" s="526" t="s">
        <v>20</v>
      </c>
      <c r="AD19" s="526" t="s">
        <v>20</v>
      </c>
      <c r="AG19" s="529" t="s">
        <v>20</v>
      </c>
      <c r="AH19" s="529" t="s">
        <v>20</v>
      </c>
    </row>
    <row r="20" spans="1:43">
      <c r="A20" s="198"/>
      <c r="B20" s="442"/>
      <c r="C20" s="197"/>
      <c r="D20" s="458"/>
      <c r="E20" s="444"/>
      <c r="F20" s="444"/>
      <c r="G20" s="444"/>
      <c r="H20" s="444"/>
      <c r="I20" s="453"/>
      <c r="J20" s="110"/>
      <c r="K20" s="613" t="str">
        <f t="shared" si="0"/>
        <v xml:space="preserve">  </v>
      </c>
      <c r="L20" s="444"/>
      <c r="M20" s="416"/>
      <c r="N20" s="416"/>
      <c r="O20" s="191"/>
      <c r="P20" s="613" t="str">
        <f t="shared" si="1"/>
        <v xml:space="preserve">  </v>
      </c>
      <c r="Q20" s="444"/>
      <c r="R20" s="416"/>
      <c r="S20" s="416"/>
      <c r="T20" s="191"/>
      <c r="V20" s="442"/>
      <c r="W20" s="442"/>
      <c r="X20" s="74"/>
      <c r="AB20" s="361">
        <v>8.5</v>
      </c>
      <c r="AC20" s="526" t="s">
        <v>20</v>
      </c>
      <c r="AD20" s="526" t="s">
        <v>20</v>
      </c>
      <c r="AG20" s="529" t="s">
        <v>20</v>
      </c>
      <c r="AH20" s="529" t="s">
        <v>20</v>
      </c>
      <c r="AQ20" s="442"/>
    </row>
    <row r="21" spans="1:43" ht="18" customHeight="1" thickBot="1">
      <c r="A21" s="198"/>
      <c r="B21" s="442"/>
      <c r="C21" s="197"/>
      <c r="D21" s="459"/>
      <c r="E21" s="344"/>
      <c r="F21" s="344"/>
      <c r="G21" s="344"/>
      <c r="H21" s="344"/>
      <c r="I21" s="455"/>
      <c r="J21" s="110">
        <f>J19+1</f>
        <v>9</v>
      </c>
      <c r="K21" s="613" t="str">
        <f t="shared" si="0"/>
        <v xml:space="preserve">  </v>
      </c>
      <c r="L21" s="444"/>
      <c r="M21" s="416"/>
      <c r="N21" s="416"/>
      <c r="O21" s="191"/>
      <c r="P21" s="613" t="str">
        <f t="shared" si="1"/>
        <v xml:space="preserve">  </v>
      </c>
      <c r="Q21" s="444"/>
      <c r="R21" s="416"/>
      <c r="S21" s="416"/>
      <c r="T21" s="191"/>
      <c r="V21" s="442"/>
      <c r="W21" s="442"/>
      <c r="X21" s="74"/>
      <c r="AB21" s="361">
        <v>9</v>
      </c>
      <c r="AC21" s="526" t="s">
        <v>20</v>
      </c>
      <c r="AD21" s="526" t="s">
        <v>20</v>
      </c>
      <c r="AG21" s="529" t="s">
        <v>20</v>
      </c>
      <c r="AH21" s="529" t="s">
        <v>20</v>
      </c>
      <c r="AQ21" s="442"/>
    </row>
    <row r="22" spans="1:43">
      <c r="A22" s="209"/>
      <c r="B22" s="208"/>
      <c r="C22" s="207"/>
      <c r="D22" s="206"/>
      <c r="E22" s="291"/>
      <c r="F22" s="291"/>
      <c r="G22" s="291"/>
      <c r="H22" s="291"/>
      <c r="I22" s="205"/>
      <c r="J22" s="110"/>
      <c r="K22" s="613" t="str">
        <f t="shared" si="0"/>
        <v xml:space="preserve">  </v>
      </c>
      <c r="L22" s="444"/>
      <c r="M22" s="416"/>
      <c r="N22" s="416"/>
      <c r="O22" s="191"/>
      <c r="P22" s="613" t="str">
        <f t="shared" si="1"/>
        <v xml:space="preserve">  </v>
      </c>
      <c r="Q22" s="444"/>
      <c r="R22" s="416"/>
      <c r="S22" s="416"/>
      <c r="T22" s="191"/>
      <c r="V22" s="442"/>
      <c r="W22" s="442"/>
      <c r="X22" s="74"/>
      <c r="AB22" s="361">
        <v>9.5</v>
      </c>
      <c r="AC22" s="526" t="s">
        <v>20</v>
      </c>
      <c r="AD22" s="526" t="s">
        <v>20</v>
      </c>
      <c r="AG22" s="529" t="s">
        <v>20</v>
      </c>
      <c r="AH22" s="529" t="s">
        <v>20</v>
      </c>
      <c r="AQ22" s="442"/>
    </row>
    <row r="23" spans="1:43">
      <c r="A23" s="198"/>
      <c r="B23" s="442"/>
      <c r="C23" s="197"/>
      <c r="D23" s="458"/>
      <c r="E23" s="444"/>
      <c r="F23" s="444"/>
      <c r="G23" s="444"/>
      <c r="H23" s="444"/>
      <c r="I23" s="453"/>
      <c r="J23" s="110">
        <f>J21+1</f>
        <v>10</v>
      </c>
      <c r="K23" s="613" t="str">
        <f t="shared" si="0"/>
        <v xml:space="preserve">  </v>
      </c>
      <c r="L23" s="444"/>
      <c r="M23" s="416"/>
      <c r="N23" s="416"/>
      <c r="O23" s="191"/>
      <c r="P23" s="613" t="str">
        <f t="shared" si="1"/>
        <v xml:space="preserve">  </v>
      </c>
      <c r="Q23" s="444"/>
      <c r="R23" s="416"/>
      <c r="S23" s="416"/>
      <c r="T23" s="191"/>
      <c r="V23" s="442"/>
      <c r="W23" s="442"/>
      <c r="X23" s="74"/>
      <c r="AB23" s="361">
        <v>10</v>
      </c>
      <c r="AC23" s="526" t="s">
        <v>20</v>
      </c>
      <c r="AD23" s="526" t="s">
        <v>20</v>
      </c>
      <c r="AG23" s="529" t="s">
        <v>20</v>
      </c>
      <c r="AH23" s="529" t="s">
        <v>20</v>
      </c>
      <c r="AQ23" s="442"/>
    </row>
    <row r="24" spans="1:43">
      <c r="A24" s="198"/>
      <c r="B24" s="442"/>
      <c r="C24" s="197"/>
      <c r="D24" s="458"/>
      <c r="E24" s="444"/>
      <c r="F24" s="444"/>
      <c r="G24" s="444"/>
      <c r="H24" s="444"/>
      <c r="I24" s="453"/>
      <c r="J24" s="110"/>
      <c r="K24" s="613" t="str">
        <f t="shared" si="0"/>
        <v xml:space="preserve">  </v>
      </c>
      <c r="L24" s="444"/>
      <c r="M24" s="416"/>
      <c r="N24" s="416"/>
      <c r="O24" s="191"/>
      <c r="P24" s="613" t="str">
        <f t="shared" si="1"/>
        <v xml:space="preserve">  </v>
      </c>
      <c r="Q24" s="444"/>
      <c r="R24" s="416"/>
      <c r="S24" s="416"/>
      <c r="T24" s="191"/>
      <c r="V24" s="442"/>
      <c r="W24" s="442"/>
      <c r="X24" s="74"/>
      <c r="AB24" s="361">
        <v>10.5</v>
      </c>
      <c r="AC24" s="526" t="s">
        <v>20</v>
      </c>
      <c r="AD24" s="526" t="s">
        <v>20</v>
      </c>
      <c r="AG24" s="529" t="s">
        <v>20</v>
      </c>
      <c r="AH24" s="529" t="s">
        <v>20</v>
      </c>
      <c r="AQ24" s="442"/>
    </row>
    <row r="25" spans="1:43" ht="20.100000000000001" customHeight="1">
      <c r="A25" s="198"/>
      <c r="B25" s="442"/>
      <c r="C25" s="197"/>
      <c r="D25" s="458"/>
      <c r="E25" s="444"/>
      <c r="F25" s="444"/>
      <c r="G25" s="444"/>
      <c r="H25" s="444"/>
      <c r="I25" s="453"/>
      <c r="J25" s="110">
        <f>J23+1</f>
        <v>11</v>
      </c>
      <c r="K25" s="613" t="str">
        <f t="shared" si="0"/>
        <v xml:space="preserve">  </v>
      </c>
      <c r="L25" s="444"/>
      <c r="M25" s="416"/>
      <c r="N25" s="416"/>
      <c r="O25" s="191"/>
      <c r="P25" s="613" t="str">
        <f t="shared" si="1"/>
        <v xml:space="preserve">  </v>
      </c>
      <c r="Q25" s="444"/>
      <c r="R25" s="416"/>
      <c r="S25" s="416"/>
      <c r="T25" s="191"/>
      <c r="V25" s="442"/>
      <c r="W25" s="442"/>
      <c r="X25" s="74"/>
      <c r="AB25" s="361">
        <v>11</v>
      </c>
      <c r="AC25" s="526" t="s">
        <v>20</v>
      </c>
      <c r="AD25" s="526" t="s">
        <v>20</v>
      </c>
      <c r="AG25" s="529" t="s">
        <v>20</v>
      </c>
      <c r="AH25" s="529" t="s">
        <v>20</v>
      </c>
      <c r="AQ25" s="442"/>
    </row>
    <row r="26" spans="1:43" ht="18" customHeight="1" thickBot="1">
      <c r="A26" s="198"/>
      <c r="B26" s="442"/>
      <c r="C26" s="197"/>
      <c r="D26" s="459"/>
      <c r="E26" s="344"/>
      <c r="F26" s="344"/>
      <c r="G26" s="344"/>
      <c r="H26" s="344"/>
      <c r="I26" s="455"/>
      <c r="J26" s="110"/>
      <c r="K26" s="613" t="str">
        <f t="shared" si="0"/>
        <v xml:space="preserve">  </v>
      </c>
      <c r="L26" s="444"/>
      <c r="M26" s="416"/>
      <c r="N26" s="416"/>
      <c r="O26" s="191"/>
      <c r="P26" s="613" t="str">
        <f t="shared" si="1"/>
        <v xml:space="preserve">  </v>
      </c>
      <c r="Q26" s="444"/>
      <c r="R26" s="416"/>
      <c r="S26" s="416"/>
      <c r="T26" s="191"/>
      <c r="V26" s="442"/>
      <c r="W26" s="442"/>
      <c r="X26" s="74"/>
      <c r="AB26" s="361">
        <v>11.5</v>
      </c>
      <c r="AC26" s="526" t="s">
        <v>20</v>
      </c>
      <c r="AD26" s="526" t="s">
        <v>20</v>
      </c>
      <c r="AG26" s="529" t="s">
        <v>20</v>
      </c>
      <c r="AH26" s="529" t="s">
        <v>20</v>
      </c>
      <c r="AQ26" s="442"/>
    </row>
    <row r="27" spans="1:43">
      <c r="A27" s="209"/>
      <c r="B27" s="208"/>
      <c r="C27" s="207"/>
      <c r="D27" s="206"/>
      <c r="E27" s="291"/>
      <c r="F27" s="291"/>
      <c r="G27" s="291"/>
      <c r="H27" s="291"/>
      <c r="I27" s="205"/>
      <c r="J27" s="110">
        <f>J25+1</f>
        <v>12</v>
      </c>
      <c r="K27" s="613" t="str">
        <f t="shared" si="0"/>
        <v xml:space="preserve">  </v>
      </c>
      <c r="L27" s="444"/>
      <c r="M27" s="416"/>
      <c r="N27" s="416"/>
      <c r="O27" s="191"/>
      <c r="P27" s="613" t="str">
        <f t="shared" si="1"/>
        <v xml:space="preserve">  </v>
      </c>
      <c r="Q27" s="444"/>
      <c r="R27" s="416"/>
      <c r="S27" s="416"/>
      <c r="T27" s="191"/>
      <c r="V27" s="442"/>
      <c r="W27" s="442"/>
      <c r="X27" s="74"/>
      <c r="AB27" s="361">
        <v>12</v>
      </c>
      <c r="AC27" s="526" t="s">
        <v>20</v>
      </c>
      <c r="AD27" s="526" t="s">
        <v>20</v>
      </c>
      <c r="AG27" s="529" t="s">
        <v>20</v>
      </c>
      <c r="AH27" s="529" t="s">
        <v>20</v>
      </c>
      <c r="AQ27" s="442"/>
    </row>
    <row r="28" spans="1:43">
      <c r="A28" s="198"/>
      <c r="B28" s="442"/>
      <c r="C28" s="197"/>
      <c r="D28" s="458"/>
      <c r="E28" s="444"/>
      <c r="F28" s="444"/>
      <c r="G28" s="444"/>
      <c r="H28" s="444"/>
      <c r="I28" s="453"/>
      <c r="J28" s="110"/>
      <c r="K28" s="613" t="str">
        <f t="shared" si="0"/>
        <v xml:space="preserve">  </v>
      </c>
      <c r="L28" s="444"/>
      <c r="M28" s="416"/>
      <c r="N28" s="416"/>
      <c r="O28" s="191"/>
      <c r="P28" s="613" t="str">
        <f t="shared" si="1"/>
        <v xml:space="preserve">  </v>
      </c>
      <c r="Q28" s="444"/>
      <c r="R28" s="416"/>
      <c r="S28" s="416"/>
      <c r="T28" s="191"/>
      <c r="V28" s="442"/>
      <c r="W28" s="442"/>
      <c r="X28" s="74"/>
      <c r="AB28" s="361">
        <v>12.5</v>
      </c>
      <c r="AC28" s="526" t="s">
        <v>20</v>
      </c>
      <c r="AD28" s="526" t="s">
        <v>20</v>
      </c>
      <c r="AG28" s="529" t="s">
        <v>20</v>
      </c>
      <c r="AH28" s="529" t="s">
        <v>20</v>
      </c>
      <c r="AQ28" s="442"/>
    </row>
    <row r="29" spans="1:43">
      <c r="A29" s="198"/>
      <c r="B29" s="442"/>
      <c r="C29" s="197"/>
      <c r="D29" s="458"/>
      <c r="E29" s="444"/>
      <c r="F29" s="444"/>
      <c r="G29" s="444"/>
      <c r="H29" s="444"/>
      <c r="I29" s="453"/>
      <c r="J29" s="110">
        <f>J27+1</f>
        <v>13</v>
      </c>
      <c r="K29" s="613" t="str">
        <f t="shared" si="0"/>
        <v xml:space="preserve">  </v>
      </c>
      <c r="L29" s="444"/>
      <c r="M29" s="416"/>
      <c r="N29" s="416"/>
      <c r="O29" s="191"/>
      <c r="P29" s="613" t="str">
        <f t="shared" si="1"/>
        <v xml:space="preserve">  </v>
      </c>
      <c r="Q29" s="444"/>
      <c r="R29" s="416"/>
      <c r="S29" s="416"/>
      <c r="T29" s="191"/>
      <c r="V29" s="442"/>
      <c r="W29" s="442"/>
      <c r="X29" s="74"/>
      <c r="AB29" s="361">
        <v>13</v>
      </c>
      <c r="AC29" s="526" t="s">
        <v>20</v>
      </c>
      <c r="AD29" s="526" t="s">
        <v>20</v>
      </c>
      <c r="AG29" s="529" t="s">
        <v>20</v>
      </c>
      <c r="AH29" s="529" t="s">
        <v>20</v>
      </c>
      <c r="AQ29" s="442"/>
    </row>
    <row r="30" spans="1:43">
      <c r="A30" s="198"/>
      <c r="B30" s="442"/>
      <c r="C30" s="197"/>
      <c r="D30" s="458"/>
      <c r="E30" s="444"/>
      <c r="F30" s="444"/>
      <c r="G30" s="444"/>
      <c r="H30" s="444"/>
      <c r="I30" s="453"/>
      <c r="J30" s="110"/>
      <c r="K30" s="613" t="str">
        <f t="shared" si="0"/>
        <v xml:space="preserve">  </v>
      </c>
      <c r="L30" s="444"/>
      <c r="M30" s="416"/>
      <c r="N30" s="416"/>
      <c r="O30" s="191"/>
      <c r="P30" s="613" t="str">
        <f t="shared" si="1"/>
        <v xml:space="preserve">  </v>
      </c>
      <c r="Q30" s="444"/>
      <c r="R30" s="416"/>
      <c r="S30" s="416"/>
      <c r="T30" s="191"/>
      <c r="V30" s="442"/>
      <c r="W30" s="442"/>
      <c r="X30" s="74"/>
      <c r="AB30" s="361">
        <v>13.5</v>
      </c>
      <c r="AC30" s="526" t="s">
        <v>20</v>
      </c>
      <c r="AD30" s="526" t="s">
        <v>20</v>
      </c>
      <c r="AG30" s="529" t="s">
        <v>20</v>
      </c>
      <c r="AH30" s="529" t="s">
        <v>20</v>
      </c>
    </row>
    <row r="31" spans="1:43" ht="18" customHeight="1" thickBot="1">
      <c r="A31" s="198"/>
      <c r="B31" s="442"/>
      <c r="C31" s="197"/>
      <c r="D31" s="459"/>
      <c r="E31" s="344"/>
      <c r="F31" s="344"/>
      <c r="G31" s="344"/>
      <c r="H31" s="344"/>
      <c r="I31" s="455"/>
      <c r="J31" s="110">
        <f>J29+1</f>
        <v>14</v>
      </c>
      <c r="K31" s="613" t="str">
        <f t="shared" si="0"/>
        <v xml:space="preserve">  </v>
      </c>
      <c r="L31" s="444"/>
      <c r="M31" s="416"/>
      <c r="N31" s="416"/>
      <c r="O31" s="191"/>
      <c r="P31" s="613" t="str">
        <f t="shared" si="1"/>
        <v xml:space="preserve">  </v>
      </c>
      <c r="Q31" s="444"/>
      <c r="R31" s="416"/>
      <c r="S31" s="416"/>
      <c r="T31" s="191"/>
      <c r="V31" s="442"/>
      <c r="W31" s="442"/>
      <c r="X31" s="74"/>
      <c r="AB31" s="361">
        <v>14</v>
      </c>
      <c r="AC31" s="526" t="s">
        <v>20</v>
      </c>
      <c r="AD31" s="526" t="s">
        <v>20</v>
      </c>
      <c r="AG31" s="529" t="s">
        <v>20</v>
      </c>
      <c r="AH31" s="529" t="s">
        <v>20</v>
      </c>
      <c r="AQ31" s="442"/>
    </row>
    <row r="32" spans="1:43" ht="1.5" customHeight="1">
      <c r="A32" s="209"/>
      <c r="B32" s="208"/>
      <c r="C32" s="207"/>
      <c r="D32" s="289"/>
      <c r="E32" s="208"/>
      <c r="F32" s="208"/>
      <c r="G32" s="208"/>
      <c r="H32" s="208"/>
      <c r="I32" s="290"/>
      <c r="J32" s="110"/>
      <c r="K32" s="613" t="str">
        <f t="shared" si="0"/>
        <v xml:space="preserve">  </v>
      </c>
      <c r="L32" s="344"/>
      <c r="M32" s="434"/>
      <c r="N32" s="434"/>
      <c r="O32" s="435"/>
      <c r="P32" s="613" t="str">
        <f t="shared" si="1"/>
        <v xml:space="preserve">  </v>
      </c>
      <c r="Q32" s="344"/>
      <c r="R32" s="434"/>
      <c r="S32" s="434"/>
      <c r="T32" s="435"/>
      <c r="V32" s="442"/>
      <c r="W32" s="442"/>
      <c r="X32" s="74"/>
      <c r="AC32" s="526" t="s">
        <v>20</v>
      </c>
      <c r="AD32" s="526" t="s">
        <v>20</v>
      </c>
      <c r="AG32" s="529" t="s">
        <v>20</v>
      </c>
      <c r="AH32" s="529" t="s">
        <v>20</v>
      </c>
      <c r="AQ32" s="442"/>
    </row>
    <row r="33" spans="1:44">
      <c r="A33" s="198"/>
      <c r="B33" s="442"/>
      <c r="C33" s="197"/>
      <c r="D33" s="200"/>
      <c r="E33" s="443"/>
      <c r="F33" s="443"/>
      <c r="G33" s="443"/>
      <c r="H33" s="443"/>
      <c r="I33" s="199"/>
      <c r="J33" s="110"/>
      <c r="K33" s="613" t="str">
        <f t="shared" si="0"/>
        <v xml:space="preserve">  </v>
      </c>
      <c r="L33" s="443"/>
      <c r="M33" s="201"/>
      <c r="N33" s="201"/>
      <c r="O33" s="191"/>
      <c r="P33" s="613" t="str">
        <f t="shared" si="1"/>
        <v xml:space="preserve">  </v>
      </c>
      <c r="Q33" s="443"/>
      <c r="R33" s="201"/>
      <c r="S33" s="201"/>
      <c r="T33" s="191"/>
      <c r="V33" s="442"/>
      <c r="W33" s="442"/>
      <c r="X33" s="74"/>
      <c r="AB33" s="361">
        <v>14.5</v>
      </c>
      <c r="AC33" s="526" t="s">
        <v>20</v>
      </c>
      <c r="AD33" s="526" t="s">
        <v>20</v>
      </c>
      <c r="AG33" s="529" t="s">
        <v>20</v>
      </c>
      <c r="AH33" s="529" t="s">
        <v>20</v>
      </c>
      <c r="AQ33" s="442"/>
    </row>
    <row r="34" spans="1:44" ht="1.5" customHeight="1">
      <c r="A34" s="198"/>
      <c r="B34" s="442"/>
      <c r="C34" s="197"/>
      <c r="D34" s="459"/>
      <c r="E34" s="344"/>
      <c r="F34" s="344"/>
      <c r="G34" s="344"/>
      <c r="H34" s="344"/>
      <c r="I34" s="455"/>
      <c r="J34" s="110"/>
      <c r="K34" s="613" t="str">
        <f t="shared" si="0"/>
        <v xml:space="preserve">  </v>
      </c>
      <c r="L34" s="344"/>
      <c r="M34" s="434"/>
      <c r="N34" s="434"/>
      <c r="O34" s="435"/>
      <c r="P34" s="613" t="str">
        <f t="shared" si="1"/>
        <v xml:space="preserve">  </v>
      </c>
      <c r="Q34" s="344"/>
      <c r="R34" s="434"/>
      <c r="S34" s="434"/>
      <c r="T34" s="435"/>
      <c r="V34" s="442"/>
      <c r="W34" s="442"/>
      <c r="X34" s="74"/>
      <c r="AC34" s="526" t="s">
        <v>20</v>
      </c>
      <c r="AD34" s="526" t="s">
        <v>20</v>
      </c>
      <c r="AG34" s="529" t="s">
        <v>20</v>
      </c>
      <c r="AH34" s="529" t="s">
        <v>20</v>
      </c>
      <c r="AQ34" s="442"/>
    </row>
    <row r="35" spans="1:44">
      <c r="A35" s="198"/>
      <c r="B35" s="442"/>
      <c r="C35" s="197"/>
      <c r="D35" s="200"/>
      <c r="E35" s="443"/>
      <c r="F35" s="443"/>
      <c r="G35" s="443"/>
      <c r="H35" s="443"/>
      <c r="I35" s="199"/>
      <c r="J35" s="110">
        <f>J31+1</f>
        <v>15</v>
      </c>
      <c r="K35" s="613" t="str">
        <f t="shared" si="0"/>
        <v xml:space="preserve">  </v>
      </c>
      <c r="L35" s="443"/>
      <c r="M35" s="201"/>
      <c r="N35" s="201"/>
      <c r="O35" s="191"/>
      <c r="P35" s="613" t="str">
        <f t="shared" si="1"/>
        <v xml:space="preserve">  </v>
      </c>
      <c r="Q35" s="443"/>
      <c r="R35" s="201"/>
      <c r="S35" s="201"/>
      <c r="T35" s="191"/>
      <c r="V35" s="442"/>
      <c r="W35" s="442"/>
      <c r="X35" s="74"/>
      <c r="AB35" s="361">
        <v>15</v>
      </c>
      <c r="AC35" s="526" t="s">
        <v>20</v>
      </c>
      <c r="AD35" s="526" t="s">
        <v>20</v>
      </c>
      <c r="AG35" s="529" t="s">
        <v>20</v>
      </c>
      <c r="AH35" s="529" t="s">
        <v>20</v>
      </c>
      <c r="AQ35" s="442"/>
    </row>
    <row r="36" spans="1:44" ht="1.5" customHeight="1">
      <c r="A36" s="198"/>
      <c r="B36" s="442"/>
      <c r="C36" s="197"/>
      <c r="D36" s="459"/>
      <c r="E36" s="344"/>
      <c r="F36" s="344"/>
      <c r="G36" s="344"/>
      <c r="H36" s="344"/>
      <c r="I36" s="455"/>
      <c r="J36" s="110"/>
      <c r="K36" s="613" t="str">
        <f t="shared" si="0"/>
        <v xml:space="preserve">  </v>
      </c>
      <c r="L36" s="344"/>
      <c r="M36" s="434"/>
      <c r="N36" s="434"/>
      <c r="O36" s="435"/>
      <c r="P36" s="613" t="str">
        <f t="shared" si="1"/>
        <v xml:space="preserve">  </v>
      </c>
      <c r="Q36" s="344"/>
      <c r="R36" s="434"/>
      <c r="S36" s="434"/>
      <c r="T36" s="435"/>
      <c r="V36" s="442"/>
      <c r="W36" s="442"/>
      <c r="X36" s="74"/>
      <c r="AC36" s="526" t="s">
        <v>20</v>
      </c>
      <c r="AD36" s="526" t="s">
        <v>20</v>
      </c>
      <c r="AG36" s="529" t="s">
        <v>20</v>
      </c>
      <c r="AH36" s="529" t="s">
        <v>20</v>
      </c>
      <c r="AQ36" s="442"/>
    </row>
    <row r="37" spans="1:44">
      <c r="A37" s="198"/>
      <c r="B37" s="442"/>
      <c r="C37" s="197"/>
      <c r="D37" s="193"/>
      <c r="E37" s="442"/>
      <c r="F37" s="442"/>
      <c r="G37" s="442"/>
      <c r="H37" s="442"/>
      <c r="I37" s="192"/>
      <c r="J37" s="110"/>
      <c r="K37" s="613" t="str">
        <f t="shared" si="0"/>
        <v xml:space="preserve">  </v>
      </c>
      <c r="L37" s="443"/>
      <c r="M37" s="201"/>
      <c r="N37" s="201"/>
      <c r="O37" s="191"/>
      <c r="P37" s="613" t="str">
        <f t="shared" si="1"/>
        <v xml:space="preserve">  </v>
      </c>
      <c r="Q37" s="443"/>
      <c r="R37" s="201"/>
      <c r="S37" s="201"/>
      <c r="T37" s="191"/>
      <c r="V37" s="442"/>
      <c r="W37" s="442"/>
      <c r="X37" s="74"/>
      <c r="AB37" s="361">
        <v>15.5</v>
      </c>
      <c r="AC37" s="526" t="s">
        <v>20</v>
      </c>
      <c r="AD37" s="526" t="s">
        <v>20</v>
      </c>
      <c r="AG37" s="529" t="s">
        <v>20</v>
      </c>
      <c r="AH37" s="529" t="s">
        <v>20</v>
      </c>
      <c r="AQ37" s="442"/>
    </row>
    <row r="38" spans="1:44" ht="1.5" customHeight="1">
      <c r="A38" s="459"/>
      <c r="B38" s="344"/>
      <c r="C38" s="434"/>
      <c r="D38" s="344"/>
      <c r="E38" s="344"/>
      <c r="F38" s="344"/>
      <c r="G38" s="344"/>
      <c r="H38" s="344"/>
      <c r="I38" s="455"/>
      <c r="J38" s="110"/>
      <c r="K38" s="613" t="str">
        <f t="shared" si="0"/>
        <v xml:space="preserve">  </v>
      </c>
      <c r="L38" s="344"/>
      <c r="M38" s="434"/>
      <c r="N38" s="434"/>
      <c r="O38" s="435"/>
      <c r="P38" s="613" t="str">
        <f t="shared" si="1"/>
        <v xml:space="preserve">  </v>
      </c>
      <c r="Q38" s="344"/>
      <c r="R38" s="434"/>
      <c r="S38" s="434"/>
      <c r="T38" s="435"/>
      <c r="V38" s="442"/>
      <c r="W38" s="442"/>
      <c r="X38" s="74"/>
      <c r="AC38" s="526" t="s">
        <v>20</v>
      </c>
      <c r="AD38" s="526" t="s">
        <v>20</v>
      </c>
      <c r="AG38" s="529" t="s">
        <v>20</v>
      </c>
      <c r="AH38" s="529" t="s">
        <v>20</v>
      </c>
      <c r="AQ38" s="442"/>
    </row>
    <row r="39" spans="1:44">
      <c r="A39" s="554"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Dhṛtarāṣṭra said: O Sañjaya, after my sons and the sons of Pāṇḍu assembled in the place of pilgrimage at Kurukṣetra, desiring to fight, what did they do? (Bg. 1.1)
__________________________________________</v>
      </c>
      <c r="B39" s="555"/>
      <c r="C39" s="555"/>
      <c r="D39" s="555"/>
      <c r="E39" s="555"/>
      <c r="F39" s="555"/>
      <c r="G39" s="555"/>
      <c r="H39" s="555"/>
      <c r="I39" s="556"/>
      <c r="J39" s="110">
        <f>J35+1</f>
        <v>16</v>
      </c>
      <c r="K39" s="613" t="str">
        <f t="shared" si="0"/>
        <v xml:space="preserve">  </v>
      </c>
      <c r="L39" s="443"/>
      <c r="M39" s="201"/>
      <c r="N39" s="201"/>
      <c r="O39" s="191"/>
      <c r="P39" s="613" t="str">
        <f t="shared" si="1"/>
        <v xml:space="preserve">  </v>
      </c>
      <c r="Q39" s="443"/>
      <c r="R39" s="201"/>
      <c r="S39" s="201"/>
      <c r="T39" s="191"/>
      <c r="V39" s="442"/>
      <c r="W39" s="442"/>
      <c r="X39" s="74"/>
      <c r="AB39" s="361">
        <v>16</v>
      </c>
      <c r="AC39" s="526" t="s">
        <v>20</v>
      </c>
      <c r="AD39" s="526" t="s">
        <v>20</v>
      </c>
      <c r="AG39" s="529" t="s">
        <v>20</v>
      </c>
      <c r="AH39" s="529" t="s">
        <v>20</v>
      </c>
      <c r="AN39" s="198"/>
      <c r="AO39" s="442"/>
      <c r="AP39" s="197"/>
      <c r="AQ39" s="200"/>
      <c r="AR39" s="199"/>
    </row>
    <row r="40" spans="1:44" ht="1.5" customHeight="1">
      <c r="A40" s="554"/>
      <c r="B40" s="555"/>
      <c r="C40" s="555"/>
      <c r="D40" s="555"/>
      <c r="E40" s="555"/>
      <c r="F40" s="555"/>
      <c r="G40" s="555"/>
      <c r="H40" s="555"/>
      <c r="I40" s="556"/>
      <c r="J40" s="110"/>
      <c r="K40" s="613" t="str">
        <f t="shared" si="0"/>
        <v xml:space="preserve">  </v>
      </c>
      <c r="L40" s="344"/>
      <c r="M40" s="434"/>
      <c r="N40" s="434"/>
      <c r="O40" s="435"/>
      <c r="P40" s="613" t="str">
        <f t="shared" si="1"/>
        <v xml:space="preserve">  </v>
      </c>
      <c r="Q40" s="344"/>
      <c r="R40" s="434"/>
      <c r="S40" s="434"/>
      <c r="T40" s="435"/>
      <c r="V40" s="442"/>
      <c r="W40" s="442"/>
      <c r="X40" s="74"/>
      <c r="AC40" s="526" t="s">
        <v>20</v>
      </c>
      <c r="AD40" s="526" t="s">
        <v>20</v>
      </c>
      <c r="AG40" s="529" t="s">
        <v>20</v>
      </c>
      <c r="AH40" s="529" t="s">
        <v>20</v>
      </c>
      <c r="AN40" s="198"/>
      <c r="AO40" s="442"/>
      <c r="AP40" s="197"/>
      <c r="AQ40" s="459"/>
      <c r="AR40" s="455"/>
    </row>
    <row r="41" spans="1:44" ht="18" customHeight="1" thickBot="1">
      <c r="A41" s="554"/>
      <c r="B41" s="555"/>
      <c r="C41" s="555"/>
      <c r="D41" s="555"/>
      <c r="E41" s="555"/>
      <c r="F41" s="555"/>
      <c r="G41" s="555"/>
      <c r="H41" s="555"/>
      <c r="I41" s="556"/>
      <c r="J41" s="110"/>
      <c r="K41" s="613" t="str">
        <f t="shared" si="0"/>
        <v xml:space="preserve">  </v>
      </c>
      <c r="L41" s="443"/>
      <c r="M41" s="201"/>
      <c r="N41" s="201"/>
      <c r="O41" s="191"/>
      <c r="P41" s="613" t="str">
        <f t="shared" si="1"/>
        <v xml:space="preserve">  </v>
      </c>
      <c r="Q41" s="443"/>
      <c r="R41" s="201"/>
      <c r="S41" s="201"/>
      <c r="T41" s="191"/>
      <c r="V41" s="442"/>
      <c r="W41" s="442"/>
      <c r="X41" s="74"/>
      <c r="AB41" s="361">
        <v>16.5</v>
      </c>
      <c r="AC41" s="526" t="s">
        <v>20</v>
      </c>
      <c r="AD41" s="526" t="s">
        <v>20</v>
      </c>
      <c r="AG41" s="529" t="s">
        <v>20</v>
      </c>
      <c r="AH41" s="529" t="s">
        <v>20</v>
      </c>
      <c r="AN41" s="196"/>
      <c r="AO41" s="195"/>
      <c r="AP41" s="194"/>
      <c r="AQ41" s="204"/>
      <c r="AR41" s="203"/>
    </row>
    <row r="42" spans="1:44" ht="1.5" customHeight="1">
      <c r="A42" s="554"/>
      <c r="B42" s="555"/>
      <c r="C42" s="555"/>
      <c r="D42" s="555"/>
      <c r="E42" s="555"/>
      <c r="F42" s="555"/>
      <c r="G42" s="555"/>
      <c r="H42" s="555"/>
      <c r="I42" s="556"/>
      <c r="J42" s="110"/>
      <c r="K42" s="613" t="str">
        <f t="shared" si="0"/>
        <v xml:space="preserve">  </v>
      </c>
      <c r="L42" s="344"/>
      <c r="M42" s="434"/>
      <c r="N42" s="434"/>
      <c r="O42" s="435"/>
      <c r="P42" s="613" t="str">
        <f t="shared" si="1"/>
        <v xml:space="preserve">  </v>
      </c>
      <c r="Q42" s="344"/>
      <c r="R42" s="434"/>
      <c r="S42" s="434"/>
      <c r="T42" s="435"/>
      <c r="V42" s="442"/>
      <c r="W42" s="442"/>
      <c r="X42" s="74"/>
      <c r="AC42" s="526" t="s">
        <v>20</v>
      </c>
      <c r="AD42" s="526" t="s">
        <v>20</v>
      </c>
      <c r="AG42" s="529" t="s">
        <v>20</v>
      </c>
      <c r="AH42" s="529" t="s">
        <v>20</v>
      </c>
      <c r="AN42" s="198"/>
      <c r="AO42" s="442"/>
      <c r="AP42" s="197"/>
      <c r="AQ42" s="193"/>
      <c r="AR42" s="192"/>
    </row>
    <row r="43" spans="1:44">
      <c r="A43" s="554"/>
      <c r="B43" s="555"/>
      <c r="C43" s="555"/>
      <c r="D43" s="555"/>
      <c r="E43" s="555"/>
      <c r="F43" s="555"/>
      <c r="G43" s="555"/>
      <c r="H43" s="555"/>
      <c r="I43" s="556"/>
      <c r="J43" s="110">
        <f>J39+1</f>
        <v>17</v>
      </c>
      <c r="K43" s="613" t="str">
        <f t="shared" si="0"/>
        <v xml:space="preserve">  </v>
      </c>
      <c r="L43" s="442"/>
      <c r="M43" s="110"/>
      <c r="N43" s="110"/>
      <c r="O43" s="202"/>
      <c r="P43" s="613" t="str">
        <f t="shared" si="1"/>
        <v xml:space="preserve">  </v>
      </c>
      <c r="Q43" s="442"/>
      <c r="R43" s="110"/>
      <c r="S43" s="110"/>
      <c r="T43" s="202"/>
      <c r="V43" s="442"/>
      <c r="W43" s="442"/>
      <c r="X43" s="74"/>
      <c r="AB43" s="361">
        <v>17</v>
      </c>
      <c r="AC43" s="526" t="s">
        <v>20</v>
      </c>
      <c r="AD43" s="526" t="s">
        <v>20</v>
      </c>
      <c r="AG43" s="529" t="s">
        <v>20</v>
      </c>
      <c r="AH43" s="529" t="s">
        <v>20</v>
      </c>
      <c r="AN43" s="198"/>
      <c r="AO43" s="442"/>
      <c r="AP43" s="197"/>
      <c r="AQ43" s="193"/>
      <c r="AR43" s="192"/>
    </row>
    <row r="44" spans="1:44" ht="1.5" customHeight="1">
      <c r="A44" s="554"/>
      <c r="B44" s="555"/>
      <c r="C44" s="555"/>
      <c r="D44" s="555"/>
      <c r="E44" s="555"/>
      <c r="F44" s="555"/>
      <c r="G44" s="555"/>
      <c r="H44" s="555"/>
      <c r="I44" s="556"/>
      <c r="J44" s="110"/>
      <c r="K44" s="613" t="str">
        <f t="shared" si="0"/>
        <v xml:space="preserve">  </v>
      </c>
      <c r="L44" s="443"/>
      <c r="M44" s="201"/>
      <c r="N44" s="201"/>
      <c r="O44" s="191"/>
      <c r="P44" s="613" t="str">
        <f t="shared" si="1"/>
        <v xml:space="preserve">  </v>
      </c>
      <c r="Q44" s="443"/>
      <c r="R44" s="201"/>
      <c r="S44" s="201"/>
      <c r="T44" s="191"/>
      <c r="V44" s="442"/>
      <c r="W44" s="442"/>
      <c r="X44" s="74"/>
      <c r="AC44" s="526" t="s">
        <v>20</v>
      </c>
      <c r="AD44" s="526" t="s">
        <v>20</v>
      </c>
      <c r="AG44" s="529" t="s">
        <v>20</v>
      </c>
      <c r="AH44" s="529" t="s">
        <v>20</v>
      </c>
      <c r="AN44" s="198"/>
      <c r="AO44" s="442"/>
      <c r="AP44" s="197"/>
      <c r="AQ44" s="200"/>
      <c r="AR44" s="199"/>
    </row>
    <row r="45" spans="1:44">
      <c r="A45" s="554"/>
      <c r="B45" s="555"/>
      <c r="C45" s="555"/>
      <c r="D45" s="555"/>
      <c r="E45" s="555"/>
      <c r="F45" s="555"/>
      <c r="G45" s="555"/>
      <c r="H45" s="555"/>
      <c r="I45" s="556"/>
      <c r="J45" s="110"/>
      <c r="K45" s="613" t="str">
        <f t="shared" si="0"/>
        <v xml:space="preserve">  </v>
      </c>
      <c r="L45" s="442"/>
      <c r="M45" s="110"/>
      <c r="N45" s="110"/>
      <c r="O45" s="202"/>
      <c r="P45" s="613" t="str">
        <f t="shared" si="1"/>
        <v xml:space="preserve">  </v>
      </c>
      <c r="Q45" s="442"/>
      <c r="R45" s="110"/>
      <c r="S45" s="110"/>
      <c r="T45" s="202"/>
      <c r="V45" s="442"/>
      <c r="W45" s="442"/>
      <c r="X45" s="74"/>
      <c r="AB45" s="361">
        <v>17.5</v>
      </c>
      <c r="AC45" s="526" t="s">
        <v>20</v>
      </c>
      <c r="AD45" s="526" t="s">
        <v>20</v>
      </c>
      <c r="AG45" s="529" t="s">
        <v>20</v>
      </c>
      <c r="AH45" s="529" t="s">
        <v>20</v>
      </c>
      <c r="AN45" s="198"/>
      <c r="AO45" s="442"/>
      <c r="AP45" s="197"/>
      <c r="AQ45" s="459"/>
      <c r="AR45" s="455"/>
    </row>
    <row r="46" spans="1:44" ht="1.5" customHeight="1">
      <c r="A46" s="554"/>
      <c r="B46" s="555"/>
      <c r="C46" s="555"/>
      <c r="D46" s="555"/>
      <c r="E46" s="555"/>
      <c r="F46" s="555"/>
      <c r="G46" s="555"/>
      <c r="H46" s="555"/>
      <c r="I46" s="556"/>
      <c r="J46" s="110"/>
      <c r="K46" s="613" t="str">
        <f t="shared" si="0"/>
        <v xml:space="preserve">  </v>
      </c>
      <c r="L46" s="443"/>
      <c r="M46" s="201"/>
      <c r="N46" s="201"/>
      <c r="O46" s="191"/>
      <c r="P46" s="613" t="str">
        <f t="shared" si="1"/>
        <v xml:space="preserve">  </v>
      </c>
      <c r="Q46" s="443"/>
      <c r="R46" s="201"/>
      <c r="S46" s="201"/>
      <c r="T46" s="191"/>
      <c r="V46" s="442"/>
      <c r="W46" s="442"/>
      <c r="X46" s="74"/>
      <c r="AC46" s="526" t="s">
        <v>20</v>
      </c>
      <c r="AD46" s="526" t="s">
        <v>20</v>
      </c>
      <c r="AG46" s="529" t="s">
        <v>20</v>
      </c>
      <c r="AH46" s="529" t="s">
        <v>20</v>
      </c>
      <c r="AN46" s="198"/>
      <c r="AO46" s="442"/>
      <c r="AP46" s="197"/>
      <c r="AQ46" s="200"/>
      <c r="AR46" s="199"/>
    </row>
    <row r="47" spans="1:44">
      <c r="A47" s="554"/>
      <c r="B47" s="555"/>
      <c r="C47" s="555"/>
      <c r="D47" s="555"/>
      <c r="E47" s="555"/>
      <c r="F47" s="555"/>
      <c r="G47" s="555"/>
      <c r="H47" s="555"/>
      <c r="I47" s="556"/>
      <c r="J47" s="110">
        <f>J43+1</f>
        <v>18</v>
      </c>
      <c r="K47" s="613" t="str">
        <f t="shared" si="0"/>
        <v xml:space="preserve">  </v>
      </c>
      <c r="L47" s="442"/>
      <c r="M47" s="110"/>
      <c r="N47" s="110"/>
      <c r="O47" s="202"/>
      <c r="P47" s="613" t="str">
        <f t="shared" si="1"/>
        <v xml:space="preserve">  </v>
      </c>
      <c r="Q47" s="442"/>
      <c r="R47" s="110"/>
      <c r="S47" s="110"/>
      <c r="T47" s="202"/>
      <c r="V47" s="442"/>
      <c r="W47" s="442"/>
      <c r="X47" s="74"/>
      <c r="AB47" s="361">
        <v>18</v>
      </c>
      <c r="AC47" s="526" t="s">
        <v>20</v>
      </c>
      <c r="AD47" s="526" t="s">
        <v>20</v>
      </c>
      <c r="AG47" s="529" t="s">
        <v>20</v>
      </c>
      <c r="AH47" s="529" t="s">
        <v>20</v>
      </c>
      <c r="AN47" s="198"/>
      <c r="AO47" s="442"/>
      <c r="AP47" s="197"/>
      <c r="AQ47" s="459"/>
      <c r="AR47" s="455"/>
    </row>
    <row r="48" spans="1:44" ht="1.5" customHeight="1">
      <c r="A48" s="554"/>
      <c r="B48" s="555"/>
      <c r="C48" s="555"/>
      <c r="D48" s="555"/>
      <c r="E48" s="555"/>
      <c r="F48" s="555"/>
      <c r="G48" s="555"/>
      <c r="H48" s="555"/>
      <c r="I48" s="556"/>
      <c r="J48" s="110"/>
      <c r="K48" s="613" t="str">
        <f t="shared" si="0"/>
        <v xml:space="preserve">  </v>
      </c>
      <c r="L48" s="443"/>
      <c r="M48" s="201"/>
      <c r="N48" s="201"/>
      <c r="O48" s="191"/>
      <c r="P48" s="613" t="str">
        <f t="shared" si="1"/>
        <v xml:space="preserve">  </v>
      </c>
      <c r="Q48" s="443"/>
      <c r="R48" s="201"/>
      <c r="S48" s="201"/>
      <c r="T48" s="191"/>
      <c r="V48" s="442"/>
      <c r="W48" s="442"/>
      <c r="X48" s="74"/>
      <c r="AC48" s="526" t="s">
        <v>20</v>
      </c>
      <c r="AD48" s="526" t="s">
        <v>20</v>
      </c>
      <c r="AG48" s="529" t="s">
        <v>20</v>
      </c>
      <c r="AH48" s="529" t="s">
        <v>20</v>
      </c>
      <c r="AN48" s="198"/>
      <c r="AO48" s="442"/>
      <c r="AP48" s="197"/>
      <c r="AQ48" s="200"/>
      <c r="AR48" s="199"/>
    </row>
    <row r="49" spans="1:47">
      <c r="A49" s="554"/>
      <c r="B49" s="555"/>
      <c r="C49" s="555"/>
      <c r="D49" s="555"/>
      <c r="E49" s="555"/>
      <c r="F49" s="555"/>
      <c r="G49" s="555"/>
      <c r="H49" s="555"/>
      <c r="I49" s="556"/>
      <c r="J49" s="110"/>
      <c r="K49" s="613" t="str">
        <f t="shared" si="0"/>
        <v xml:space="preserve">  </v>
      </c>
      <c r="L49" s="444"/>
      <c r="M49" s="416"/>
      <c r="N49" s="416"/>
      <c r="O49" s="191"/>
      <c r="P49" s="613" t="str">
        <f t="shared" si="1"/>
        <v xml:space="preserve">  </v>
      </c>
      <c r="Q49" s="444"/>
      <c r="R49" s="416"/>
      <c r="S49" s="416"/>
      <c r="T49" s="191"/>
      <c r="V49" s="442"/>
      <c r="W49" s="442"/>
      <c r="X49" s="74"/>
      <c r="AB49" s="361">
        <v>18.5</v>
      </c>
      <c r="AC49" s="526" t="s">
        <v>20</v>
      </c>
      <c r="AD49" s="526" t="s">
        <v>20</v>
      </c>
      <c r="AG49" s="529" t="s">
        <v>20</v>
      </c>
      <c r="AH49" s="529" t="s">
        <v>20</v>
      </c>
      <c r="AN49" s="198"/>
      <c r="AO49" s="442"/>
      <c r="AP49" s="197"/>
      <c r="AQ49" s="458"/>
      <c r="AR49" s="453"/>
    </row>
    <row r="50" spans="1:47" ht="18" customHeight="1" thickBot="1">
      <c r="A50" s="554"/>
      <c r="B50" s="555"/>
      <c r="C50" s="555"/>
      <c r="D50" s="555"/>
      <c r="E50" s="555"/>
      <c r="F50" s="555"/>
      <c r="G50" s="555"/>
      <c r="H50" s="555"/>
      <c r="I50" s="556"/>
      <c r="J50" s="110">
        <f>J47+1</f>
        <v>19</v>
      </c>
      <c r="K50" s="613" t="str">
        <f t="shared" si="0"/>
        <v xml:space="preserve">  </v>
      </c>
      <c r="L50" s="444"/>
      <c r="M50" s="416"/>
      <c r="N50" s="416"/>
      <c r="O50" s="191"/>
      <c r="P50" s="613" t="str">
        <f t="shared" si="1"/>
        <v xml:space="preserve">  </v>
      </c>
      <c r="Q50" s="444"/>
      <c r="R50" s="416"/>
      <c r="S50" s="416"/>
      <c r="T50" s="191"/>
      <c r="V50" s="442"/>
      <c r="W50" s="442"/>
      <c r="X50" s="74"/>
      <c r="AB50" s="361">
        <v>19</v>
      </c>
      <c r="AC50" s="526" t="s">
        <v>20</v>
      </c>
      <c r="AD50" s="526" t="s">
        <v>20</v>
      </c>
      <c r="AG50" s="529" t="s">
        <v>20</v>
      </c>
      <c r="AH50" s="529" t="s">
        <v>20</v>
      </c>
      <c r="AN50" s="196"/>
      <c r="AO50" s="195"/>
      <c r="AP50" s="194"/>
      <c r="AQ50" s="460"/>
      <c r="AR50" s="461"/>
    </row>
    <row r="51" spans="1:47">
      <c r="A51" s="554"/>
      <c r="B51" s="555"/>
      <c r="C51" s="555"/>
      <c r="D51" s="555"/>
      <c r="E51" s="555"/>
      <c r="F51" s="555"/>
      <c r="G51" s="555"/>
      <c r="H51" s="555"/>
      <c r="I51" s="556"/>
      <c r="J51" s="110"/>
      <c r="K51" s="613" t="str">
        <f t="shared" si="0"/>
        <v xml:space="preserve">  </v>
      </c>
      <c r="L51" s="444"/>
      <c r="M51" s="416"/>
      <c r="N51" s="416"/>
      <c r="O51" s="191"/>
      <c r="P51" s="613" t="str">
        <f t="shared" si="1"/>
        <v xml:space="preserve">  </v>
      </c>
      <c r="Q51" s="444"/>
      <c r="R51" s="416"/>
      <c r="S51" s="416"/>
      <c r="T51" s="191"/>
      <c r="V51" s="442"/>
      <c r="W51" s="442"/>
      <c r="X51" s="74"/>
      <c r="AB51" s="361">
        <v>19.5</v>
      </c>
      <c r="AC51" s="526" t="s">
        <v>20</v>
      </c>
      <c r="AD51" s="526" t="s">
        <v>20</v>
      </c>
      <c r="AG51" s="529" t="s">
        <v>20</v>
      </c>
      <c r="AH51" s="529" t="s">
        <v>20</v>
      </c>
      <c r="AN51" s="206"/>
      <c r="AO51" s="291"/>
      <c r="AP51" s="292"/>
      <c r="AQ51" s="443"/>
      <c r="AR51" s="199"/>
    </row>
    <row r="52" spans="1:47">
      <c r="A52" s="554"/>
      <c r="B52" s="555"/>
      <c r="C52" s="555"/>
      <c r="D52" s="555"/>
      <c r="E52" s="555"/>
      <c r="F52" s="555"/>
      <c r="G52" s="555"/>
      <c r="H52" s="555"/>
      <c r="I52" s="556"/>
      <c r="J52" s="110">
        <f>J50+1</f>
        <v>20</v>
      </c>
      <c r="K52" s="613" t="str">
        <f t="shared" si="0"/>
        <v xml:space="preserve">  </v>
      </c>
      <c r="L52" s="444"/>
      <c r="M52" s="416"/>
      <c r="N52" s="416"/>
      <c r="O52" s="191"/>
      <c r="P52" s="613" t="str">
        <f t="shared" si="1"/>
        <v xml:space="preserve">  </v>
      </c>
      <c r="Q52" s="444"/>
      <c r="R52" s="416"/>
      <c r="S52" s="416"/>
      <c r="T52" s="191"/>
      <c r="V52" s="442"/>
      <c r="W52" s="442"/>
      <c r="X52" s="74"/>
      <c r="AB52" s="361">
        <v>20</v>
      </c>
      <c r="AC52" s="527" t="s">
        <v>20</v>
      </c>
      <c r="AD52" s="527" t="s">
        <v>20</v>
      </c>
      <c r="AG52" s="530" t="s">
        <v>20</v>
      </c>
      <c r="AH52" s="530" t="s">
        <v>20</v>
      </c>
      <c r="AN52" s="458"/>
      <c r="AO52" s="444"/>
      <c r="AP52" s="416"/>
      <c r="AQ52" s="444"/>
      <c r="AR52" s="453"/>
    </row>
    <row r="53" spans="1:47" ht="18" customHeight="1">
      <c r="A53" s="557"/>
      <c r="B53" s="558"/>
      <c r="C53" s="558"/>
      <c r="D53" s="558"/>
      <c r="E53" s="558"/>
      <c r="F53" s="558"/>
      <c r="G53" s="558"/>
      <c r="H53" s="558"/>
      <c r="I53" s="559"/>
      <c r="J53" s="110"/>
      <c r="K53" s="358"/>
      <c r="L53" s="560" t="str">
        <f>"Naksatra: " &amp; AC73 &amp; CHAR(10) &amp; "Yoga: " &amp; AC74</f>
        <v xml:space="preserve">Naksatra:  
Yoga:  </v>
      </c>
      <c r="M53" s="560"/>
      <c r="N53" s="560"/>
      <c r="O53" s="294" t="str">
        <f>AC75 &amp; CHAR(10) &amp; AC76</f>
        <v xml:space="preserve"> 
 </v>
      </c>
      <c r="P53" s="358"/>
      <c r="Q53" s="560" t="str">
        <f>"Naksatra: " &amp; AD73 &amp; CHAR(10) &amp; "Yoga: " &amp; AD74</f>
        <v xml:space="preserve">Naksatra:  
Yoga:  </v>
      </c>
      <c r="R53" s="560"/>
      <c r="S53" s="560"/>
      <c r="T53" s="294" t="str">
        <f>AD75 &amp; CHAR(10) &amp; AD76</f>
        <v xml:space="preserve"> 
 </v>
      </c>
      <c r="V53" s="442"/>
      <c r="W53" s="442"/>
      <c r="X53" s="74"/>
      <c r="AN53" s="458"/>
      <c r="AO53" s="444"/>
      <c r="AP53" s="416"/>
      <c r="AQ53" s="444"/>
      <c r="AR53" s="453"/>
    </row>
    <row r="54" spans="1:47" ht="2.25" customHeight="1">
      <c r="A54" s="442"/>
      <c r="B54" s="442"/>
      <c r="C54" s="442"/>
      <c r="D54" s="442"/>
      <c r="E54" s="442"/>
      <c r="F54" s="442"/>
      <c r="G54" s="442"/>
      <c r="H54" s="442"/>
      <c r="I54" s="442"/>
      <c r="AC54" s="439"/>
      <c r="AE54" s="439"/>
    </row>
    <row r="55" spans="1:47" hidden="1">
      <c r="R55" s="1"/>
      <c r="AA55" s="348" t="s">
        <v>702</v>
      </c>
      <c r="AB55" s="617" t="s">
        <v>2022</v>
      </c>
      <c r="AC55" s="467">
        <f t="shared" ref="AC55:AD58" si="2">IF(MINUTE(AC60)&lt;15,HOUR(AC60),IF(MINUTE(AC60)&gt;45,HOUR(AC60)+1,HOUR(AC60)+0.5))</f>
        <v>0</v>
      </c>
      <c r="AD55" s="468">
        <f t="shared" si="2"/>
        <v>0</v>
      </c>
      <c r="AE55" s="439"/>
    </row>
    <row r="56" spans="1:47" hidden="1">
      <c r="AA56" s="348" t="s">
        <v>704</v>
      </c>
      <c r="AB56" s="618" t="s">
        <v>2023</v>
      </c>
      <c r="AC56" s="409">
        <f t="shared" si="2"/>
        <v>0</v>
      </c>
      <c r="AD56" s="410">
        <f t="shared" si="2"/>
        <v>0</v>
      </c>
      <c r="AE56" s="439"/>
      <c r="AG56" s="469">
        <f t="shared" ref="AG56:AH58" si="3">IFERROR(IF(MINUTE(AG61)&lt;15,HOUR(AG61),IF(MINUTE(AG61)&gt;45,HOUR(AG61)+1,HOUR(AG61)+0.5)),"---")</f>
        <v>0</v>
      </c>
      <c r="AH56" s="467">
        <f t="shared" si="3"/>
        <v>0</v>
      </c>
      <c r="AI56" s="615" t="s">
        <v>2024</v>
      </c>
      <c r="AJ56" s="189" t="s">
        <v>1622</v>
      </c>
      <c r="AN56" s="352" t="s">
        <v>1628</v>
      </c>
      <c r="AO56" s="119" t="s">
        <v>1642</v>
      </c>
      <c r="AP56" s="357" t="s">
        <v>1653</v>
      </c>
      <c r="AQ56" s="119" t="s">
        <v>1639</v>
      </c>
      <c r="AT56" s="119" t="s">
        <v>1634</v>
      </c>
      <c r="AU56" s="5" t="s">
        <v>1663</v>
      </c>
    </row>
    <row r="57" spans="1:47" hidden="1">
      <c r="R57" s="1"/>
      <c r="AA57" s="348" t="s">
        <v>705</v>
      </c>
      <c r="AB57" s="618" t="s">
        <v>2020</v>
      </c>
      <c r="AC57" s="409">
        <f t="shared" si="2"/>
        <v>0</v>
      </c>
      <c r="AD57" s="410">
        <f t="shared" si="2"/>
        <v>0</v>
      </c>
      <c r="AE57" s="439"/>
      <c r="AG57" s="408">
        <f t="shared" si="3"/>
        <v>0</v>
      </c>
      <c r="AH57" s="409">
        <f t="shared" si="3"/>
        <v>0</v>
      </c>
      <c r="AI57" s="614" t="s">
        <v>2025</v>
      </c>
      <c r="AJ57" s="189" t="s">
        <v>1623</v>
      </c>
      <c r="AN57" s="353" t="s">
        <v>1629</v>
      </c>
      <c r="AO57" s="355" t="s">
        <v>1643</v>
      </c>
      <c r="AP57" s="356" t="s">
        <v>1652</v>
      </c>
      <c r="AQ57" s="119" t="s">
        <v>1638</v>
      </c>
      <c r="AR57" s="94" t="s">
        <v>1641</v>
      </c>
      <c r="AS57" s="173" t="s">
        <v>1664</v>
      </c>
      <c r="AT57" s="351" t="s">
        <v>1637</v>
      </c>
      <c r="AU57" s="5" t="s">
        <v>1647</v>
      </c>
    </row>
    <row r="58" spans="1:47" hidden="1">
      <c r="R58" s="1"/>
      <c r="AA58" s="348" t="s">
        <v>706</v>
      </c>
      <c r="AB58" s="619" t="s">
        <v>2027</v>
      </c>
      <c r="AC58" s="412">
        <f t="shared" si="2"/>
        <v>0</v>
      </c>
      <c r="AD58" s="413">
        <f t="shared" si="2"/>
        <v>0</v>
      </c>
      <c r="AE58" s="439"/>
      <c r="AG58" s="411">
        <f t="shared" si="3"/>
        <v>0</v>
      </c>
      <c r="AH58" s="412">
        <f t="shared" si="3"/>
        <v>0</v>
      </c>
      <c r="AI58" s="616" t="s">
        <v>2026</v>
      </c>
      <c r="AJ58" s="189" t="s">
        <v>1624</v>
      </c>
      <c r="AN58" s="354" t="s">
        <v>40</v>
      </c>
      <c r="AO58" s="119" t="s">
        <v>1646</v>
      </c>
      <c r="AP58" s="356" t="s">
        <v>1651</v>
      </c>
      <c r="AQ58" s="265" t="s">
        <v>1513</v>
      </c>
      <c r="AR58" s="119" t="s">
        <v>1643</v>
      </c>
      <c r="AS58" s="173" t="s">
        <v>1646</v>
      </c>
      <c r="AT58" s="349" t="s">
        <v>1636</v>
      </c>
      <c r="AU58" s="5" t="s">
        <v>1644</v>
      </c>
    </row>
    <row r="59" spans="1:47" hidden="1">
      <c r="AA59" s="348" t="s">
        <v>1916</v>
      </c>
      <c r="AB59" s="1"/>
      <c r="AC59" s="466" t="str">
        <f>AC66</f>
        <v xml:space="preserve"> </v>
      </c>
      <c r="AD59" s="466" t="str">
        <f>AD66</f>
        <v xml:space="preserve"> </v>
      </c>
      <c r="AE59" s="50"/>
      <c r="AF59" s="50"/>
      <c r="AG59" s="475" t="str">
        <f>AC66</f>
        <v xml:space="preserve"> </v>
      </c>
      <c r="AH59" s="475" t="str">
        <f>AD66</f>
        <v xml:space="preserve"> </v>
      </c>
      <c r="AN59" s="353" t="s">
        <v>1630</v>
      </c>
      <c r="AO59" s="356" t="s">
        <v>1645</v>
      </c>
      <c r="AP59" s="356" t="s">
        <v>1655</v>
      </c>
      <c r="AQ59" s="119" t="s">
        <v>1633</v>
      </c>
      <c r="AR59" s="265" t="s">
        <v>1512</v>
      </c>
      <c r="AS59" s="173" t="s">
        <v>1662</v>
      </c>
      <c r="AT59" s="349" t="s">
        <v>1635</v>
      </c>
      <c r="AU59" s="5" t="s">
        <v>1640</v>
      </c>
    </row>
    <row r="60" spans="1:47" hidden="1">
      <c r="AA60" s="348" t="s">
        <v>702</v>
      </c>
      <c r="AB60" s="620" t="s">
        <v>1642</v>
      </c>
      <c r="AC60" s="462">
        <v>0</v>
      </c>
      <c r="AD60" s="463">
        <v>0</v>
      </c>
      <c r="AE60" s="439"/>
      <c r="AP60" s="356" t="s">
        <v>1654</v>
      </c>
      <c r="AS60" s="173" t="s">
        <v>1661</v>
      </c>
    </row>
    <row r="61" spans="1:47" hidden="1">
      <c r="R61" s="1"/>
      <c r="AA61" s="348" t="s">
        <v>704</v>
      </c>
      <c r="AB61" s="621" t="s">
        <v>1643</v>
      </c>
      <c r="AC61" s="402">
        <v>0</v>
      </c>
      <c r="AD61" s="403">
        <v>0</v>
      </c>
      <c r="AE61" s="439"/>
      <c r="AG61" s="464">
        <v>0</v>
      </c>
      <c r="AH61" s="465">
        <v>0</v>
      </c>
      <c r="AI61" s="615" t="s">
        <v>2024</v>
      </c>
      <c r="AJ61" s="189" t="s">
        <v>1914</v>
      </c>
      <c r="AP61" s="356" t="s">
        <v>1657</v>
      </c>
      <c r="AQ61" s="119" t="s">
        <v>1631</v>
      </c>
      <c r="AR61" s="355" t="s">
        <v>1648</v>
      </c>
      <c r="AS61" s="355" t="s">
        <v>1659</v>
      </c>
      <c r="AT61" s="119" t="s">
        <v>1625</v>
      </c>
    </row>
    <row r="62" spans="1:47" hidden="1">
      <c r="AA62" s="348" t="s">
        <v>705</v>
      </c>
      <c r="AB62" s="621" t="s">
        <v>1658</v>
      </c>
      <c r="AC62" s="402">
        <v>0</v>
      </c>
      <c r="AD62" s="403">
        <v>0</v>
      </c>
      <c r="AE62" s="439"/>
      <c r="AG62" s="406">
        <v>0</v>
      </c>
      <c r="AH62" s="402">
        <v>0</v>
      </c>
      <c r="AI62" s="614" t="s">
        <v>2025</v>
      </c>
      <c r="AJ62" s="189" t="s">
        <v>1913</v>
      </c>
      <c r="AP62" s="356" t="s">
        <v>1656</v>
      </c>
      <c r="AQ62" s="119" t="s">
        <v>1632</v>
      </c>
      <c r="AR62" s="119" t="s">
        <v>1649</v>
      </c>
      <c r="AS62" s="119" t="s">
        <v>1649</v>
      </c>
      <c r="AT62" s="119" t="s">
        <v>1627</v>
      </c>
    </row>
    <row r="63" spans="1:47" hidden="1">
      <c r="R63" s="1"/>
      <c r="AA63" s="348" t="s">
        <v>706</v>
      </c>
      <c r="AB63" s="619" t="s">
        <v>2027</v>
      </c>
      <c r="AC63" s="404">
        <v>0</v>
      </c>
      <c r="AD63" s="405">
        <v>0</v>
      </c>
      <c r="AE63" s="439"/>
      <c r="AG63" s="407">
        <v>0</v>
      </c>
      <c r="AH63" s="404">
        <v>0</v>
      </c>
      <c r="AI63" s="616" t="s">
        <v>2026</v>
      </c>
      <c r="AJ63" s="189" t="s">
        <v>1915</v>
      </c>
      <c r="AQ63" s="119" t="s">
        <v>1633</v>
      </c>
      <c r="AR63" s="355" t="s">
        <v>1650</v>
      </c>
      <c r="AS63" s="355" t="s">
        <v>1660</v>
      </c>
      <c r="AT63" s="119" t="s">
        <v>1626</v>
      </c>
    </row>
    <row r="64" spans="1:47" hidden="1">
      <c r="R64" s="1"/>
    </row>
    <row r="65" spans="18:48" ht="12.75" hidden="1">
      <c r="Z65" s="1"/>
      <c r="AB65" s="1"/>
      <c r="AC65" s="470" t="s">
        <v>20</v>
      </c>
      <c r="AD65" s="470" t="s">
        <v>20</v>
      </c>
      <c r="AE65" s="439"/>
      <c r="AF65" s="439"/>
    </row>
    <row r="66" spans="18:48" ht="12.75" hidden="1">
      <c r="Z66" s="1"/>
      <c r="AB66" s="401" t="s">
        <v>1916</v>
      </c>
      <c r="AC66" s="399" t="s">
        <v>20</v>
      </c>
      <c r="AD66" s="399" t="s">
        <v>20</v>
      </c>
      <c r="AE66" s="439"/>
      <c r="AF66" s="439"/>
    </row>
    <row r="67" spans="18:48" ht="12.75" hidden="1">
      <c r="Z67" s="1"/>
      <c r="AB67" s="1"/>
      <c r="AC67" s="398" t="s">
        <v>20</v>
      </c>
      <c r="AD67" s="398" t="s">
        <v>20</v>
      </c>
      <c r="AE67" s="439"/>
      <c r="AF67" s="439"/>
      <c r="AJ67" s="1"/>
    </row>
    <row r="68" spans="18:48" ht="12.75" hidden="1">
      <c r="Z68" s="1"/>
      <c r="AC68" s="398" t="s">
        <v>20</v>
      </c>
      <c r="AD68" s="398" t="s">
        <v>20</v>
      </c>
      <c r="AE68" s="439"/>
      <c r="AF68" s="439"/>
    </row>
    <row r="69" spans="18:48" ht="12.75" hidden="1">
      <c r="R69" s="1"/>
      <c r="Z69" s="1"/>
      <c r="AC69" s="399" t="s">
        <v>20</v>
      </c>
      <c r="AD69" s="399" t="s">
        <v>20</v>
      </c>
      <c r="AE69" s="439"/>
      <c r="AF69" s="439"/>
    </row>
    <row r="70" spans="18:48" ht="12.75" hidden="1">
      <c r="Z70" s="1"/>
      <c r="AC70" s="400" t="s">
        <v>20</v>
      </c>
      <c r="AD70" s="400" t="s">
        <v>20</v>
      </c>
      <c r="AE70" s="439"/>
      <c r="AF70" s="439"/>
    </row>
    <row r="71" spans="18:48" ht="12.75" hidden="1">
      <c r="Z71" s="1"/>
      <c r="AA71" s="1"/>
      <c r="AB71" s="401" t="s">
        <v>1917</v>
      </c>
      <c r="AC71" s="399" t="s">
        <v>20</v>
      </c>
      <c r="AD71" s="399" t="s">
        <v>20</v>
      </c>
      <c r="AE71" s="439"/>
      <c r="AF71" s="439"/>
      <c r="AJ71" s="1"/>
      <c r="AU71" s="414"/>
    </row>
    <row r="72" spans="18:48" ht="12.75" hidden="1">
      <c r="Z72" s="1"/>
      <c r="AA72" s="1"/>
      <c r="AB72" s="401" t="s">
        <v>1919</v>
      </c>
      <c r="AC72" s="399" t="s">
        <v>20</v>
      </c>
      <c r="AD72" s="399" t="s">
        <v>20</v>
      </c>
      <c r="AE72" s="472"/>
      <c r="AF72" s="472"/>
      <c r="AG72" s="472"/>
      <c r="AJ72" s="1"/>
      <c r="AU72" s="1"/>
    </row>
    <row r="73" spans="18:48" ht="12.75" hidden="1">
      <c r="AA73" s="1"/>
      <c r="AB73" s="401" t="s">
        <v>630</v>
      </c>
      <c r="AC73" s="398" t="s">
        <v>20</v>
      </c>
      <c r="AD73" s="398" t="s">
        <v>20</v>
      </c>
      <c r="AE73" s="439"/>
      <c r="AF73" s="439"/>
      <c r="AJ73" s="1"/>
      <c r="AU73" s="1"/>
      <c r="AV73" s="414"/>
    </row>
    <row r="74" spans="18:48" ht="12.75" hidden="1">
      <c r="AA74" s="1"/>
      <c r="AB74" s="401" t="s">
        <v>629</v>
      </c>
      <c r="AC74" s="398" t="s">
        <v>20</v>
      </c>
      <c r="AD74" s="398" t="s">
        <v>20</v>
      </c>
      <c r="AE74" s="439"/>
      <c r="AF74" s="439"/>
      <c r="AJ74" s="1"/>
      <c r="AU74" s="1"/>
      <c r="AV74" s="1"/>
    </row>
    <row r="75" spans="18:48" ht="12.75" hidden="1">
      <c r="AB75" s="401" t="s">
        <v>1911</v>
      </c>
      <c r="AC75" s="398" t="s">
        <v>20</v>
      </c>
      <c r="AD75" s="398" t="s">
        <v>20</v>
      </c>
      <c r="AE75" s="439"/>
      <c r="AF75" s="439"/>
      <c r="AU75" s="1"/>
      <c r="AV75" s="1"/>
    </row>
    <row r="76" spans="18:48" ht="12.75" hidden="1">
      <c r="AB76" s="401" t="s">
        <v>1912</v>
      </c>
      <c r="AC76" s="398" t="s">
        <v>20</v>
      </c>
      <c r="AD76" s="398" t="s">
        <v>20</v>
      </c>
      <c r="AE76" s="439"/>
      <c r="AF76" s="439"/>
      <c r="AV76" s="1"/>
    </row>
    <row r="77" spans="18:48" ht="12.75" hidden="1">
      <c r="AB77" s="401" t="s">
        <v>2014</v>
      </c>
      <c r="AC77" s="521" t="s">
        <v>20</v>
      </c>
      <c r="AD77" s="521" t="s">
        <v>20</v>
      </c>
      <c r="AE77" s="439"/>
      <c r="AF77" s="439"/>
      <c r="AV77" s="1"/>
    </row>
    <row r="78" spans="18:48" ht="12.75" hidden="1">
      <c r="AB78" s="401" t="s">
        <v>46</v>
      </c>
      <c r="AC78" s="522"/>
      <c r="AD78" s="520"/>
      <c r="AE78" s="439"/>
      <c r="AF78" s="439"/>
      <c r="AQ78" s="1"/>
      <c r="AR78" s="1"/>
      <c r="AS78" s="1"/>
      <c r="AT78" s="1"/>
      <c r="AU78" s="1"/>
      <c r="AV78" s="1"/>
    </row>
    <row r="79" spans="18:48" hidden="1">
      <c r="AB79" s="401" t="s">
        <v>49</v>
      </c>
      <c r="AC79" s="520"/>
      <c r="AD79" s="522"/>
    </row>
    <row r="80" spans="18:48" hidden="1">
      <c r="AB80" s="401" t="s">
        <v>2015</v>
      </c>
      <c r="AC80" s="523"/>
      <c r="AD80" s="516"/>
    </row>
    <row r="81" spans="28:30" hidden="1">
      <c r="AB81" s="401" t="s">
        <v>2016</v>
      </c>
      <c r="AC81" s="516"/>
      <c r="AD81" s="523"/>
    </row>
  </sheetData>
  <mergeCells count="22">
    <mergeCell ref="A1:F2"/>
    <mergeCell ref="G1:J1"/>
    <mergeCell ref="M1:N2"/>
    <mergeCell ref="R1:S2"/>
    <mergeCell ref="G2:J2"/>
    <mergeCell ref="L4:O10"/>
    <mergeCell ref="Q4:T10"/>
    <mergeCell ref="A6:I6"/>
    <mergeCell ref="A7:C7"/>
    <mergeCell ref="A8:C8"/>
    <mergeCell ref="A9:C9"/>
    <mergeCell ref="A10:C10"/>
    <mergeCell ref="A3:F4"/>
    <mergeCell ref="G3:I4"/>
    <mergeCell ref="J3:J10"/>
    <mergeCell ref="L3:N3"/>
    <mergeCell ref="Q3:S3"/>
    <mergeCell ref="A11:C11"/>
    <mergeCell ref="D11:I11"/>
    <mergeCell ref="A39:I53"/>
    <mergeCell ref="L53:N53"/>
    <mergeCell ref="Q53:S53"/>
  </mergeCells>
  <conditionalFormatting sqref="M1:N2 R1:S2">
    <cfRule type="expression" dxfId="40" priority="1" stopIfTrue="1">
      <formula>AL1="S"</formula>
    </cfRule>
    <cfRule type="expression" dxfId="39" priority="2" stopIfTrue="1">
      <formula>AL1="H"</formula>
    </cfRule>
    <cfRule type="expression" dxfId="38" priority="3" stopIfTrue="1">
      <formula>AL1="P"</formula>
    </cfRule>
    <cfRule type="expression" dxfId="37" priority="4" stopIfTrue="1">
      <formula>AL1="K"</formula>
    </cfRule>
    <cfRule type="expression" dxfId="36" priority="5" stopIfTrue="1">
      <formula>AL1="F"</formula>
    </cfRule>
    <cfRule type="expression" dxfId="35" priority="6" stopIfTrue="1">
      <formula>AL1="E"</formula>
    </cfRule>
    <cfRule type="expression" dxfId="34"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WhiteSpace="0" zoomScaleNormal="100" zoomScaleSheetLayoutView="100" workbookViewId="0"/>
  </sheetViews>
  <sheetFormatPr defaultColWidth="0" defaultRowHeight="18" zeroHeight="1"/>
  <cols>
    <col min="1" max="1" width="3.140625" style="442" customWidth="1"/>
    <col min="2" max="2" width="1.7109375" style="442" customWidth="1"/>
    <col min="3" max="3" width="10" style="442" customWidth="1"/>
    <col min="4" max="6" width="4.28515625" style="442" customWidth="1"/>
    <col min="7" max="7" width="1.7109375" style="442" customWidth="1"/>
    <col min="8" max="8" width="10" style="442" customWidth="1"/>
    <col min="9" max="11" width="4.28515625" style="442" customWidth="1"/>
    <col min="12" max="12" width="1.7109375" style="442" customWidth="1"/>
    <col min="13" max="13" width="10" style="442" customWidth="1"/>
    <col min="14" max="16" width="4.28515625" style="442" customWidth="1"/>
    <col min="17" max="17" width="1" style="442" customWidth="1"/>
    <col min="18" max="24" width="3.28515625" style="442" customWidth="1"/>
    <col min="25" max="25" width="0.42578125" style="219" customWidth="1"/>
    <col min="26" max="26" width="1.5703125" style="74" hidden="1"/>
    <col min="27" max="27" width="17.85546875" style="442" hidden="1"/>
    <col min="28" max="28" width="6.42578125" style="442" hidden="1"/>
    <col min="29" max="31" width="9.5703125" style="442" hidden="1"/>
    <col min="32" max="32" width="3.5703125" style="442" hidden="1"/>
    <col min="33" max="35" width="9.5703125" style="442" hidden="1"/>
    <col min="36" max="36" width="3.5703125" style="442" hidden="1"/>
    <col min="37" max="37" width="3" style="442" hidden="1"/>
    <col min="38" max="38" width="3.28515625" hidden="1"/>
    <col min="39" max="39" width="2.85546875" hidden="1"/>
    <col min="40" max="41" width="3.5703125" style="442" hidden="1"/>
    <col min="42" max="50" width="4.28515625" style="442" hidden="1"/>
    <col min="51" max="52" width="12.140625" style="442" hidden="1"/>
    <col min="53" max="53" width="7.140625" style="442" hidden="1"/>
    <col min="54" max="16384" width="9.140625" style="442" hidden="1"/>
  </cols>
  <sheetData>
    <row r="1" spans="1:53" ht="18" customHeight="1">
      <c r="C1" s="260" t="str">
        <f ca="1">'GPlan-Translations'!C168</f>
        <v>Wednesday</v>
      </c>
      <c r="D1" s="576" t="str">
        <f>AC65</f>
        <v xml:space="preserve"> </v>
      </c>
      <c r="E1" s="576"/>
      <c r="F1" s="218" t="str">
        <f>AC69</f>
        <v xml:space="preserve"> </v>
      </c>
      <c r="G1" s="218"/>
      <c r="H1" s="445" t="str">
        <f ca="1">'GPlan-Translations'!C169</f>
        <v>Tursday</v>
      </c>
      <c r="I1" s="576" t="str">
        <f>AD65</f>
        <v xml:space="preserve"> </v>
      </c>
      <c r="J1" s="576"/>
      <c r="K1" s="218" t="str">
        <f>AD69</f>
        <v xml:space="preserve"> </v>
      </c>
      <c r="L1" s="218"/>
      <c r="M1" s="445" t="str">
        <f ca="1">'GPlan-Translations'!C170</f>
        <v>Friday</v>
      </c>
      <c r="N1" s="576" t="str">
        <f>AE65</f>
        <v xml:space="preserve"> </v>
      </c>
      <c r="O1" s="576"/>
      <c r="P1" s="218" t="str">
        <f>AE69</f>
        <v xml:space="preserve"> </v>
      </c>
      <c r="Q1" s="218"/>
      <c r="R1" s="589" t="str">
        <f ca="1">'GPlan-Translations'!C171</f>
        <v>Saturday</v>
      </c>
      <c r="S1" s="589" t="s">
        <v>708</v>
      </c>
      <c r="T1" s="589" t="s">
        <v>63</v>
      </c>
      <c r="U1" s="576" t="str">
        <f>AG65</f>
        <v xml:space="preserve"> </v>
      </c>
      <c r="V1" s="576"/>
      <c r="W1" s="576"/>
      <c r="X1" s="218" t="str">
        <f>AG69</f>
        <v xml:space="preserve"> </v>
      </c>
      <c r="AC1" s="426" t="str">
        <f>AC72</f>
        <v xml:space="preserve"> </v>
      </c>
      <c r="AE1" s="440"/>
      <c r="AF1" s="440"/>
      <c r="AG1" s="440"/>
      <c r="AH1" s="426" t="str">
        <f>AD72</f>
        <v xml:space="preserve"> </v>
      </c>
      <c r="AI1" s="441"/>
      <c r="AJ1" s="441"/>
      <c r="AL1" s="442"/>
      <c r="AM1" s="426" t="str">
        <f>AE72</f>
        <v xml:space="preserve"> </v>
      </c>
      <c r="AT1" s="426" t="str">
        <f>AG72</f>
        <v xml:space="preserve"> </v>
      </c>
      <c r="AU1" s="94"/>
      <c r="AV1" s="261" t="s">
        <v>723</v>
      </c>
    </row>
    <row r="2" spans="1:53" ht="18" customHeight="1">
      <c r="C2" s="446" t="str">
        <f>AC67</f>
        <v xml:space="preserve"> </v>
      </c>
      <c r="D2" s="576"/>
      <c r="E2" s="576"/>
      <c r="F2" s="337" t="str">
        <f>AC70</f>
        <v xml:space="preserve"> </v>
      </c>
      <c r="H2" s="446" t="str">
        <f>AD67</f>
        <v xml:space="preserve"> </v>
      </c>
      <c r="I2" s="576"/>
      <c r="J2" s="576"/>
      <c r="K2" s="337" t="str">
        <f>AD70</f>
        <v xml:space="preserve"> </v>
      </c>
      <c r="M2" s="446" t="str">
        <f>AE67</f>
        <v xml:space="preserve"> </v>
      </c>
      <c r="N2" s="576"/>
      <c r="O2" s="576"/>
      <c r="P2" s="337" t="str">
        <f>AE70</f>
        <v xml:space="preserve"> </v>
      </c>
      <c r="R2" s="590" t="str">
        <f>AG67</f>
        <v xml:space="preserve"> </v>
      </c>
      <c r="S2" s="590"/>
      <c r="T2" s="590"/>
      <c r="U2" s="576"/>
      <c r="V2" s="576"/>
      <c r="W2" s="576"/>
      <c r="X2" s="337" t="str">
        <f>AG70</f>
        <v xml:space="preserve"> </v>
      </c>
      <c r="AC2" s="447" t="str">
        <f ca="1">C1</f>
        <v>Wednesday</v>
      </c>
      <c r="AE2" s="440"/>
      <c r="AF2" s="440"/>
      <c r="AG2" s="440"/>
      <c r="AH2" s="447" t="str">
        <f ca="1">H1</f>
        <v>Tursday</v>
      </c>
      <c r="AI2" s="65"/>
      <c r="AJ2" s="65"/>
      <c r="AM2" s="448" t="str">
        <f ca="1">M1</f>
        <v>Friday</v>
      </c>
      <c r="AT2" s="110" t="str">
        <f ca="1">R1</f>
        <v>Saturday</v>
      </c>
      <c r="AV2" s="110" t="s">
        <v>724</v>
      </c>
    </row>
    <row r="3" spans="1:53" ht="18" customHeight="1">
      <c r="C3" s="573" t="str">
        <f>AC68</f>
        <v xml:space="preserve"> </v>
      </c>
      <c r="D3" s="573"/>
      <c r="E3" s="573"/>
      <c r="F3" s="217" t="str">
        <f>AC71</f>
        <v xml:space="preserve"> </v>
      </c>
      <c r="H3" s="573" t="str">
        <f>AD68</f>
        <v xml:space="preserve"> </v>
      </c>
      <c r="I3" s="573"/>
      <c r="J3" s="573"/>
      <c r="K3" s="217" t="str">
        <f>AD71</f>
        <v xml:space="preserve"> </v>
      </c>
      <c r="M3" s="573" t="str">
        <f>AE68</f>
        <v xml:space="preserve"> </v>
      </c>
      <c r="N3" s="573"/>
      <c r="O3" s="573"/>
      <c r="P3" s="217" t="str">
        <f>AE71</f>
        <v xml:space="preserve"> </v>
      </c>
      <c r="R3" s="573" t="str">
        <f>AG68</f>
        <v xml:space="preserve"> </v>
      </c>
      <c r="S3" s="573"/>
      <c r="T3" s="573"/>
      <c r="U3" s="573"/>
      <c r="V3" s="573"/>
      <c r="W3" s="573"/>
      <c r="X3" s="217" t="str">
        <f>AG71</f>
        <v xml:space="preserve"> </v>
      </c>
      <c r="AA3" s="427"/>
      <c r="AB3" s="267" t="s">
        <v>703</v>
      </c>
    </row>
    <row r="4" spans="1:53" ht="19.5" customHeight="1">
      <c r="C4" s="561" t="str">
        <f>AC77</f>
        <v xml:space="preserve"> </v>
      </c>
      <c r="D4" s="561"/>
      <c r="E4" s="561"/>
      <c r="F4" s="561"/>
      <c r="G4" s="214"/>
      <c r="H4" s="561" t="str">
        <f>AD77</f>
        <v xml:space="preserve"> </v>
      </c>
      <c r="I4" s="561"/>
      <c r="J4" s="561"/>
      <c r="K4" s="561"/>
      <c r="L4" s="214"/>
      <c r="M4" s="561" t="str">
        <f>AE77</f>
        <v xml:space="preserve"> </v>
      </c>
      <c r="N4" s="561"/>
      <c r="O4" s="561"/>
      <c r="P4" s="561"/>
      <c r="Q4" s="214"/>
      <c r="R4" s="561" t="str">
        <f>AG81</f>
        <v xml:space="preserve"> </v>
      </c>
      <c r="S4" s="561"/>
      <c r="T4" s="561"/>
      <c r="U4" s="561"/>
      <c r="V4" s="561"/>
      <c r="W4" s="561"/>
      <c r="X4" s="561"/>
      <c r="AO4" s="263"/>
      <c r="AY4" s="172" t="s">
        <v>46</v>
      </c>
      <c r="AZ4" s="172" t="s">
        <v>64</v>
      </c>
    </row>
    <row r="5" spans="1:53" ht="19.5" customHeight="1">
      <c r="C5" s="562"/>
      <c r="D5" s="562"/>
      <c r="E5" s="562"/>
      <c r="F5" s="562"/>
      <c r="G5" s="214"/>
      <c r="H5" s="562"/>
      <c r="I5" s="562"/>
      <c r="J5" s="562"/>
      <c r="K5" s="562"/>
      <c r="L5" s="214"/>
      <c r="M5" s="562"/>
      <c r="N5" s="562"/>
      <c r="O5" s="562"/>
      <c r="P5" s="562"/>
      <c r="Q5" s="214"/>
      <c r="R5" s="562"/>
      <c r="S5" s="562"/>
      <c r="T5" s="562"/>
      <c r="U5" s="562"/>
      <c r="V5" s="562"/>
      <c r="W5" s="562"/>
      <c r="X5" s="562"/>
      <c r="AP5" s="172" t="s">
        <v>725</v>
      </c>
      <c r="AQ5" s="110" t="s">
        <v>478</v>
      </c>
      <c r="AY5" s="428">
        <v>43465</v>
      </c>
      <c r="AZ5" s="428">
        <v>43471</v>
      </c>
      <c r="BA5" s="215" t="s">
        <v>482</v>
      </c>
    </row>
    <row r="6" spans="1:53" ht="19.5" customHeight="1">
      <c r="C6" s="562"/>
      <c r="D6" s="562"/>
      <c r="E6" s="562"/>
      <c r="F6" s="562"/>
      <c r="G6" s="214"/>
      <c r="H6" s="562"/>
      <c r="I6" s="562"/>
      <c r="J6" s="562"/>
      <c r="K6" s="562"/>
      <c r="L6" s="214"/>
      <c r="M6" s="562"/>
      <c r="N6" s="562"/>
      <c r="O6" s="562"/>
      <c r="P6" s="562"/>
      <c r="Q6" s="214"/>
      <c r="R6" s="562"/>
      <c r="S6" s="562"/>
      <c r="T6" s="562"/>
      <c r="U6" s="562"/>
      <c r="V6" s="562"/>
      <c r="W6" s="562"/>
      <c r="X6" s="562"/>
      <c r="AM6" s="442"/>
      <c r="AP6" s="430">
        <v>1</v>
      </c>
      <c r="AQ6" s="431" t="str">
        <f ca="1">'GPlan-Translations'!C201</f>
        <v>January</v>
      </c>
      <c r="AY6" s="426">
        <v>2018</v>
      </c>
      <c r="AZ6" s="426">
        <v>2019</v>
      </c>
      <c r="BA6" s="215" t="s">
        <v>37</v>
      </c>
    </row>
    <row r="7" spans="1:53" ht="19.5" customHeight="1">
      <c r="C7" s="562"/>
      <c r="D7" s="562"/>
      <c r="E7" s="562"/>
      <c r="F7" s="562"/>
      <c r="H7" s="562"/>
      <c r="I7" s="562"/>
      <c r="J7" s="562"/>
      <c r="K7" s="562"/>
      <c r="M7" s="562"/>
      <c r="N7" s="562"/>
      <c r="O7" s="562"/>
      <c r="P7" s="562"/>
      <c r="Q7" s="214"/>
      <c r="R7" s="562"/>
      <c r="S7" s="562"/>
      <c r="T7" s="562"/>
      <c r="U7" s="562"/>
      <c r="V7" s="562"/>
      <c r="W7" s="562"/>
      <c r="X7" s="562"/>
      <c r="AC7" s="189"/>
      <c r="AM7" s="442"/>
      <c r="AP7" s="213">
        <v>2</v>
      </c>
      <c r="AQ7" s="212" t="str">
        <f ca="1">'GPlan-Translations'!C202</f>
        <v>February</v>
      </c>
      <c r="AY7" s="426">
        <v>12</v>
      </c>
      <c r="AZ7" s="426">
        <v>1</v>
      </c>
      <c r="BA7" s="215" t="s">
        <v>478</v>
      </c>
    </row>
    <row r="8" spans="1:53" ht="19.5" customHeight="1">
      <c r="C8" s="562"/>
      <c r="D8" s="562"/>
      <c r="E8" s="562"/>
      <c r="F8" s="562"/>
      <c r="H8" s="562"/>
      <c r="I8" s="562"/>
      <c r="J8" s="562"/>
      <c r="K8" s="562"/>
      <c r="M8" s="562"/>
      <c r="N8" s="562"/>
      <c r="O8" s="562"/>
      <c r="P8" s="562"/>
      <c r="Q8" s="214"/>
      <c r="R8" s="562"/>
      <c r="S8" s="562"/>
      <c r="T8" s="562"/>
      <c r="U8" s="562"/>
      <c r="V8" s="562"/>
      <c r="W8" s="562"/>
      <c r="X8" s="562"/>
      <c r="AC8" s="189"/>
      <c r="AM8" s="442"/>
      <c r="AP8" s="213">
        <v>3</v>
      </c>
      <c r="AQ8" s="212" t="str">
        <f ca="1">'GPlan-Translations'!C203</f>
        <v>March</v>
      </c>
      <c r="AY8" s="426">
        <v>2018</v>
      </c>
      <c r="AZ8" s="426">
        <v>2019</v>
      </c>
      <c r="BA8" s="215" t="s">
        <v>37</v>
      </c>
    </row>
    <row r="9" spans="1:53" ht="19.5" customHeight="1">
      <c r="C9" s="562"/>
      <c r="D9" s="562"/>
      <c r="E9" s="562"/>
      <c r="F9" s="562"/>
      <c r="H9" s="562"/>
      <c r="I9" s="562"/>
      <c r="J9" s="562"/>
      <c r="K9" s="562"/>
      <c r="M9" s="562"/>
      <c r="N9" s="562"/>
      <c r="O9" s="562"/>
      <c r="P9" s="562"/>
      <c r="Q9" s="214"/>
      <c r="R9" s="562"/>
      <c r="S9" s="562"/>
      <c r="T9" s="562"/>
      <c r="U9" s="562"/>
      <c r="V9" s="562"/>
      <c r="W9" s="562"/>
      <c r="X9" s="562"/>
      <c r="AC9" s="65" t="s">
        <v>1669</v>
      </c>
      <c r="AD9" s="65" t="s">
        <v>1670</v>
      </c>
      <c r="AE9" s="65" t="s">
        <v>1671</v>
      </c>
      <c r="AG9" s="65" t="s">
        <v>1672</v>
      </c>
      <c r="AH9" s="65" t="s">
        <v>1673</v>
      </c>
      <c r="AI9" s="65" t="s">
        <v>1674</v>
      </c>
      <c r="AM9" s="442"/>
      <c r="AP9" s="213">
        <v>4</v>
      </c>
      <c r="AQ9" s="212" t="str">
        <f ca="1">'GPlan-Translations'!C204</f>
        <v>April</v>
      </c>
      <c r="AY9" s="426">
        <v>12</v>
      </c>
      <c r="AZ9" s="426">
        <v>1</v>
      </c>
      <c r="BA9" s="215" t="s">
        <v>478</v>
      </c>
    </row>
    <row r="10" spans="1:53" ht="19.5" customHeight="1" thickBot="1">
      <c r="B10" s="612" t="str">
        <f t="shared" ref="B10:B14" si="0">IF(AND(AC10&lt;&gt;"",AG10&lt;&gt;""),AC10 &amp; AG10,IF(AC10&lt;&gt;"",AC10,IF(AG10&lt;&gt;"",AG10,"")))</f>
        <v xml:space="preserve">  </v>
      </c>
      <c r="C10" s="563"/>
      <c r="D10" s="563"/>
      <c r="E10" s="563"/>
      <c r="F10" s="563"/>
      <c r="G10" s="612" t="str">
        <f t="shared" ref="G10:G14" si="1">IF(AND(AD10&lt;&gt;"",AH10&lt;&gt;""),AD10 &amp; AH10,IF(AD10&lt;&gt;"",AD10,IF(AH10&lt;&gt;"",AH10,"")))</f>
        <v xml:space="preserve">  </v>
      </c>
      <c r="H10" s="563"/>
      <c r="I10" s="563"/>
      <c r="J10" s="563"/>
      <c r="K10" s="563"/>
      <c r="L10" s="612" t="str">
        <f t="shared" ref="L10:L14" si="2">IF(AND(AE10&lt;&gt;"",AI10&lt;&gt;""),AE10 &amp; AI10,IF(AE10&lt;&gt;"",AE10,IF(AI10&lt;&gt;"",AI10,"")))</f>
        <v xml:space="preserve">  </v>
      </c>
      <c r="M10" s="563"/>
      <c r="N10" s="563"/>
      <c r="O10" s="563"/>
      <c r="P10" s="563"/>
      <c r="Q10" s="214"/>
      <c r="R10" s="562"/>
      <c r="S10" s="562"/>
      <c r="T10" s="562"/>
      <c r="U10" s="562"/>
      <c r="V10" s="562"/>
      <c r="W10" s="562"/>
      <c r="X10" s="562"/>
      <c r="AA10" s="439"/>
      <c r="AB10" s="2">
        <v>3.5</v>
      </c>
      <c r="AC10" s="525" t="s">
        <v>20</v>
      </c>
      <c r="AD10" s="525" t="s">
        <v>20</v>
      </c>
      <c r="AE10" s="525" t="s">
        <v>20</v>
      </c>
      <c r="AF10" s="516"/>
      <c r="AG10" s="525" t="s">
        <v>20</v>
      </c>
      <c r="AH10" s="525" t="s">
        <v>20</v>
      </c>
      <c r="AI10" s="525" t="s">
        <v>20</v>
      </c>
      <c r="AJ10" s="439"/>
      <c r="AK10" s="439"/>
      <c r="AM10" s="442"/>
      <c r="AP10" s="213">
        <v>5</v>
      </c>
      <c r="AQ10" s="212" t="str">
        <f ca="1">'GPlan-Translations'!C205</f>
        <v>May</v>
      </c>
      <c r="AY10" s="429">
        <v>43435</v>
      </c>
      <c r="AZ10" s="429">
        <v>43466</v>
      </c>
    </row>
    <row r="11" spans="1:53" ht="18" customHeight="1">
      <c r="A11" s="172">
        <f>AB11</f>
        <v>4</v>
      </c>
      <c r="B11" s="612" t="str">
        <f t="shared" si="0"/>
        <v xml:space="preserve">  </v>
      </c>
      <c r="C11" s="350"/>
      <c r="D11" s="350"/>
      <c r="E11" s="350"/>
      <c r="F11" s="350"/>
      <c r="G11" s="612" t="str">
        <f t="shared" si="1"/>
        <v xml:space="preserve">  </v>
      </c>
      <c r="H11" s="350"/>
      <c r="I11" s="350"/>
      <c r="J11" s="350"/>
      <c r="K11" s="350"/>
      <c r="L11" s="612" t="str">
        <f t="shared" si="2"/>
        <v xml:space="preserve">  </v>
      </c>
      <c r="M11" s="350"/>
      <c r="N11" s="350"/>
      <c r="O11" s="350"/>
      <c r="P11" s="350"/>
      <c r="R11" s="562"/>
      <c r="S11" s="562"/>
      <c r="T11" s="562"/>
      <c r="U11" s="562"/>
      <c r="V11" s="562"/>
      <c r="W11" s="562"/>
      <c r="X11" s="562"/>
      <c r="AA11" s="439"/>
      <c r="AB11" s="361">
        <v>4</v>
      </c>
      <c r="AC11" s="525" t="s">
        <v>20</v>
      </c>
      <c r="AD11" s="525" t="s">
        <v>20</v>
      </c>
      <c r="AE11" s="525" t="s">
        <v>20</v>
      </c>
      <c r="AG11" s="525" t="s">
        <v>20</v>
      </c>
      <c r="AH11" s="525" t="s">
        <v>20</v>
      </c>
      <c r="AI11" s="525" t="s">
        <v>20</v>
      </c>
      <c r="AJ11" s="439"/>
      <c r="AK11" s="439"/>
      <c r="AM11" s="442"/>
      <c r="AP11" s="213">
        <v>6</v>
      </c>
      <c r="AQ11" s="212" t="str">
        <f ca="1">'GPlan-Translations'!C206</f>
        <v>June</v>
      </c>
      <c r="AY11" s="429">
        <v>43465</v>
      </c>
      <c r="AZ11" s="429">
        <v>43496</v>
      </c>
    </row>
    <row r="12" spans="1:53" ht="18" customHeight="1">
      <c r="A12" s="110"/>
      <c r="B12" s="612" t="str">
        <f t="shared" si="0"/>
        <v xml:space="preserve">  </v>
      </c>
      <c r="C12" s="432"/>
      <c r="D12" s="432"/>
      <c r="E12" s="432"/>
      <c r="F12" s="432"/>
      <c r="G12" s="612" t="str">
        <f t="shared" si="1"/>
        <v xml:space="preserve">  </v>
      </c>
      <c r="H12" s="432"/>
      <c r="I12" s="432"/>
      <c r="J12" s="432"/>
      <c r="K12" s="432"/>
      <c r="L12" s="612" t="str">
        <f t="shared" si="2"/>
        <v xml:space="preserve">  </v>
      </c>
      <c r="M12" s="432"/>
      <c r="N12" s="432"/>
      <c r="O12" s="432"/>
      <c r="P12" s="432"/>
      <c r="R12" s="562"/>
      <c r="S12" s="562"/>
      <c r="T12" s="562"/>
      <c r="U12" s="562"/>
      <c r="V12" s="562"/>
      <c r="W12" s="562"/>
      <c r="X12" s="562"/>
      <c r="AA12" s="439"/>
      <c r="AB12" s="361">
        <v>4.5</v>
      </c>
      <c r="AC12" s="526" t="s">
        <v>20</v>
      </c>
      <c r="AD12" s="526" t="s">
        <v>20</v>
      </c>
      <c r="AE12" s="526" t="s">
        <v>20</v>
      </c>
      <c r="AG12" s="526" t="s">
        <v>20</v>
      </c>
      <c r="AH12" s="526" t="s">
        <v>20</v>
      </c>
      <c r="AI12" s="526" t="s">
        <v>20</v>
      </c>
      <c r="AJ12" s="439"/>
      <c r="AK12" s="439"/>
      <c r="AM12" s="442"/>
      <c r="AP12" s="213">
        <v>7</v>
      </c>
      <c r="AQ12" s="212" t="str">
        <f ca="1">'GPlan-Translations'!C207</f>
        <v>July</v>
      </c>
      <c r="AY12" s="426">
        <v>6</v>
      </c>
      <c r="AZ12" s="426">
        <v>2</v>
      </c>
      <c r="BA12" s="215" t="s">
        <v>716</v>
      </c>
    </row>
    <row r="13" spans="1:53" ht="18" customHeight="1">
      <c r="A13" s="110">
        <f>A11+1</f>
        <v>5</v>
      </c>
      <c r="B13" s="612" t="str">
        <f t="shared" si="0"/>
        <v xml:space="preserve">  </v>
      </c>
      <c r="C13" s="432"/>
      <c r="D13" s="432"/>
      <c r="E13" s="432"/>
      <c r="F13" s="432"/>
      <c r="G13" s="612" t="str">
        <f t="shared" si="1"/>
        <v xml:space="preserve">  </v>
      </c>
      <c r="H13" s="432"/>
      <c r="I13" s="432"/>
      <c r="J13" s="432"/>
      <c r="K13" s="432"/>
      <c r="L13" s="612" t="str">
        <f t="shared" si="2"/>
        <v xml:space="preserve">  </v>
      </c>
      <c r="M13" s="432"/>
      <c r="N13" s="432"/>
      <c r="O13" s="432"/>
      <c r="P13" s="432"/>
      <c r="R13" s="562"/>
      <c r="S13" s="562"/>
      <c r="T13" s="562"/>
      <c r="U13" s="562"/>
      <c r="V13" s="562"/>
      <c r="W13" s="562"/>
      <c r="X13" s="562"/>
      <c r="AA13" s="439"/>
      <c r="AB13" s="361">
        <v>5</v>
      </c>
      <c r="AC13" s="526" t="s">
        <v>20</v>
      </c>
      <c r="AD13" s="526" t="s">
        <v>20</v>
      </c>
      <c r="AE13" s="526" t="s">
        <v>20</v>
      </c>
      <c r="AG13" s="526" t="s">
        <v>20</v>
      </c>
      <c r="AH13" s="526" t="s">
        <v>20</v>
      </c>
      <c r="AI13" s="526" t="s">
        <v>20</v>
      </c>
      <c r="AJ13" s="439"/>
      <c r="AK13" s="439"/>
      <c r="AM13" s="442"/>
      <c r="AP13" s="213">
        <v>8</v>
      </c>
      <c r="AQ13" s="212" t="str">
        <f ca="1">'GPlan-Translations'!C208</f>
        <v>August</v>
      </c>
      <c r="AY13" s="110" t="s">
        <v>721</v>
      </c>
      <c r="AZ13" s="110" t="s">
        <v>720</v>
      </c>
    </row>
    <row r="14" spans="1:53">
      <c r="A14" s="110"/>
      <c r="B14" s="612" t="str">
        <f t="shared" si="0"/>
        <v xml:space="preserve">  </v>
      </c>
      <c r="C14" s="432"/>
      <c r="D14" s="432"/>
      <c r="E14" s="432"/>
      <c r="F14" s="432"/>
      <c r="G14" s="612" t="str">
        <f t="shared" si="1"/>
        <v xml:space="preserve">  </v>
      </c>
      <c r="H14" s="432"/>
      <c r="I14" s="432"/>
      <c r="J14" s="432"/>
      <c r="K14" s="432"/>
      <c r="L14" s="612" t="str">
        <f t="shared" si="2"/>
        <v xml:space="preserve">  </v>
      </c>
      <c r="M14" s="432"/>
      <c r="N14" s="432"/>
      <c r="O14" s="432"/>
      <c r="P14" s="432"/>
      <c r="R14" s="562"/>
      <c r="S14" s="562"/>
      <c r="T14" s="562"/>
      <c r="U14" s="562"/>
      <c r="V14" s="562"/>
      <c r="W14" s="562"/>
      <c r="X14" s="562"/>
      <c r="AA14" s="439"/>
      <c r="AB14" s="361">
        <v>5.5</v>
      </c>
      <c r="AC14" s="526" t="s">
        <v>20</v>
      </c>
      <c r="AD14" s="526" t="s">
        <v>20</v>
      </c>
      <c r="AE14" s="526" t="s">
        <v>20</v>
      </c>
      <c r="AG14" s="526" t="s">
        <v>20</v>
      </c>
      <c r="AH14" s="526" t="s">
        <v>20</v>
      </c>
      <c r="AI14" s="526" t="s">
        <v>20</v>
      </c>
      <c r="AJ14" s="439"/>
      <c r="AK14" s="439"/>
      <c r="AM14" s="442"/>
      <c r="AP14" s="213">
        <v>9</v>
      </c>
      <c r="AQ14" s="212" t="str">
        <f ca="1">'GPlan-Translations'!C209</f>
        <v>September</v>
      </c>
      <c r="AZ14" s="442">
        <v>1</v>
      </c>
    </row>
    <row r="15" spans="1:53" ht="18.75" thickBot="1">
      <c r="A15" s="110">
        <f>A13+1</f>
        <v>6</v>
      </c>
      <c r="B15" s="612" t="str">
        <f>IF(AND(AC15&lt;&gt;"",AG15&lt;&gt;""),AC15 &amp; AG15,IF(AC15&lt;&gt;"",AC15,IF(AG15&lt;&gt;"",AG15,"")))</f>
        <v xml:space="preserve">  </v>
      </c>
      <c r="C15" s="415"/>
      <c r="D15" s="416"/>
      <c r="E15" s="416"/>
      <c r="F15" s="191"/>
      <c r="G15" s="612" t="str">
        <f>IF(AND(AD15&lt;&gt;"",AH15&lt;&gt;""),AD15 &amp; AH15,IF(AD15&lt;&gt;"",AD15,IF(AH15&lt;&gt;"",AH15,"")))</f>
        <v xml:space="preserve">  </v>
      </c>
      <c r="H15" s="444"/>
      <c r="I15" s="416"/>
      <c r="J15" s="416"/>
      <c r="K15" s="191"/>
      <c r="L15" s="612" t="str">
        <f>IF(AND(AE15&lt;&gt;"",AI15&lt;&gt;""),AE15 &amp; AI15,IF(AE15&lt;&gt;"",AE15,IF(AI15&lt;&gt;"",AI15,"")))</f>
        <v xml:space="preserve">  </v>
      </c>
      <c r="M15" s="512"/>
      <c r="N15" s="512"/>
      <c r="O15" s="512"/>
      <c r="P15" s="191"/>
      <c r="R15" s="584" t="str">
        <f>"Naksatra: " &amp; AG73 &amp; CHAR(10) &amp; "Yoga: " &amp; AG74</f>
        <v xml:space="preserve">Naksatra:  
Yoga:  </v>
      </c>
      <c r="S15" s="584"/>
      <c r="T15" s="584"/>
      <c r="U15" s="584" t="s">
        <v>708</v>
      </c>
      <c r="V15" s="584"/>
      <c r="W15" s="584"/>
      <c r="X15" s="259" t="str">
        <f>AG75 &amp; CHAR(10) &amp; AG76</f>
        <v xml:space="preserve"> 
 </v>
      </c>
      <c r="AA15" s="439"/>
      <c r="AB15" s="361">
        <v>6</v>
      </c>
      <c r="AC15" s="526" t="s">
        <v>20</v>
      </c>
      <c r="AD15" s="526" t="s">
        <v>20</v>
      </c>
      <c r="AE15" s="526" t="s">
        <v>20</v>
      </c>
      <c r="AG15" s="526" t="s">
        <v>20</v>
      </c>
      <c r="AH15" s="526" t="s">
        <v>20</v>
      </c>
      <c r="AI15" s="526" t="s">
        <v>20</v>
      </c>
      <c r="AJ15" s="439"/>
      <c r="AK15" s="439"/>
      <c r="AM15" s="442"/>
      <c r="AP15" s="213">
        <v>10</v>
      </c>
      <c r="AQ15" s="212" t="str">
        <f ca="1">'GPlan-Translations'!C210</f>
        <v>October</v>
      </c>
    </row>
    <row r="16" spans="1:53" ht="18" customHeight="1">
      <c r="A16" s="110"/>
      <c r="B16" s="612" t="str">
        <f t="shared" ref="B16:B52" si="3">IF(AND(AC16&lt;&gt;"",AG16&lt;&gt;""),AC16 &amp; AG16,IF(AC16&lt;&gt;"",AC16,IF(AG16&lt;&gt;"",AG16,"")))</f>
        <v xml:space="preserve">  </v>
      </c>
      <c r="C16" s="415"/>
      <c r="D16" s="416"/>
      <c r="E16" s="416"/>
      <c r="F16" s="191"/>
      <c r="G16" s="612" t="str">
        <f t="shared" ref="G16:G52" si="4">IF(AND(AD16&lt;&gt;"",AH16&lt;&gt;""),AD16 &amp; AH16,IF(AD16&lt;&gt;"",AD16,IF(AH16&lt;&gt;"",AH16,"")))</f>
        <v xml:space="preserve">  </v>
      </c>
      <c r="H16" s="444"/>
      <c r="I16" s="416"/>
      <c r="J16" s="416"/>
      <c r="K16" s="191"/>
      <c r="L16" s="612" t="str">
        <f t="shared" ref="L16:L52" si="5">IF(AND(AE16&lt;&gt;"",AI16&lt;&gt;""),AE16 &amp; AI16,IF(AE16&lt;&gt;"",AE16,IF(AI16&lt;&gt;"",AI16,"")))</f>
        <v xml:space="preserve">  </v>
      </c>
      <c r="M16" s="513"/>
      <c r="N16" s="513"/>
      <c r="O16" s="513"/>
      <c r="P16" s="191"/>
      <c r="R16" s="293" t="str">
        <f ca="1">'GPlan-Translations'!C165</f>
        <v>Sunday</v>
      </c>
      <c r="S16" s="293"/>
      <c r="T16" s="293"/>
      <c r="U16" s="585" t="str">
        <f>AH65</f>
        <v xml:space="preserve"> </v>
      </c>
      <c r="V16" s="585"/>
      <c r="W16" s="585"/>
      <c r="X16" s="519" t="str">
        <f>AH69</f>
        <v xml:space="preserve"> </v>
      </c>
      <c r="AA16" s="439"/>
      <c r="AB16" s="361">
        <v>6.5</v>
      </c>
      <c r="AC16" s="526" t="s">
        <v>20</v>
      </c>
      <c r="AD16" s="526" t="s">
        <v>20</v>
      </c>
      <c r="AE16" s="526" t="s">
        <v>20</v>
      </c>
      <c r="AG16" s="526" t="s">
        <v>20</v>
      </c>
      <c r="AH16" s="526" t="s">
        <v>20</v>
      </c>
      <c r="AI16" s="526" t="s">
        <v>20</v>
      </c>
      <c r="AJ16" s="439"/>
      <c r="AK16" s="439"/>
      <c r="AM16" s="442"/>
      <c r="AP16" s="213">
        <v>11</v>
      </c>
      <c r="AQ16" s="212" t="str">
        <f ca="1">'GPlan-Translations'!C211</f>
        <v>November</v>
      </c>
      <c r="AT16" s="426" t="str">
        <f>AH72</f>
        <v xml:space="preserve"> </v>
      </c>
    </row>
    <row r="17" spans="1:53">
      <c r="A17" s="110">
        <f>A15+1</f>
        <v>7</v>
      </c>
      <c r="B17" s="612" t="str">
        <f t="shared" si="3"/>
        <v xml:space="preserve">  </v>
      </c>
      <c r="C17" s="415"/>
      <c r="D17" s="416"/>
      <c r="E17" s="416"/>
      <c r="F17" s="191"/>
      <c r="G17" s="612" t="str">
        <f t="shared" si="4"/>
        <v xml:space="preserve">  </v>
      </c>
      <c r="H17" s="444"/>
      <c r="I17" s="416"/>
      <c r="J17" s="416"/>
      <c r="K17" s="191"/>
      <c r="L17" s="612" t="str">
        <f t="shared" si="5"/>
        <v xml:space="preserve">  </v>
      </c>
      <c r="M17" s="513"/>
      <c r="N17" s="513"/>
      <c r="O17" s="513"/>
      <c r="P17" s="191"/>
      <c r="R17" s="587" t="str">
        <f>AH67</f>
        <v xml:space="preserve"> </v>
      </c>
      <c r="S17" s="587"/>
      <c r="T17" s="587"/>
      <c r="U17" s="586"/>
      <c r="V17" s="586"/>
      <c r="W17" s="586"/>
      <c r="X17" s="337" t="str">
        <f>AH70</f>
        <v xml:space="preserve"> </v>
      </c>
      <c r="AA17" s="439"/>
      <c r="AB17" s="361">
        <v>7</v>
      </c>
      <c r="AC17" s="526" t="s">
        <v>20</v>
      </c>
      <c r="AD17" s="526" t="s">
        <v>20</v>
      </c>
      <c r="AE17" s="526" t="s">
        <v>20</v>
      </c>
      <c r="AG17" s="526" t="s">
        <v>20</v>
      </c>
      <c r="AH17" s="526" t="s">
        <v>20</v>
      </c>
      <c r="AI17" s="526" t="s">
        <v>20</v>
      </c>
      <c r="AJ17" s="439"/>
      <c r="AK17" s="439"/>
      <c r="AM17" s="442"/>
      <c r="AP17" s="211">
        <v>12</v>
      </c>
      <c r="AQ17" s="210" t="str">
        <f ca="1">'GPlan-Translations'!C212</f>
        <v>December</v>
      </c>
      <c r="AT17" s="449" t="str">
        <f ca="1">R16</f>
        <v>Sunday</v>
      </c>
    </row>
    <row r="18" spans="1:53" ht="18" customHeight="1">
      <c r="A18" s="110"/>
      <c r="B18" s="612" t="str">
        <f t="shared" si="3"/>
        <v xml:space="preserve">  </v>
      </c>
      <c r="C18" s="415"/>
      <c r="D18" s="416"/>
      <c r="E18" s="416"/>
      <c r="F18" s="191"/>
      <c r="G18" s="612" t="str">
        <f t="shared" si="4"/>
        <v xml:space="preserve">  </v>
      </c>
      <c r="H18" s="444"/>
      <c r="I18" s="416"/>
      <c r="J18" s="416"/>
      <c r="K18" s="191"/>
      <c r="L18" s="612" t="str">
        <f t="shared" si="5"/>
        <v xml:space="preserve">  </v>
      </c>
      <c r="M18" s="513"/>
      <c r="N18" s="513"/>
      <c r="O18" s="513"/>
      <c r="P18" s="191"/>
      <c r="R18" s="588" t="str">
        <f>AH68</f>
        <v xml:space="preserve"> </v>
      </c>
      <c r="S18" s="588"/>
      <c r="T18" s="588"/>
      <c r="U18" s="588"/>
      <c r="V18" s="588"/>
      <c r="W18" s="588"/>
      <c r="X18" s="217" t="str">
        <f>AH71</f>
        <v xml:space="preserve"> </v>
      </c>
      <c r="AA18" s="439"/>
      <c r="AB18" s="361">
        <v>7.5</v>
      </c>
      <c r="AC18" s="526" t="s">
        <v>20</v>
      </c>
      <c r="AD18" s="526" t="s">
        <v>20</v>
      </c>
      <c r="AE18" s="526" t="s">
        <v>20</v>
      </c>
      <c r="AG18" s="526" t="s">
        <v>20</v>
      </c>
      <c r="AH18" s="526" t="s">
        <v>20</v>
      </c>
      <c r="AI18" s="526" t="s">
        <v>20</v>
      </c>
      <c r="AJ18" s="439"/>
      <c r="AK18" s="439"/>
      <c r="AN18" s="110"/>
      <c r="AO18" s="110"/>
      <c r="AR18" s="215"/>
      <c r="AS18" s="215"/>
      <c r="AT18" s="215"/>
      <c r="AU18" s="71"/>
    </row>
    <row r="19" spans="1:53" ht="18" customHeight="1">
      <c r="A19" s="110">
        <f>A17+1</f>
        <v>8</v>
      </c>
      <c r="B19" s="612" t="str">
        <f t="shared" si="3"/>
        <v xml:space="preserve">  </v>
      </c>
      <c r="C19" s="415"/>
      <c r="D19" s="416"/>
      <c r="E19" s="416"/>
      <c r="F19" s="191"/>
      <c r="G19" s="612" t="str">
        <f t="shared" si="4"/>
        <v xml:space="preserve">  </v>
      </c>
      <c r="H19" s="444"/>
      <c r="I19" s="416"/>
      <c r="J19" s="416"/>
      <c r="K19" s="191"/>
      <c r="L19" s="612" t="str">
        <f t="shared" si="5"/>
        <v xml:space="preserve">  </v>
      </c>
      <c r="M19" s="513"/>
      <c r="N19" s="513"/>
      <c r="O19" s="513"/>
      <c r="P19" s="191"/>
      <c r="R19" s="561" t="str">
        <f>AH82</f>
        <v xml:space="preserve"> </v>
      </c>
      <c r="S19" s="561"/>
      <c r="T19" s="561"/>
      <c r="U19" s="561"/>
      <c r="V19" s="561"/>
      <c r="W19" s="561"/>
      <c r="X19" s="561"/>
      <c r="AA19" s="439"/>
      <c r="AB19" s="361">
        <v>8</v>
      </c>
      <c r="AC19" s="526" t="s">
        <v>20</v>
      </c>
      <c r="AD19" s="526" t="s">
        <v>20</v>
      </c>
      <c r="AE19" s="526" t="s">
        <v>20</v>
      </c>
      <c r="AG19" s="526" t="s">
        <v>20</v>
      </c>
      <c r="AH19" s="526" t="s">
        <v>20</v>
      </c>
      <c r="AI19" s="526" t="s">
        <v>20</v>
      </c>
      <c r="AJ19" s="439"/>
      <c r="AK19" s="439"/>
      <c r="AN19" s="110"/>
      <c r="AO19" s="110"/>
      <c r="BA19" s="110"/>
    </row>
    <row r="20" spans="1:53" ht="18" customHeight="1">
      <c r="A20" s="110"/>
      <c r="B20" s="612" t="str">
        <f t="shared" si="3"/>
        <v xml:space="preserve">  </v>
      </c>
      <c r="C20" s="415"/>
      <c r="D20" s="416"/>
      <c r="E20" s="416"/>
      <c r="F20" s="191"/>
      <c r="G20" s="612" t="str">
        <f t="shared" si="4"/>
        <v xml:space="preserve">  </v>
      </c>
      <c r="H20" s="444"/>
      <c r="I20" s="416"/>
      <c r="J20" s="416"/>
      <c r="K20" s="191"/>
      <c r="L20" s="612" t="str">
        <f t="shared" si="5"/>
        <v xml:space="preserve">  </v>
      </c>
      <c r="M20" s="515"/>
      <c r="N20" s="416"/>
      <c r="O20" s="416"/>
      <c r="P20" s="191"/>
      <c r="R20" s="562"/>
      <c r="S20" s="562"/>
      <c r="T20" s="562"/>
      <c r="U20" s="562"/>
      <c r="V20" s="562"/>
      <c r="W20" s="562"/>
      <c r="X20" s="562"/>
      <c r="AA20" s="439"/>
      <c r="AB20" s="361">
        <v>8.5</v>
      </c>
      <c r="AC20" s="526" t="s">
        <v>20</v>
      </c>
      <c r="AD20" s="526" t="s">
        <v>20</v>
      </c>
      <c r="AE20" s="526" t="s">
        <v>20</v>
      </c>
      <c r="AG20" s="526" t="s">
        <v>20</v>
      </c>
      <c r="AH20" s="526" t="s">
        <v>20</v>
      </c>
      <c r="AI20" s="526" t="s">
        <v>20</v>
      </c>
      <c r="AJ20" s="439"/>
      <c r="AK20" s="439"/>
      <c r="AN20" s="110"/>
      <c r="AO20" s="110"/>
      <c r="AQ20" s="110"/>
      <c r="AR20" s="110"/>
      <c r="AS20" s="110"/>
      <c r="AT20" s="110"/>
      <c r="AU20" s="110"/>
      <c r="AV20" s="110"/>
      <c r="AW20" s="110"/>
    </row>
    <row r="21" spans="1:53" s="110" customFormat="1" ht="18" customHeight="1">
      <c r="A21" s="110">
        <f>A19+1</f>
        <v>9</v>
      </c>
      <c r="B21" s="612" t="str">
        <f t="shared" si="3"/>
        <v xml:space="preserve">  </v>
      </c>
      <c r="C21" s="417"/>
      <c r="D21" s="416"/>
      <c r="E21" s="416"/>
      <c r="F21" s="191"/>
      <c r="G21" s="612" t="str">
        <f t="shared" si="4"/>
        <v xml:space="preserve">  </v>
      </c>
      <c r="H21" s="416"/>
      <c r="I21" s="416"/>
      <c r="J21" s="416"/>
      <c r="K21" s="191"/>
      <c r="L21" s="612" t="str">
        <f t="shared" si="5"/>
        <v xml:space="preserve">  </v>
      </c>
      <c r="M21" s="416"/>
      <c r="N21" s="416"/>
      <c r="O21" s="416"/>
      <c r="P21" s="191"/>
      <c r="Q21" s="442"/>
      <c r="R21" s="562"/>
      <c r="S21" s="562"/>
      <c r="T21" s="562"/>
      <c r="U21" s="562"/>
      <c r="V21" s="562"/>
      <c r="W21" s="562"/>
      <c r="X21" s="562"/>
      <c r="Y21" s="212"/>
      <c r="Z21" s="223"/>
      <c r="AA21" s="439"/>
      <c r="AB21" s="361">
        <v>9</v>
      </c>
      <c r="AC21" s="526" t="s">
        <v>20</v>
      </c>
      <c r="AD21" s="526" t="s">
        <v>20</v>
      </c>
      <c r="AE21" s="526" t="s">
        <v>20</v>
      </c>
      <c r="AF21" s="442"/>
      <c r="AG21" s="526" t="s">
        <v>20</v>
      </c>
      <c r="AH21" s="526" t="s">
        <v>20</v>
      </c>
      <c r="AI21" s="526" t="s">
        <v>20</v>
      </c>
      <c r="AJ21" s="439"/>
      <c r="AK21" s="439"/>
      <c r="AL21"/>
      <c r="AM21"/>
      <c r="AO21" s="222"/>
    </row>
    <row r="22" spans="1:53" ht="18" customHeight="1">
      <c r="A22" s="110"/>
      <c r="B22" s="612" t="str">
        <f t="shared" si="3"/>
        <v xml:space="preserve">  </v>
      </c>
      <c r="C22" s="415"/>
      <c r="D22" s="416"/>
      <c r="E22" s="416"/>
      <c r="F22" s="191"/>
      <c r="G22" s="612" t="str">
        <f t="shared" si="4"/>
        <v xml:space="preserve">  </v>
      </c>
      <c r="H22" s="444"/>
      <c r="I22" s="416"/>
      <c r="J22" s="416"/>
      <c r="K22" s="191"/>
      <c r="L22" s="612" t="str">
        <f t="shared" si="5"/>
        <v xml:space="preserve">  </v>
      </c>
      <c r="M22" s="515"/>
      <c r="N22" s="416"/>
      <c r="O22" s="416"/>
      <c r="P22" s="191"/>
      <c r="R22" s="562"/>
      <c r="S22" s="562"/>
      <c r="T22" s="562"/>
      <c r="U22" s="562"/>
      <c r="V22" s="562"/>
      <c r="W22" s="562"/>
      <c r="X22" s="562"/>
      <c r="AA22" s="439"/>
      <c r="AB22" s="361">
        <v>9.5</v>
      </c>
      <c r="AC22" s="526" t="s">
        <v>20</v>
      </c>
      <c r="AD22" s="526" t="s">
        <v>20</v>
      </c>
      <c r="AE22" s="526" t="s">
        <v>20</v>
      </c>
      <c r="AG22" s="526" t="s">
        <v>20</v>
      </c>
      <c r="AH22" s="526" t="s">
        <v>20</v>
      </c>
      <c r="AI22" s="526" t="s">
        <v>20</v>
      </c>
      <c r="AJ22" s="439"/>
      <c r="AK22" s="439"/>
      <c r="AN22" s="110"/>
    </row>
    <row r="23" spans="1:53" ht="18" customHeight="1">
      <c r="A23" s="110">
        <f>A21+1</f>
        <v>10</v>
      </c>
      <c r="B23" s="612" t="str">
        <f t="shared" si="3"/>
        <v xml:space="preserve">  </v>
      </c>
      <c r="C23" s="415"/>
      <c r="D23" s="416"/>
      <c r="E23" s="416"/>
      <c r="F23" s="191"/>
      <c r="G23" s="612" t="str">
        <f t="shared" si="4"/>
        <v xml:space="preserve">  </v>
      </c>
      <c r="H23" s="444"/>
      <c r="I23" s="416"/>
      <c r="J23" s="416"/>
      <c r="K23" s="191"/>
      <c r="L23" s="612" t="str">
        <f t="shared" si="5"/>
        <v xml:space="preserve">  </v>
      </c>
      <c r="M23" s="515"/>
      <c r="N23" s="416"/>
      <c r="O23" s="416"/>
      <c r="P23" s="191"/>
      <c r="R23" s="562"/>
      <c r="S23" s="562"/>
      <c r="T23" s="562"/>
      <c r="U23" s="562"/>
      <c r="V23" s="562"/>
      <c r="W23" s="562"/>
      <c r="X23" s="562"/>
      <c r="AA23" s="439"/>
      <c r="AB23" s="361">
        <v>10</v>
      </c>
      <c r="AC23" s="526" t="s">
        <v>20</v>
      </c>
      <c r="AD23" s="526" t="s">
        <v>20</v>
      </c>
      <c r="AE23" s="526" t="s">
        <v>20</v>
      </c>
      <c r="AG23" s="526" t="s">
        <v>20</v>
      </c>
      <c r="AH23" s="526" t="s">
        <v>20</v>
      </c>
      <c r="AI23" s="526" t="s">
        <v>20</v>
      </c>
      <c r="AJ23" s="439"/>
      <c r="AK23" s="439"/>
      <c r="AN23" s="110"/>
    </row>
    <row r="24" spans="1:53" ht="18" customHeight="1">
      <c r="A24" s="110"/>
      <c r="B24" s="612" t="str">
        <f t="shared" si="3"/>
        <v xml:space="preserve">  </v>
      </c>
      <c r="C24" s="415"/>
      <c r="D24" s="416"/>
      <c r="E24" s="416"/>
      <c r="F24" s="191"/>
      <c r="G24" s="612" t="str">
        <f t="shared" si="4"/>
        <v xml:space="preserve">  </v>
      </c>
      <c r="H24" s="444"/>
      <c r="I24" s="416"/>
      <c r="J24" s="416"/>
      <c r="K24" s="191"/>
      <c r="L24" s="612" t="str">
        <f t="shared" si="5"/>
        <v xml:space="preserve">  </v>
      </c>
      <c r="M24" s="515"/>
      <c r="N24" s="416"/>
      <c r="O24" s="416"/>
      <c r="P24" s="190"/>
      <c r="R24" s="562"/>
      <c r="S24" s="562"/>
      <c r="T24" s="562"/>
      <c r="U24" s="562"/>
      <c r="V24" s="562"/>
      <c r="W24" s="562"/>
      <c r="X24" s="562"/>
      <c r="Y24" s="221"/>
      <c r="AA24" s="439"/>
      <c r="AB24" s="361">
        <v>10.5</v>
      </c>
      <c r="AC24" s="526" t="s">
        <v>20</v>
      </c>
      <c r="AD24" s="526" t="s">
        <v>20</v>
      </c>
      <c r="AE24" s="526" t="s">
        <v>20</v>
      </c>
      <c r="AG24" s="526" t="s">
        <v>20</v>
      </c>
      <c r="AH24" s="526" t="s">
        <v>20</v>
      </c>
      <c r="AI24" s="526" t="s">
        <v>20</v>
      </c>
      <c r="AJ24" s="439"/>
      <c r="AK24" s="439"/>
      <c r="AN24" s="110"/>
    </row>
    <row r="25" spans="1:53" ht="18" customHeight="1">
      <c r="A25" s="110">
        <f>A23+1</f>
        <v>11</v>
      </c>
      <c r="B25" s="612" t="str">
        <f t="shared" si="3"/>
        <v xml:space="preserve">  </v>
      </c>
      <c r="C25" s="415"/>
      <c r="D25" s="416"/>
      <c r="E25" s="416"/>
      <c r="F25" s="191"/>
      <c r="G25" s="612" t="str">
        <f t="shared" si="4"/>
        <v xml:space="preserve">  </v>
      </c>
      <c r="H25" s="444"/>
      <c r="I25" s="416"/>
      <c r="J25" s="416"/>
      <c r="K25" s="191"/>
      <c r="L25" s="612" t="str">
        <f t="shared" si="5"/>
        <v xml:space="preserve">  </v>
      </c>
      <c r="M25" s="515"/>
      <c r="N25" s="416"/>
      <c r="O25" s="416"/>
      <c r="P25" s="190"/>
      <c r="R25" s="562"/>
      <c r="S25" s="562"/>
      <c r="T25" s="562"/>
      <c r="U25" s="562"/>
      <c r="V25" s="562"/>
      <c r="W25" s="562"/>
      <c r="X25" s="562"/>
      <c r="Y25" s="57"/>
      <c r="AA25" s="439"/>
      <c r="AB25" s="361">
        <v>11</v>
      </c>
      <c r="AC25" s="526" t="s">
        <v>20</v>
      </c>
      <c r="AD25" s="526" t="s">
        <v>20</v>
      </c>
      <c r="AE25" s="526" t="s">
        <v>20</v>
      </c>
      <c r="AG25" s="526" t="s">
        <v>20</v>
      </c>
      <c r="AH25" s="526" t="s">
        <v>20</v>
      </c>
      <c r="AI25" s="526" t="s">
        <v>20</v>
      </c>
      <c r="AJ25" s="439"/>
      <c r="AK25" s="439"/>
      <c r="AN25" s="110"/>
    </row>
    <row r="26" spans="1:53" ht="18" customHeight="1">
      <c r="A26" s="110"/>
      <c r="B26" s="612" t="str">
        <f t="shared" si="3"/>
        <v xml:space="preserve">  </v>
      </c>
      <c r="C26" s="415"/>
      <c r="D26" s="416"/>
      <c r="E26" s="416"/>
      <c r="F26" s="191"/>
      <c r="G26" s="612" t="str">
        <f t="shared" si="4"/>
        <v xml:space="preserve">  </v>
      </c>
      <c r="H26" s="444"/>
      <c r="I26" s="416"/>
      <c r="J26" s="416"/>
      <c r="K26" s="191"/>
      <c r="L26" s="612" t="str">
        <f t="shared" si="5"/>
        <v xml:space="preserve">  </v>
      </c>
      <c r="M26" s="515"/>
      <c r="N26" s="416"/>
      <c r="O26" s="416"/>
      <c r="P26" s="190"/>
      <c r="R26" s="562"/>
      <c r="S26" s="562"/>
      <c r="T26" s="562"/>
      <c r="U26" s="562"/>
      <c r="V26" s="562"/>
      <c r="W26" s="562"/>
      <c r="X26" s="562"/>
      <c r="AA26" s="439"/>
      <c r="AB26" s="361">
        <v>11.5</v>
      </c>
      <c r="AC26" s="526" t="s">
        <v>20</v>
      </c>
      <c r="AD26" s="526" t="s">
        <v>20</v>
      </c>
      <c r="AE26" s="526" t="s">
        <v>20</v>
      </c>
      <c r="AG26" s="526" t="s">
        <v>20</v>
      </c>
      <c r="AH26" s="526" t="s">
        <v>20</v>
      </c>
      <c r="AI26" s="526" t="s">
        <v>20</v>
      </c>
      <c r="AJ26" s="439"/>
      <c r="AK26" s="439"/>
      <c r="AN26" s="110"/>
    </row>
    <row r="27" spans="1:53">
      <c r="A27" s="110">
        <f>A25+1</f>
        <v>12</v>
      </c>
      <c r="B27" s="612" t="str">
        <f t="shared" si="3"/>
        <v xml:space="preserve">  </v>
      </c>
      <c r="C27" s="415"/>
      <c r="D27" s="416"/>
      <c r="E27" s="416"/>
      <c r="F27" s="191"/>
      <c r="G27" s="612" t="str">
        <f t="shared" si="4"/>
        <v xml:space="preserve">  </v>
      </c>
      <c r="H27" s="444"/>
      <c r="I27" s="416"/>
      <c r="J27" s="416"/>
      <c r="K27" s="191"/>
      <c r="L27" s="612" t="str">
        <f t="shared" si="5"/>
        <v xml:space="preserve">  </v>
      </c>
      <c r="M27" s="515"/>
      <c r="N27" s="416"/>
      <c r="O27" s="416"/>
      <c r="P27" s="190"/>
      <c r="R27" s="562"/>
      <c r="S27" s="562"/>
      <c r="T27" s="562"/>
      <c r="U27" s="562"/>
      <c r="V27" s="562"/>
      <c r="W27" s="562"/>
      <c r="X27" s="562"/>
      <c r="AA27" s="439"/>
      <c r="AB27" s="361">
        <v>12</v>
      </c>
      <c r="AC27" s="526" t="s">
        <v>20</v>
      </c>
      <c r="AD27" s="526" t="s">
        <v>20</v>
      </c>
      <c r="AE27" s="526" t="s">
        <v>20</v>
      </c>
      <c r="AG27" s="526" t="s">
        <v>20</v>
      </c>
      <c r="AH27" s="526" t="s">
        <v>20</v>
      </c>
      <c r="AI27" s="526" t="s">
        <v>20</v>
      </c>
      <c r="AJ27" s="439"/>
      <c r="AK27" s="439"/>
      <c r="AN27" s="110"/>
      <c r="AQ27" s="385">
        <v>-6</v>
      </c>
      <c r="AR27" s="385">
        <v>-5</v>
      </c>
      <c r="AS27" s="385">
        <v>-4</v>
      </c>
      <c r="AT27" s="385">
        <v>-3</v>
      </c>
      <c r="AU27" s="385">
        <v>-2</v>
      </c>
      <c r="AV27" s="385">
        <v>-1</v>
      </c>
      <c r="AW27" s="385">
        <v>0</v>
      </c>
    </row>
    <row r="28" spans="1:53">
      <c r="A28" s="110"/>
      <c r="B28" s="612" t="str">
        <f t="shared" si="3"/>
        <v xml:space="preserve">  </v>
      </c>
      <c r="C28" s="415"/>
      <c r="D28" s="416"/>
      <c r="E28" s="416"/>
      <c r="F28" s="191"/>
      <c r="G28" s="612" t="str">
        <f t="shared" si="4"/>
        <v xml:space="preserve">  </v>
      </c>
      <c r="H28" s="444"/>
      <c r="I28" s="416"/>
      <c r="J28" s="416"/>
      <c r="K28" s="191"/>
      <c r="L28" s="612" t="str">
        <f t="shared" si="5"/>
        <v xml:space="preserve">  </v>
      </c>
      <c r="M28" s="515"/>
      <c r="N28" s="416"/>
      <c r="O28" s="416"/>
      <c r="P28" s="190"/>
      <c r="R28" s="562"/>
      <c r="S28" s="562"/>
      <c r="T28" s="562"/>
      <c r="U28" s="562"/>
      <c r="V28" s="562"/>
      <c r="W28" s="562"/>
      <c r="X28" s="562"/>
      <c r="AA28" s="439"/>
      <c r="AB28" s="361">
        <v>12.5</v>
      </c>
      <c r="AC28" s="526" t="s">
        <v>20</v>
      </c>
      <c r="AD28" s="526" t="s">
        <v>20</v>
      </c>
      <c r="AE28" s="526" t="s">
        <v>20</v>
      </c>
      <c r="AG28" s="526" t="s">
        <v>20</v>
      </c>
      <c r="AH28" s="526" t="s">
        <v>20</v>
      </c>
      <c r="AI28" s="526" t="s">
        <v>20</v>
      </c>
      <c r="AJ28" s="439"/>
      <c r="AK28" s="439"/>
      <c r="AN28" s="110"/>
    </row>
    <row r="29" spans="1:53" ht="18.75" thickBot="1">
      <c r="A29" s="110">
        <f>A27+1</f>
        <v>13</v>
      </c>
      <c r="B29" s="612" t="str">
        <f t="shared" si="3"/>
        <v xml:space="preserve">  </v>
      </c>
      <c r="C29" s="415"/>
      <c r="D29" s="416"/>
      <c r="E29" s="416"/>
      <c r="F29" s="191"/>
      <c r="G29" s="612" t="str">
        <f t="shared" si="4"/>
        <v xml:space="preserve">  </v>
      </c>
      <c r="H29" s="444"/>
      <c r="I29" s="416"/>
      <c r="J29" s="416"/>
      <c r="K29" s="191"/>
      <c r="L29" s="612" t="str">
        <f t="shared" si="5"/>
        <v xml:space="preserve">  </v>
      </c>
      <c r="M29" s="515"/>
      <c r="N29" s="416"/>
      <c r="O29" s="416"/>
      <c r="P29" s="190"/>
      <c r="R29" s="578" t="str">
        <f>"Naksatra: " &amp; AH73 &amp; CHAR(10) &amp; "Yoga: " &amp; AH74</f>
        <v xml:space="preserve">Naksatra:  
Yoga:  </v>
      </c>
      <c r="S29" s="578"/>
      <c r="T29" s="578"/>
      <c r="U29" s="578" t="s">
        <v>708</v>
      </c>
      <c r="V29" s="578"/>
      <c r="W29" s="578"/>
      <c r="X29" s="258" t="str">
        <f>AH75 &amp; CHAR(10) &amp; AH76</f>
        <v xml:space="preserve"> 
 </v>
      </c>
      <c r="AA29" s="439"/>
      <c r="AB29" s="361">
        <v>13</v>
      </c>
      <c r="AC29" s="526" t="s">
        <v>20</v>
      </c>
      <c r="AD29" s="526" t="s">
        <v>20</v>
      </c>
      <c r="AE29" s="526" t="s">
        <v>20</v>
      </c>
      <c r="AG29" s="526" t="s">
        <v>20</v>
      </c>
      <c r="AH29" s="526" t="s">
        <v>20</v>
      </c>
      <c r="AI29" s="526" t="s">
        <v>20</v>
      </c>
      <c r="AJ29" s="439"/>
      <c r="AK29" s="439"/>
      <c r="AN29" s="110"/>
      <c r="AP29" s="262"/>
      <c r="AQ29" s="94">
        <v>1</v>
      </c>
      <c r="AR29" s="94">
        <v>2</v>
      </c>
      <c r="AS29" s="94">
        <v>3</v>
      </c>
      <c r="AT29" s="94">
        <v>4</v>
      </c>
      <c r="AU29" s="94">
        <v>5</v>
      </c>
      <c r="AV29" s="94">
        <v>6</v>
      </c>
      <c r="AW29" s="94">
        <v>7</v>
      </c>
    </row>
    <row r="30" spans="1:53">
      <c r="A30" s="110"/>
      <c r="B30" s="612" t="str">
        <f t="shared" si="3"/>
        <v xml:space="preserve">  </v>
      </c>
      <c r="C30" s="415"/>
      <c r="D30" s="416"/>
      <c r="E30" s="416"/>
      <c r="F30" s="191"/>
      <c r="G30" s="612" t="str">
        <f t="shared" si="4"/>
        <v xml:space="preserve">  </v>
      </c>
      <c r="H30" s="444"/>
      <c r="I30" s="416"/>
      <c r="J30" s="416"/>
      <c r="K30" s="191"/>
      <c r="L30" s="612" t="str">
        <f t="shared" si="5"/>
        <v xml:space="preserve">  </v>
      </c>
      <c r="M30" s="513"/>
      <c r="N30" s="513"/>
      <c r="O30" s="513"/>
      <c r="P30" s="191"/>
      <c r="R30" s="579" t="str">
        <f ca="1">VLOOKUP(AY9,$AP$6:$AQ$17,2,FALSE)</f>
        <v>December</v>
      </c>
      <c r="S30" s="580"/>
      <c r="T30" s="580"/>
      <c r="U30" s="580"/>
      <c r="V30" s="580"/>
      <c r="W30" s="580"/>
      <c r="X30" s="581"/>
      <c r="AA30" s="439"/>
      <c r="AB30" s="361">
        <v>13.5</v>
      </c>
      <c r="AC30" s="526" t="s">
        <v>20</v>
      </c>
      <c r="AD30" s="526" t="s">
        <v>20</v>
      </c>
      <c r="AE30" s="526" t="s">
        <v>20</v>
      </c>
      <c r="AG30" s="526" t="s">
        <v>20</v>
      </c>
      <c r="AH30" s="526" t="s">
        <v>20</v>
      </c>
      <c r="AI30" s="526" t="s">
        <v>20</v>
      </c>
      <c r="AJ30" s="439"/>
      <c r="AK30" s="439"/>
      <c r="AN30" s="110"/>
      <c r="AO30" s="110"/>
      <c r="AP30" s="418"/>
      <c r="AQ30" s="257">
        <f>AY9</f>
        <v>12</v>
      </c>
      <c r="AR30" s="251"/>
      <c r="AS30" s="251"/>
      <c r="AT30" s="251"/>
      <c r="AU30" s="251"/>
      <c r="AV30" s="251"/>
      <c r="AW30" s="251"/>
      <c r="BA30" s="110"/>
    </row>
    <row r="31" spans="1:53">
      <c r="A31" s="110">
        <f>A29+1</f>
        <v>14</v>
      </c>
      <c r="B31" s="612" t="str">
        <f t="shared" si="3"/>
        <v xml:space="preserve">  </v>
      </c>
      <c r="C31" s="415"/>
      <c r="D31" s="416"/>
      <c r="E31" s="416"/>
      <c r="F31" s="191"/>
      <c r="G31" s="612" t="str">
        <f t="shared" si="4"/>
        <v xml:space="preserve">  </v>
      </c>
      <c r="H31" s="444"/>
      <c r="I31" s="416"/>
      <c r="J31" s="416"/>
      <c r="K31" s="191"/>
      <c r="L31" s="612" t="str">
        <f t="shared" si="5"/>
        <v xml:space="preserve">  </v>
      </c>
      <c r="M31" s="515"/>
      <c r="N31" s="515"/>
      <c r="O31" s="515"/>
      <c r="P31" s="191"/>
      <c r="R31" s="238" t="str">
        <f ca="1">'GPlan-Translations'!$C$214</f>
        <v>Mo</v>
      </c>
      <c r="S31" s="80" t="str">
        <f ca="1">'GPlan-Translations'!$C$215</f>
        <v>Tu</v>
      </c>
      <c r="T31" s="80" t="str">
        <f ca="1">'GPlan-Translations'!$C$216</f>
        <v>We</v>
      </c>
      <c r="U31" s="80" t="str">
        <f ca="1">'GPlan-Translations'!$C$217</f>
        <v>Th</v>
      </c>
      <c r="V31" s="80" t="str">
        <f ca="1">'GPlan-Translations'!$C$218</f>
        <v>Fr</v>
      </c>
      <c r="W31" s="419" t="str">
        <f ca="1">'GPlan-Translations'!$C$219</f>
        <v>Sa</v>
      </c>
      <c r="X31" s="420" t="str">
        <f ca="1">'GPlan-Translations'!$C$213</f>
        <v>Su</v>
      </c>
      <c r="AA31" s="439"/>
      <c r="AB31" s="361">
        <v>14</v>
      </c>
      <c r="AC31" s="526" t="s">
        <v>20</v>
      </c>
      <c r="AD31" s="526" t="s">
        <v>20</v>
      </c>
      <c r="AE31" s="526" t="s">
        <v>20</v>
      </c>
      <c r="AG31" s="526" t="s">
        <v>20</v>
      </c>
      <c r="AH31" s="526" t="s">
        <v>20</v>
      </c>
      <c r="AI31" s="526" t="s">
        <v>20</v>
      </c>
      <c r="AJ31" s="439"/>
      <c r="AK31" s="439"/>
      <c r="AN31" s="110"/>
      <c r="AO31" s="110"/>
      <c r="AP31" s="421" t="s">
        <v>719</v>
      </c>
      <c r="AQ31" s="83" t="str">
        <f t="shared" ref="AQ31:AW31" ca="1" si="6">R31</f>
        <v>Mo</v>
      </c>
      <c r="AR31" s="84" t="str">
        <f t="shared" ca="1" si="6"/>
        <v>Tu</v>
      </c>
      <c r="AS31" s="84" t="str">
        <f t="shared" ca="1" si="6"/>
        <v>We</v>
      </c>
      <c r="AT31" s="84" t="str">
        <f t="shared" ca="1" si="6"/>
        <v>Th</v>
      </c>
      <c r="AU31" s="84" t="str">
        <f t="shared" ca="1" si="6"/>
        <v>Fr</v>
      </c>
      <c r="AV31" s="244" t="str">
        <f t="shared" ca="1" si="6"/>
        <v>Sa</v>
      </c>
      <c r="AW31" s="86" t="str">
        <f t="shared" ca="1" si="6"/>
        <v>Su</v>
      </c>
    </row>
    <row r="32" spans="1:53" ht="1.5" customHeight="1">
      <c r="A32" s="110"/>
      <c r="B32" s="612" t="str">
        <f t="shared" si="3"/>
        <v xml:space="preserve">  </v>
      </c>
      <c r="C32" s="433"/>
      <c r="D32" s="434"/>
      <c r="E32" s="434"/>
      <c r="F32" s="435"/>
      <c r="G32" s="612" t="str">
        <f t="shared" si="4"/>
        <v xml:space="preserve">  </v>
      </c>
      <c r="H32" s="344"/>
      <c r="I32" s="434"/>
      <c r="J32" s="434"/>
      <c r="K32" s="435"/>
      <c r="L32" s="612" t="str">
        <f t="shared" si="5"/>
        <v xml:space="preserve">  </v>
      </c>
      <c r="M32" s="344"/>
      <c r="N32" s="344"/>
      <c r="O32" s="344"/>
      <c r="P32" s="435"/>
      <c r="R32" s="242"/>
      <c r="S32" s="243"/>
      <c r="T32" s="80"/>
      <c r="U32" s="80"/>
      <c r="V32" s="80"/>
      <c r="W32" s="238"/>
      <c r="X32" s="237"/>
      <c r="AA32" s="439"/>
      <c r="AB32" s="439"/>
      <c r="AC32" s="526" t="s">
        <v>20</v>
      </c>
      <c r="AD32" s="526" t="s">
        <v>20</v>
      </c>
      <c r="AE32" s="526" t="s">
        <v>20</v>
      </c>
      <c r="AG32" s="526" t="s">
        <v>20</v>
      </c>
      <c r="AH32" s="526" t="s">
        <v>20</v>
      </c>
      <c r="AI32" s="526" t="s">
        <v>20</v>
      </c>
      <c r="AJ32" s="439"/>
      <c r="AK32" s="439"/>
      <c r="AN32" s="110"/>
      <c r="AO32" s="110"/>
      <c r="AP32" s="253"/>
      <c r="AQ32" s="236"/>
      <c r="AR32" s="80"/>
      <c r="AS32" s="80"/>
      <c r="AT32" s="80"/>
      <c r="AU32" s="80"/>
      <c r="AV32" s="235"/>
      <c r="AW32" s="234"/>
    </row>
    <row r="33" spans="1:51">
      <c r="A33" s="110"/>
      <c r="B33" s="612" t="str">
        <f t="shared" si="3"/>
        <v xml:space="preserve">  </v>
      </c>
      <c r="C33" s="233"/>
      <c r="D33" s="201"/>
      <c r="E33" s="201"/>
      <c r="F33" s="191"/>
      <c r="G33" s="612" t="str">
        <f t="shared" si="4"/>
        <v xml:space="preserve">  </v>
      </c>
      <c r="H33" s="443"/>
      <c r="I33" s="201"/>
      <c r="J33" s="201"/>
      <c r="K33" s="191"/>
      <c r="L33" s="612" t="str">
        <f t="shared" si="5"/>
        <v xml:space="preserve">  </v>
      </c>
      <c r="M33" s="514"/>
      <c r="N33" s="514"/>
      <c r="O33" s="514"/>
      <c r="P33" s="191"/>
      <c r="R33" s="231">
        <f>IF(AN33="-",IF(AN41="-","",AN41),AN33)</f>
        <v>43465</v>
      </c>
      <c r="S33" s="232" t="str">
        <f>IF(AO33="-",IF(AO41="-","",AO41),AO33)</f>
        <v/>
      </c>
      <c r="T33" s="232" t="str">
        <f>IF($AY$12=AS29,$AY$10,IF(AO33="-","",AO33+1))</f>
        <v/>
      </c>
      <c r="U33" s="232" t="str">
        <f>IF($AY$12=AT29,$AY$10,IF(T33="","",T33+1))</f>
        <v/>
      </c>
      <c r="V33" s="232" t="str">
        <f>IF($AY$12=AU29,$AY$10,IF(U33="","",U33+1))</f>
        <v/>
      </c>
      <c r="W33" s="231">
        <f>IF($AY$12=AV29,$AY$10,IF(V33="","",V33+1))</f>
        <v>43435</v>
      </c>
      <c r="X33" s="230">
        <f>IF($AY$12=AW29,$AY$10,IF(W33="","",W33+1))</f>
        <v>43436</v>
      </c>
      <c r="AA33" s="439"/>
      <c r="AB33" s="361">
        <v>14.5</v>
      </c>
      <c r="AC33" s="526" t="s">
        <v>20</v>
      </c>
      <c r="AD33" s="526" t="s">
        <v>20</v>
      </c>
      <c r="AE33" s="526" t="s">
        <v>20</v>
      </c>
      <c r="AG33" s="526" t="s">
        <v>20</v>
      </c>
      <c r="AH33" s="526" t="s">
        <v>20</v>
      </c>
      <c r="AI33" s="526" t="s">
        <v>20</v>
      </c>
      <c r="AJ33" s="439"/>
      <c r="AK33" s="385">
        <v>35</v>
      </c>
      <c r="AL33" s="385">
        <v>0</v>
      </c>
      <c r="AN33" s="422" t="str">
        <f>IF($AY$12=AQ29,$AY$10,"-")</f>
        <v>-</v>
      </c>
      <c r="AO33" s="422" t="str">
        <f>IF($AY$12=AR29,$AY$10,IF(AN33="-","-",AN33+1))</f>
        <v>-</v>
      </c>
      <c r="AP33" s="386" t="str">
        <f>IF(X33=$U$16,1,"")</f>
        <v/>
      </c>
      <c r="AQ33" s="423"/>
      <c r="AR33" s="424"/>
      <c r="AS33" s="94"/>
      <c r="AT33" s="94"/>
      <c r="AU33" s="94"/>
      <c r="AV33" s="229"/>
      <c r="AW33" s="96"/>
      <c r="AY33" s="425" t="s">
        <v>20</v>
      </c>
    </row>
    <row r="34" spans="1:51" ht="1.5" customHeight="1">
      <c r="A34" s="110"/>
      <c r="B34" s="612" t="str">
        <f t="shared" si="3"/>
        <v xml:space="preserve">  </v>
      </c>
      <c r="C34" s="433"/>
      <c r="D34" s="434"/>
      <c r="E34" s="434"/>
      <c r="F34" s="435"/>
      <c r="G34" s="612" t="str">
        <f t="shared" si="4"/>
        <v xml:space="preserve">  </v>
      </c>
      <c r="H34" s="344"/>
      <c r="I34" s="434"/>
      <c r="J34" s="434"/>
      <c r="K34" s="435"/>
      <c r="L34" s="612" t="str">
        <f t="shared" si="5"/>
        <v xml:space="preserve">  </v>
      </c>
      <c r="M34" s="344"/>
      <c r="N34" s="344"/>
      <c r="O34" s="344"/>
      <c r="P34" s="435"/>
      <c r="R34" s="238"/>
      <c r="S34" s="80"/>
      <c r="T34" s="80"/>
      <c r="U34" s="80"/>
      <c r="V34" s="80"/>
      <c r="W34" s="238"/>
      <c r="X34" s="237"/>
      <c r="AA34" s="439"/>
      <c r="AB34" s="439"/>
      <c r="AC34" s="526" t="s">
        <v>20</v>
      </c>
      <c r="AD34" s="526" t="s">
        <v>20</v>
      </c>
      <c r="AE34" s="526" t="s">
        <v>20</v>
      </c>
      <c r="AG34" s="526" t="s">
        <v>20</v>
      </c>
      <c r="AH34" s="526" t="s">
        <v>20</v>
      </c>
      <c r="AI34" s="526" t="s">
        <v>20</v>
      </c>
      <c r="AJ34" s="439"/>
      <c r="AK34" s="439"/>
      <c r="AN34" s="110"/>
      <c r="AO34" s="110"/>
      <c r="AP34" s="253"/>
      <c r="AQ34" s="236"/>
      <c r="AR34" s="80"/>
      <c r="AS34" s="80"/>
      <c r="AT34" s="80"/>
      <c r="AU34" s="80"/>
      <c r="AV34" s="235"/>
      <c r="AW34" s="234"/>
    </row>
    <row r="35" spans="1:51" ht="18" customHeight="1">
      <c r="A35" s="110">
        <f>A31+1</f>
        <v>15</v>
      </c>
      <c r="B35" s="612" t="str">
        <f t="shared" si="3"/>
        <v xml:space="preserve">  </v>
      </c>
      <c r="C35" s="233"/>
      <c r="D35" s="201"/>
      <c r="E35" s="201"/>
      <c r="F35" s="191"/>
      <c r="G35" s="612" t="str">
        <f t="shared" si="4"/>
        <v xml:space="preserve">  </v>
      </c>
      <c r="H35" s="443"/>
      <c r="I35" s="201"/>
      <c r="J35" s="201"/>
      <c r="K35" s="191"/>
      <c r="L35" s="612" t="str">
        <f t="shared" si="5"/>
        <v xml:space="preserve">  </v>
      </c>
      <c r="M35" s="514"/>
      <c r="N35" s="514"/>
      <c r="O35" s="514"/>
      <c r="P35" s="191"/>
      <c r="R35" s="231">
        <f>X33+1</f>
        <v>43437</v>
      </c>
      <c r="S35" s="232">
        <f t="shared" ref="S35:X35" si="7">R35+1</f>
        <v>43438</v>
      </c>
      <c r="T35" s="232">
        <f t="shared" si="7"/>
        <v>43439</v>
      </c>
      <c r="U35" s="232">
        <f t="shared" si="7"/>
        <v>43440</v>
      </c>
      <c r="V35" s="232">
        <f t="shared" si="7"/>
        <v>43441</v>
      </c>
      <c r="W35" s="231">
        <f t="shared" si="7"/>
        <v>43442</v>
      </c>
      <c r="X35" s="230">
        <f t="shared" si="7"/>
        <v>43443</v>
      </c>
      <c r="AA35" s="439"/>
      <c r="AB35" s="361">
        <v>15</v>
      </c>
      <c r="AC35" s="526" t="s">
        <v>20</v>
      </c>
      <c r="AD35" s="526" t="s">
        <v>20</v>
      </c>
      <c r="AE35" s="526" t="s">
        <v>20</v>
      </c>
      <c r="AG35" s="526" t="s">
        <v>20</v>
      </c>
      <c r="AH35" s="526" t="s">
        <v>20</v>
      </c>
      <c r="AI35" s="526" t="s">
        <v>20</v>
      </c>
      <c r="AJ35" s="439"/>
      <c r="AK35" s="439"/>
      <c r="AL35" s="385">
        <v>7</v>
      </c>
      <c r="AN35" s="110"/>
      <c r="AO35" s="110"/>
      <c r="AP35" s="240" t="str">
        <f>IF(X35=$U$16,1,"")</f>
        <v/>
      </c>
      <c r="AQ35" s="93"/>
      <c r="AR35" s="94"/>
      <c r="AS35" s="94"/>
      <c r="AT35" s="94"/>
      <c r="AU35" s="94"/>
      <c r="AV35" s="229"/>
      <c r="AW35" s="96"/>
    </row>
    <row r="36" spans="1:51" ht="1.5" customHeight="1">
      <c r="A36" s="110"/>
      <c r="B36" s="612" t="str">
        <f t="shared" si="3"/>
        <v xml:space="preserve">  </v>
      </c>
      <c r="C36" s="433"/>
      <c r="D36" s="434"/>
      <c r="E36" s="434"/>
      <c r="F36" s="435"/>
      <c r="G36" s="612" t="str">
        <f t="shared" si="4"/>
        <v xml:space="preserve">  </v>
      </c>
      <c r="H36" s="344"/>
      <c r="I36" s="434"/>
      <c r="J36" s="434"/>
      <c r="K36" s="435"/>
      <c r="L36" s="612" t="str">
        <f t="shared" si="5"/>
        <v xml:space="preserve">  </v>
      </c>
      <c r="M36" s="344"/>
      <c r="N36" s="344"/>
      <c r="O36" s="344"/>
      <c r="P36" s="435"/>
      <c r="R36" s="238"/>
      <c r="S36" s="243"/>
      <c r="T36" s="243"/>
      <c r="U36" s="243"/>
      <c r="V36" s="243"/>
      <c r="W36" s="242"/>
      <c r="X36" s="241"/>
      <c r="AA36" s="439"/>
      <c r="AB36" s="439"/>
      <c r="AC36" s="526" t="s">
        <v>20</v>
      </c>
      <c r="AD36" s="526" t="s">
        <v>20</v>
      </c>
      <c r="AE36" s="526" t="s">
        <v>20</v>
      </c>
      <c r="AG36" s="526" t="s">
        <v>20</v>
      </c>
      <c r="AH36" s="526" t="s">
        <v>20</v>
      </c>
      <c r="AI36" s="526" t="s">
        <v>20</v>
      </c>
      <c r="AJ36" s="439"/>
      <c r="AK36" s="439"/>
      <c r="AN36" s="110"/>
      <c r="AO36" s="110"/>
      <c r="AP36" s="253"/>
      <c r="AQ36" s="236"/>
      <c r="AR36" s="80"/>
      <c r="AS36" s="80"/>
      <c r="AT36" s="80"/>
      <c r="AU36" s="80"/>
      <c r="AV36" s="235"/>
      <c r="AW36" s="234"/>
    </row>
    <row r="37" spans="1:51">
      <c r="A37" s="110"/>
      <c r="B37" s="612" t="str">
        <f t="shared" si="3"/>
        <v xml:space="preserve">  </v>
      </c>
      <c r="C37" s="233"/>
      <c r="D37" s="201"/>
      <c r="E37" s="201"/>
      <c r="F37" s="191"/>
      <c r="G37" s="612" t="str">
        <f t="shared" si="4"/>
        <v xml:space="preserve">  </v>
      </c>
      <c r="H37" s="443"/>
      <c r="I37" s="201"/>
      <c r="J37" s="201"/>
      <c r="K37" s="191"/>
      <c r="L37" s="612" t="str">
        <f t="shared" si="5"/>
        <v xml:space="preserve">  </v>
      </c>
      <c r="M37" s="514"/>
      <c r="N37" s="514"/>
      <c r="O37" s="514"/>
      <c r="P37" s="191"/>
      <c r="R37" s="231">
        <f>X35+1</f>
        <v>43444</v>
      </c>
      <c r="S37" s="232">
        <f t="shared" ref="S37:X37" si="8">R37+1</f>
        <v>43445</v>
      </c>
      <c r="T37" s="232">
        <f t="shared" si="8"/>
        <v>43446</v>
      </c>
      <c r="U37" s="232">
        <f t="shared" si="8"/>
        <v>43447</v>
      </c>
      <c r="V37" s="232">
        <f t="shared" si="8"/>
        <v>43448</v>
      </c>
      <c r="W37" s="231">
        <f t="shared" si="8"/>
        <v>43449</v>
      </c>
      <c r="X37" s="230">
        <f t="shared" si="8"/>
        <v>43450</v>
      </c>
      <c r="AA37" s="439"/>
      <c r="AB37" s="361">
        <v>15.5</v>
      </c>
      <c r="AC37" s="526" t="s">
        <v>20</v>
      </c>
      <c r="AD37" s="526" t="s">
        <v>20</v>
      </c>
      <c r="AE37" s="526" t="s">
        <v>20</v>
      </c>
      <c r="AG37" s="526" t="s">
        <v>20</v>
      </c>
      <c r="AH37" s="526" t="s">
        <v>20</v>
      </c>
      <c r="AI37" s="526" t="s">
        <v>20</v>
      </c>
      <c r="AJ37" s="439"/>
      <c r="AK37" s="439"/>
      <c r="AL37" s="385">
        <v>14</v>
      </c>
      <c r="AN37" s="110"/>
      <c r="AO37" s="110"/>
      <c r="AP37" s="240" t="str">
        <f>IF(X37=$U$16,1,"")</f>
        <v/>
      </c>
      <c r="AQ37" s="93"/>
      <c r="AR37" s="94"/>
      <c r="AS37" s="94"/>
      <c r="AT37" s="94"/>
      <c r="AU37" s="94"/>
      <c r="AV37" s="229"/>
      <c r="AW37" s="96"/>
    </row>
    <row r="38" spans="1:51" ht="1.5" customHeight="1">
      <c r="A38" s="110"/>
      <c r="B38" s="612" t="str">
        <f t="shared" si="3"/>
        <v xml:space="preserve">  </v>
      </c>
      <c r="C38" s="433"/>
      <c r="D38" s="434"/>
      <c r="E38" s="434"/>
      <c r="F38" s="435"/>
      <c r="G38" s="612" t="str">
        <f t="shared" si="4"/>
        <v xml:space="preserve">  </v>
      </c>
      <c r="H38" s="344"/>
      <c r="I38" s="434"/>
      <c r="J38" s="434"/>
      <c r="K38" s="435"/>
      <c r="L38" s="612" t="str">
        <f t="shared" si="5"/>
        <v xml:space="preserve">  </v>
      </c>
      <c r="M38" s="344"/>
      <c r="N38" s="344"/>
      <c r="O38" s="344"/>
      <c r="P38" s="435"/>
      <c r="R38" s="238"/>
      <c r="S38" s="243"/>
      <c r="T38" s="243"/>
      <c r="U38" s="243"/>
      <c r="V38" s="243"/>
      <c r="W38" s="242"/>
      <c r="X38" s="241"/>
      <c r="AA38" s="439"/>
      <c r="AB38" s="439"/>
      <c r="AC38" s="526" t="s">
        <v>20</v>
      </c>
      <c r="AD38" s="526" t="s">
        <v>20</v>
      </c>
      <c r="AE38" s="526" t="s">
        <v>20</v>
      </c>
      <c r="AG38" s="526" t="s">
        <v>20</v>
      </c>
      <c r="AH38" s="526" t="s">
        <v>20</v>
      </c>
      <c r="AI38" s="526" t="s">
        <v>20</v>
      </c>
      <c r="AJ38" s="439"/>
      <c r="AK38" s="439"/>
      <c r="AN38" s="110"/>
      <c r="AO38" s="110"/>
      <c r="AP38" s="253"/>
      <c r="AQ38" s="236"/>
      <c r="AR38" s="80"/>
      <c r="AS38" s="80"/>
      <c r="AT38" s="80"/>
      <c r="AU38" s="80"/>
      <c r="AV38" s="235"/>
      <c r="AW38" s="234"/>
    </row>
    <row r="39" spans="1:51">
      <c r="A39" s="110">
        <f>A35+1</f>
        <v>16</v>
      </c>
      <c r="B39" s="612" t="str">
        <f t="shared" si="3"/>
        <v xml:space="preserve">  </v>
      </c>
      <c r="C39" s="233"/>
      <c r="D39" s="201"/>
      <c r="E39" s="201"/>
      <c r="F39" s="191"/>
      <c r="G39" s="612" t="str">
        <f t="shared" si="4"/>
        <v xml:space="preserve">  </v>
      </c>
      <c r="H39" s="443"/>
      <c r="I39" s="201"/>
      <c r="J39" s="201"/>
      <c r="K39" s="191"/>
      <c r="L39" s="612" t="str">
        <f t="shared" si="5"/>
        <v xml:space="preserve">  </v>
      </c>
      <c r="M39" s="514"/>
      <c r="N39" s="514"/>
      <c r="O39" s="514"/>
      <c r="P39" s="191"/>
      <c r="R39" s="231">
        <f>X37+1</f>
        <v>43451</v>
      </c>
      <c r="S39" s="232">
        <f t="shared" ref="S39:X39" si="9">R39+1</f>
        <v>43452</v>
      </c>
      <c r="T39" s="232">
        <f t="shared" si="9"/>
        <v>43453</v>
      </c>
      <c r="U39" s="232">
        <f t="shared" si="9"/>
        <v>43454</v>
      </c>
      <c r="V39" s="232">
        <f t="shared" si="9"/>
        <v>43455</v>
      </c>
      <c r="W39" s="231">
        <f t="shared" si="9"/>
        <v>43456</v>
      </c>
      <c r="X39" s="230">
        <f t="shared" si="9"/>
        <v>43457</v>
      </c>
      <c r="AA39" s="439"/>
      <c r="AB39" s="361">
        <v>16</v>
      </c>
      <c r="AC39" s="526" t="s">
        <v>20</v>
      </c>
      <c r="AD39" s="526" t="s">
        <v>20</v>
      </c>
      <c r="AE39" s="526" t="s">
        <v>20</v>
      </c>
      <c r="AG39" s="526" t="s">
        <v>20</v>
      </c>
      <c r="AH39" s="526" t="s">
        <v>20</v>
      </c>
      <c r="AI39" s="526" t="s">
        <v>20</v>
      </c>
      <c r="AJ39" s="439"/>
      <c r="AK39" s="439"/>
      <c r="AL39" s="385">
        <v>21</v>
      </c>
      <c r="AN39" s="110"/>
      <c r="AO39" s="110"/>
      <c r="AP39" s="240" t="str">
        <f>IF(X39=$U$16,1,"")</f>
        <v/>
      </c>
      <c r="AQ39" s="93"/>
      <c r="AR39" s="94"/>
      <c r="AS39" s="94"/>
      <c r="AT39" s="94"/>
      <c r="AU39" s="94"/>
      <c r="AV39" s="229"/>
      <c r="AW39" s="96"/>
    </row>
    <row r="40" spans="1:51" ht="1.5" customHeight="1">
      <c r="A40" s="110"/>
      <c r="B40" s="612" t="str">
        <f t="shared" si="3"/>
        <v xml:space="preserve">  </v>
      </c>
      <c r="C40" s="433"/>
      <c r="D40" s="434"/>
      <c r="E40" s="434"/>
      <c r="F40" s="435"/>
      <c r="G40" s="612" t="str">
        <f t="shared" si="4"/>
        <v xml:space="preserve">  </v>
      </c>
      <c r="H40" s="344"/>
      <c r="I40" s="434"/>
      <c r="J40" s="434"/>
      <c r="K40" s="435"/>
      <c r="L40" s="612" t="str">
        <f t="shared" si="5"/>
        <v xml:space="preserve">  </v>
      </c>
      <c r="M40" s="344"/>
      <c r="N40" s="344"/>
      <c r="O40" s="344"/>
      <c r="P40" s="435"/>
      <c r="R40" s="242"/>
      <c r="S40" s="243"/>
      <c r="T40" s="243"/>
      <c r="U40" s="243"/>
      <c r="V40" s="243"/>
      <c r="W40" s="242"/>
      <c r="X40" s="241"/>
      <c r="AA40" s="439"/>
      <c r="AB40" s="439"/>
      <c r="AC40" s="526" t="s">
        <v>20</v>
      </c>
      <c r="AD40" s="526" t="s">
        <v>20</v>
      </c>
      <c r="AE40" s="526" t="s">
        <v>20</v>
      </c>
      <c r="AG40" s="526" t="s">
        <v>20</v>
      </c>
      <c r="AH40" s="526" t="s">
        <v>20</v>
      </c>
      <c r="AI40" s="526" t="s">
        <v>20</v>
      </c>
      <c r="AJ40" s="439"/>
      <c r="AK40" s="439"/>
      <c r="AL40">
        <v>28</v>
      </c>
      <c r="AN40" s="110"/>
      <c r="AO40" s="110"/>
      <c r="AP40" s="253"/>
      <c r="AQ40" s="236"/>
      <c r="AR40" s="80"/>
      <c r="AS40" s="80"/>
      <c r="AT40" s="80"/>
      <c r="AU40" s="80"/>
      <c r="AV40" s="235"/>
      <c r="AW40" s="234"/>
    </row>
    <row r="41" spans="1:51">
      <c r="A41" s="110"/>
      <c r="B41" s="612" t="str">
        <f t="shared" si="3"/>
        <v xml:space="preserve">  </v>
      </c>
      <c r="C41" s="233"/>
      <c r="D41" s="201"/>
      <c r="E41" s="201"/>
      <c r="F41" s="191"/>
      <c r="G41" s="612" t="str">
        <f t="shared" si="4"/>
        <v xml:space="preserve">  </v>
      </c>
      <c r="H41" s="443"/>
      <c r="I41" s="201"/>
      <c r="J41" s="201"/>
      <c r="K41" s="191"/>
      <c r="L41" s="612" t="str">
        <f t="shared" si="5"/>
        <v xml:space="preserve">  </v>
      </c>
      <c r="M41" s="514"/>
      <c r="N41" s="514"/>
      <c r="O41" s="514"/>
      <c r="P41" s="191"/>
      <c r="R41" s="231">
        <f>IF(X39="","",IF(X39+1&gt;$AY$11,"",X39+1))</f>
        <v>43458</v>
      </c>
      <c r="S41" s="232">
        <f t="shared" ref="S41:X41" si="10">IF(R41="","",IF(R41+1&gt;$AY$11,"",R41+1))</f>
        <v>43459</v>
      </c>
      <c r="T41" s="232">
        <f t="shared" si="10"/>
        <v>43460</v>
      </c>
      <c r="U41" s="232">
        <f t="shared" si="10"/>
        <v>43461</v>
      </c>
      <c r="V41" s="232">
        <f t="shared" si="10"/>
        <v>43462</v>
      </c>
      <c r="W41" s="231">
        <f t="shared" si="10"/>
        <v>43463</v>
      </c>
      <c r="X41" s="230">
        <f t="shared" si="10"/>
        <v>43464</v>
      </c>
      <c r="AA41" s="439"/>
      <c r="AB41" s="361">
        <v>16.5</v>
      </c>
      <c r="AC41" s="526" t="s">
        <v>20</v>
      </c>
      <c r="AD41" s="526" t="s">
        <v>20</v>
      </c>
      <c r="AE41" s="526" t="s">
        <v>20</v>
      </c>
      <c r="AG41" s="526" t="s">
        <v>20</v>
      </c>
      <c r="AH41" s="526" t="s">
        <v>20</v>
      </c>
      <c r="AI41" s="526" t="s">
        <v>20</v>
      </c>
      <c r="AJ41" s="439"/>
      <c r="AK41" s="439"/>
      <c r="AL41" s="385">
        <v>28</v>
      </c>
      <c r="AN41" s="422">
        <f>IF(X41="","",IF(X41+1&gt;$AY$11,"",X41+1))</f>
        <v>43465</v>
      </c>
      <c r="AO41" s="422" t="str">
        <f>IF(AN41="","",IF(AN41+1&gt;$AY$11,"",AN41+1))</f>
        <v/>
      </c>
      <c r="AP41" s="240" t="str">
        <f>IF(X41=$U$16,1,IF(X41="",IF(X47=$U$16,1,""),""))</f>
        <v/>
      </c>
      <c r="AQ41" s="93"/>
      <c r="AR41" s="94"/>
      <c r="AS41" s="94"/>
      <c r="AT41" s="94"/>
      <c r="AU41" s="94"/>
      <c r="AV41" s="229"/>
      <c r="AW41" s="96"/>
    </row>
    <row r="42" spans="1:51" ht="1.5" customHeight="1" thickBot="1">
      <c r="A42" s="110"/>
      <c r="B42" s="612" t="str">
        <f t="shared" si="3"/>
        <v xml:space="preserve">  </v>
      </c>
      <c r="C42" s="433"/>
      <c r="D42" s="434"/>
      <c r="E42" s="434"/>
      <c r="F42" s="435"/>
      <c r="G42" s="612" t="str">
        <f t="shared" si="4"/>
        <v xml:space="preserve">  </v>
      </c>
      <c r="H42" s="344"/>
      <c r="I42" s="434"/>
      <c r="J42" s="434"/>
      <c r="K42" s="435"/>
      <c r="L42" s="612" t="str">
        <f t="shared" si="5"/>
        <v xml:space="preserve">  </v>
      </c>
      <c r="M42" s="344"/>
      <c r="N42" s="344"/>
      <c r="O42" s="344"/>
      <c r="P42" s="435"/>
      <c r="R42" s="255"/>
      <c r="S42" s="256"/>
      <c r="T42" s="256"/>
      <c r="U42" s="256"/>
      <c r="V42" s="256"/>
      <c r="W42" s="255"/>
      <c r="X42" s="254"/>
      <c r="AA42" s="439"/>
      <c r="AB42" s="439"/>
      <c r="AC42" s="526" t="s">
        <v>20</v>
      </c>
      <c r="AD42" s="526" t="s">
        <v>20</v>
      </c>
      <c r="AE42" s="526" t="s">
        <v>20</v>
      </c>
      <c r="AG42" s="526" t="s">
        <v>20</v>
      </c>
      <c r="AH42" s="526" t="s">
        <v>20</v>
      </c>
      <c r="AI42" s="526" t="s">
        <v>20</v>
      </c>
      <c r="AJ42" s="439"/>
      <c r="AK42" s="439"/>
      <c r="AN42" s="110"/>
      <c r="AO42" s="110"/>
      <c r="AP42" s="253"/>
      <c r="AQ42" s="236"/>
      <c r="AR42" s="80"/>
      <c r="AS42" s="80"/>
      <c r="AT42" s="80"/>
      <c r="AU42" s="80"/>
      <c r="AV42" s="235"/>
      <c r="AW42" s="234"/>
    </row>
    <row r="43" spans="1:51" ht="18" customHeight="1">
      <c r="A43" s="110">
        <f>A39+1</f>
        <v>17</v>
      </c>
      <c r="B43" s="612" t="str">
        <f t="shared" si="3"/>
        <v xml:space="preserve">  </v>
      </c>
      <c r="C43" s="245"/>
      <c r="D43" s="110"/>
      <c r="E43" s="110"/>
      <c r="F43" s="202"/>
      <c r="G43" s="612" t="str">
        <f t="shared" si="4"/>
        <v xml:space="preserve">  </v>
      </c>
      <c r="I43" s="110"/>
      <c r="J43" s="110"/>
      <c r="K43" s="202"/>
      <c r="L43" s="612" t="str">
        <f t="shared" si="5"/>
        <v xml:space="preserve">  </v>
      </c>
      <c r="M43" s="516"/>
      <c r="N43" s="516"/>
      <c r="O43" s="516"/>
      <c r="P43" s="202"/>
      <c r="R43" s="579" t="str">
        <f ca="1">VLOOKUP(AZ9,$AP$6:$AQ$17,2,FALSE)</f>
        <v>January</v>
      </c>
      <c r="S43" s="580"/>
      <c r="T43" s="580"/>
      <c r="U43" s="580"/>
      <c r="V43" s="580"/>
      <c r="W43" s="580"/>
      <c r="X43" s="581"/>
      <c r="AA43" s="439"/>
      <c r="AB43" s="361">
        <v>17</v>
      </c>
      <c r="AC43" s="526" t="s">
        <v>20</v>
      </c>
      <c r="AD43" s="526" t="s">
        <v>20</v>
      </c>
      <c r="AE43" s="526" t="s">
        <v>20</v>
      </c>
      <c r="AG43" s="526" t="s">
        <v>20</v>
      </c>
      <c r="AH43" s="526" t="s">
        <v>20</v>
      </c>
      <c r="AI43" s="526" t="s">
        <v>20</v>
      </c>
      <c r="AJ43" s="439"/>
      <c r="AK43" s="439"/>
      <c r="AP43" s="252" t="str">
        <f>IF(1=1,"",IF(X43="",IF(AP41=1,"",IF(X47=$U$16,1,""))))</f>
        <v/>
      </c>
      <c r="AQ43" s="76">
        <f>AZ9</f>
        <v>1</v>
      </c>
      <c r="AR43" s="251"/>
      <c r="AS43" s="251"/>
      <c r="AT43" s="251"/>
      <c r="AU43" s="251"/>
      <c r="AV43" s="251"/>
      <c r="AW43" s="250"/>
    </row>
    <row r="44" spans="1:51" ht="1.5" customHeight="1">
      <c r="A44" s="110"/>
      <c r="B44" s="612" t="str">
        <f t="shared" si="3"/>
        <v xml:space="preserve">  </v>
      </c>
      <c r="C44" s="249"/>
      <c r="D44" s="201"/>
      <c r="E44" s="201"/>
      <c r="F44" s="191"/>
      <c r="G44" s="612" t="str">
        <f t="shared" si="4"/>
        <v xml:space="preserve">  </v>
      </c>
      <c r="H44" s="443"/>
      <c r="I44" s="201"/>
      <c r="J44" s="201"/>
      <c r="K44" s="191"/>
      <c r="L44" s="612" t="str">
        <f t="shared" si="5"/>
        <v xml:space="preserve">  </v>
      </c>
      <c r="M44" s="514"/>
      <c r="N44" s="201"/>
      <c r="O44" s="201"/>
      <c r="P44" s="191"/>
      <c r="R44" s="248"/>
      <c r="S44" s="247"/>
      <c r="T44" s="247"/>
      <c r="U44" s="247"/>
      <c r="V44" s="247"/>
      <c r="W44" s="247"/>
      <c r="X44" s="246"/>
      <c r="AA44" s="439"/>
      <c r="AB44" s="439"/>
      <c r="AC44" s="526" t="s">
        <v>20</v>
      </c>
      <c r="AD44" s="526" t="s">
        <v>20</v>
      </c>
      <c r="AE44" s="526" t="s">
        <v>20</v>
      </c>
      <c r="AG44" s="526" t="s">
        <v>20</v>
      </c>
      <c r="AH44" s="526" t="s">
        <v>20</v>
      </c>
      <c r="AI44" s="526" t="s">
        <v>20</v>
      </c>
      <c r="AJ44" s="439"/>
      <c r="AK44" s="439"/>
      <c r="AN44" s="110"/>
      <c r="AO44" s="110"/>
      <c r="AQ44" s="236"/>
      <c r="AR44" s="80"/>
      <c r="AS44" s="80"/>
      <c r="AT44" s="80"/>
      <c r="AU44" s="80"/>
      <c r="AV44" s="235"/>
      <c r="AW44" s="234"/>
    </row>
    <row r="45" spans="1:51" ht="18" customHeight="1">
      <c r="A45" s="110"/>
      <c r="B45" s="612" t="str">
        <f t="shared" si="3"/>
        <v xml:space="preserve">  </v>
      </c>
      <c r="C45" s="245"/>
      <c r="D45" s="416"/>
      <c r="E45" s="416"/>
      <c r="F45" s="191"/>
      <c r="G45" s="612" t="str">
        <f t="shared" si="4"/>
        <v xml:space="preserve">  </v>
      </c>
      <c r="H45" s="444"/>
      <c r="I45" s="416"/>
      <c r="J45" s="416"/>
      <c r="K45" s="191"/>
      <c r="L45" s="612" t="str">
        <f t="shared" si="5"/>
        <v xml:space="preserve">  </v>
      </c>
      <c r="M45" s="515"/>
      <c r="N45" s="416"/>
      <c r="O45" s="416"/>
      <c r="P45" s="191"/>
      <c r="R45" s="419" t="str">
        <f t="shared" ref="R45:X45" ca="1" si="11">R31</f>
        <v>Mo</v>
      </c>
      <c r="S45" s="436" t="str">
        <f t="shared" ca="1" si="11"/>
        <v>Tu</v>
      </c>
      <c r="T45" s="436" t="str">
        <f t="shared" ca="1" si="11"/>
        <v>We</v>
      </c>
      <c r="U45" s="436" t="str">
        <f t="shared" ca="1" si="11"/>
        <v>Th</v>
      </c>
      <c r="V45" s="436" t="str">
        <f t="shared" ca="1" si="11"/>
        <v>Fr</v>
      </c>
      <c r="W45" s="419" t="str">
        <f t="shared" ca="1" si="11"/>
        <v>Sa</v>
      </c>
      <c r="X45" s="420" t="str">
        <f t="shared" ca="1" si="11"/>
        <v>Su</v>
      </c>
      <c r="AA45" s="439"/>
      <c r="AB45" s="361">
        <v>17.5</v>
      </c>
      <c r="AC45" s="526" t="s">
        <v>20</v>
      </c>
      <c r="AD45" s="526" t="s">
        <v>20</v>
      </c>
      <c r="AE45" s="526" t="s">
        <v>20</v>
      </c>
      <c r="AG45" s="526" t="s">
        <v>20</v>
      </c>
      <c r="AH45" s="526" t="s">
        <v>20</v>
      </c>
      <c r="AI45" s="526" t="s">
        <v>20</v>
      </c>
      <c r="AJ45" s="439"/>
      <c r="AK45" s="439"/>
      <c r="AN45" s="110"/>
      <c r="AO45" s="110"/>
      <c r="AQ45" s="83" t="str">
        <f t="shared" ref="AQ45:AW45" ca="1" si="12">R45</f>
        <v>Mo</v>
      </c>
      <c r="AR45" s="84" t="str">
        <f t="shared" ca="1" si="12"/>
        <v>Tu</v>
      </c>
      <c r="AS45" s="84" t="str">
        <f t="shared" ca="1" si="12"/>
        <v>We</v>
      </c>
      <c r="AT45" s="84" t="str">
        <f t="shared" ca="1" si="12"/>
        <v>Th</v>
      </c>
      <c r="AU45" s="84" t="str">
        <f t="shared" ca="1" si="12"/>
        <v>Fr</v>
      </c>
      <c r="AV45" s="244" t="str">
        <f t="shared" ca="1" si="12"/>
        <v>Sa</v>
      </c>
      <c r="AW45" s="86" t="str">
        <f t="shared" ca="1" si="12"/>
        <v>Su</v>
      </c>
    </row>
    <row r="46" spans="1:51" ht="1.5" customHeight="1">
      <c r="A46" s="110"/>
      <c r="B46" s="612" t="str">
        <f t="shared" si="3"/>
        <v xml:space="preserve">  </v>
      </c>
      <c r="C46" s="433"/>
      <c r="D46" s="434"/>
      <c r="E46" s="434"/>
      <c r="F46" s="435"/>
      <c r="G46" s="612" t="str">
        <f t="shared" si="4"/>
        <v xml:space="preserve">  </v>
      </c>
      <c r="H46" s="344"/>
      <c r="I46" s="434"/>
      <c r="J46" s="434"/>
      <c r="K46" s="435"/>
      <c r="L46" s="612" t="str">
        <f t="shared" si="5"/>
        <v xml:space="preserve">  </v>
      </c>
      <c r="M46" s="344"/>
      <c r="N46" s="434"/>
      <c r="O46" s="434"/>
      <c r="P46" s="435"/>
      <c r="R46" s="242"/>
      <c r="S46" s="243"/>
      <c r="T46" s="243"/>
      <c r="U46" s="243"/>
      <c r="V46" s="243"/>
      <c r="W46" s="242"/>
      <c r="X46" s="241"/>
      <c r="AA46" s="439"/>
      <c r="AB46" s="439"/>
      <c r="AC46" s="526" t="s">
        <v>20</v>
      </c>
      <c r="AD46" s="526" t="s">
        <v>20</v>
      </c>
      <c r="AE46" s="526" t="s">
        <v>20</v>
      </c>
      <c r="AG46" s="526" t="s">
        <v>20</v>
      </c>
      <c r="AH46" s="526" t="s">
        <v>20</v>
      </c>
      <c r="AI46" s="526" t="s">
        <v>20</v>
      </c>
      <c r="AJ46" s="439"/>
      <c r="AK46" s="439"/>
      <c r="AN46" s="110"/>
      <c r="AO46" s="110"/>
      <c r="AQ46" s="236"/>
      <c r="AR46" s="80"/>
      <c r="AS46" s="80"/>
      <c r="AT46" s="80"/>
      <c r="AU46" s="80"/>
      <c r="AV46" s="235"/>
      <c r="AW46" s="234"/>
    </row>
    <row r="47" spans="1:51" ht="18" customHeight="1">
      <c r="A47" s="110">
        <f>A43+1</f>
        <v>18</v>
      </c>
      <c r="B47" s="612" t="str">
        <f t="shared" si="3"/>
        <v xml:space="preserve">  </v>
      </c>
      <c r="C47" s="233"/>
      <c r="D47" s="201"/>
      <c r="E47" s="201"/>
      <c r="F47" s="191"/>
      <c r="G47" s="612" t="str">
        <f t="shared" si="4"/>
        <v xml:space="preserve">  </v>
      </c>
      <c r="H47" s="443"/>
      <c r="I47" s="201"/>
      <c r="J47" s="201"/>
      <c r="K47" s="191"/>
      <c r="L47" s="612" t="str">
        <f t="shared" si="5"/>
        <v xml:space="preserve">  </v>
      </c>
      <c r="M47" s="514"/>
      <c r="N47" s="201"/>
      <c r="O47" s="201"/>
      <c r="P47" s="191"/>
      <c r="R47" s="231" t="str">
        <f>IF(AN47="-",IF(AN52="-","",AN52),AN47)</f>
        <v/>
      </c>
      <c r="S47" s="232">
        <f>IF(AO47="-",IF(AO52="-","",AO52),AO47)</f>
        <v>43466</v>
      </c>
      <c r="T47" s="232">
        <f>IF($AZ$12=AS29,$AZ$10,IF(AO47="-","",AO47+1))</f>
        <v>43467</v>
      </c>
      <c r="U47" s="232">
        <f>IF($AZ$12=AT$29,$AZ$10,IF(T47="","",T47+1))</f>
        <v>43468</v>
      </c>
      <c r="V47" s="232">
        <f>IF($AZ$12=AU$29,$AZ$10,IF(U47="","",U47+1))</f>
        <v>43469</v>
      </c>
      <c r="W47" s="231">
        <f>IF($AZ$12=AV$29,$AZ$10,IF(V47="","",V47+1))</f>
        <v>43470</v>
      </c>
      <c r="X47" s="230">
        <f>IF($AZ$12=AW$29,$AZ$10,IF(W47="","",W47+1))</f>
        <v>43471</v>
      </c>
      <c r="AA47" s="439"/>
      <c r="AB47" s="361">
        <v>18</v>
      </c>
      <c r="AC47" s="526" t="s">
        <v>20</v>
      </c>
      <c r="AD47" s="526" t="s">
        <v>20</v>
      </c>
      <c r="AE47" s="526" t="s">
        <v>20</v>
      </c>
      <c r="AG47" s="526" t="s">
        <v>20</v>
      </c>
      <c r="AH47" s="526" t="s">
        <v>20</v>
      </c>
      <c r="AI47" s="526" t="s">
        <v>20</v>
      </c>
      <c r="AJ47" s="439"/>
      <c r="AK47" s="385">
        <v>35</v>
      </c>
      <c r="AL47" s="385">
        <v>0</v>
      </c>
      <c r="AN47" s="422" t="str">
        <f>IF($AZ$12=AQ29,$AZ$10,"-")</f>
        <v>-</v>
      </c>
      <c r="AO47" s="422">
        <f>IF($AZ$12=AR29,$AZ$10,IF(AN47="-","-",AN47+1))</f>
        <v>43466</v>
      </c>
      <c r="AP47" s="386" t="str">
        <f>IF(X47=$U$16,1,"")</f>
        <v/>
      </c>
      <c r="AQ47" s="423"/>
      <c r="AR47" s="424"/>
      <c r="AS47" s="94"/>
      <c r="AT47" s="94"/>
      <c r="AU47" s="94"/>
      <c r="AV47" s="229"/>
      <c r="AW47" s="96"/>
      <c r="AY47" s="425" t="s">
        <v>20</v>
      </c>
    </row>
    <row r="48" spans="1:51" ht="1.5" customHeight="1">
      <c r="A48" s="110"/>
      <c r="B48" s="612" t="str">
        <f t="shared" si="3"/>
        <v xml:space="preserve">  </v>
      </c>
      <c r="C48" s="239"/>
      <c r="D48" s="110"/>
      <c r="E48" s="110"/>
      <c r="F48" s="202"/>
      <c r="G48" s="612" t="str">
        <f t="shared" si="4"/>
        <v xml:space="preserve">  </v>
      </c>
      <c r="I48" s="110"/>
      <c r="J48" s="110"/>
      <c r="K48" s="202"/>
      <c r="L48" s="612" t="str">
        <f t="shared" si="5"/>
        <v xml:space="preserve">  </v>
      </c>
      <c r="M48" s="516"/>
      <c r="N48" s="110"/>
      <c r="O48" s="110"/>
      <c r="P48" s="202"/>
      <c r="R48" s="238"/>
      <c r="S48" s="80"/>
      <c r="T48" s="80"/>
      <c r="U48" s="80"/>
      <c r="V48" s="80"/>
      <c r="W48" s="238"/>
      <c r="X48" s="237"/>
      <c r="AA48" s="439"/>
      <c r="AB48" s="439"/>
      <c r="AC48" s="526" t="s">
        <v>20</v>
      </c>
      <c r="AD48" s="526" t="s">
        <v>20</v>
      </c>
      <c r="AE48" s="526" t="s">
        <v>20</v>
      </c>
      <c r="AG48" s="526" t="s">
        <v>20</v>
      </c>
      <c r="AH48" s="526" t="s">
        <v>20</v>
      </c>
      <c r="AI48" s="526" t="s">
        <v>20</v>
      </c>
      <c r="AJ48" s="439"/>
      <c r="AK48" s="439"/>
      <c r="AN48" s="110"/>
      <c r="AO48" s="110"/>
      <c r="AQ48" s="236"/>
      <c r="AR48" s="80"/>
      <c r="AS48" s="80"/>
      <c r="AT48" s="80"/>
      <c r="AU48" s="80"/>
      <c r="AV48" s="235"/>
      <c r="AW48" s="234"/>
    </row>
    <row r="49" spans="1:49">
      <c r="A49" s="110"/>
      <c r="B49" s="612" t="str">
        <f t="shared" si="3"/>
        <v xml:space="preserve">  </v>
      </c>
      <c r="C49" s="233"/>
      <c r="D49" s="201"/>
      <c r="E49" s="201"/>
      <c r="F49" s="191"/>
      <c r="G49" s="612" t="str">
        <f t="shared" si="4"/>
        <v xml:space="preserve">  </v>
      </c>
      <c r="H49" s="443"/>
      <c r="I49" s="201"/>
      <c r="J49" s="201"/>
      <c r="K49" s="191"/>
      <c r="L49" s="612" t="str">
        <f t="shared" si="5"/>
        <v xml:space="preserve">  </v>
      </c>
      <c r="M49" s="514"/>
      <c r="N49" s="201"/>
      <c r="O49" s="201"/>
      <c r="P49" s="191"/>
      <c r="R49" s="231">
        <f>X47+1</f>
        <v>43472</v>
      </c>
      <c r="S49" s="232">
        <f t="shared" ref="S49:X51" si="13">R49+1</f>
        <v>43473</v>
      </c>
      <c r="T49" s="232">
        <f t="shared" si="13"/>
        <v>43474</v>
      </c>
      <c r="U49" s="232">
        <f t="shared" si="13"/>
        <v>43475</v>
      </c>
      <c r="V49" s="232">
        <f t="shared" si="13"/>
        <v>43476</v>
      </c>
      <c r="W49" s="231">
        <f t="shared" si="13"/>
        <v>43477</v>
      </c>
      <c r="X49" s="230">
        <f t="shared" si="13"/>
        <v>43478</v>
      </c>
      <c r="AA49" s="439"/>
      <c r="AB49" s="361">
        <v>18.5</v>
      </c>
      <c r="AC49" s="526" t="s">
        <v>20</v>
      </c>
      <c r="AD49" s="526" t="s">
        <v>20</v>
      </c>
      <c r="AE49" s="526" t="s">
        <v>20</v>
      </c>
      <c r="AG49" s="526" t="s">
        <v>20</v>
      </c>
      <c r="AH49" s="526" t="s">
        <v>20</v>
      </c>
      <c r="AI49" s="526" t="s">
        <v>20</v>
      </c>
      <c r="AJ49" s="439"/>
      <c r="AK49" s="439"/>
      <c r="AL49" s="385">
        <v>7</v>
      </c>
      <c r="AN49" s="110"/>
      <c r="AO49" s="110"/>
      <c r="AQ49" s="93"/>
      <c r="AR49" s="94"/>
      <c r="AS49" s="94"/>
      <c r="AT49" s="94"/>
      <c r="AU49" s="94"/>
      <c r="AV49" s="229"/>
      <c r="AW49" s="96"/>
    </row>
    <row r="50" spans="1:49">
      <c r="A50" s="110">
        <f>A47+1</f>
        <v>19</v>
      </c>
      <c r="B50" s="612" t="str">
        <f t="shared" si="3"/>
        <v xml:space="preserve">  </v>
      </c>
      <c r="C50" s="415"/>
      <c r="D50" s="416"/>
      <c r="E50" s="416"/>
      <c r="F50" s="191"/>
      <c r="G50" s="612" t="str">
        <f t="shared" si="4"/>
        <v xml:space="preserve">  </v>
      </c>
      <c r="H50" s="444"/>
      <c r="I50" s="416"/>
      <c r="J50" s="416"/>
      <c r="K50" s="191"/>
      <c r="L50" s="612" t="str">
        <f t="shared" si="5"/>
        <v xml:space="preserve">  </v>
      </c>
      <c r="M50" s="515"/>
      <c r="N50" s="416"/>
      <c r="O50" s="416"/>
      <c r="P50" s="191"/>
      <c r="R50" s="231">
        <f>X49+1</f>
        <v>43479</v>
      </c>
      <c r="S50" s="232">
        <f t="shared" si="13"/>
        <v>43480</v>
      </c>
      <c r="T50" s="232">
        <f t="shared" si="13"/>
        <v>43481</v>
      </c>
      <c r="U50" s="232">
        <f t="shared" si="13"/>
        <v>43482</v>
      </c>
      <c r="V50" s="232">
        <f t="shared" si="13"/>
        <v>43483</v>
      </c>
      <c r="W50" s="231">
        <f t="shared" si="13"/>
        <v>43484</v>
      </c>
      <c r="X50" s="230">
        <f t="shared" si="13"/>
        <v>43485</v>
      </c>
      <c r="AA50" s="439"/>
      <c r="AB50" s="361">
        <v>19</v>
      </c>
      <c r="AC50" s="526" t="s">
        <v>20</v>
      </c>
      <c r="AD50" s="526" t="s">
        <v>20</v>
      </c>
      <c r="AE50" s="526" t="s">
        <v>20</v>
      </c>
      <c r="AG50" s="526" t="s">
        <v>20</v>
      </c>
      <c r="AH50" s="526" t="s">
        <v>20</v>
      </c>
      <c r="AI50" s="526" t="s">
        <v>20</v>
      </c>
      <c r="AJ50" s="439"/>
      <c r="AK50" s="439"/>
      <c r="AL50" s="385">
        <v>14</v>
      </c>
      <c r="AN50" s="110"/>
      <c r="AO50" s="110"/>
      <c r="AQ50" s="93"/>
      <c r="AR50" s="94"/>
      <c r="AS50" s="94"/>
      <c r="AT50" s="94"/>
      <c r="AU50" s="94"/>
      <c r="AV50" s="229"/>
      <c r="AW50" s="96"/>
    </row>
    <row r="51" spans="1:49">
      <c r="A51" s="110"/>
      <c r="B51" s="612" t="str">
        <f t="shared" si="3"/>
        <v xml:space="preserve">  </v>
      </c>
      <c r="C51" s="415"/>
      <c r="D51" s="416"/>
      <c r="E51" s="416"/>
      <c r="F51" s="191"/>
      <c r="G51" s="612" t="str">
        <f t="shared" si="4"/>
        <v xml:space="preserve">  </v>
      </c>
      <c r="H51" s="444"/>
      <c r="I51" s="416"/>
      <c r="J51" s="416"/>
      <c r="K51" s="191"/>
      <c r="L51" s="612" t="str">
        <f t="shared" si="5"/>
        <v xml:space="preserve">  </v>
      </c>
      <c r="M51" s="515"/>
      <c r="N51" s="416"/>
      <c r="O51" s="416"/>
      <c r="P51" s="191"/>
      <c r="R51" s="231">
        <f>X50+1</f>
        <v>43486</v>
      </c>
      <c r="S51" s="232">
        <f t="shared" si="13"/>
        <v>43487</v>
      </c>
      <c r="T51" s="232">
        <f t="shared" si="13"/>
        <v>43488</v>
      </c>
      <c r="U51" s="232">
        <f t="shared" si="13"/>
        <v>43489</v>
      </c>
      <c r="V51" s="232">
        <f t="shared" si="13"/>
        <v>43490</v>
      </c>
      <c r="W51" s="231">
        <f t="shared" si="13"/>
        <v>43491</v>
      </c>
      <c r="X51" s="230">
        <f t="shared" si="13"/>
        <v>43492</v>
      </c>
      <c r="AA51" s="439"/>
      <c r="AB51" s="361">
        <v>19.5</v>
      </c>
      <c r="AC51" s="526" t="s">
        <v>20</v>
      </c>
      <c r="AD51" s="526" t="s">
        <v>20</v>
      </c>
      <c r="AE51" s="526" t="s">
        <v>20</v>
      </c>
      <c r="AG51" s="526" t="s">
        <v>20</v>
      </c>
      <c r="AH51" s="526" t="s">
        <v>20</v>
      </c>
      <c r="AI51" s="526" t="s">
        <v>20</v>
      </c>
      <c r="AJ51" s="439"/>
      <c r="AK51" s="439"/>
      <c r="AL51" s="385">
        <v>21</v>
      </c>
      <c r="AN51" s="110"/>
      <c r="AO51" s="110"/>
      <c r="AQ51" s="93"/>
      <c r="AR51" s="94"/>
      <c r="AS51" s="94"/>
      <c r="AT51" s="94"/>
      <c r="AU51" s="94"/>
      <c r="AV51" s="229"/>
      <c r="AW51" s="96"/>
    </row>
    <row r="52" spans="1:49" ht="18.75" thickBot="1">
      <c r="A52" s="110">
        <f>A50+1</f>
        <v>20</v>
      </c>
      <c r="B52" s="612" t="str">
        <f t="shared" si="3"/>
        <v xml:space="preserve">  </v>
      </c>
      <c r="C52" s="415"/>
      <c r="D52" s="416"/>
      <c r="E52" s="416"/>
      <c r="F52" s="191"/>
      <c r="G52" s="612" t="str">
        <f t="shared" si="4"/>
        <v xml:space="preserve">  </v>
      </c>
      <c r="H52" s="444"/>
      <c r="I52" s="416"/>
      <c r="J52" s="416"/>
      <c r="K52" s="191"/>
      <c r="L52" s="612" t="str">
        <f t="shared" si="5"/>
        <v xml:space="preserve">  </v>
      </c>
      <c r="M52" s="515"/>
      <c r="N52" s="416"/>
      <c r="O52" s="416"/>
      <c r="P52" s="191"/>
      <c r="R52" s="227">
        <f>IF(X51="","",IF(X51+1&gt;$AZ$11,"",X51+1))</f>
        <v>43493</v>
      </c>
      <c r="S52" s="228">
        <f t="shared" ref="S52:X52" si="14">IF(R52="","",IF(R52+1&gt;$AZ$11,"",R52+1))</f>
        <v>43494</v>
      </c>
      <c r="T52" s="228">
        <f t="shared" si="14"/>
        <v>43495</v>
      </c>
      <c r="U52" s="228">
        <f t="shared" si="14"/>
        <v>43496</v>
      </c>
      <c r="V52" s="228" t="str">
        <f t="shared" si="14"/>
        <v/>
      </c>
      <c r="W52" s="227" t="str">
        <f t="shared" si="14"/>
        <v/>
      </c>
      <c r="X52" s="226" t="str">
        <f t="shared" si="14"/>
        <v/>
      </c>
      <c r="AA52" s="439"/>
      <c r="AB52" s="361">
        <v>20</v>
      </c>
      <c r="AC52" s="527" t="s">
        <v>20</v>
      </c>
      <c r="AD52" s="527" t="s">
        <v>20</v>
      </c>
      <c r="AE52" s="527" t="s">
        <v>20</v>
      </c>
      <c r="AG52" s="527" t="s">
        <v>20</v>
      </c>
      <c r="AH52" s="527" t="s">
        <v>20</v>
      </c>
      <c r="AI52" s="527" t="s">
        <v>20</v>
      </c>
      <c r="AJ52" s="439"/>
      <c r="AK52" s="439"/>
      <c r="AL52" s="385">
        <v>28</v>
      </c>
      <c r="AN52" s="422" t="str">
        <f>IF(X52="","",IF(X52+1&gt;$AZ$11,"",X52+1))</f>
        <v/>
      </c>
      <c r="AO52" s="422" t="str">
        <f>IF(AN52="","",IF(AN52+1&gt;$AZ$11,"",AN52+1))</f>
        <v/>
      </c>
      <c r="AQ52" s="102"/>
      <c r="AR52" s="103"/>
      <c r="AS52" s="103"/>
      <c r="AT52" s="103"/>
      <c r="AU52" s="103"/>
      <c r="AV52" s="225"/>
      <c r="AW52" s="224"/>
    </row>
    <row r="53" spans="1:49" ht="18" customHeight="1">
      <c r="C53" s="582" t="str">
        <f>"Naksatra: " &amp; AC73 &amp; CHAR(10) &amp; "Yoga: " &amp; AC74</f>
        <v xml:space="preserve">Naksatra:  
Yoga:  </v>
      </c>
      <c r="D53" s="582"/>
      <c r="E53" s="582"/>
      <c r="F53" s="437" t="str">
        <f>AC75 &amp; CHAR(10) &amp; AC76</f>
        <v xml:space="preserve"> 
 </v>
      </c>
      <c r="H53" s="582" t="str">
        <f>"Naksatra: " &amp; AD73 &amp; CHAR(10) &amp; "Yoga: " &amp; AD74</f>
        <v xml:space="preserve">Naksatra:  
Yoga:  </v>
      </c>
      <c r="I53" s="582"/>
      <c r="J53" s="582"/>
      <c r="K53" s="438" t="str">
        <f>AD75 &amp; CHAR(10) &amp; AD76</f>
        <v xml:space="preserve"> 
 </v>
      </c>
      <c r="M53" s="582" t="str">
        <f>"Naksatra: " &amp; AE73 &amp; CHAR(10) &amp; "Yoga: " &amp; AE74</f>
        <v xml:space="preserve">Naksatra:  
Yoga:  </v>
      </c>
      <c r="N53" s="583"/>
      <c r="O53" s="583"/>
      <c r="P53" s="438" t="str">
        <f>AE75 &amp; CHAR(10) &amp; AE76</f>
        <v xml:space="preserve"> 
 </v>
      </c>
      <c r="R53" s="345"/>
      <c r="S53" s="345"/>
      <c r="T53" s="345"/>
      <c r="U53" s="345"/>
      <c r="V53" s="345"/>
      <c r="W53" s="345"/>
      <c r="X53" s="345"/>
      <c r="AA53" s="439"/>
      <c r="AB53" s="439"/>
      <c r="AC53" s="439"/>
      <c r="AD53" s="439"/>
      <c r="AE53" s="439"/>
      <c r="AG53" s="439"/>
      <c r="AH53" s="439"/>
      <c r="AI53" s="439"/>
      <c r="AJ53" s="439"/>
      <c r="AK53" s="439"/>
    </row>
    <row r="54" spans="1:49" ht="2.25" customHeight="1">
      <c r="R54" s="220"/>
      <c r="S54" s="220"/>
      <c r="T54" s="220"/>
      <c r="U54" s="220"/>
      <c r="V54" s="220"/>
      <c r="W54" s="220"/>
      <c r="X54" s="220"/>
      <c r="AA54" s="439"/>
      <c r="AB54" s="439"/>
      <c r="AC54" s="439"/>
      <c r="AG54" s="439"/>
      <c r="AH54" s="439"/>
      <c r="AI54" s="439"/>
      <c r="AJ54" s="439"/>
      <c r="AK54" s="439"/>
    </row>
    <row r="55" spans="1:49" hidden="1">
      <c r="AA55" s="348" t="s">
        <v>702</v>
      </c>
      <c r="AB55" s="617" t="s">
        <v>2022</v>
      </c>
      <c r="AC55" s="467">
        <v>0</v>
      </c>
      <c r="AD55" s="467">
        <v>0</v>
      </c>
      <c r="AE55" s="468">
        <v>0</v>
      </c>
    </row>
    <row r="56" spans="1:49" hidden="1">
      <c r="AA56" s="348" t="s">
        <v>704</v>
      </c>
      <c r="AB56" s="618" t="s">
        <v>2023</v>
      </c>
      <c r="AC56" s="409">
        <v>0</v>
      </c>
      <c r="AD56" s="409">
        <v>0</v>
      </c>
      <c r="AE56" s="410">
        <v>0</v>
      </c>
      <c r="AG56" s="469">
        <v>0</v>
      </c>
      <c r="AH56" s="467">
        <v>0</v>
      </c>
      <c r="AI56" s="467">
        <v>0</v>
      </c>
      <c r="AJ56" s="615" t="s">
        <v>2024</v>
      </c>
      <c r="AK56" s="189" t="s">
        <v>1622</v>
      </c>
    </row>
    <row r="57" spans="1:49" hidden="1">
      <c r="AA57" s="348" t="s">
        <v>705</v>
      </c>
      <c r="AB57" s="618" t="s">
        <v>2020</v>
      </c>
      <c r="AC57" s="409">
        <v>0</v>
      </c>
      <c r="AD57" s="409">
        <v>0</v>
      </c>
      <c r="AE57" s="410">
        <v>0</v>
      </c>
      <c r="AG57" s="408">
        <v>0</v>
      </c>
      <c r="AH57" s="409">
        <v>0</v>
      </c>
      <c r="AI57" s="409">
        <v>0</v>
      </c>
      <c r="AJ57" s="614" t="s">
        <v>2025</v>
      </c>
      <c r="AK57" s="189" t="s">
        <v>1623</v>
      </c>
    </row>
    <row r="58" spans="1:49" hidden="1">
      <c r="AA58" s="348" t="s">
        <v>706</v>
      </c>
      <c r="AB58" s="619" t="s">
        <v>2027</v>
      </c>
      <c r="AC58" s="412">
        <v>0</v>
      </c>
      <c r="AD58" s="412">
        <v>0</v>
      </c>
      <c r="AE58" s="413">
        <v>0</v>
      </c>
      <c r="AG58" s="411">
        <v>0</v>
      </c>
      <c r="AH58" s="412">
        <v>0</v>
      </c>
      <c r="AI58" s="412">
        <v>0</v>
      </c>
      <c r="AJ58" s="616" t="s">
        <v>2026</v>
      </c>
      <c r="AK58" s="189" t="s">
        <v>1624</v>
      </c>
    </row>
    <row r="59" spans="1:49" hidden="1">
      <c r="AA59" s="348" t="s">
        <v>1916</v>
      </c>
      <c r="AC59" s="475" t="str">
        <f>AC66</f>
        <v xml:space="preserve"> </v>
      </c>
      <c r="AD59" s="475" t="str">
        <f>AD66</f>
        <v xml:space="preserve"> </v>
      </c>
      <c r="AE59" s="475" t="str">
        <f>AE66</f>
        <v xml:space="preserve"> </v>
      </c>
      <c r="AG59" s="475" t="str">
        <f>AC66</f>
        <v xml:space="preserve"> </v>
      </c>
      <c r="AH59" s="475" t="str">
        <f>AD66</f>
        <v xml:space="preserve"> </v>
      </c>
      <c r="AI59" s="475" t="str">
        <f>AE66</f>
        <v xml:space="preserve"> </v>
      </c>
      <c r="AJ59" s="439"/>
      <c r="AK59" s="439"/>
    </row>
    <row r="60" spans="1:49" hidden="1">
      <c r="AA60" s="348" t="s">
        <v>702</v>
      </c>
      <c r="AB60" s="622" t="s">
        <v>1642</v>
      </c>
      <c r="AC60" s="465">
        <v>0</v>
      </c>
      <c r="AD60" s="465">
        <v>0</v>
      </c>
      <c r="AE60" s="474">
        <v>0</v>
      </c>
    </row>
    <row r="61" spans="1:49" hidden="1">
      <c r="AA61" s="348" t="s">
        <v>704</v>
      </c>
      <c r="AB61" s="621" t="s">
        <v>1643</v>
      </c>
      <c r="AC61" s="402">
        <v>0</v>
      </c>
      <c r="AD61" s="402">
        <v>0</v>
      </c>
      <c r="AE61" s="403">
        <v>0</v>
      </c>
      <c r="AG61" s="464">
        <v>0</v>
      </c>
      <c r="AH61" s="465">
        <v>0</v>
      </c>
      <c r="AI61" s="465">
        <v>0</v>
      </c>
      <c r="AJ61" s="615" t="s">
        <v>2024</v>
      </c>
      <c r="AK61" s="189" t="s">
        <v>1622</v>
      </c>
    </row>
    <row r="62" spans="1:49" hidden="1">
      <c r="AA62" s="348" t="s">
        <v>705</v>
      </c>
      <c r="AB62" s="621" t="s">
        <v>1658</v>
      </c>
      <c r="AC62" s="402">
        <v>0</v>
      </c>
      <c r="AD62" s="402">
        <v>0</v>
      </c>
      <c r="AE62" s="403">
        <v>0</v>
      </c>
      <c r="AG62" s="406">
        <v>0</v>
      </c>
      <c r="AH62" s="402">
        <v>0</v>
      </c>
      <c r="AI62" s="402">
        <v>0</v>
      </c>
      <c r="AJ62" s="614" t="s">
        <v>2025</v>
      </c>
      <c r="AK62" s="189" t="s">
        <v>1623</v>
      </c>
    </row>
    <row r="63" spans="1:49" hidden="1">
      <c r="AA63" s="348" t="s">
        <v>706</v>
      </c>
      <c r="AB63" s="619" t="s">
        <v>2027</v>
      </c>
      <c r="AC63" s="404">
        <v>0</v>
      </c>
      <c r="AD63" s="404">
        <v>0</v>
      </c>
      <c r="AE63" s="405">
        <v>0</v>
      </c>
      <c r="AG63" s="407">
        <v>0</v>
      </c>
      <c r="AH63" s="404">
        <v>0</v>
      </c>
      <c r="AI63" s="404">
        <v>0</v>
      </c>
      <c r="AJ63" s="616" t="s">
        <v>2026</v>
      </c>
      <c r="AK63" s="189" t="s">
        <v>1624</v>
      </c>
    </row>
    <row r="64" spans="1:49" hidden="1">
      <c r="A64" s="473"/>
    </row>
    <row r="65" spans="1:47" hidden="1">
      <c r="A65" s="473"/>
      <c r="AB65" s="50"/>
      <c r="AC65" s="470" t="s">
        <v>20</v>
      </c>
      <c r="AD65" s="470" t="s">
        <v>20</v>
      </c>
      <c r="AE65" s="470" t="s">
        <v>20</v>
      </c>
      <c r="AG65" s="490" t="s">
        <v>20</v>
      </c>
      <c r="AH65" s="490" t="s">
        <v>20</v>
      </c>
      <c r="AI65" s="487"/>
      <c r="AJ65" s="487"/>
      <c r="AK65" s="487"/>
      <c r="AL65" s="442"/>
    </row>
    <row r="66" spans="1:47" hidden="1">
      <c r="A66" s="473"/>
      <c r="AB66" s="488" t="s">
        <v>1916</v>
      </c>
      <c r="AC66" s="399" t="s">
        <v>20</v>
      </c>
      <c r="AD66" s="399" t="s">
        <v>20</v>
      </c>
      <c r="AE66" s="399" t="s">
        <v>20</v>
      </c>
      <c r="AG66" s="475" t="s">
        <v>20</v>
      </c>
      <c r="AH66" s="475" t="s">
        <v>20</v>
      </c>
      <c r="AI66" s="487"/>
      <c r="AJ66" s="487"/>
      <c r="AK66" s="487"/>
      <c r="AL66" s="442"/>
    </row>
    <row r="67" spans="1:47" hidden="1">
      <c r="AB67" s="489"/>
      <c r="AC67" s="398" t="s">
        <v>20</v>
      </c>
      <c r="AD67" s="398" t="s">
        <v>20</v>
      </c>
      <c r="AE67" s="398" t="s">
        <v>20</v>
      </c>
      <c r="AG67" s="491" t="s">
        <v>20</v>
      </c>
      <c r="AH67" s="491" t="s">
        <v>20</v>
      </c>
      <c r="AI67" s="487"/>
      <c r="AJ67" s="487"/>
      <c r="AK67" s="487"/>
      <c r="AL67" s="442"/>
    </row>
    <row r="68" spans="1:47" hidden="1">
      <c r="AB68" s="489"/>
      <c r="AC68" s="398" t="s">
        <v>20</v>
      </c>
      <c r="AD68" s="398" t="s">
        <v>20</v>
      </c>
      <c r="AE68" s="398" t="s">
        <v>20</v>
      </c>
      <c r="AG68" s="491" t="s">
        <v>20</v>
      </c>
      <c r="AH68" s="491" t="s">
        <v>20</v>
      </c>
      <c r="AI68" s="487"/>
      <c r="AJ68" s="487"/>
      <c r="AK68" s="487"/>
      <c r="AL68" s="442"/>
    </row>
    <row r="69" spans="1:47" hidden="1">
      <c r="AB69" s="489"/>
      <c r="AC69" s="399" t="s">
        <v>20</v>
      </c>
      <c r="AD69" s="399" t="s">
        <v>20</v>
      </c>
      <c r="AE69" s="399" t="s">
        <v>20</v>
      </c>
      <c r="AG69" s="491" t="s">
        <v>20</v>
      </c>
      <c r="AH69" s="491" t="s">
        <v>20</v>
      </c>
      <c r="AI69" s="487"/>
      <c r="AJ69" s="487"/>
      <c r="AK69" s="487"/>
      <c r="AL69" s="442"/>
    </row>
    <row r="70" spans="1:47" hidden="1">
      <c r="AB70" s="489"/>
      <c r="AC70" s="400" t="s">
        <v>20</v>
      </c>
      <c r="AD70" s="400" t="s">
        <v>20</v>
      </c>
      <c r="AE70" s="400" t="s">
        <v>20</v>
      </c>
      <c r="AG70" s="492" t="s">
        <v>20</v>
      </c>
      <c r="AH70" s="492" t="s">
        <v>20</v>
      </c>
      <c r="AI70" s="487"/>
      <c r="AJ70" s="487"/>
      <c r="AK70" s="487"/>
      <c r="AL70" s="442"/>
    </row>
    <row r="71" spans="1:47" hidden="1">
      <c r="AB71" s="401" t="s">
        <v>1917</v>
      </c>
      <c r="AC71" s="399" t="s">
        <v>20</v>
      </c>
      <c r="AD71" s="399" t="s">
        <v>20</v>
      </c>
      <c r="AE71" s="399" t="s">
        <v>20</v>
      </c>
      <c r="AG71" s="475" t="s">
        <v>20</v>
      </c>
      <c r="AH71" s="475" t="s">
        <v>20</v>
      </c>
      <c r="AI71" s="487"/>
      <c r="AJ71" s="487"/>
      <c r="AK71" s="487"/>
      <c r="AL71" s="442"/>
    </row>
    <row r="72" spans="1:47" hidden="1">
      <c r="AB72" s="401" t="s">
        <v>1919</v>
      </c>
      <c r="AC72" s="399" t="s">
        <v>20</v>
      </c>
      <c r="AD72" s="399" t="s">
        <v>20</v>
      </c>
      <c r="AE72" s="399" t="s">
        <v>20</v>
      </c>
      <c r="AF72" s="473"/>
      <c r="AG72" s="475" t="s">
        <v>20</v>
      </c>
      <c r="AH72" s="475" t="s">
        <v>20</v>
      </c>
      <c r="AI72" s="487"/>
      <c r="AJ72" s="487"/>
      <c r="AK72" s="487"/>
      <c r="AL72" s="473"/>
      <c r="AN72" s="473"/>
      <c r="AO72" s="473"/>
      <c r="AP72" s="473"/>
      <c r="AQ72" s="473"/>
      <c r="AU72" s="473"/>
    </row>
    <row r="73" spans="1:47" hidden="1">
      <c r="AB73" s="401" t="s">
        <v>630</v>
      </c>
      <c r="AC73" s="398" t="s">
        <v>20</v>
      </c>
      <c r="AD73" s="398" t="s">
        <v>20</v>
      </c>
      <c r="AE73" s="398" t="s">
        <v>20</v>
      </c>
      <c r="AG73" s="491" t="s">
        <v>20</v>
      </c>
      <c r="AH73" s="491" t="s">
        <v>20</v>
      </c>
      <c r="AI73" s="487"/>
      <c r="AJ73" s="487"/>
      <c r="AK73" s="487"/>
      <c r="AL73" s="442"/>
    </row>
    <row r="74" spans="1:47" hidden="1">
      <c r="AB74" s="401" t="s">
        <v>629</v>
      </c>
      <c r="AC74" s="398" t="s">
        <v>20</v>
      </c>
      <c r="AD74" s="398" t="s">
        <v>20</v>
      </c>
      <c r="AE74" s="398" t="s">
        <v>20</v>
      </c>
      <c r="AF74" s="473"/>
      <c r="AG74" s="491" t="s">
        <v>20</v>
      </c>
      <c r="AH74" s="491" t="s">
        <v>20</v>
      </c>
      <c r="AI74" s="487"/>
      <c r="AJ74" s="487"/>
      <c r="AK74" s="487"/>
      <c r="AL74" s="473"/>
      <c r="AN74" s="473"/>
      <c r="AO74" s="473"/>
      <c r="AP74" s="473"/>
      <c r="AQ74" s="473"/>
      <c r="AU74" s="473"/>
    </row>
    <row r="75" spans="1:47" hidden="1">
      <c r="AB75" s="401" t="s">
        <v>1911</v>
      </c>
      <c r="AC75" s="398" t="s">
        <v>20</v>
      </c>
      <c r="AD75" s="398" t="s">
        <v>20</v>
      </c>
      <c r="AE75" s="398" t="s">
        <v>20</v>
      </c>
      <c r="AF75" s="473"/>
      <c r="AG75" s="491" t="s">
        <v>20</v>
      </c>
      <c r="AH75" s="491" t="s">
        <v>20</v>
      </c>
      <c r="AI75" s="487"/>
      <c r="AJ75" s="487"/>
      <c r="AK75" s="487"/>
      <c r="AL75" s="473"/>
      <c r="AN75" s="473"/>
      <c r="AO75" s="473"/>
      <c r="AP75" s="473"/>
      <c r="AQ75" s="473"/>
      <c r="AU75" s="473"/>
    </row>
    <row r="76" spans="1:47" hidden="1">
      <c r="AB76" s="401" t="s">
        <v>1912</v>
      </c>
      <c r="AC76" s="398" t="s">
        <v>20</v>
      </c>
      <c r="AD76" s="398" t="s">
        <v>20</v>
      </c>
      <c r="AE76" s="398" t="s">
        <v>20</v>
      </c>
      <c r="AF76" s="473"/>
      <c r="AG76" s="491" t="s">
        <v>20</v>
      </c>
      <c r="AH76" s="491" t="s">
        <v>20</v>
      </c>
      <c r="AI76" s="487"/>
      <c r="AJ76" s="487"/>
      <c r="AK76" s="487"/>
      <c r="AL76" s="473"/>
      <c r="AN76" s="473"/>
      <c r="AO76" s="473"/>
      <c r="AP76" s="473"/>
      <c r="AQ76" s="473"/>
      <c r="AU76" s="473"/>
    </row>
    <row r="77" spans="1:47" s="516" customFormat="1" hidden="1">
      <c r="Y77" s="219"/>
      <c r="Z77" s="74"/>
      <c r="AB77" s="401" t="s">
        <v>2014</v>
      </c>
      <c r="AC77" s="521" t="s">
        <v>20</v>
      </c>
      <c r="AD77" s="521" t="s">
        <v>20</v>
      </c>
      <c r="AE77" s="521" t="s">
        <v>20</v>
      </c>
      <c r="AG77" s="524"/>
      <c r="AH77" s="524"/>
      <c r="AM77"/>
    </row>
    <row r="78" spans="1:47" hidden="1">
      <c r="AB78" s="172" t="s">
        <v>52</v>
      </c>
      <c r="AC78" s="522"/>
      <c r="AD78" s="520"/>
      <c r="AE78" s="516"/>
      <c r="AF78" s="473"/>
      <c r="AG78" s="486"/>
      <c r="AH78" s="486"/>
      <c r="AI78" s="487"/>
      <c r="AJ78" s="487"/>
      <c r="AK78" s="473"/>
      <c r="AL78" s="473"/>
      <c r="AN78" s="473"/>
      <c r="AO78" s="473"/>
      <c r="AP78" s="473"/>
      <c r="AQ78" s="473"/>
      <c r="AU78" s="473"/>
    </row>
    <row r="79" spans="1:47" hidden="1">
      <c r="AB79" s="172" t="s">
        <v>55</v>
      </c>
      <c r="AC79" s="516"/>
      <c r="AD79" s="522"/>
      <c r="AE79" s="520"/>
      <c r="AF79" s="473"/>
      <c r="AG79" s="487"/>
      <c r="AH79" s="487"/>
      <c r="AI79" s="487"/>
      <c r="AJ79" s="487"/>
      <c r="AK79" s="473"/>
      <c r="AL79" s="473"/>
      <c r="AN79" s="473"/>
      <c r="AO79" s="473"/>
      <c r="AP79" s="473"/>
      <c r="AQ79" s="473"/>
      <c r="AU79" s="473"/>
    </row>
    <row r="80" spans="1:47" hidden="1">
      <c r="AB80" s="172" t="s">
        <v>58</v>
      </c>
      <c r="AC80" s="516"/>
      <c r="AD80" s="516"/>
      <c r="AE80" s="522"/>
      <c r="AF80" s="473"/>
      <c r="AG80" s="215"/>
      <c r="AH80" s="215"/>
      <c r="AI80" s="487"/>
      <c r="AJ80" s="487"/>
      <c r="AK80" s="473"/>
      <c r="AL80" s="473"/>
      <c r="AN80" s="473"/>
      <c r="AO80" s="473"/>
      <c r="AP80" s="473"/>
      <c r="AQ80" s="473"/>
      <c r="AU80" s="473"/>
    </row>
    <row r="81" spans="28:47" hidden="1">
      <c r="AB81" s="172" t="s">
        <v>61</v>
      </c>
      <c r="AC81" s="516"/>
      <c r="AD81" s="516"/>
      <c r="AE81" s="516"/>
      <c r="AF81" s="473"/>
      <c r="AG81" s="398" t="s">
        <v>20</v>
      </c>
      <c r="AH81" s="487"/>
      <c r="AI81" s="487"/>
      <c r="AJ81" s="487"/>
      <c r="AK81" s="473"/>
      <c r="AL81" s="473"/>
      <c r="AM81" s="473"/>
      <c r="AN81" s="473"/>
      <c r="AO81" s="473"/>
      <c r="AP81" s="473"/>
      <c r="AQ81" s="473"/>
      <c r="AU81" s="473"/>
    </row>
    <row r="82" spans="28:47" hidden="1">
      <c r="AB82" s="172" t="s">
        <v>64</v>
      </c>
      <c r="AC82" s="516"/>
      <c r="AD82" s="516"/>
      <c r="AE82" s="516"/>
      <c r="AF82" s="473"/>
      <c r="AG82" s="473"/>
      <c r="AH82" s="398" t="s">
        <v>20</v>
      </c>
      <c r="AI82" s="487"/>
      <c r="AJ82" s="487"/>
      <c r="AK82" s="473"/>
      <c r="AL82" s="473"/>
      <c r="AM82" s="473"/>
      <c r="AN82" s="473"/>
      <c r="AO82" s="473"/>
      <c r="AP82" s="473"/>
      <c r="AQ82" s="473"/>
      <c r="AR82" s="473"/>
      <c r="AS82" s="473"/>
      <c r="AT82" s="473"/>
      <c r="AU82" s="473"/>
    </row>
    <row r="83" spans="28:47" hidden="1">
      <c r="AB83" s="172" t="s">
        <v>2017</v>
      </c>
      <c r="AC83" s="523"/>
      <c r="AD83" s="516"/>
      <c r="AE83" s="516"/>
    </row>
    <row r="84" spans="28:47" hidden="1">
      <c r="AB84" s="172" t="s">
        <v>2018</v>
      </c>
      <c r="AC84" s="516"/>
      <c r="AD84" s="523"/>
      <c r="AE84" s="516"/>
    </row>
    <row r="85" spans="28:47" hidden="1">
      <c r="AB85" s="172" t="s">
        <v>2019</v>
      </c>
      <c r="AC85" s="516"/>
      <c r="AD85" s="516"/>
      <c r="AE85" s="523"/>
    </row>
  </sheetData>
  <mergeCells count="25">
    <mergeCell ref="D1:E2"/>
    <mergeCell ref="I1:J2"/>
    <mergeCell ref="N1:O2"/>
    <mergeCell ref="R1:T1"/>
    <mergeCell ref="U1:W2"/>
    <mergeCell ref="R2:T2"/>
    <mergeCell ref="C3:E3"/>
    <mergeCell ref="H3:J3"/>
    <mergeCell ref="M3:O3"/>
    <mergeCell ref="R3:W3"/>
    <mergeCell ref="C4:F10"/>
    <mergeCell ref="H4:K10"/>
    <mergeCell ref="M4:P10"/>
    <mergeCell ref="R4:X14"/>
    <mergeCell ref="R15:W15"/>
    <mergeCell ref="U16:W17"/>
    <mergeCell ref="R17:T17"/>
    <mergeCell ref="R18:W18"/>
    <mergeCell ref="R19:X28"/>
    <mergeCell ref="R29:W29"/>
    <mergeCell ref="R30:X30"/>
    <mergeCell ref="R43:X43"/>
    <mergeCell ref="C53:E53"/>
    <mergeCell ref="H53:J53"/>
    <mergeCell ref="M53:O53"/>
  </mergeCells>
  <conditionalFormatting sqref="T32:X32">
    <cfRule type="expression" dxfId="33" priority="11" stopIfTrue="1">
      <formula>$AP33&lt;&gt;""</formula>
    </cfRule>
  </conditionalFormatting>
  <conditionalFormatting sqref="R36:X36">
    <cfRule type="expression" dxfId="32" priority="10" stopIfTrue="1">
      <formula>OR($AP$35=1,$AP$37=1)</formula>
    </cfRule>
  </conditionalFormatting>
  <conditionalFormatting sqref="T34:X34">
    <cfRule type="expression" dxfId="31" priority="9" stopIfTrue="1">
      <formula>OR($AP33=1,$AP35=1)</formula>
    </cfRule>
  </conditionalFormatting>
  <conditionalFormatting sqref="R38:X38">
    <cfRule type="expression" dxfId="30" priority="8" stopIfTrue="1">
      <formula>OR($AP37=1,$AP$39=1)</formula>
    </cfRule>
  </conditionalFormatting>
  <conditionalFormatting sqref="R40:X40">
    <cfRule type="expression" dxfId="29" priority="12" stopIfTrue="1">
      <formula>OR($AP39&lt;&gt;"",AND(R41&lt;&gt;"",$AP41&lt;&gt;""))</formula>
    </cfRule>
  </conditionalFormatting>
  <conditionalFormatting sqref="R32:S32">
    <cfRule type="expression" dxfId="28" priority="13" stopIfTrue="1">
      <formula>AND(R33&lt;&gt;"",$AP41&lt;&gt;1,OR($AP33&lt;&gt;"",$AP47&lt;&gt;""))</formula>
    </cfRule>
  </conditionalFormatting>
  <conditionalFormatting sqref="R34:S34">
    <cfRule type="expression" dxfId="27" priority="14" stopIfTrue="1">
      <formula>OR($AP$35=1,AND(R33&lt;&gt;"",$AP41&lt;&gt;1,OR($AP33&lt;&gt;"",$AP47&lt;&gt;"")))</formula>
    </cfRule>
  </conditionalFormatting>
  <conditionalFormatting sqref="T48:X48 R42:X42">
    <cfRule type="expression" dxfId="26" priority="15" stopIfTrue="1">
      <formula>AND(R41&lt;&gt;"",$AP41&lt;&gt;"")</formula>
    </cfRule>
  </conditionalFormatting>
  <conditionalFormatting sqref="R46">
    <cfRule type="expression" dxfId="25" priority="16" stopIfTrue="1">
      <formula>AND(R47&lt;&gt;"",$AP47&lt;&gt;"",$AN$52="")</formula>
    </cfRule>
  </conditionalFormatting>
  <conditionalFormatting sqref="R48">
    <cfRule type="expression" dxfId="24" priority="17" stopIfTrue="1">
      <formula>AND(R47&lt;&gt;"",$AP47&lt;&gt;"",$AN$52="")</formula>
    </cfRule>
  </conditionalFormatting>
  <conditionalFormatting sqref="S46">
    <cfRule type="expression" dxfId="23" priority="18" stopIfTrue="1">
      <formula>AND(S47&lt;&gt;"",$AP47&lt;&gt;"",$AO$52="")</formula>
    </cfRule>
  </conditionalFormatting>
  <conditionalFormatting sqref="T46:X46">
    <cfRule type="expression" dxfId="22" priority="19" stopIfTrue="1">
      <formula>AND(T47&lt;&gt;"",$AP47&lt;&gt;"")</formula>
    </cfRule>
  </conditionalFormatting>
  <conditionalFormatting sqref="S48">
    <cfRule type="expression" dxfId="21" priority="20" stopIfTrue="1">
      <formula>AND(S47&lt;&gt;"",$AP47&lt;&gt;"",$AO$52="")</formula>
    </cfRule>
  </conditionalFormatting>
  <conditionalFormatting sqref="R33:X33 R35:X35 R37:X37 R39:X39 R41:X41 R47:X47 R49:X52 D1:E2 I1:J2 N1:O2 U1:W2 U16:W17">
    <cfRule type="expression" dxfId="20" priority="1" stopIfTrue="1">
      <formula>AC1="S"</formula>
    </cfRule>
    <cfRule type="expression" dxfId="19" priority="2" stopIfTrue="1">
      <formula>AC1="H"</formula>
    </cfRule>
    <cfRule type="expression" dxfId="18" priority="3" stopIfTrue="1">
      <formula>AC1="P"</formula>
    </cfRule>
    <cfRule type="expression" dxfId="17" priority="4" stopIfTrue="1">
      <formula>AC1="K"</formula>
    </cfRule>
    <cfRule type="expression" dxfId="16" priority="5" stopIfTrue="1">
      <formula>AC1="F"</formula>
    </cfRule>
    <cfRule type="expression" dxfId="15" priority="6" stopIfTrue="1">
      <formula>AC1="E"</formula>
    </cfRule>
    <cfRule type="expression" dxfId="14"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32</vt:i4>
      </vt:variant>
    </vt:vector>
  </HeadingPairs>
  <TitlesOfParts>
    <vt:vector size="53" baseType="lpstr">
      <vt:lpstr>Cover</vt:lpstr>
      <vt:lpstr>Purpose 1</vt:lpstr>
      <vt:lpstr>Personal Data</vt:lpstr>
      <vt:lpstr>Calendar</vt:lpstr>
      <vt:lpstr>Holidays</vt:lpstr>
      <vt:lpstr>Notes-Left</vt:lpstr>
      <vt:lpstr>Notes-Right</vt:lpstr>
      <vt:lpstr>Weekly-Left</vt:lpstr>
      <vt:lpstr>Weekly-Right</vt:lpstr>
      <vt:lpstr>Monthly-Left</vt:lpstr>
      <vt:lpstr>Monthly-Right</vt:lpstr>
      <vt:lpstr>Personalities</vt:lpstr>
      <vt:lpstr>Events</vt:lpstr>
      <vt:lpstr>Reunions</vt:lpstr>
      <vt:lpstr>Contact-Left</vt:lpstr>
      <vt:lpstr>Contact-Right</vt:lpstr>
      <vt:lpstr>Purpose 2</vt:lpstr>
      <vt:lpstr>Title</vt:lpstr>
      <vt:lpstr>Quotes</vt:lpstr>
      <vt:lpstr>GPlan-Translations</vt:lpstr>
      <vt:lpstr>GNU FDL License</vt:lpstr>
      <vt:lpstr>Calendar!Area_de_impressao</vt:lpstr>
      <vt:lpstr>'Contact-Left'!Area_de_impressao</vt:lpstr>
      <vt:lpstr>'Contact-Right'!Area_de_impressao</vt:lpstr>
      <vt:lpstr>Cover!Area_de_impressao</vt:lpstr>
      <vt:lpstr>Events!Area_de_impressao</vt:lpstr>
      <vt:lpstr>'GNU FDL License'!Area_de_impressao</vt:lpstr>
      <vt:lpstr>Holidays!Area_de_impressao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'Purpose 1'!Area_de_impressao</vt:lpstr>
      <vt:lpstr>'Purpose 2'!Area_de_impressao</vt:lpstr>
      <vt:lpstr>Reunions!Area_de_impressao</vt:lpstr>
      <vt:lpstr>Title!Area_de_impressao</vt:lpstr>
      <vt:lpstr>'Weekly-Left'!Area_de_impressao</vt:lpstr>
      <vt:lpstr>'Weekly-Right'!Area_de_impressao</vt:lpstr>
      <vt:lpstr>CalendarData</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2019-06-03T16:48:17Z</cp:lastPrinted>
  <dcterms:created xsi:type="dcterms:W3CDTF">2018-11-22T20:52:06Z</dcterms:created>
  <dcterms:modified xsi:type="dcterms:W3CDTF">2019-07-16T16:45:30Z</dcterms:modified>
</cp:coreProperties>
</file>