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codeName="EstaPastaDeTrabalho" defaultThemeVersion="124226"/>
  <mc:AlternateContent xmlns:mc="http://schemas.openxmlformats.org/markup-compatibility/2006">
    <mc:Choice Requires="x15">
      <x15ac:absPath xmlns:x15ac="http://schemas.microsoft.com/office/spreadsheetml/2010/11/ac" url="C:\Users\Sergio\Documents\GPlan2020Testes\GPlan2020R2C\tpl\"/>
    </mc:Choice>
  </mc:AlternateContent>
  <xr:revisionPtr revIDLastSave="0" documentId="13_ncr:1_{FEBB29AC-0DC5-4F96-B7C5-9875259032C3}" xr6:coauthVersionLast="45" xr6:coauthVersionMax="45" xr10:uidLastSave="{00000000-0000-0000-0000-000000000000}"/>
  <bookViews>
    <workbookView xWindow="-120" yWindow="-120" windowWidth="20730" windowHeight="11160" tabRatio="829" xr2:uid="{00000000-000D-0000-FFFF-FFFF00000000}"/>
  </bookViews>
  <sheets>
    <sheet name="Cover" sheetId="46" r:id="rId1"/>
    <sheet name="Data" sheetId="39" r:id="rId2"/>
    <sheet name="Personal Data" sheetId="10" r:id="rId3"/>
    <sheet name="Calendar" sheetId="12" r:id="rId4"/>
    <sheet name="Holidays" sheetId="11" r:id="rId5"/>
    <sheet name="Life Purpose" sheetId="981" r:id="rId6"/>
    <sheet name="Activities" sheetId="982" r:id="rId7"/>
    <sheet name="Declaration" sheetId="983" r:id="rId8"/>
    <sheet name="Dreams" sheetId="984" r:id="rId9"/>
    <sheet name="SWOT" sheetId="985" r:id="rId10"/>
    <sheet name="Annual Planning" sheetId="986" r:id="rId11"/>
    <sheet name="Solving" sheetId="987" r:id="rId12"/>
    <sheet name="Revision" sheetId="988" r:id="rId13"/>
    <sheet name="Wheel of Life" sheetId="989" r:id="rId14"/>
    <sheet name="Prioritization" sheetId="990" r:id="rId15"/>
    <sheet name="Monthly-Left" sheetId="23" r:id="rId16"/>
    <sheet name="Monthly-Right" sheetId="24" r:id="rId17"/>
    <sheet name="Weekly-Left" sheetId="979" r:id="rId18"/>
    <sheet name="Weekly-Right" sheetId="978" r:id="rId19"/>
    <sheet name="Projects" sheetId="997" r:id="rId20"/>
    <sheet name="Reunions" sheetId="968" r:id="rId21"/>
    <sheet name="Squared" sheetId="996" r:id="rId22"/>
    <sheet name="Personalities" sheetId="700" r:id="rId23"/>
    <sheet name="Events" sheetId="701" r:id="rId24"/>
    <sheet name="Notes-Left" sheetId="44" r:id="rId25"/>
    <sheet name="Notes-Right" sheetId="45" r:id="rId26"/>
    <sheet name="Contact-Left" sheetId="42" r:id="rId27"/>
    <sheet name="Contact-Right" sheetId="43" r:id="rId28"/>
    <sheet name="Title" sheetId="38" r:id="rId29"/>
    <sheet name="Purpose 1" sheetId="991" state="hidden" r:id="rId30"/>
    <sheet name="Purpose 2" sheetId="40" state="hidden" r:id="rId31"/>
    <sheet name="Dedicatoria" sheetId="994" state="hidden" r:id="rId32"/>
    <sheet name="Agradecimentos" sheetId="995" state="hidden" r:id="rId33"/>
    <sheet name="Quotes" sheetId="35" state="hidden" r:id="rId34"/>
    <sheet name="GNU FDL License" sheetId="980" state="hidden" r:id="rId35"/>
    <sheet name="Permission for using BBT works" sheetId="992" state="hidden" r:id="rId36"/>
    <sheet name="Tradução da Permissão da BBT" sheetId="993" state="hidden" r:id="rId37"/>
    <sheet name="GPlan-Translations" sheetId="7" state="hidden" r:id="rId38"/>
  </sheets>
  <externalReferences>
    <externalReference r:id="rId39"/>
    <externalReference r:id="rId40"/>
  </externalReferences>
  <definedNames>
    <definedName name="_xlnm.Print_Area" localSheetId="6">Activities!$A$1:$I$45</definedName>
    <definedName name="_xlnm.Print_Area" localSheetId="10">'Annual Planning'!$A$1:$F$46</definedName>
    <definedName name="_xlnm.Print_Area" localSheetId="3">Calendar!$A$1:$AB$54</definedName>
    <definedName name="_xlnm.Print_Area" localSheetId="26">'Contact-Left'!$A$1:$E$45</definedName>
    <definedName name="_xlnm.Print_Area" localSheetId="27">'Contact-Right'!$A$1:$E$45</definedName>
    <definedName name="_xlnm.Print_Area" localSheetId="0">Cover!$B$1:$H$26</definedName>
    <definedName name="_xlnm.Print_Area" localSheetId="1">Data!$B$3:$K$59</definedName>
    <definedName name="_xlnm.Print_Area" localSheetId="7">Declaration!$A$1:$E$45</definedName>
    <definedName name="_xlnm.Print_Area" localSheetId="8">Dreams!$A$1:$E$45</definedName>
    <definedName name="_xlnm.Print_Area" localSheetId="23">Events!$F$1:$F$120</definedName>
    <definedName name="_xlnm.Print_Area" localSheetId="34">'GNU FDL License'!$B$2:$B$138</definedName>
    <definedName name="_xlnm.Print_Area" localSheetId="4">Holidays!$D$1:$G$53</definedName>
    <definedName name="_xlnm.Print_Area" localSheetId="5">'Life Purpose'!$B$1:$AH$46</definedName>
    <definedName name="_xlnm.Print_Area" localSheetId="15">'Monthly-Left'!$E$1:$L$49</definedName>
    <definedName name="_xlnm.Print_Area" localSheetId="16">'Monthly-Right'!$A$1:$L$49</definedName>
    <definedName name="_xlnm.Print_Area" localSheetId="24">'Notes-Left'!$A$1:$E$45</definedName>
    <definedName name="_xlnm.Print_Area" localSheetId="25">'Notes-Right'!$A$1:$E$45</definedName>
    <definedName name="_xlnm.Print_Area" localSheetId="2">'Personal Data'!$A$1:$AF$38</definedName>
    <definedName name="_xlnm.Print_Area" localSheetId="22">Personalities!$F$1:$F$164</definedName>
    <definedName name="_xlnm.Print_Area" localSheetId="14">Prioritization!$A$1:$AB$50</definedName>
    <definedName name="_xlnm.Print_Area" localSheetId="29">'Purpose 1'!$B$3:$L$59</definedName>
    <definedName name="_xlnm.Print_Area" localSheetId="30">'Purpose 2'!$B$2:$M$74</definedName>
    <definedName name="_xlnm.Print_Area" localSheetId="20">Reunions!$A$1:$N$30</definedName>
    <definedName name="_xlnm.Print_Area" localSheetId="12">Revision!$A$1:$F$49</definedName>
    <definedName name="_xlnm.Print_Area" localSheetId="11">Solving!$A$1:$F$49</definedName>
    <definedName name="_xlnm.Print_Area" localSheetId="9">SWOT!$A$1:$D$47</definedName>
    <definedName name="_xlnm.Print_Area" localSheetId="28">Title!$B$3:$B$28</definedName>
    <definedName name="_xlnm.Print_Area" localSheetId="17">'Weekly-Left'!$A$1:$V$53</definedName>
    <definedName name="_xlnm.Print_Area" localSheetId="18">'Weekly-Right'!$A$1:$X$53</definedName>
    <definedName name="_xlnm.Print_Area" localSheetId="13">'Wheel of Life'!$A$1:$L$46</definedName>
    <definedName name="CalendarData">Calendar!$AE$1:$BI$54</definedName>
    <definedName name="CityCustomName">Cover!$S$8</definedName>
    <definedName name="LanguagesFormList" localSheetId="34">TRANSPOSE(OFFSET('[1]GPlan-Translations'!$D$2,0,0,1,COUNTA('[1]GPlan-Translations'!$2:$2)-3))</definedName>
    <definedName name="LanguagesFormList" localSheetId="29">TRANSPOSE(OFFSET('[2]GPlan-Translations'!$D$2,0,0,1,COUNTA('[2]GPlan-Translations'!$2:$2)-3))</definedName>
    <definedName name="LanguagesFormList">TRANSPOSE(OFFSET('GPlan-Translations'!$D$2,0,0,1,COUNTA('GPlan-Translations'!$2:$2)-3))</definedName>
    <definedName name="LanguagesList" localSheetId="34">OFFSET('[1]GPlan-Translations'!$D$2,0,0,1,COUNTA('[1]GPlan-Translations'!$2:$2)-3)</definedName>
    <definedName name="LanguagesList" localSheetId="29">OFFSET('[2]GPlan-Translations'!$D$2,0,0,1,COUNTA('[2]GPlan-Translations'!$2:$2)-3)</definedName>
    <definedName name="LanguagesList">OFFSET('GPlan-Translations'!$D$2,0,0,1,COUNTA('GPlan-Translations'!$2:$2)-3)</definedName>
    <definedName name="section0" localSheetId="34">'GNU FDL License'!$B$10</definedName>
    <definedName name="section1" localSheetId="34">'GNU FDL License'!$B$18</definedName>
    <definedName name="section10" localSheetId="34">'GNU FDL License'!$B$122</definedName>
    <definedName name="section11" localSheetId="34">'GNU FDL License'!$B$128</definedName>
    <definedName name="section2" localSheetId="34">'GNU FDL License'!$B$42</definedName>
    <definedName name="section3" localSheetId="34">'GNU FDL License'!$B$48</definedName>
    <definedName name="section4" localSheetId="34">'GNU FDL License'!$B$58</definedName>
    <definedName name="section5" localSheetId="34">'GNU FDL License'!$B$86</definedName>
    <definedName name="section6" localSheetId="34">'GNU FDL License'!$B$94</definedName>
    <definedName name="section7" localSheetId="34">'GNU FDL License'!$B$100</definedName>
    <definedName name="section8" localSheetId="34">'GNU FDL License'!$B$106</definedName>
    <definedName name="section9" localSheetId="34">'GNU FDL License'!$B$112</definedName>
    <definedName name="z">#REF!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67" i="7" l="1"/>
  <c r="T8" i="997" s="1"/>
  <c r="C466" i="7"/>
  <c r="Q8" i="997" s="1"/>
  <c r="C465" i="7"/>
  <c r="G8" i="997" s="1"/>
  <c r="C464" i="7"/>
  <c r="M6" i="997" s="1"/>
  <c r="C463" i="7"/>
  <c r="A6" i="997" s="1"/>
  <c r="C462" i="7"/>
  <c r="R3" i="997" s="1"/>
  <c r="C461" i="7"/>
  <c r="A3" i="997" s="1"/>
  <c r="C460" i="7"/>
  <c r="L1" i="997" s="1"/>
  <c r="C459" i="7"/>
  <c r="C458" i="7"/>
  <c r="A458" i="7"/>
  <c r="A459" i="7" s="1"/>
  <c r="A460" i="7" s="1"/>
  <c r="A461" i="7" s="1"/>
  <c r="A28" i="7"/>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50" i="7" s="1"/>
  <c r="A251" i="7" s="1"/>
  <c r="A252" i="7" s="1"/>
  <c r="A253" i="7" s="1"/>
  <c r="A254" i="7" s="1"/>
  <c r="A255" i="7" s="1"/>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81" i="7" s="1"/>
  <c r="A282" i="7" s="1"/>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312" i="7" s="1"/>
  <c r="A313" i="7" s="1"/>
  <c r="A314" i="7" s="1"/>
  <c r="A315" i="7" s="1"/>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43" i="7" s="1"/>
  <c r="A344" i="7" s="1"/>
  <c r="A345" i="7" s="1"/>
  <c r="A346" i="7" s="1"/>
  <c r="A347" i="7" s="1"/>
  <c r="A348" i="7" s="1"/>
  <c r="A349" i="7" s="1"/>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74" i="7" s="1"/>
  <c r="A375" i="7" s="1"/>
  <c r="A376" i="7" s="1"/>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405" i="7" s="1"/>
  <c r="A406" i="7" s="1"/>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436" i="7" s="1"/>
  <c r="A437" i="7" s="1"/>
  <c r="A438" i="7" s="1"/>
  <c r="A439" i="7" s="1"/>
  <c r="A440" i="7" s="1"/>
  <c r="A441" i="7" s="1"/>
  <c r="A442" i="7" s="1"/>
  <c r="A443" i="7" s="1"/>
  <c r="A444" i="7" s="1"/>
  <c r="A445" i="7" s="1"/>
  <c r="A446" i="7" s="1"/>
  <c r="A447" i="7" s="1"/>
  <c r="A448" i="7" s="1"/>
  <c r="A449" i="7" s="1"/>
  <c r="A450" i="7" s="1"/>
  <c r="A451" i="7" s="1"/>
  <c r="A452" i="7" s="1"/>
  <c r="A453" i="7" s="1"/>
  <c r="A454" i="7" s="1"/>
  <c r="A455" i="7" s="1"/>
  <c r="A456" i="7" s="1"/>
  <c r="A457" i="7" s="1"/>
  <c r="A462" i="7" l="1"/>
  <c r="A463" i="7" s="1"/>
  <c r="A464" i="7" s="1"/>
  <c r="A465" i="7" s="1"/>
  <c r="A466" i="7" s="1"/>
  <c r="A467" i="7" s="1"/>
  <c r="B3" i="995"/>
  <c r="C25" i="7" l="1"/>
  <c r="B25" i="38" s="1"/>
  <c r="C26" i="7"/>
  <c r="B27" i="38" s="1"/>
  <c r="C27" i="7"/>
  <c r="B28" i="38" s="1"/>
  <c r="C24" i="7"/>
  <c r="B24" i="38" s="1"/>
  <c r="B457" i="7" l="1"/>
  <c r="C457" i="7"/>
  <c r="B456" i="7"/>
  <c r="C456" i="7"/>
  <c r="B454" i="7"/>
  <c r="C454" i="7"/>
  <c r="B455" i="7"/>
  <c r="C455" i="7"/>
  <c r="B453" i="7"/>
  <c r="C453" i="7"/>
  <c r="B452" i="7"/>
  <c r="C452" i="7"/>
  <c r="B451" i="7"/>
  <c r="C451" i="7"/>
  <c r="C450" i="7"/>
  <c r="C449" i="7"/>
  <c r="C448" i="7"/>
  <c r="F55" i="39" l="1"/>
  <c r="B47" i="39"/>
  <c r="F53" i="39"/>
  <c r="B3" i="39"/>
  <c r="F49" i="39"/>
  <c r="F57" i="39"/>
  <c r="F51" i="39"/>
  <c r="F59" i="39"/>
  <c r="C447" i="7"/>
  <c r="C446" i="7"/>
  <c r="B36" i="990" s="1"/>
  <c r="C445" i="7"/>
  <c r="B20" i="990" s="1"/>
  <c r="B444" i="7"/>
  <c r="C444" i="7"/>
  <c r="B5" i="990" s="1"/>
  <c r="C443" i="7"/>
  <c r="R4" i="990" s="1"/>
  <c r="C442" i="7"/>
  <c r="C4" i="990" s="1"/>
  <c r="B442" i="7"/>
  <c r="C441" i="7"/>
  <c r="C3" i="990" s="1"/>
  <c r="C440" i="7"/>
  <c r="C2" i="990" s="1"/>
  <c r="C439" i="7"/>
  <c r="C438" i="7"/>
  <c r="B430" i="7"/>
  <c r="B431" i="7"/>
  <c r="B432" i="7"/>
  <c r="B433" i="7"/>
  <c r="B434" i="7"/>
  <c r="B435" i="7"/>
  <c r="B436" i="7"/>
  <c r="B437" i="7"/>
  <c r="B429" i="7"/>
  <c r="C437" i="7"/>
  <c r="F48" i="988" s="1"/>
  <c r="C436" i="7"/>
  <c r="F40" i="988" s="1"/>
  <c r="C435" i="7"/>
  <c r="B48" i="988" s="1"/>
  <c r="C434" i="7"/>
  <c r="B40" i="988" s="1"/>
  <c r="C433" i="7"/>
  <c r="B32" i="988" s="1"/>
  <c r="C432" i="7"/>
  <c r="B25" i="988" s="1"/>
  <c r="C431" i="7"/>
  <c r="B18" i="988" s="1"/>
  <c r="C430" i="7"/>
  <c r="B11" i="988" s="1"/>
  <c r="C429" i="7"/>
  <c r="B4" i="988" s="1"/>
  <c r="C426" i="7"/>
  <c r="C427" i="7"/>
  <c r="C428" i="7"/>
  <c r="B2" i="988" s="1"/>
  <c r="C425" i="7"/>
  <c r="E48" i="987" s="1"/>
  <c r="B425" i="7"/>
  <c r="B422" i="7"/>
  <c r="B423" i="7"/>
  <c r="B424" i="7"/>
  <c r="C422" i="7"/>
  <c r="C48" i="987" s="1"/>
  <c r="B421" i="7"/>
  <c r="C424" i="7"/>
  <c r="E40" i="987" s="1"/>
  <c r="C423" i="7"/>
  <c r="C40" i="987" s="1"/>
  <c r="C421" i="7"/>
  <c r="A40" i="987" s="1"/>
  <c r="B412" i="7"/>
  <c r="B413" i="7"/>
  <c r="B414" i="7"/>
  <c r="B415" i="7"/>
  <c r="B416" i="7"/>
  <c r="B417" i="7"/>
  <c r="B418" i="7"/>
  <c r="B419" i="7"/>
  <c r="B420" i="7"/>
  <c r="B411" i="7"/>
  <c r="C420" i="7"/>
  <c r="A38" i="987" s="1"/>
  <c r="C419" i="7"/>
  <c r="A37" i="987" s="1"/>
  <c r="C418" i="7"/>
  <c r="A36" i="987" s="1"/>
  <c r="C417" i="7"/>
  <c r="A35" i="987" s="1"/>
  <c r="C416" i="7"/>
  <c r="A34" i="987" s="1"/>
  <c r="C415" i="7"/>
  <c r="A33" i="987" s="1"/>
  <c r="C414" i="7"/>
  <c r="A32" i="987" s="1"/>
  <c r="C413" i="7"/>
  <c r="A31" i="987" s="1"/>
  <c r="C412" i="7"/>
  <c r="A30" i="987" s="1"/>
  <c r="C411" i="7"/>
  <c r="A29" i="987" s="1"/>
  <c r="B401" i="7"/>
  <c r="B402" i="7"/>
  <c r="B403" i="7"/>
  <c r="B404" i="7"/>
  <c r="B405" i="7"/>
  <c r="B406" i="7"/>
  <c r="B407" i="7"/>
  <c r="B408" i="7"/>
  <c r="B409" i="7"/>
  <c r="B400" i="7"/>
  <c r="C410" i="7"/>
  <c r="A28" i="987" s="1"/>
  <c r="C389" i="7"/>
  <c r="A5" i="987" s="1"/>
  <c r="C390" i="7"/>
  <c r="A6" i="987" s="1"/>
  <c r="C391" i="7"/>
  <c r="A7" i="987" s="1"/>
  <c r="C392" i="7"/>
  <c r="A8" i="987" s="1"/>
  <c r="C393" i="7"/>
  <c r="A9" i="987" s="1"/>
  <c r="C394" i="7"/>
  <c r="A10" i="987" s="1"/>
  <c r="C395" i="7"/>
  <c r="A11" i="987" s="1"/>
  <c r="C396" i="7"/>
  <c r="A12" i="987" s="1"/>
  <c r="C397" i="7"/>
  <c r="A13" i="987" s="1"/>
  <c r="C398" i="7"/>
  <c r="A14" i="987" s="1"/>
  <c r="C399" i="7"/>
  <c r="A16" i="987" s="1"/>
  <c r="C400" i="7"/>
  <c r="A17" i="987" s="1"/>
  <c r="C401" i="7"/>
  <c r="A18" i="987" s="1"/>
  <c r="C402" i="7"/>
  <c r="A19" i="987" s="1"/>
  <c r="C403" i="7"/>
  <c r="A20" i="987" s="1"/>
  <c r="C404" i="7"/>
  <c r="A21" i="987" s="1"/>
  <c r="C405" i="7"/>
  <c r="A22" i="987" s="1"/>
  <c r="C406" i="7"/>
  <c r="A23" i="987" s="1"/>
  <c r="C407" i="7"/>
  <c r="A24" i="987" s="1"/>
  <c r="C408" i="7"/>
  <c r="A25" i="987" s="1"/>
  <c r="C409" i="7"/>
  <c r="A26" i="987" s="1"/>
  <c r="C388" i="7"/>
  <c r="A4" i="987" s="1"/>
  <c r="B390" i="7"/>
  <c r="B391" i="7"/>
  <c r="B392" i="7"/>
  <c r="B393" i="7"/>
  <c r="B394" i="7"/>
  <c r="B395" i="7"/>
  <c r="B396" i="7"/>
  <c r="B397" i="7"/>
  <c r="B398" i="7"/>
  <c r="B389" i="7"/>
  <c r="C387" i="7"/>
  <c r="E2" i="987" s="1"/>
  <c r="C386" i="7"/>
  <c r="C385" i="7"/>
  <c r="F37" i="986"/>
  <c r="D37" i="986"/>
  <c r="C373" i="7"/>
  <c r="B4" i="986" s="1"/>
  <c r="C372" i="7"/>
  <c r="B2" i="986" s="1"/>
  <c r="C384" i="7"/>
  <c r="C383" i="7"/>
  <c r="C382" i="7"/>
  <c r="B37" i="986" s="1"/>
  <c r="C381" i="7"/>
  <c r="F26" i="986" s="1"/>
  <c r="C380" i="7"/>
  <c r="D26" i="986" s="1"/>
  <c r="C379" i="7"/>
  <c r="B26" i="986" s="1"/>
  <c r="C378" i="7"/>
  <c r="F15" i="986" s="1"/>
  <c r="C377" i="7"/>
  <c r="D15" i="986" s="1"/>
  <c r="C376" i="7"/>
  <c r="B15" i="986" s="1"/>
  <c r="C375" i="7"/>
  <c r="F4" i="986" s="1"/>
  <c r="C374" i="7"/>
  <c r="D4" i="986" s="1"/>
  <c r="C371" i="7"/>
  <c r="C370" i="7"/>
  <c r="P36" i="990" l="1"/>
  <c r="C369" i="7"/>
  <c r="A42" i="985" s="1"/>
  <c r="C368" i="7"/>
  <c r="A36" i="985" s="1"/>
  <c r="B6" i="985"/>
  <c r="C367" i="7"/>
  <c r="D34" i="985" s="1"/>
  <c r="C366" i="7"/>
  <c r="D22" i="985" s="1"/>
  <c r="C365" i="7"/>
  <c r="D21" i="985" s="1"/>
  <c r="C364" i="7"/>
  <c r="B34" i="985" s="1"/>
  <c r="C363" i="7"/>
  <c r="B22" i="985" s="1"/>
  <c r="C362" i="7"/>
  <c r="B21" i="985" s="1"/>
  <c r="C361" i="7"/>
  <c r="D19" i="985" s="1"/>
  <c r="C358" i="7"/>
  <c r="B19" i="985" s="1"/>
  <c r="C360" i="7"/>
  <c r="D7" i="985" s="1"/>
  <c r="C357" i="7"/>
  <c r="B7" i="985" s="1"/>
  <c r="C359" i="7"/>
  <c r="D6" i="985" s="1"/>
  <c r="C355" i="7"/>
  <c r="A21" i="985" s="1"/>
  <c r="C354" i="7"/>
  <c r="A6" i="985" s="1"/>
  <c r="C356" i="7"/>
  <c r="C353" i="7"/>
  <c r="B3" i="985" s="1"/>
  <c r="C352" i="7"/>
  <c r="A2" i="985" s="1"/>
  <c r="C351" i="7"/>
  <c r="C350" i="7"/>
  <c r="C349" i="7"/>
  <c r="A42" i="983" s="1"/>
  <c r="C348" i="7"/>
  <c r="A36" i="983" s="1"/>
  <c r="C347" i="7"/>
  <c r="A30" i="983" s="1"/>
  <c r="C346" i="7"/>
  <c r="A29" i="983" s="1"/>
  <c r="C345" i="7"/>
  <c r="A28" i="983" s="1"/>
  <c r="C344" i="7"/>
  <c r="A23" i="983" s="1"/>
  <c r="C343" i="7"/>
  <c r="A21" i="983" s="1"/>
  <c r="C342" i="7"/>
  <c r="A20" i="983" s="1"/>
  <c r="C341" i="7"/>
  <c r="A14" i="983" s="1"/>
  <c r="C340" i="7"/>
  <c r="A13" i="983" s="1"/>
  <c r="C339" i="7"/>
  <c r="A12" i="983" s="1"/>
  <c r="C338" i="7"/>
  <c r="A6" i="983" s="1"/>
  <c r="C337" i="7"/>
  <c r="A5" i="983" s="1"/>
  <c r="C336" i="7"/>
  <c r="A4" i="983" s="1"/>
  <c r="C335" i="7"/>
  <c r="A2" i="983" s="1"/>
  <c r="C334" i="7"/>
  <c r="C333" i="7"/>
  <c r="C332" i="7"/>
  <c r="B41" i="982" s="1"/>
  <c r="C331" i="7"/>
  <c r="H2" i="982" s="1"/>
  <c r="C330" i="7"/>
  <c r="C329" i="7"/>
  <c r="E2" i="986" l="1"/>
  <c r="AB2" i="990" l="1"/>
  <c r="A2" i="989"/>
  <c r="F2" i="988"/>
  <c r="A2" i="987"/>
  <c r="AY16" i="978"/>
  <c r="AY15" i="978"/>
  <c r="AY14" i="978"/>
  <c r="AZ14" i="978" s="1"/>
  <c r="C328" i="7"/>
  <c r="C327" i="7"/>
  <c r="C326" i="7"/>
  <c r="C325" i="7"/>
  <c r="C324" i="7"/>
  <c r="C323" i="7"/>
  <c r="C322" i="7"/>
  <c r="C321" i="7"/>
  <c r="C320" i="7"/>
  <c r="C319" i="7"/>
  <c r="C318" i="7"/>
  <c r="C317" i="7"/>
  <c r="C316" i="7"/>
  <c r="C315" i="7"/>
  <c r="C314" i="7"/>
  <c r="C313" i="7"/>
  <c r="C312" i="7"/>
  <c r="C311" i="7"/>
  <c r="C310" i="7"/>
  <c r="C309" i="7"/>
  <c r="C308" i="7"/>
  <c r="C307" i="7"/>
  <c r="C306" i="7"/>
  <c r="C305" i="7"/>
  <c r="C304" i="7"/>
  <c r="A43" i="989" l="1"/>
  <c r="A39" i="989"/>
  <c r="A35" i="989"/>
  <c r="A31" i="989"/>
  <c r="G28" i="989"/>
  <c r="E28" i="989"/>
  <c r="H27" i="989"/>
  <c r="A27" i="989"/>
  <c r="J23" i="989"/>
  <c r="A23" i="989"/>
  <c r="K17" i="989"/>
  <c r="A17" i="989"/>
  <c r="K12" i="989"/>
  <c r="A12" i="989"/>
  <c r="J7" i="989"/>
  <c r="A7" i="989"/>
  <c r="H4" i="989"/>
  <c r="G4" i="989"/>
  <c r="E4" i="989"/>
  <c r="A4" i="989"/>
  <c r="K2" i="989"/>
  <c r="M4" i="978" l="1"/>
  <c r="H4" i="978"/>
  <c r="C4" i="978"/>
  <c r="Q4" i="979"/>
  <c r="L10" i="978" l="1"/>
  <c r="G10" i="978"/>
  <c r="B10" i="978"/>
  <c r="P10" i="979"/>
  <c r="K10" i="979"/>
  <c r="L11" i="978" l="1"/>
  <c r="L12" i="978"/>
  <c r="L13" i="978"/>
  <c r="L14" i="978"/>
  <c r="G11" i="978"/>
  <c r="G12" i="978"/>
  <c r="G13" i="978"/>
  <c r="G14" i="978"/>
  <c r="B11" i="978"/>
  <c r="B12" i="978"/>
  <c r="B13" i="978"/>
  <c r="B14" i="978"/>
  <c r="P14" i="979"/>
  <c r="I1" i="43" l="1"/>
  <c r="I1" i="42"/>
  <c r="C249" i="7"/>
  <c r="C1" i="43" s="1"/>
  <c r="C250" i="7"/>
  <c r="C251" i="7"/>
  <c r="C239" i="7"/>
  <c r="B1" i="42" s="1"/>
  <c r="C240" i="7"/>
  <c r="C241" i="7"/>
  <c r="G59" i="39" l="1"/>
  <c r="G57" i="39"/>
  <c r="G55" i="39"/>
  <c r="G53" i="39"/>
  <c r="G51" i="39"/>
  <c r="G49" i="39"/>
  <c r="B9" i="46"/>
  <c r="B8" i="46"/>
  <c r="B6" i="46"/>
  <c r="T33" i="12" l="1"/>
  <c r="K33" i="12"/>
  <c r="B33" i="12"/>
  <c r="T24" i="12"/>
  <c r="K24" i="12"/>
  <c r="B24" i="12"/>
  <c r="T15" i="12"/>
  <c r="K15" i="12"/>
  <c r="K16" i="12" s="1"/>
  <c r="B15" i="12"/>
  <c r="T6" i="12"/>
  <c r="K6" i="12"/>
  <c r="B6" i="12"/>
  <c r="E1" i="35" l="1"/>
  <c r="AP43" i="978" l="1"/>
  <c r="BG30" i="12" l="1"/>
  <c r="F14" i="7" l="1"/>
  <c r="F16" i="7" s="1"/>
  <c r="E14" i="7"/>
  <c r="E16"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F1" i="7"/>
  <c r="A3" i="35"/>
  <c r="A4" i="35" s="1"/>
  <c r="A5" i="35" s="1"/>
  <c r="A6" i="35" s="1"/>
  <c r="A7" i="35" s="1"/>
  <c r="A8" i="35" s="1"/>
  <c r="A9" i="35" s="1"/>
  <c r="A10" i="35" s="1"/>
  <c r="A11" i="35" s="1"/>
  <c r="A12" i="35" s="1"/>
  <c r="A13" i="35" s="1"/>
  <c r="A14" i="35" s="1"/>
  <c r="A15" i="35" s="1"/>
  <c r="A16" i="35" s="1"/>
  <c r="A17" i="35" s="1"/>
  <c r="A18" i="35" s="1"/>
  <c r="A19" i="35" s="1"/>
  <c r="A20" i="35" s="1"/>
  <c r="A21" i="35" s="1"/>
  <c r="A22" i="35" s="1"/>
  <c r="A23" i="35" s="1"/>
  <c r="A24" i="35" s="1"/>
  <c r="A25" i="35" s="1"/>
  <c r="A26" i="35" s="1"/>
  <c r="A27" i="35" s="1"/>
  <c r="A28" i="35" s="1"/>
  <c r="A29" i="35" s="1"/>
  <c r="A30" i="35" s="1"/>
  <c r="A31" i="35" s="1"/>
  <c r="A32" i="35" s="1"/>
  <c r="A33" i="35" s="1"/>
  <c r="A34" i="35" s="1"/>
  <c r="A35" i="35" s="1"/>
  <c r="A36" i="35" s="1"/>
  <c r="A37" i="35" s="1"/>
  <c r="A38" i="35" s="1"/>
  <c r="A39" i="35" s="1"/>
  <c r="A40" i="35" s="1"/>
  <c r="A41" i="35" s="1"/>
  <c r="A42" i="35" s="1"/>
  <c r="A43" i="35" s="1"/>
  <c r="A44" i="35" s="1"/>
  <c r="A45" i="35" s="1"/>
  <c r="A46" i="35" s="1"/>
  <c r="A47" i="35" s="1"/>
  <c r="A48" i="35" s="1"/>
  <c r="A49" i="35" s="1"/>
  <c r="A50" i="35" s="1"/>
  <c r="A51" i="35" s="1"/>
  <c r="A52" i="35" s="1"/>
  <c r="A53" i="35" s="1"/>
  <c r="A54" i="35" s="1"/>
  <c r="AN30" i="12"/>
  <c r="AD30" i="12"/>
  <c r="AD36" i="12" s="1"/>
  <c r="AN21" i="12"/>
  <c r="AD21" i="12"/>
  <c r="AD25" i="12" s="1"/>
  <c r="AN12" i="12"/>
  <c r="AD12" i="12"/>
  <c r="AD15" i="12" s="1"/>
  <c r="AL11" i="12"/>
  <c r="BD11" i="12" s="1"/>
  <c r="AN3" i="12"/>
  <c r="AM3" i="12" s="1"/>
  <c r="AD3" i="12"/>
  <c r="AD5" i="12" s="1"/>
  <c r="B25" i="46"/>
  <c r="B24" i="46"/>
  <c r="B21" i="46"/>
  <c r="B20" i="46"/>
  <c r="AM12" i="12" l="1"/>
  <c r="AM17" i="12" s="1"/>
  <c r="AW30" i="12"/>
  <c r="AV30" i="12" s="1"/>
  <c r="AV36" i="12" s="1"/>
  <c r="AM30" i="12"/>
  <c r="AM36" i="12" s="1"/>
  <c r="AW21" i="12"/>
  <c r="AM21" i="12"/>
  <c r="AD6" i="12"/>
  <c r="AD14" i="12"/>
  <c r="AW12" i="12"/>
  <c r="AW3" i="12"/>
  <c r="AD9" i="12"/>
  <c r="AD8" i="12"/>
  <c r="AD18" i="12"/>
  <c r="AD32" i="12"/>
  <c r="AD24" i="12"/>
  <c r="AD27" i="12"/>
  <c r="U1" i="12"/>
  <c r="AF1" i="10" s="1"/>
  <c r="AM8" i="12"/>
  <c r="AM5" i="12"/>
  <c r="AM7" i="12"/>
  <c r="AM9" i="12"/>
  <c r="AM6" i="12"/>
  <c r="AD7" i="12"/>
  <c r="AD17" i="12"/>
  <c r="AD16" i="12"/>
  <c r="AL20" i="12"/>
  <c r="AU11" i="12"/>
  <c r="AD23" i="12"/>
  <c r="AD34" i="12"/>
  <c r="AD26" i="12"/>
  <c r="AD35" i="12"/>
  <c r="AD33" i="12"/>
  <c r="AM18" i="12" l="1"/>
  <c r="AM15" i="12"/>
  <c r="AM14" i="12"/>
  <c r="AM16" i="12"/>
  <c r="AV32" i="12"/>
  <c r="AV34" i="12"/>
  <c r="AV33" i="12"/>
  <c r="AV35" i="12"/>
  <c r="AV3" i="12"/>
  <c r="AV7" i="12" s="1"/>
  <c r="AV12" i="12"/>
  <c r="AV17" i="12" s="1"/>
  <c r="AV21" i="12"/>
  <c r="AV23" i="12" s="1"/>
  <c r="AM35" i="12"/>
  <c r="AM34" i="12"/>
  <c r="AM32" i="12"/>
  <c r="AM33" i="12"/>
  <c r="BB21" i="12"/>
  <c r="AY21" i="12" s="1"/>
  <c r="AS3" i="12"/>
  <c r="AP3" i="12" s="1"/>
  <c r="AS21" i="12"/>
  <c r="AO21" i="12" s="1"/>
  <c r="AQ21" i="12" s="1"/>
  <c r="BB3" i="12"/>
  <c r="AX3" i="12" s="1"/>
  <c r="AZ3" i="12" s="1"/>
  <c r="AJ3" i="12"/>
  <c r="AF3" i="12" s="1"/>
  <c r="AH3" i="12" s="1"/>
  <c r="AJ30" i="12"/>
  <c r="AG30" i="12" s="1"/>
  <c r="G1" i="11"/>
  <c r="AJ12" i="12"/>
  <c r="AG12" i="12" s="1"/>
  <c r="AS30" i="12"/>
  <c r="AO30" i="12" s="1"/>
  <c r="AQ30" i="12" s="1"/>
  <c r="BB12" i="12"/>
  <c r="AX12" i="12" s="1"/>
  <c r="AZ12" i="12" s="1"/>
  <c r="AJ21" i="12"/>
  <c r="AF21" i="12" s="1"/>
  <c r="AS12" i="12"/>
  <c r="AP12" i="12" s="1"/>
  <c r="BB30" i="12"/>
  <c r="AX30" i="12" s="1"/>
  <c r="AZ30" i="12" s="1"/>
  <c r="D12" i="23"/>
  <c r="L12" i="24"/>
  <c r="D43" i="35"/>
  <c r="D37" i="35"/>
  <c r="D30" i="35"/>
  <c r="D24" i="35"/>
  <c r="D11" i="35"/>
  <c r="D5" i="35"/>
  <c r="D54" i="35"/>
  <c r="D48" i="35"/>
  <c r="D35" i="35"/>
  <c r="D29" i="35"/>
  <c r="D22" i="35"/>
  <c r="D16" i="35"/>
  <c r="D47" i="35"/>
  <c r="D41" i="35"/>
  <c r="D34" i="35"/>
  <c r="D28" i="35"/>
  <c r="D15" i="35"/>
  <c r="D9" i="35"/>
  <c r="D3" i="35"/>
  <c r="D53" i="35"/>
  <c r="D46" i="35"/>
  <c r="D40" i="35"/>
  <c r="D27" i="35"/>
  <c r="D21" i="35"/>
  <c r="D14" i="35"/>
  <c r="D8" i="35"/>
  <c r="D52" i="35"/>
  <c r="D39" i="35"/>
  <c r="D33" i="35"/>
  <c r="D26" i="35"/>
  <c r="D20" i="35"/>
  <c r="D7" i="35"/>
  <c r="D2" i="35"/>
  <c r="D51" i="35"/>
  <c r="D45" i="35"/>
  <c r="D38" i="35"/>
  <c r="D32" i="35"/>
  <c r="D19" i="35"/>
  <c r="D13" i="35"/>
  <c r="D6" i="35"/>
  <c r="D4" i="35"/>
  <c r="D50" i="35"/>
  <c r="D25" i="35"/>
  <c r="D49" i="35"/>
  <c r="D23" i="35"/>
  <c r="D44" i="35"/>
  <c r="D18" i="35"/>
  <c r="D42" i="35"/>
  <c r="D17" i="35"/>
  <c r="D12" i="35"/>
  <c r="D31" i="35"/>
  <c r="D10" i="35"/>
  <c r="D36" i="35"/>
  <c r="C302" i="7"/>
  <c r="C298" i="7"/>
  <c r="C294" i="7"/>
  <c r="C290" i="7"/>
  <c r="C286" i="7"/>
  <c r="C282" i="7"/>
  <c r="C273" i="7"/>
  <c r="C269" i="7"/>
  <c r="C265" i="7"/>
  <c r="C261" i="7"/>
  <c r="C257" i="7"/>
  <c r="C253" i="7"/>
  <c r="C246" i="7"/>
  <c r="C242" i="7"/>
  <c r="C235" i="7"/>
  <c r="C231" i="7"/>
  <c r="C227" i="7"/>
  <c r="C223" i="7"/>
  <c r="C219" i="7"/>
  <c r="A7" i="979" s="1"/>
  <c r="C215" i="7"/>
  <c r="C211" i="7"/>
  <c r="C207" i="7"/>
  <c r="C203" i="7"/>
  <c r="C199" i="7"/>
  <c r="C195" i="7"/>
  <c r="C191" i="7"/>
  <c r="C187" i="7"/>
  <c r="C183" i="7"/>
  <c r="C179" i="7"/>
  <c r="C175" i="7"/>
  <c r="C171" i="7"/>
  <c r="C167" i="7"/>
  <c r="C163" i="7"/>
  <c r="C159" i="7"/>
  <c r="C301" i="7"/>
  <c r="C297" i="7"/>
  <c r="C293" i="7"/>
  <c r="C289" i="7"/>
  <c r="C285" i="7"/>
  <c r="C281" i="7"/>
  <c r="C272" i="7"/>
  <c r="C268" i="7"/>
  <c r="C264" i="7"/>
  <c r="C260" i="7"/>
  <c r="C256" i="7"/>
  <c r="C252" i="7"/>
  <c r="C245" i="7"/>
  <c r="C238" i="7"/>
  <c r="C234" i="7"/>
  <c r="C230" i="7"/>
  <c r="C226" i="7"/>
  <c r="C222" i="7"/>
  <c r="C218" i="7"/>
  <c r="C214" i="7"/>
  <c r="C210" i="7"/>
  <c r="C206" i="7"/>
  <c r="C202" i="7"/>
  <c r="C198" i="7"/>
  <c r="C194" i="7"/>
  <c r="C190" i="7"/>
  <c r="C186" i="7"/>
  <c r="C182" i="7"/>
  <c r="C178" i="7"/>
  <c r="C174" i="7"/>
  <c r="C170" i="7"/>
  <c r="C166" i="7"/>
  <c r="C162" i="7"/>
  <c r="C158" i="7"/>
  <c r="C154" i="7"/>
  <c r="C150" i="7"/>
  <c r="C146" i="7"/>
  <c r="C142" i="7"/>
  <c r="C299" i="7"/>
  <c r="C288" i="7"/>
  <c r="C283" i="7"/>
  <c r="C275" i="7"/>
  <c r="C270" i="7"/>
  <c r="C259" i="7"/>
  <c r="C254" i="7"/>
  <c r="A1" i="35" s="1"/>
  <c r="C237" i="7"/>
  <c r="C232" i="7"/>
  <c r="C221" i="7"/>
  <c r="C216" i="7"/>
  <c r="C205" i="7"/>
  <c r="C200" i="7"/>
  <c r="C189" i="7"/>
  <c r="C184" i="7"/>
  <c r="C173" i="7"/>
  <c r="C168" i="7"/>
  <c r="C157" i="7"/>
  <c r="C148" i="7"/>
  <c r="C139" i="7"/>
  <c r="C135" i="7"/>
  <c r="C131" i="7"/>
  <c r="C127" i="7"/>
  <c r="C123" i="7"/>
  <c r="C119" i="7"/>
  <c r="C115" i="7"/>
  <c r="C111" i="7"/>
  <c r="C107" i="7"/>
  <c r="C103" i="7"/>
  <c r="C99" i="7"/>
  <c r="C95" i="7"/>
  <c r="C91" i="7"/>
  <c r="C87" i="7"/>
  <c r="C83" i="7"/>
  <c r="C79" i="7"/>
  <c r="C75" i="7"/>
  <c r="C71" i="7"/>
  <c r="C67" i="7"/>
  <c r="C63" i="7"/>
  <c r="C59" i="7"/>
  <c r="C55" i="7"/>
  <c r="C51" i="7"/>
  <c r="C303" i="7"/>
  <c r="C296" i="7"/>
  <c r="C291" i="7"/>
  <c r="C280" i="7"/>
  <c r="C267" i="7"/>
  <c r="C262" i="7"/>
  <c r="C248" i="7"/>
  <c r="C243" i="7"/>
  <c r="C229" i="7"/>
  <c r="C224" i="7"/>
  <c r="C213" i="7"/>
  <c r="C208" i="7"/>
  <c r="C197" i="7"/>
  <c r="C192" i="7"/>
  <c r="C181" i="7"/>
  <c r="C176" i="7"/>
  <c r="C300" i="7"/>
  <c r="C295" i="7"/>
  <c r="C284" i="7"/>
  <c r="C279" i="7"/>
  <c r="C271" i="7"/>
  <c r="C266" i="7"/>
  <c r="C255" i="7"/>
  <c r="D1" i="35" s="1"/>
  <c r="C247" i="7"/>
  <c r="C233" i="7"/>
  <c r="C228" i="7"/>
  <c r="C217" i="7"/>
  <c r="C212" i="7"/>
  <c r="C201" i="7"/>
  <c r="C196" i="7"/>
  <c r="C185" i="7"/>
  <c r="C180" i="7"/>
  <c r="C169" i="7"/>
  <c r="C164" i="7"/>
  <c r="C149" i="7"/>
  <c r="C140" i="7"/>
  <c r="C136" i="7"/>
  <c r="C132" i="7"/>
  <c r="C128" i="7"/>
  <c r="C124" i="7"/>
  <c r="C120" i="7"/>
  <c r="C116" i="7"/>
  <c r="C112" i="7"/>
  <c r="C108" i="7"/>
  <c r="C104" i="7"/>
  <c r="C100" i="7"/>
  <c r="C96" i="7"/>
  <c r="C92" i="7"/>
  <c r="C88" i="7"/>
  <c r="C84" i="7"/>
  <c r="C80" i="7"/>
  <c r="C76" i="7"/>
  <c r="C72" i="7"/>
  <c r="C68" i="7"/>
  <c r="C64" i="7"/>
  <c r="C60" i="7"/>
  <c r="C56" i="7"/>
  <c r="C52" i="7"/>
  <c r="C48" i="7"/>
  <c r="C44" i="7"/>
  <c r="C225" i="7"/>
  <c r="C165" i="7"/>
  <c r="C134" i="7"/>
  <c r="C129" i="7"/>
  <c r="C118" i="7"/>
  <c r="C113" i="7"/>
  <c r="C102" i="7"/>
  <c r="C97" i="7"/>
  <c r="C86" i="7"/>
  <c r="C81" i="7"/>
  <c r="C70" i="7"/>
  <c r="C65" i="7"/>
  <c r="C54" i="7"/>
  <c r="C49" i="7"/>
  <c r="C40" i="7"/>
  <c r="C36" i="7"/>
  <c r="C32" i="7"/>
  <c r="C28" i="7"/>
  <c r="C22" i="7"/>
  <c r="C18" i="7"/>
  <c r="C15" i="7"/>
  <c r="C12" i="7"/>
  <c r="C8" i="7"/>
  <c r="C4" i="7"/>
  <c r="C258" i="7"/>
  <c r="C209" i="7"/>
  <c r="C172" i="7"/>
  <c r="C151" i="7"/>
  <c r="C145" i="7"/>
  <c r="C277" i="7"/>
  <c r="C236" i="7"/>
  <c r="C188" i="7"/>
  <c r="C156" i="7"/>
  <c r="C144" i="7"/>
  <c r="C138" i="7"/>
  <c r="C133" i="7"/>
  <c r="C122" i="7"/>
  <c r="C117" i="7"/>
  <c r="C106" i="7"/>
  <c r="C101" i="7"/>
  <c r="C90" i="7"/>
  <c r="C85" i="7"/>
  <c r="C74" i="7"/>
  <c r="C69" i="7"/>
  <c r="C58" i="7"/>
  <c r="C53" i="7"/>
  <c r="C43" i="7"/>
  <c r="C39" i="7"/>
  <c r="C35" i="7"/>
  <c r="C31" i="7"/>
  <c r="C21" i="7"/>
  <c r="C17" i="7"/>
  <c r="C11" i="7"/>
  <c r="C7" i="7"/>
  <c r="C292" i="7"/>
  <c r="C274" i="7"/>
  <c r="C220" i="7"/>
  <c r="C143" i="7"/>
  <c r="C47" i="7"/>
  <c r="C204" i="7"/>
  <c r="C177" i="7"/>
  <c r="C161" i="7"/>
  <c r="C155" i="7"/>
  <c r="C137" i="7"/>
  <c r="C126" i="7"/>
  <c r="C121" i="7"/>
  <c r="C110" i="7"/>
  <c r="C105" i="7"/>
  <c r="C94" i="7"/>
  <c r="C89" i="7"/>
  <c r="C78" i="7"/>
  <c r="C73" i="7"/>
  <c r="C62" i="7"/>
  <c r="C57" i="7"/>
  <c r="C42" i="7"/>
  <c r="C38" i="7"/>
  <c r="C34" i="7"/>
  <c r="C30" i="7"/>
  <c r="C20" i="7"/>
  <c r="C14" i="7"/>
  <c r="C10" i="7"/>
  <c r="C6" i="7"/>
  <c r="C152" i="7"/>
  <c r="C109" i="7"/>
  <c r="C98" i="7"/>
  <c r="C77" i="7"/>
  <c r="C66" i="7"/>
  <c r="C37" i="7"/>
  <c r="C29" i="7"/>
  <c r="C19" i="7"/>
  <c r="C9" i="7"/>
  <c r="H17" i="46" s="1"/>
  <c r="C263" i="7"/>
  <c r="C147" i="7"/>
  <c r="C130" i="7"/>
  <c r="C160" i="7"/>
  <c r="C13" i="7"/>
  <c r="C287" i="7"/>
  <c r="C244" i="7"/>
  <c r="C141" i="7"/>
  <c r="C114" i="7"/>
  <c r="C93" i="7"/>
  <c r="C82" i="7"/>
  <c r="C61" i="7"/>
  <c r="C50" i="7"/>
  <c r="C41" i="7"/>
  <c r="C33" i="7"/>
  <c r="C23" i="7"/>
  <c r="C125" i="7"/>
  <c r="C16" i="7"/>
  <c r="C5" i="7"/>
  <c r="C193" i="7"/>
  <c r="C153" i="7"/>
  <c r="D1" i="7"/>
  <c r="C46" i="7"/>
  <c r="C45" i="7"/>
  <c r="AM27" i="12"/>
  <c r="AM23" i="12"/>
  <c r="AM26" i="12"/>
  <c r="AM25" i="12"/>
  <c r="AM24" i="12"/>
  <c r="AL29" i="12"/>
  <c r="AU20" i="12"/>
  <c r="BD20" i="12" s="1"/>
  <c r="D1" i="978" l="1"/>
  <c r="A8" i="979"/>
  <c r="A9" i="979"/>
  <c r="J3" i="979"/>
  <c r="D11" i="979"/>
  <c r="A6" i="979"/>
  <c r="A11" i="979"/>
  <c r="A10" i="979"/>
  <c r="L1" i="979"/>
  <c r="AL2" i="979" s="1"/>
  <c r="Q1" i="979"/>
  <c r="AQ2" i="979" s="1"/>
  <c r="M1" i="978"/>
  <c r="AM2" i="978" s="1"/>
  <c r="R16" i="978"/>
  <c r="AT17" i="978" s="1"/>
  <c r="R1" i="978"/>
  <c r="AT2" i="978" s="1"/>
  <c r="H1" i="978"/>
  <c r="AH2" i="978" s="1"/>
  <c r="AQ11" i="978"/>
  <c r="AN11" i="979"/>
  <c r="AQ15" i="978"/>
  <c r="AN15" i="979"/>
  <c r="AQ8" i="978"/>
  <c r="AN8" i="979"/>
  <c r="AQ13" i="978"/>
  <c r="AN13" i="979"/>
  <c r="AQ17" i="978"/>
  <c r="AZ16" i="978" s="1"/>
  <c r="AN17" i="979"/>
  <c r="AQ7" i="978"/>
  <c r="AN7" i="979"/>
  <c r="AQ14" i="978"/>
  <c r="AN14" i="979"/>
  <c r="AQ16" i="978"/>
  <c r="AN16" i="979"/>
  <c r="AQ9" i="978"/>
  <c r="AN9" i="979"/>
  <c r="AQ12" i="978"/>
  <c r="AN12" i="979"/>
  <c r="AQ10" i="978"/>
  <c r="AN10" i="979"/>
  <c r="AQ6" i="978"/>
  <c r="AZ15" i="978" s="1"/>
  <c r="AN6" i="979"/>
  <c r="A39" i="979"/>
  <c r="AC1" i="978"/>
  <c r="AG59" i="978"/>
  <c r="AC59" i="978"/>
  <c r="V31" i="978"/>
  <c r="V45" i="978" s="1"/>
  <c r="T31" i="978"/>
  <c r="T45" i="978" s="1"/>
  <c r="X31" i="978"/>
  <c r="X45" i="978" s="1"/>
  <c r="S31" i="978"/>
  <c r="S45" i="978" s="1"/>
  <c r="U31" i="978"/>
  <c r="U45" i="978" s="1"/>
  <c r="R31" i="978"/>
  <c r="R45" i="978" s="1"/>
  <c r="W31" i="978"/>
  <c r="W45" i="978" s="1"/>
  <c r="F3" i="978"/>
  <c r="F1" i="978"/>
  <c r="C2" i="978"/>
  <c r="C3" i="978"/>
  <c r="F2" i="978"/>
  <c r="C1" i="978"/>
  <c r="AC2" i="978" s="1"/>
  <c r="R1" i="979"/>
  <c r="M1" i="979"/>
  <c r="AV15" i="12"/>
  <c r="AV6" i="12"/>
  <c r="AV9" i="12"/>
  <c r="AV16" i="12"/>
  <c r="AV18" i="12"/>
  <c r="AV14" i="12"/>
  <c r="AV8" i="12"/>
  <c r="AV24" i="12"/>
  <c r="AV27" i="12"/>
  <c r="AV25" i="12"/>
  <c r="AV26" i="12"/>
  <c r="AV5" i="12"/>
  <c r="C3" i="12"/>
  <c r="AH21" i="12"/>
  <c r="C23" i="12" s="1"/>
  <c r="BG12" i="12"/>
  <c r="B17" i="38"/>
  <c r="B10" i="38"/>
  <c r="B3" i="38"/>
  <c r="B5" i="38"/>
  <c r="B18" i="38"/>
  <c r="B11" i="38"/>
  <c r="B16" i="38"/>
  <c r="B21" i="38"/>
  <c r="B14" i="38"/>
  <c r="B20" i="38"/>
  <c r="B13" i="38"/>
  <c r="B22" i="38"/>
  <c r="E1" i="43"/>
  <c r="D3" i="43"/>
  <c r="E3" i="43"/>
  <c r="B3" i="43"/>
  <c r="C3" i="43"/>
  <c r="A1" i="42"/>
  <c r="C3" i="42"/>
  <c r="D3" i="42"/>
  <c r="A3" i="42"/>
  <c r="B3" i="42"/>
  <c r="N16" i="968"/>
  <c r="A4" i="968"/>
  <c r="A16" i="968"/>
  <c r="G16" i="968"/>
  <c r="I4" i="968"/>
  <c r="L16" i="968"/>
  <c r="A2" i="968"/>
  <c r="F1" i="968"/>
  <c r="A3" i="968"/>
  <c r="A5" i="968"/>
  <c r="A9" i="968"/>
  <c r="AY30" i="12"/>
  <c r="E1" i="23"/>
  <c r="AO12" i="12"/>
  <c r="AQ12" i="12" s="1"/>
  <c r="L14" i="12" s="1"/>
  <c r="AX21" i="12"/>
  <c r="AZ21" i="12" s="1"/>
  <c r="U23" i="12" s="1"/>
  <c r="AO3" i="12"/>
  <c r="AQ3" i="12" s="1"/>
  <c r="L5" i="12" s="1"/>
  <c r="D2" i="45"/>
  <c r="AG21" i="12"/>
  <c r="AY3" i="12"/>
  <c r="A2" i="44"/>
  <c r="AP21" i="12"/>
  <c r="AY12" i="12"/>
  <c r="AF30" i="12"/>
  <c r="AF12" i="12"/>
  <c r="AG3" i="12"/>
  <c r="D3" i="11"/>
  <c r="D2" i="11"/>
  <c r="C2" i="11"/>
  <c r="AP30" i="12"/>
  <c r="G2" i="11"/>
  <c r="D28" i="11"/>
  <c r="B2" i="11"/>
  <c r="D49" i="11"/>
  <c r="F2" i="11"/>
  <c r="E2" i="11"/>
  <c r="D1" i="11"/>
  <c r="D42" i="11"/>
  <c r="AS49" i="12"/>
  <c r="M49" i="12" s="1"/>
  <c r="AS53" i="12"/>
  <c r="M53" i="12" s="1"/>
  <c r="BB50" i="12"/>
  <c r="V50" i="12" s="1"/>
  <c r="AS50" i="12"/>
  <c r="M50" i="12" s="1"/>
  <c r="X19" i="12"/>
  <c r="BB54" i="12"/>
  <c r="V54" i="12" s="1"/>
  <c r="BB41" i="12"/>
  <c r="V41" i="12" s="1"/>
  <c r="AJ46" i="12"/>
  <c r="D46" i="12" s="1"/>
  <c r="AS43" i="12"/>
  <c r="M43" i="12" s="1"/>
  <c r="AS47" i="12"/>
  <c r="M47" i="12" s="1"/>
  <c r="AJ42" i="12"/>
  <c r="D42" i="12" s="1"/>
  <c r="AJ52" i="12"/>
  <c r="D52" i="12" s="1"/>
  <c r="BB51" i="12"/>
  <c r="V51" i="12" s="1"/>
  <c r="AJ49" i="12"/>
  <c r="D49" i="12" s="1"/>
  <c r="AS48" i="12"/>
  <c r="M48" i="12" s="1"/>
  <c r="AS52" i="12"/>
  <c r="M52" i="12" s="1"/>
  <c r="BB52" i="12"/>
  <c r="V52" i="12" s="1"/>
  <c r="AS44" i="12"/>
  <c r="M44" i="12" s="1"/>
  <c r="AS45" i="12"/>
  <c r="M45" i="12" s="1"/>
  <c r="AJ40" i="12"/>
  <c r="D40" i="12" s="1"/>
  <c r="AS42" i="12"/>
  <c r="M42" i="12" s="1"/>
  <c r="AJ50" i="12"/>
  <c r="D50" i="12" s="1"/>
  <c r="AJ51" i="12"/>
  <c r="D51" i="12" s="1"/>
  <c r="AJ44" i="12"/>
  <c r="D44" i="12" s="1"/>
  <c r="AS54" i="12"/>
  <c r="M54" i="12" s="1"/>
  <c r="BB53" i="12"/>
  <c r="V53" i="12" s="1"/>
  <c r="BB47" i="12"/>
  <c r="V47" i="12" s="1"/>
  <c r="AJ45" i="12"/>
  <c r="D45" i="12" s="1"/>
  <c r="AJ41" i="12"/>
  <c r="D41" i="12" s="1"/>
  <c r="AS40" i="12"/>
  <c r="M40" i="12" s="1"/>
  <c r="BB49" i="12"/>
  <c r="V49" i="12" s="1"/>
  <c r="AS51" i="12"/>
  <c r="M51" i="12" s="1"/>
  <c r="C1" i="12"/>
  <c r="AJ48" i="12"/>
  <c r="D48" i="12" s="1"/>
  <c r="X37" i="12"/>
  <c r="AS41" i="12"/>
  <c r="M41" i="12" s="1"/>
  <c r="BB42" i="12"/>
  <c r="V42" i="12" s="1"/>
  <c r="AS46" i="12"/>
  <c r="M46" i="12" s="1"/>
  <c r="BB46" i="12"/>
  <c r="V46" i="12" s="1"/>
  <c r="AJ54" i="12"/>
  <c r="D54" i="12" s="1"/>
  <c r="AJ47" i="12"/>
  <c r="D47" i="12" s="1"/>
  <c r="BB44" i="12"/>
  <c r="V44" i="12" s="1"/>
  <c r="BB43" i="12"/>
  <c r="V43" i="12" s="1"/>
  <c r="X10" i="12"/>
  <c r="X28" i="12"/>
  <c r="BB40" i="12"/>
  <c r="V40" i="12" s="1"/>
  <c r="BB48" i="12"/>
  <c r="V48" i="12" s="1"/>
  <c r="AJ43" i="12"/>
  <c r="D43" i="12" s="1"/>
  <c r="AJ53" i="12"/>
  <c r="D53" i="12" s="1"/>
  <c r="BB45" i="12"/>
  <c r="V45" i="12" s="1"/>
  <c r="Q10" i="10"/>
  <c r="B33" i="10"/>
  <c r="B2" i="10"/>
  <c r="B27" i="10"/>
  <c r="B13" i="10"/>
  <c r="B9" i="10"/>
  <c r="B7" i="10"/>
  <c r="X4" i="10"/>
  <c r="Q29" i="10"/>
  <c r="B11" i="10"/>
  <c r="Q21" i="10"/>
  <c r="B1" i="10"/>
  <c r="B36" i="10"/>
  <c r="B17" i="10"/>
  <c r="X23" i="10"/>
  <c r="Q20" i="10"/>
  <c r="Q13" i="10"/>
  <c r="E35" i="10"/>
  <c r="B3" i="10"/>
  <c r="N23" i="10"/>
  <c r="B23" i="10"/>
  <c r="B18" i="10"/>
  <c r="Q37" i="10"/>
  <c r="Q19" i="10"/>
  <c r="Q32" i="10"/>
  <c r="B20" i="10"/>
  <c r="B25" i="10"/>
  <c r="Q34" i="10"/>
  <c r="Q26" i="10"/>
  <c r="Q38" i="10"/>
  <c r="Q7" i="10"/>
  <c r="W9" i="10"/>
  <c r="E34" i="10"/>
  <c r="Q28" i="10"/>
  <c r="B29" i="10"/>
  <c r="B32" i="10"/>
  <c r="B5" i="10"/>
  <c r="Q27" i="10"/>
  <c r="B16" i="10"/>
  <c r="Q4" i="10"/>
  <c r="Q8" i="10"/>
  <c r="B22" i="10"/>
  <c r="Q14" i="10"/>
  <c r="B4" i="10"/>
  <c r="B37" i="10"/>
  <c r="B6" i="10"/>
  <c r="B10" i="10"/>
  <c r="B31" i="10"/>
  <c r="B26" i="10"/>
  <c r="B12" i="10"/>
  <c r="X8" i="10"/>
  <c r="B8" i="10"/>
  <c r="B14" i="10"/>
  <c r="B30" i="10"/>
  <c r="X19" i="10"/>
  <c r="Q5" i="10"/>
  <c r="B28" i="10"/>
  <c r="Q35" i="10"/>
  <c r="X12" i="10"/>
  <c r="B21" i="10"/>
  <c r="B19" i="10"/>
  <c r="B38" i="10"/>
  <c r="Q11" i="10"/>
  <c r="AA32" i="10"/>
  <c r="B13" i="46"/>
  <c r="B22" i="46"/>
  <c r="B1" i="46"/>
  <c r="B26" i="46"/>
  <c r="U30" i="12"/>
  <c r="X26" i="23"/>
  <c r="X26" i="24"/>
  <c r="C5" i="12"/>
  <c r="H1" i="23"/>
  <c r="F1" i="24"/>
  <c r="X22" i="23"/>
  <c r="X22" i="24"/>
  <c r="L21" i="12"/>
  <c r="J1" i="24"/>
  <c r="X16" i="24"/>
  <c r="X16" i="23"/>
  <c r="L3" i="12"/>
  <c r="W22" i="12"/>
  <c r="AY22" i="12" s="1"/>
  <c r="N31" i="12"/>
  <c r="AP31" i="12" s="1"/>
  <c r="W31" i="12"/>
  <c r="AY31" i="12" s="1"/>
  <c r="E22" i="12"/>
  <c r="AG22" i="12" s="1"/>
  <c r="N22" i="12"/>
  <c r="AP22" i="12" s="1"/>
  <c r="E13" i="12"/>
  <c r="AG13" i="12" s="1"/>
  <c r="N13" i="12"/>
  <c r="AP13" i="12" s="1"/>
  <c r="W13" i="12"/>
  <c r="AY13" i="12" s="1"/>
  <c r="E4" i="12"/>
  <c r="N4" i="12"/>
  <c r="W4" i="12"/>
  <c r="E31" i="12"/>
  <c r="AG31" i="12" s="1"/>
  <c r="L23" i="12"/>
  <c r="U5" i="12"/>
  <c r="X23" i="24"/>
  <c r="X23" i="23"/>
  <c r="U21" i="12"/>
  <c r="D1" i="24"/>
  <c r="X25" i="23"/>
  <c r="L30" i="12"/>
  <c r="X25" i="24"/>
  <c r="G31" i="12"/>
  <c r="AI31" i="12" s="1"/>
  <c r="P22" i="12"/>
  <c r="AR22" i="12" s="1"/>
  <c r="Y22" i="12"/>
  <c r="BA22" i="12" s="1"/>
  <c r="P13" i="12"/>
  <c r="AR13" i="12" s="1"/>
  <c r="Y13" i="12"/>
  <c r="BA13" i="12" s="1"/>
  <c r="G4" i="12"/>
  <c r="Y31" i="12"/>
  <c r="BA31" i="12" s="1"/>
  <c r="P4" i="12"/>
  <c r="P31" i="12"/>
  <c r="AR31" i="12" s="1"/>
  <c r="Y4" i="12"/>
  <c r="G22" i="12"/>
  <c r="AI22" i="12" s="1"/>
  <c r="G13" i="12"/>
  <c r="AI13" i="12" s="1"/>
  <c r="AL38" i="12"/>
  <c r="AU38" i="12" s="1"/>
  <c r="BD38" i="12" s="1"/>
  <c r="AU29" i="12"/>
  <c r="BD29" i="12" s="1"/>
  <c r="X21" i="24"/>
  <c r="X21" i="23"/>
  <c r="C21" i="12"/>
  <c r="L31" i="12"/>
  <c r="AN31" i="12" s="1"/>
  <c r="U31" i="12"/>
  <c r="AW31" i="12" s="1"/>
  <c r="C22" i="12"/>
  <c r="AE22" i="12" s="1"/>
  <c r="L22" i="12"/>
  <c r="AN22" i="12" s="1"/>
  <c r="C31" i="12"/>
  <c r="AE31" i="12" s="1"/>
  <c r="C13" i="12"/>
  <c r="AE13" i="12" s="1"/>
  <c r="U4" i="12"/>
  <c r="L13" i="12"/>
  <c r="AN13" i="12" s="1"/>
  <c r="U13" i="12"/>
  <c r="AW13" i="12" s="1"/>
  <c r="C4" i="12"/>
  <c r="U22" i="12"/>
  <c r="AW22" i="12" s="1"/>
  <c r="L4" i="12"/>
  <c r="X19" i="24"/>
  <c r="X19" i="23"/>
  <c r="L12" i="12"/>
  <c r="H31" i="12"/>
  <c r="AJ31" i="12" s="1"/>
  <c r="Q31" i="12"/>
  <c r="AS31" i="12" s="1"/>
  <c r="Z22" i="12"/>
  <c r="BB22" i="12" s="1"/>
  <c r="Q22" i="12"/>
  <c r="AS22" i="12" s="1"/>
  <c r="Z13" i="12"/>
  <c r="BB13" i="12" s="1"/>
  <c r="H4" i="12"/>
  <c r="Z31" i="12"/>
  <c r="BB31" i="12" s="1"/>
  <c r="Q4" i="12"/>
  <c r="Z4" i="12"/>
  <c r="H22" i="12"/>
  <c r="AJ22" i="12" s="1"/>
  <c r="Q13" i="12"/>
  <c r="AS13" i="12" s="1"/>
  <c r="H13" i="12"/>
  <c r="AJ13" i="12" s="1"/>
  <c r="I31" i="12"/>
  <c r="AK31" i="12" s="1"/>
  <c r="R31" i="12"/>
  <c r="AT31" i="12" s="1"/>
  <c r="AA31" i="12"/>
  <c r="BC31" i="12" s="1"/>
  <c r="R4" i="12"/>
  <c r="AA4" i="12"/>
  <c r="I22" i="12"/>
  <c r="AK22" i="12" s="1"/>
  <c r="R22" i="12"/>
  <c r="AT22" i="12" s="1"/>
  <c r="AA13" i="12"/>
  <c r="BC13" i="12" s="1"/>
  <c r="AA22" i="12"/>
  <c r="BC22" i="12" s="1"/>
  <c r="I4" i="12"/>
  <c r="I13" i="12"/>
  <c r="AK13" i="12" s="1"/>
  <c r="R13" i="12"/>
  <c r="AT13" i="12" s="1"/>
  <c r="U32" i="12"/>
  <c r="H1" i="24"/>
  <c r="V31" i="12"/>
  <c r="AX31" i="12" s="1"/>
  <c r="M22" i="12"/>
  <c r="AO22" i="12" s="1"/>
  <c r="V22" i="12"/>
  <c r="AX22" i="12" s="1"/>
  <c r="D31" i="12"/>
  <c r="AF31" i="12" s="1"/>
  <c r="M31" i="12"/>
  <c r="AO31" i="12" s="1"/>
  <c r="D13" i="12"/>
  <c r="AF13" i="12" s="1"/>
  <c r="M13" i="12"/>
  <c r="AO13" i="12" s="1"/>
  <c r="V13" i="12"/>
  <c r="AX13" i="12" s="1"/>
  <c r="D4" i="12"/>
  <c r="D22" i="12"/>
  <c r="AF22" i="12" s="1"/>
  <c r="M4" i="12"/>
  <c r="V4" i="12"/>
  <c r="X31" i="12"/>
  <c r="AZ31" i="12" s="1"/>
  <c r="F22" i="12"/>
  <c r="AH22" i="12" s="1"/>
  <c r="O22" i="12"/>
  <c r="AQ22" i="12" s="1"/>
  <c r="F13" i="12"/>
  <c r="AH13" i="12" s="1"/>
  <c r="O13" i="12"/>
  <c r="AQ13" i="12" s="1"/>
  <c r="X13" i="12"/>
  <c r="AZ13" i="12" s="1"/>
  <c r="F4" i="12"/>
  <c r="O4" i="12"/>
  <c r="O31" i="12"/>
  <c r="AQ31" i="12" s="1"/>
  <c r="X4" i="12"/>
  <c r="F31" i="12"/>
  <c r="AH31" i="12" s="1"/>
  <c r="X22" i="12"/>
  <c r="AZ22" i="12" s="1"/>
  <c r="L32" i="12"/>
  <c r="X15" i="24"/>
  <c r="X15" i="23"/>
  <c r="J1" i="23"/>
  <c r="X20" i="24"/>
  <c r="X20" i="23"/>
  <c r="U12" i="12"/>
  <c r="X24" i="24"/>
  <c r="X24" i="23"/>
  <c r="C30" i="12"/>
  <c r="F1" i="23"/>
  <c r="X17" i="23"/>
  <c r="X17" i="24"/>
  <c r="U3" i="12"/>
  <c r="D26" i="23"/>
  <c r="L26" i="24"/>
  <c r="X18" i="24"/>
  <c r="X18" i="23"/>
  <c r="C12" i="12"/>
  <c r="U14" i="12"/>
  <c r="R30" i="978" l="1"/>
  <c r="I1" i="978"/>
  <c r="AQ30" i="978"/>
  <c r="F53" i="978"/>
  <c r="AL1" i="979"/>
  <c r="AC59" i="979"/>
  <c r="AG59" i="979"/>
  <c r="AH1" i="978"/>
  <c r="AH59" i="978"/>
  <c r="AD59" i="978"/>
  <c r="C53" i="978"/>
  <c r="K1" i="978"/>
  <c r="K3" i="978"/>
  <c r="H2" i="978"/>
  <c r="H3" i="978"/>
  <c r="K2" i="978"/>
  <c r="N1" i="978"/>
  <c r="G3" i="979"/>
  <c r="G2" i="979"/>
  <c r="L4" i="979"/>
  <c r="AH12" i="12"/>
  <c r="C14" i="12" s="1"/>
  <c r="BG3" i="12"/>
  <c r="V23" i="12"/>
  <c r="M32" i="12"/>
  <c r="D23" i="12"/>
  <c r="E23" i="12" s="1"/>
  <c r="V32" i="12"/>
  <c r="W32" i="12" s="1"/>
  <c r="V5" i="12"/>
  <c r="W5" i="12" s="1"/>
  <c r="AH30" i="12"/>
  <c r="C32" i="12" s="1"/>
  <c r="BG21" i="12"/>
  <c r="V14" i="12"/>
  <c r="W14" i="12" s="1"/>
  <c r="D5" i="12"/>
  <c r="E5" i="12" s="1"/>
  <c r="BC4" i="12"/>
  <c r="AZ4" i="12"/>
  <c r="AX4" i="12"/>
  <c r="AW4" i="12"/>
  <c r="BA4" i="12"/>
  <c r="BB4" i="12"/>
  <c r="AY4" i="12"/>
  <c r="AO4" i="12"/>
  <c r="AS4" i="12"/>
  <c r="AN4" i="12"/>
  <c r="AP4" i="12"/>
  <c r="AQ4" i="12"/>
  <c r="AT4" i="12"/>
  <c r="AR4" i="12"/>
  <c r="AI4" i="12"/>
  <c r="AG4" i="12"/>
  <c r="AH4" i="12"/>
  <c r="AF4" i="12"/>
  <c r="AK4" i="12"/>
  <c r="AJ4" i="12"/>
  <c r="AE4" i="12"/>
  <c r="L1" i="24"/>
  <c r="D1" i="23"/>
  <c r="E9" i="24"/>
  <c r="G9" i="23"/>
  <c r="M5" i="12"/>
  <c r="M23" i="12"/>
  <c r="M14" i="12"/>
  <c r="AN33" i="978" l="1"/>
  <c r="AO33" i="978" s="1"/>
  <c r="T33" i="978" s="1"/>
  <c r="H53" i="978"/>
  <c r="AM1" i="978"/>
  <c r="AE59" i="978"/>
  <c r="AI59" i="978"/>
  <c r="L53" i="979"/>
  <c r="AQ1" i="979"/>
  <c r="AH59" i="979"/>
  <c r="AD59" i="979"/>
  <c r="K53" i="978"/>
  <c r="O53" i="979"/>
  <c r="A3" i="979"/>
  <c r="M3" i="978"/>
  <c r="P1" i="978"/>
  <c r="AT1" i="978"/>
  <c r="P3" i="978"/>
  <c r="M2" i="978"/>
  <c r="P2" i="978"/>
  <c r="U16" i="978"/>
  <c r="U1" i="978"/>
  <c r="G1" i="979"/>
  <c r="L2" i="979"/>
  <c r="L3" i="979"/>
  <c r="O2" i="979"/>
  <c r="O1" i="979"/>
  <c r="O3" i="979"/>
  <c r="AG57" i="979"/>
  <c r="AG56" i="979"/>
  <c r="AG58" i="979"/>
  <c r="A1" i="979"/>
  <c r="I9" i="23"/>
  <c r="N32" i="12"/>
  <c r="N14" i="12"/>
  <c r="W23" i="12"/>
  <c r="D32" i="12"/>
  <c r="D14" i="12"/>
  <c r="F278" i="7"/>
  <c r="E276" i="7"/>
  <c r="D278" i="7"/>
  <c r="E278" i="7"/>
  <c r="F276" i="7"/>
  <c r="D276" i="7"/>
  <c r="N23" i="12"/>
  <c r="F23" i="12"/>
  <c r="X5" i="12"/>
  <c r="X14" i="12"/>
  <c r="N5" i="12"/>
  <c r="F5" i="12"/>
  <c r="G9" i="24"/>
  <c r="X32" i="12"/>
  <c r="C278" i="7" l="1"/>
  <c r="C276" i="7"/>
  <c r="B18" i="978"/>
  <c r="B32" i="978"/>
  <c r="B44" i="978"/>
  <c r="B38" i="978"/>
  <c r="B16" i="978"/>
  <c r="B42" i="978"/>
  <c r="B36" i="978"/>
  <c r="B46" i="978"/>
  <c r="B17" i="978"/>
  <c r="B40" i="978"/>
  <c r="M53" i="978"/>
  <c r="B34" i="978"/>
  <c r="B48" i="978"/>
  <c r="B15" i="978"/>
  <c r="Q53" i="979"/>
  <c r="B19" i="978"/>
  <c r="P53" i="978"/>
  <c r="T53" i="979"/>
  <c r="R4" i="978"/>
  <c r="U33" i="978"/>
  <c r="R2" i="978"/>
  <c r="X3" i="978"/>
  <c r="R3" i="978"/>
  <c r="AT16" i="978"/>
  <c r="X2" i="978"/>
  <c r="X1" i="978"/>
  <c r="AQ43" i="978"/>
  <c r="Q3" i="979"/>
  <c r="T3" i="979"/>
  <c r="T2" i="979"/>
  <c r="T1" i="979"/>
  <c r="Q2" i="979"/>
  <c r="AC58" i="979"/>
  <c r="I5" i="979"/>
  <c r="AH58" i="979"/>
  <c r="AH57" i="979"/>
  <c r="AH56" i="979"/>
  <c r="AC55" i="979"/>
  <c r="B5" i="979"/>
  <c r="AC56" i="979"/>
  <c r="E5" i="979"/>
  <c r="AD57" i="979"/>
  <c r="AD56" i="979"/>
  <c r="AD58" i="979"/>
  <c r="AD55" i="979"/>
  <c r="AC57" i="979"/>
  <c r="G5" i="979"/>
  <c r="O32" i="12"/>
  <c r="K9" i="23"/>
  <c r="O23" i="12"/>
  <c r="O14" i="12"/>
  <c r="E32" i="12"/>
  <c r="X23" i="12"/>
  <c r="Y5" i="12"/>
  <c r="E14" i="12"/>
  <c r="G23" i="12"/>
  <c r="O5" i="12"/>
  <c r="I9" i="24"/>
  <c r="G5" i="12"/>
  <c r="Y14" i="12"/>
  <c r="Y32" i="12"/>
  <c r="G19" i="978" l="1"/>
  <c r="G34" i="978"/>
  <c r="G42" i="978"/>
  <c r="G44" i="978"/>
  <c r="G18" i="978"/>
  <c r="G32" i="978"/>
  <c r="G36" i="978"/>
  <c r="G48" i="978"/>
  <c r="G17" i="978"/>
  <c r="G16" i="978"/>
  <c r="G38" i="978"/>
  <c r="G15" i="978"/>
  <c r="G40" i="978"/>
  <c r="G46" i="978"/>
  <c r="V33" i="978"/>
  <c r="X15" i="978"/>
  <c r="R15" i="978"/>
  <c r="R19" i="978"/>
  <c r="X18" i="978"/>
  <c r="R18" i="978"/>
  <c r="X16" i="978"/>
  <c r="X17" i="978"/>
  <c r="R17" i="978"/>
  <c r="K46" i="979"/>
  <c r="K44" i="979"/>
  <c r="K42" i="979"/>
  <c r="K36" i="979"/>
  <c r="K48" i="979"/>
  <c r="K32" i="979"/>
  <c r="K34" i="979"/>
  <c r="K38" i="979"/>
  <c r="K40" i="979"/>
  <c r="B20" i="978"/>
  <c r="G20" i="978"/>
  <c r="P32" i="12"/>
  <c r="Q32" i="12" s="1"/>
  <c r="Z5" i="12"/>
  <c r="P23" i="12"/>
  <c r="Y23" i="12"/>
  <c r="Z14" i="12"/>
  <c r="P5" i="12"/>
  <c r="F14" i="12"/>
  <c r="P14" i="12"/>
  <c r="F32" i="12"/>
  <c r="H23" i="12"/>
  <c r="H5" i="12"/>
  <c r="Z32" i="12"/>
  <c r="K9" i="24"/>
  <c r="L40" i="978" l="1"/>
  <c r="L19" i="978"/>
  <c r="L44" i="978"/>
  <c r="L34" i="978"/>
  <c r="L20" i="978"/>
  <c r="R29" i="978"/>
  <c r="L38" i="978"/>
  <c r="L18" i="978"/>
  <c r="L17" i="978"/>
  <c r="L32" i="978"/>
  <c r="L48" i="978"/>
  <c r="L46" i="978"/>
  <c r="L42" i="978"/>
  <c r="L16" i="978"/>
  <c r="L36" i="978"/>
  <c r="L15" i="978"/>
  <c r="X29" i="978"/>
  <c r="W33" i="978"/>
  <c r="AN47" i="978"/>
  <c r="AO47" i="978" s="1"/>
  <c r="G21" i="978"/>
  <c r="B21" i="978"/>
  <c r="P34" i="979"/>
  <c r="P46" i="979"/>
  <c r="P44" i="979"/>
  <c r="P40" i="979"/>
  <c r="P36" i="979"/>
  <c r="P32" i="979"/>
  <c r="P38" i="979"/>
  <c r="P42" i="979"/>
  <c r="P48" i="979"/>
  <c r="L21" i="978"/>
  <c r="J2" i="24"/>
  <c r="U19" i="24"/>
  <c r="J2" i="23"/>
  <c r="G17" i="23"/>
  <c r="AA14" i="12"/>
  <c r="AA5" i="12"/>
  <c r="G14" i="12"/>
  <c r="Z23" i="12"/>
  <c r="AA32" i="12"/>
  <c r="Q5" i="12"/>
  <c r="R32" i="12"/>
  <c r="Q23" i="12"/>
  <c r="G32" i="12"/>
  <c r="Q14" i="12"/>
  <c r="E17" i="24"/>
  <c r="I23" i="12"/>
  <c r="I5" i="12"/>
  <c r="L22" i="978" l="1"/>
  <c r="X33" i="978"/>
  <c r="T47" i="978"/>
  <c r="G22" i="978"/>
  <c r="B22" i="978"/>
  <c r="H2" i="24"/>
  <c r="I17" i="23"/>
  <c r="K17" i="23"/>
  <c r="H2" i="23"/>
  <c r="H10" i="23"/>
  <c r="T19" i="24"/>
  <c r="H32" i="12"/>
  <c r="H14" i="12"/>
  <c r="BD3" i="12" s="1"/>
  <c r="R23" i="12"/>
  <c r="AL21" i="12" s="1"/>
  <c r="R5" i="12"/>
  <c r="AL3" i="12" s="1"/>
  <c r="BD4" i="12"/>
  <c r="U6" i="12"/>
  <c r="R14" i="12"/>
  <c r="AA23" i="12"/>
  <c r="AL22" i="12"/>
  <c r="L33" i="12"/>
  <c r="AU31" i="12"/>
  <c r="AU30" i="12"/>
  <c r="U33" i="12"/>
  <c r="BD31" i="12"/>
  <c r="BD30" i="12"/>
  <c r="U15" i="12"/>
  <c r="BD13" i="12"/>
  <c r="BD12" i="12"/>
  <c r="AL4" i="12"/>
  <c r="C6" i="12"/>
  <c r="G17" i="24"/>
  <c r="C24" i="12"/>
  <c r="J10" i="23" l="1"/>
  <c r="L23" i="978"/>
  <c r="AP33" i="978"/>
  <c r="R35" i="978"/>
  <c r="U47" i="978"/>
  <c r="B23" i="978"/>
  <c r="G23" i="978"/>
  <c r="H10" i="24"/>
  <c r="F10" i="24"/>
  <c r="F2" i="24"/>
  <c r="T20" i="24"/>
  <c r="F10" i="23"/>
  <c r="S20" i="24"/>
  <c r="S19" i="24"/>
  <c r="V6" i="12"/>
  <c r="V15" i="12"/>
  <c r="V33" i="12"/>
  <c r="M33" i="12"/>
  <c r="AU22" i="12"/>
  <c r="AU21" i="12"/>
  <c r="L24" i="12"/>
  <c r="I32" i="12"/>
  <c r="AU13" i="12"/>
  <c r="AU12" i="12"/>
  <c r="L15" i="12"/>
  <c r="U24" i="12"/>
  <c r="BD22" i="12"/>
  <c r="BD21" i="12"/>
  <c r="AU4" i="12"/>
  <c r="AU3" i="12"/>
  <c r="L6" i="12"/>
  <c r="I14" i="12"/>
  <c r="D24" i="12"/>
  <c r="D6" i="12"/>
  <c r="I17" i="24"/>
  <c r="F18" i="23" l="1"/>
  <c r="S35" i="978"/>
  <c r="V47" i="978"/>
  <c r="L24" i="978"/>
  <c r="B24" i="978"/>
  <c r="G24" i="978"/>
  <c r="G25" i="23"/>
  <c r="R20" i="24"/>
  <c r="F2" i="23"/>
  <c r="D2" i="24"/>
  <c r="J10" i="24"/>
  <c r="D10" i="24"/>
  <c r="U20" i="24"/>
  <c r="H18" i="23"/>
  <c r="R19" i="24"/>
  <c r="AL13" i="12"/>
  <c r="AL12" i="12"/>
  <c r="C15" i="12"/>
  <c r="W33" i="12"/>
  <c r="W6" i="12"/>
  <c r="AL31" i="12"/>
  <c r="AL30" i="12"/>
  <c r="C33" i="12"/>
  <c r="N33" i="12"/>
  <c r="W15" i="12"/>
  <c r="M6" i="12"/>
  <c r="V24" i="12"/>
  <c r="M15" i="12"/>
  <c r="M24" i="12"/>
  <c r="K17" i="24"/>
  <c r="I25" i="23"/>
  <c r="E6" i="12"/>
  <c r="E24" i="12"/>
  <c r="T35" i="978" l="1"/>
  <c r="G25" i="978"/>
  <c r="W47" i="978"/>
  <c r="L25" i="978"/>
  <c r="B25" i="978"/>
  <c r="D18" i="24"/>
  <c r="R21" i="24"/>
  <c r="J18" i="23"/>
  <c r="N24" i="12"/>
  <c r="W24" i="12"/>
  <c r="O33" i="12"/>
  <c r="N15" i="12"/>
  <c r="N6" i="12"/>
  <c r="D33" i="12"/>
  <c r="X33" i="12"/>
  <c r="X15" i="12"/>
  <c r="X6" i="12"/>
  <c r="D15" i="12"/>
  <c r="F24" i="12"/>
  <c r="E25" i="24"/>
  <c r="K25" i="23"/>
  <c r="F6" i="12"/>
  <c r="L26" i="978" l="1"/>
  <c r="U35" i="978"/>
  <c r="X47" i="978"/>
  <c r="B26" i="978"/>
  <c r="G26" i="978"/>
  <c r="F18" i="24"/>
  <c r="S21" i="24"/>
  <c r="F26" i="23"/>
  <c r="Y15" i="12"/>
  <c r="E33" i="12"/>
  <c r="E15" i="12"/>
  <c r="Y33" i="12"/>
  <c r="O6" i="12"/>
  <c r="P33" i="12"/>
  <c r="O24" i="12"/>
  <c r="Y6" i="12"/>
  <c r="O15" i="12"/>
  <c r="X24" i="12"/>
  <c r="G24" i="12"/>
  <c r="G6" i="12"/>
  <c r="G25" i="24"/>
  <c r="G33" i="23"/>
  <c r="V35" i="978" l="1"/>
  <c r="AP47" i="978"/>
  <c r="R49" i="978"/>
  <c r="L27" i="978"/>
  <c r="B27" i="978"/>
  <c r="G27" i="978"/>
  <c r="H18" i="24"/>
  <c r="T21" i="24"/>
  <c r="H26" i="23"/>
  <c r="Y24" i="12"/>
  <c r="Z6" i="12"/>
  <c r="Q33" i="12"/>
  <c r="Z33" i="12"/>
  <c r="F33" i="12"/>
  <c r="P6" i="12"/>
  <c r="Z15" i="12"/>
  <c r="P24" i="12"/>
  <c r="P15" i="12"/>
  <c r="F15" i="12"/>
  <c r="I25" i="24"/>
  <c r="H6" i="12"/>
  <c r="H24" i="12"/>
  <c r="I33" i="23"/>
  <c r="W35" i="978" l="1"/>
  <c r="S49" i="978"/>
  <c r="G28" i="978"/>
  <c r="B28" i="978"/>
  <c r="L28" i="978"/>
  <c r="J18" i="24"/>
  <c r="U21" i="24"/>
  <c r="J26" i="23"/>
  <c r="Q15" i="12"/>
  <c r="AA15" i="12"/>
  <c r="AA33" i="12"/>
  <c r="AA6" i="12"/>
  <c r="G15" i="12"/>
  <c r="Q24" i="12"/>
  <c r="Q6" i="12"/>
  <c r="G33" i="12"/>
  <c r="R33" i="12"/>
  <c r="Z24" i="12"/>
  <c r="I6" i="12"/>
  <c r="K33" i="23"/>
  <c r="I24" i="12"/>
  <c r="K25" i="24"/>
  <c r="X35" i="978" l="1"/>
  <c r="T49" i="978"/>
  <c r="G29" i="978"/>
  <c r="L29" i="978"/>
  <c r="B29" i="978"/>
  <c r="D26" i="24"/>
  <c r="R22" i="24"/>
  <c r="F34" i="23"/>
  <c r="L34" i="12"/>
  <c r="R6" i="12"/>
  <c r="H15" i="12"/>
  <c r="U7" i="12"/>
  <c r="U16" i="12"/>
  <c r="AA24" i="12"/>
  <c r="H33" i="12"/>
  <c r="R24" i="12"/>
  <c r="U34" i="12"/>
  <c r="R15" i="12"/>
  <c r="C7" i="12"/>
  <c r="G41" i="23"/>
  <c r="C25" i="12"/>
  <c r="E33" i="24"/>
  <c r="AP35" i="978" l="1"/>
  <c r="R37" i="978"/>
  <c r="U49" i="978"/>
  <c r="B30" i="978"/>
  <c r="G30" i="978"/>
  <c r="L30" i="978"/>
  <c r="F26" i="24"/>
  <c r="S22" i="24"/>
  <c r="H34" i="23"/>
  <c r="I33" i="12"/>
  <c r="V16" i="12"/>
  <c r="I15" i="12"/>
  <c r="L16" i="12"/>
  <c r="L25" i="12"/>
  <c r="U25" i="12"/>
  <c r="V7" i="12"/>
  <c r="L7" i="12"/>
  <c r="V34" i="12"/>
  <c r="M34" i="12"/>
  <c r="G33" i="24"/>
  <c r="I41" i="23"/>
  <c r="D7" i="12"/>
  <c r="D25" i="12"/>
  <c r="S37" i="978" l="1"/>
  <c r="V49" i="978"/>
  <c r="B31" i="978"/>
  <c r="G31" i="978"/>
  <c r="L31" i="978"/>
  <c r="H26" i="24"/>
  <c r="T22" i="24"/>
  <c r="J34" i="23"/>
  <c r="W7" i="12"/>
  <c r="M25" i="12"/>
  <c r="W16" i="12"/>
  <c r="N34" i="12"/>
  <c r="M7" i="12"/>
  <c r="V25" i="12"/>
  <c r="M16" i="12"/>
  <c r="C16" i="12"/>
  <c r="C34" i="12"/>
  <c r="W34" i="12"/>
  <c r="E7" i="12"/>
  <c r="E25" i="12"/>
  <c r="K41" i="23"/>
  <c r="I33" i="24"/>
  <c r="L33" i="978" l="1"/>
  <c r="T37" i="978"/>
  <c r="W49" i="978"/>
  <c r="B33" i="978"/>
  <c r="G33" i="978"/>
  <c r="J26" i="24"/>
  <c r="U22" i="24"/>
  <c r="D34" i="12"/>
  <c r="N16" i="12"/>
  <c r="N7" i="12"/>
  <c r="X16" i="12"/>
  <c r="X7" i="12"/>
  <c r="X34" i="12"/>
  <c r="D16" i="12"/>
  <c r="W25" i="12"/>
  <c r="O34" i="12"/>
  <c r="N25" i="12"/>
  <c r="K33" i="24"/>
  <c r="G49" i="23"/>
  <c r="F25" i="12"/>
  <c r="F7" i="12"/>
  <c r="U37" i="978" l="1"/>
  <c r="G35" i="978"/>
  <c r="L35" i="978"/>
  <c r="X49" i="978"/>
  <c r="B35" i="978"/>
  <c r="F42" i="23"/>
  <c r="D34" i="24"/>
  <c r="R23" i="24"/>
  <c r="H42" i="23"/>
  <c r="P34" i="12"/>
  <c r="E16" i="12"/>
  <c r="Y7" i="12"/>
  <c r="O7" i="12"/>
  <c r="E34" i="12"/>
  <c r="O25" i="12"/>
  <c r="X25" i="12"/>
  <c r="Y34" i="12"/>
  <c r="Y16" i="12"/>
  <c r="O16" i="12"/>
  <c r="G7" i="12"/>
  <c r="I49" i="23"/>
  <c r="E41" i="24"/>
  <c r="G25" i="12"/>
  <c r="V37" i="978" l="1"/>
  <c r="R50" i="978"/>
  <c r="L37" i="978"/>
  <c r="B37" i="978"/>
  <c r="G37" i="978"/>
  <c r="F34" i="24"/>
  <c r="S23" i="24"/>
  <c r="J42" i="23"/>
  <c r="Z16" i="12"/>
  <c r="Y25" i="12"/>
  <c r="F34" i="12"/>
  <c r="Z7" i="12"/>
  <c r="Q34" i="12"/>
  <c r="P16" i="12"/>
  <c r="Z34" i="12"/>
  <c r="P25" i="12"/>
  <c r="P7" i="12"/>
  <c r="F16" i="12"/>
  <c r="G41" i="24"/>
  <c r="H25" i="12"/>
  <c r="K49" i="23"/>
  <c r="H7" i="12"/>
  <c r="B39" i="978" l="1"/>
  <c r="W37" i="978"/>
  <c r="S50" i="978"/>
  <c r="L39" i="978"/>
  <c r="G39" i="978"/>
  <c r="H34" i="24"/>
  <c r="T23" i="24"/>
  <c r="Q7" i="12"/>
  <c r="AA34" i="12"/>
  <c r="R34" i="12"/>
  <c r="G34" i="12"/>
  <c r="AA16" i="12"/>
  <c r="G16" i="12"/>
  <c r="Q25" i="12"/>
  <c r="Q16" i="12"/>
  <c r="AA7" i="12"/>
  <c r="Z25" i="12"/>
  <c r="I25" i="12"/>
  <c r="I41" i="24"/>
  <c r="I7" i="12"/>
  <c r="L41" i="978" l="1"/>
  <c r="X37" i="978"/>
  <c r="T50" i="978"/>
  <c r="B41" i="978"/>
  <c r="G41" i="978"/>
  <c r="J34" i="24"/>
  <c r="U23" i="24"/>
  <c r="U8" i="12"/>
  <c r="R25" i="12"/>
  <c r="U17" i="12"/>
  <c r="L35" i="12"/>
  <c r="R7" i="12"/>
  <c r="AA25" i="12"/>
  <c r="R16" i="12"/>
  <c r="H16" i="12"/>
  <c r="H34" i="12"/>
  <c r="U35" i="12"/>
  <c r="C26" i="12"/>
  <c r="C8" i="12"/>
  <c r="K41" i="24"/>
  <c r="R39" i="978" l="1"/>
  <c r="AP37" i="978"/>
  <c r="G43" i="978"/>
  <c r="U50" i="978"/>
  <c r="B43" i="978"/>
  <c r="L43" i="978"/>
  <c r="D42" i="24"/>
  <c r="R24" i="24"/>
  <c r="I34" i="12"/>
  <c r="L17" i="12"/>
  <c r="L8" i="12"/>
  <c r="V17" i="12"/>
  <c r="V8" i="12"/>
  <c r="V35" i="12"/>
  <c r="I16" i="12"/>
  <c r="U26" i="12"/>
  <c r="M35" i="12"/>
  <c r="L26" i="12"/>
  <c r="E49" i="24"/>
  <c r="D8" i="12"/>
  <c r="D26" i="12"/>
  <c r="L45" i="978" l="1"/>
  <c r="S39" i="978"/>
  <c r="G45" i="978"/>
  <c r="V50" i="978"/>
  <c r="B45" i="978"/>
  <c r="F42" i="24"/>
  <c r="S24" i="24"/>
  <c r="N35" i="12"/>
  <c r="C17" i="12"/>
  <c r="W8" i="12"/>
  <c r="M8" i="12"/>
  <c r="C35" i="12"/>
  <c r="M26" i="12"/>
  <c r="V26" i="12"/>
  <c r="W35" i="12"/>
  <c r="W17" i="12"/>
  <c r="M17" i="12"/>
  <c r="E8" i="12"/>
  <c r="G49" i="24"/>
  <c r="E26" i="12"/>
  <c r="T39" i="978" l="1"/>
  <c r="G47" i="978"/>
  <c r="W50" i="978"/>
  <c r="L47" i="978"/>
  <c r="B47" i="978"/>
  <c r="H42" i="24"/>
  <c r="T24" i="24"/>
  <c r="X17" i="12"/>
  <c r="W26" i="12"/>
  <c r="D35" i="12"/>
  <c r="X8" i="12"/>
  <c r="O35" i="12"/>
  <c r="N17" i="12"/>
  <c r="X35" i="12"/>
  <c r="N26" i="12"/>
  <c r="N8" i="12"/>
  <c r="D17" i="12"/>
  <c r="F8" i="12"/>
  <c r="F26" i="12"/>
  <c r="I49" i="24"/>
  <c r="U39" i="978" l="1"/>
  <c r="X50" i="978"/>
  <c r="L49" i="978"/>
  <c r="B49" i="978"/>
  <c r="G49" i="978"/>
  <c r="J42" i="24"/>
  <c r="U24" i="24"/>
  <c r="O8" i="12"/>
  <c r="Y35" i="12"/>
  <c r="P35" i="12"/>
  <c r="E35" i="12"/>
  <c r="Y17" i="12"/>
  <c r="E17" i="12"/>
  <c r="O26" i="12"/>
  <c r="O17" i="12"/>
  <c r="Y8" i="12"/>
  <c r="X26" i="12"/>
  <c r="G26" i="12"/>
  <c r="G8" i="12"/>
  <c r="K49" i="24"/>
  <c r="G50" i="978" l="1"/>
  <c r="V39" i="978"/>
  <c r="B50" i="978"/>
  <c r="R51" i="978"/>
  <c r="L50" i="978"/>
  <c r="Z8" i="12"/>
  <c r="P26" i="12"/>
  <c r="Z17" i="12"/>
  <c r="Q35" i="12"/>
  <c r="P8" i="12"/>
  <c r="Y26" i="12"/>
  <c r="P17" i="12"/>
  <c r="F17" i="12"/>
  <c r="F35" i="12"/>
  <c r="Z35" i="12"/>
  <c r="H8" i="12"/>
  <c r="H26" i="12"/>
  <c r="G51" i="978" l="1"/>
  <c r="W39" i="978"/>
  <c r="S51" i="978"/>
  <c r="B51" i="978"/>
  <c r="L51" i="978"/>
  <c r="G35" i="12"/>
  <c r="Q17" i="12"/>
  <c r="Q8" i="12"/>
  <c r="AA17" i="12"/>
  <c r="AA8" i="12"/>
  <c r="AA35" i="12"/>
  <c r="G17" i="12"/>
  <c r="Z26" i="12"/>
  <c r="R35" i="12"/>
  <c r="Q26" i="12"/>
  <c r="I8" i="12"/>
  <c r="I26" i="12"/>
  <c r="L52" i="978" l="1"/>
  <c r="X39" i="978"/>
  <c r="T51" i="978"/>
  <c r="G52" i="978"/>
  <c r="B52" i="978"/>
  <c r="L36" i="12"/>
  <c r="H17" i="12"/>
  <c r="U9" i="12"/>
  <c r="R8" i="12"/>
  <c r="H35" i="12"/>
  <c r="R26" i="12"/>
  <c r="AA26" i="12"/>
  <c r="U36" i="12"/>
  <c r="U18" i="12"/>
  <c r="R17" i="12"/>
  <c r="C27" i="12"/>
  <c r="C9" i="12"/>
  <c r="R41" i="978" l="1"/>
  <c r="AP39" i="978"/>
  <c r="U51" i="978"/>
  <c r="V18" i="12"/>
  <c r="U27" i="12"/>
  <c r="I35" i="12"/>
  <c r="V9" i="12"/>
  <c r="M36" i="12"/>
  <c r="L18" i="12"/>
  <c r="V36" i="12"/>
  <c r="L27" i="12"/>
  <c r="L9" i="12"/>
  <c r="I17" i="12"/>
  <c r="D27" i="12"/>
  <c r="D9" i="12"/>
  <c r="S41" i="978" l="1"/>
  <c r="V51" i="978"/>
  <c r="M9" i="12"/>
  <c r="W36" i="12"/>
  <c r="N36" i="12"/>
  <c r="C36" i="12"/>
  <c r="W18" i="12"/>
  <c r="C18" i="12"/>
  <c r="M27" i="12"/>
  <c r="M18" i="12"/>
  <c r="W9" i="12"/>
  <c r="V27" i="12"/>
  <c r="E27" i="12"/>
  <c r="E9" i="12"/>
  <c r="T41" i="978" l="1"/>
  <c r="W51" i="978"/>
  <c r="X9" i="12"/>
  <c r="N27" i="12"/>
  <c r="X18" i="12"/>
  <c r="O36" i="12"/>
  <c r="N9" i="12"/>
  <c r="W27" i="12"/>
  <c r="N18" i="12"/>
  <c r="D18" i="12"/>
  <c r="D36" i="12"/>
  <c r="X36" i="12"/>
  <c r="F27" i="12"/>
  <c r="F9" i="12"/>
  <c r="U41" i="978" l="1"/>
  <c r="X51" i="978"/>
  <c r="E36" i="12"/>
  <c r="O18" i="12"/>
  <c r="O9" i="12"/>
  <c r="Y18" i="12"/>
  <c r="Y9" i="12"/>
  <c r="Y36" i="12"/>
  <c r="E18" i="12"/>
  <c r="X27" i="12"/>
  <c r="P36" i="12"/>
  <c r="O27" i="12"/>
  <c r="G9" i="12"/>
  <c r="G27" i="12"/>
  <c r="V41" i="978" l="1"/>
  <c r="R52" i="978"/>
  <c r="Q36" i="12"/>
  <c r="F18" i="12"/>
  <c r="Z9" i="12"/>
  <c r="P9" i="12"/>
  <c r="F36" i="12"/>
  <c r="P27" i="12"/>
  <c r="Y27" i="12"/>
  <c r="Z36" i="12"/>
  <c r="Z18" i="12"/>
  <c r="P18" i="12"/>
  <c r="H27" i="12"/>
  <c r="H9" i="12"/>
  <c r="W41" i="978" l="1"/>
  <c r="S52" i="978"/>
  <c r="AA18" i="12"/>
  <c r="Z27" i="12"/>
  <c r="G36" i="12"/>
  <c r="AA9" i="12"/>
  <c r="R36" i="12"/>
  <c r="Q18" i="12"/>
  <c r="AA36" i="12"/>
  <c r="Q27" i="12"/>
  <c r="Q9" i="12"/>
  <c r="G18" i="12"/>
  <c r="I27" i="12"/>
  <c r="I9" i="12"/>
  <c r="X41" i="978" l="1"/>
  <c r="T52" i="978"/>
  <c r="R9" i="12"/>
  <c r="U37" i="12"/>
  <c r="L37" i="12"/>
  <c r="H36" i="12"/>
  <c r="U19" i="12"/>
  <c r="H18" i="12"/>
  <c r="R27" i="12"/>
  <c r="R18" i="12"/>
  <c r="U10" i="12"/>
  <c r="AA27" i="12"/>
  <c r="C28" i="12"/>
  <c r="C10" i="12"/>
  <c r="AN41" i="978" l="1"/>
  <c r="AP41" i="978"/>
  <c r="U52" i="978"/>
  <c r="B10" i="12"/>
  <c r="V10" i="12"/>
  <c r="L28" i="12"/>
  <c r="T19" i="12"/>
  <c r="V19" i="12"/>
  <c r="M37" i="12"/>
  <c r="L10" i="12"/>
  <c r="B28" i="12"/>
  <c r="U28" i="12"/>
  <c r="L19" i="12"/>
  <c r="I18" i="12"/>
  <c r="I36" i="12"/>
  <c r="V37" i="12"/>
  <c r="D10" i="12"/>
  <c r="D28" i="12"/>
  <c r="AO41" i="978" l="1"/>
  <c r="S33" i="978" s="1"/>
  <c r="R33" i="978"/>
  <c r="V52" i="978"/>
  <c r="C37" i="12"/>
  <c r="M19" i="12"/>
  <c r="C19" i="12"/>
  <c r="V28" i="12"/>
  <c r="K10" i="12"/>
  <c r="M10" i="12"/>
  <c r="M28" i="12"/>
  <c r="W52" i="978" l="1"/>
  <c r="B37" i="12"/>
  <c r="D37" i="12"/>
  <c r="B19" i="12"/>
  <c r="D19" i="12"/>
  <c r="X52" i="978" l="1"/>
  <c r="AN52" i="978" l="1"/>
  <c r="AO52" i="978" l="1"/>
  <c r="S47" i="978" s="1"/>
  <c r="R47" i="978"/>
  <c r="AL5" i="12" l="1"/>
  <c r="AD11" i="12" s="1"/>
  <c r="B11" i="12" s="1"/>
  <c r="AU6" i="12"/>
  <c r="AO11" i="12" s="1"/>
  <c r="M11" i="12" s="1"/>
  <c r="AL23" i="12"/>
  <c r="AU5" i="12"/>
  <c r="AL7" i="12"/>
  <c r="AL6" i="12"/>
  <c r="AL8" i="12"/>
  <c r="AL25" i="12"/>
  <c r="AI29" i="12" s="1"/>
  <c r="G29" i="12" s="1"/>
  <c r="AL14" i="12"/>
  <c r="BD17" i="12"/>
  <c r="AL16" i="12"/>
  <c r="BD8" i="12"/>
  <c r="BD26" i="12"/>
  <c r="AL26" i="12"/>
  <c r="AL33" i="12"/>
  <c r="AU7" i="12"/>
  <c r="AU26" i="12"/>
  <c r="BD5" i="12"/>
  <c r="AL24" i="12"/>
  <c r="AU17" i="12"/>
  <c r="AU16" i="12"/>
  <c r="AU8" i="12"/>
  <c r="BD32" i="12"/>
  <c r="BD7" i="12"/>
  <c r="BD34" i="12"/>
  <c r="BD15" i="12"/>
  <c r="BD6" i="12"/>
  <c r="AU24" i="12"/>
  <c r="BD35" i="12"/>
  <c r="BD24" i="12"/>
  <c r="AL17" i="12"/>
  <c r="AL34" i="12"/>
  <c r="AU14" i="12"/>
  <c r="AL35" i="12"/>
  <c r="AU25" i="12"/>
  <c r="AL15" i="12"/>
  <c r="AU27" i="12"/>
  <c r="BD16" i="12"/>
  <c r="AU33" i="12"/>
  <c r="AU34" i="12"/>
  <c r="AU35" i="12"/>
  <c r="AU23" i="12"/>
  <c r="BD23" i="12"/>
  <c r="AU32" i="12"/>
  <c r="AL32" i="12"/>
  <c r="BD25" i="12"/>
  <c r="AU15" i="12"/>
  <c r="BD14" i="12"/>
  <c r="BD33" i="12"/>
  <c r="AU9" i="12"/>
  <c r="AL9" i="12"/>
  <c r="BD36" i="12"/>
  <c r="AU36" i="12"/>
  <c r="AL18" i="12"/>
  <c r="BD27" i="12"/>
  <c r="BD18" i="12"/>
  <c r="AL36" i="12"/>
  <c r="AU18" i="12"/>
  <c r="AL27" i="12"/>
  <c r="BD9" i="12"/>
  <c r="AE11" i="12" l="1"/>
  <c r="C11" i="12" s="1"/>
  <c r="AD29" i="12"/>
  <c r="B29" i="12" s="1"/>
  <c r="AE29" i="12"/>
  <c r="C29" i="12" s="1"/>
  <c r="AP11" i="12"/>
  <c r="N11" i="12" s="1"/>
  <c r="AH11" i="12"/>
  <c r="F11" i="12" s="1"/>
  <c r="AI11" i="12"/>
  <c r="G11" i="12" s="1"/>
  <c r="AG11" i="12"/>
  <c r="E11" i="12" s="1"/>
  <c r="AF11" i="12"/>
  <c r="D11" i="12" s="1"/>
  <c r="AK11" i="12"/>
  <c r="I11" i="12" s="1"/>
  <c r="AJ11" i="12"/>
  <c r="H11" i="12" s="1"/>
  <c r="AN11" i="12"/>
  <c r="L11" i="12" s="1"/>
  <c r="AM11" i="12"/>
  <c r="K11" i="12" s="1"/>
  <c r="AD20" i="12"/>
  <c r="B20" i="12" s="1"/>
  <c r="AH29" i="12"/>
  <c r="F29" i="12" s="1"/>
  <c r="AE20" i="12"/>
  <c r="C20" i="12" s="1"/>
  <c r="AE38" i="12"/>
  <c r="C38" i="12" s="1"/>
  <c r="AD38" i="12"/>
  <c r="B38" i="12" s="1"/>
  <c r="AN20" i="12"/>
  <c r="L20" i="12" s="1"/>
  <c r="AM20" i="12"/>
  <c r="K20" i="12" s="1"/>
  <c r="AK20" i="12"/>
  <c r="I20" i="12" s="1"/>
  <c r="AJ20" i="12"/>
  <c r="H20" i="12" s="1"/>
  <c r="AV38" i="12"/>
  <c r="T38" i="12" s="1"/>
  <c r="AW38" i="12"/>
  <c r="U38" i="12" s="1"/>
  <c r="AG38" i="12"/>
  <c r="E38" i="12" s="1"/>
  <c r="AF38" i="12"/>
  <c r="D38" i="12" s="1"/>
  <c r="AX29" i="12"/>
  <c r="V29" i="12" s="1"/>
  <c r="AY29" i="12"/>
  <c r="W29" i="12" s="1"/>
  <c r="AS11" i="12"/>
  <c r="Q11" i="12" s="1"/>
  <c r="AT11" i="12"/>
  <c r="R11" i="12" s="1"/>
  <c r="AK29" i="12"/>
  <c r="I29" i="12" s="1"/>
  <c r="AJ29" i="12"/>
  <c r="H29" i="12" s="1"/>
  <c r="AO38" i="12"/>
  <c r="M38" i="12" s="1"/>
  <c r="AP38" i="12"/>
  <c r="N38" i="12" s="1"/>
  <c r="BB38" i="12"/>
  <c r="Z38" i="12" s="1"/>
  <c r="BC38" i="12"/>
  <c r="AA38" i="12" s="1"/>
  <c r="AR20" i="12"/>
  <c r="P20" i="12" s="1"/>
  <c r="AQ20" i="12"/>
  <c r="O20" i="12" s="1"/>
  <c r="BB29" i="12"/>
  <c r="Z29" i="12" s="1"/>
  <c r="BC29" i="12"/>
  <c r="AA29" i="12" s="1"/>
  <c r="AM38" i="12"/>
  <c r="K38" i="12" s="1"/>
  <c r="AN38" i="12"/>
  <c r="L38" i="12" s="1"/>
  <c r="AZ20" i="12"/>
  <c r="X20" i="12" s="1"/>
  <c r="BA20" i="12"/>
  <c r="Y20" i="12" s="1"/>
  <c r="AO29" i="12"/>
  <c r="M29" i="12" s="1"/>
  <c r="AP29" i="12"/>
  <c r="N29" i="12" s="1"/>
  <c r="AS20" i="12"/>
  <c r="Q20" i="12" s="1"/>
  <c r="AT20" i="12"/>
  <c r="R20" i="12" s="1"/>
  <c r="BB11" i="12"/>
  <c r="Z11" i="12" s="1"/>
  <c r="BC11" i="12"/>
  <c r="AA11" i="12" s="1"/>
  <c r="AX38" i="12"/>
  <c r="V38" i="12" s="1"/>
  <c r="AY38" i="12"/>
  <c r="W38" i="12" s="1"/>
  <c r="AV29" i="12"/>
  <c r="T29" i="12" s="1"/>
  <c r="AW29" i="12"/>
  <c r="AY11" i="12"/>
  <c r="W11" i="12" s="1"/>
  <c r="AX11" i="12"/>
  <c r="V11" i="12" s="1"/>
  <c r="AG29" i="12"/>
  <c r="E29" i="12" s="1"/>
  <c r="AF29" i="12"/>
  <c r="D29" i="12" s="1"/>
  <c r="AI20" i="12"/>
  <c r="G20" i="12" s="1"/>
  <c r="AH20" i="12"/>
  <c r="F20" i="12" s="1"/>
  <c r="AV20" i="12"/>
  <c r="T20" i="12" s="1"/>
  <c r="AW20" i="12"/>
  <c r="U20" i="12" s="1"/>
  <c r="AM29" i="12"/>
  <c r="AN29" i="12"/>
  <c r="L29" i="12" s="1"/>
  <c r="AF20" i="12"/>
  <c r="D20" i="12" s="1"/>
  <c r="AG20" i="12"/>
  <c r="E20" i="12" s="1"/>
  <c r="AY20" i="12"/>
  <c r="W20" i="12" s="1"/>
  <c r="AX20" i="12"/>
  <c r="V20" i="12" s="1"/>
  <c r="AV11" i="12"/>
  <c r="T11" i="12" s="1"/>
  <c r="AW11" i="12"/>
  <c r="BC20" i="12"/>
  <c r="AA20" i="12" s="1"/>
  <c r="BB20" i="12"/>
  <c r="Z20" i="12" s="1"/>
  <c r="AP20" i="12"/>
  <c r="N20" i="12" s="1"/>
  <c r="AO20" i="12"/>
  <c r="M20" i="12" s="1"/>
  <c r="AT38" i="12"/>
  <c r="R38" i="12" s="1"/>
  <c r="AS38" i="12"/>
  <c r="Q38" i="12" s="1"/>
  <c r="AQ29" i="12"/>
  <c r="O29" i="12" s="1"/>
  <c r="AR29" i="12"/>
  <c r="P29" i="12" s="1"/>
  <c r="BA38" i="12"/>
  <c r="Y38" i="12" s="1"/>
  <c r="AZ38" i="12"/>
  <c r="X38" i="12" s="1"/>
  <c r="AT29" i="12"/>
  <c r="R29" i="12" s="1"/>
  <c r="AS29" i="12"/>
  <c r="Q29" i="12" s="1"/>
  <c r="AZ29" i="12"/>
  <c r="X29" i="12" s="1"/>
  <c r="BA29" i="12"/>
  <c r="Y29" i="12" s="1"/>
  <c r="AQ38" i="12"/>
  <c r="O38" i="12" s="1"/>
  <c r="AR38" i="12"/>
  <c r="P38" i="12" s="1"/>
  <c r="AJ38" i="12"/>
  <c r="H38" i="12" s="1"/>
  <c r="AK38" i="12"/>
  <c r="I38" i="12" s="1"/>
  <c r="AI38" i="12"/>
  <c r="G38" i="12" s="1"/>
  <c r="AH38" i="12"/>
  <c r="F38" i="12" s="1"/>
  <c r="AZ11" i="12"/>
  <c r="X11" i="12" s="1"/>
  <c r="BA11" i="12"/>
  <c r="Y11" i="12" s="1"/>
  <c r="AQ11" i="12"/>
  <c r="O11" i="12" s="1"/>
  <c r="AR11" i="12"/>
  <c r="P11" i="12" s="1"/>
  <c r="AL10" i="12" l="1"/>
  <c r="AL28" i="12"/>
  <c r="AU10" i="12"/>
  <c r="AU37" i="12"/>
  <c r="AL37" i="12"/>
  <c r="U29" i="12"/>
  <c r="BD28" i="12"/>
  <c r="BD19" i="12"/>
  <c r="U11" i="12"/>
  <c r="BD10" i="12"/>
  <c r="AU19" i="12"/>
  <c r="BD37" i="12"/>
  <c r="K29" i="12"/>
  <c r="AU28" i="12"/>
  <c r="AL19" i="12"/>
  <c r="AD9" i="23" l="1"/>
  <c r="Z9" i="24"/>
  <c r="Z9" i="23"/>
  <c r="Z17" i="24"/>
  <c r="AB9" i="24"/>
  <c r="AD9" i="24"/>
  <c r="AF9" i="24"/>
  <c r="AB17" i="23"/>
  <c r="AB9" i="23"/>
  <c r="AB17" i="24"/>
  <c r="Z17" i="23"/>
  <c r="Z25" i="23"/>
  <c r="AF17" i="24"/>
  <c r="AD17" i="23"/>
  <c r="AD17" i="24"/>
  <c r="AB25" i="23"/>
  <c r="AB25" i="24"/>
  <c r="Z25" i="24"/>
  <c r="AD25" i="23"/>
  <c r="Z33" i="23"/>
  <c r="AD25" i="24"/>
  <c r="AB33" i="23"/>
  <c r="AF33" i="24"/>
  <c r="AB33" i="24"/>
  <c r="AF25" i="24"/>
  <c r="AD33" i="23"/>
  <c r="Z41" i="23"/>
  <c r="Z33" i="24"/>
  <c r="AB41" i="23"/>
  <c r="AB49" i="23"/>
  <c r="AD33" i="24"/>
  <c r="Z41" i="24"/>
  <c r="AD41" i="23"/>
  <c r="Z49" i="23"/>
  <c r="AD49" i="23"/>
  <c r="AB41" i="24"/>
  <c r="Z49" i="24"/>
  <c r="AD41" i="24"/>
  <c r="AF41" i="24"/>
  <c r="AB49" i="24"/>
  <c r="AD49" i="24"/>
  <c r="AF49" i="24"/>
  <c r="B25" i="12" l="1"/>
  <c r="B26" i="12" s="1"/>
  <c r="B27" i="12" s="1"/>
  <c r="B23" i="12"/>
  <c r="K17" i="12"/>
  <c r="K18" i="12" s="1"/>
  <c r="K19" i="12" s="1"/>
  <c r="K14" i="12"/>
  <c r="K34" i="12"/>
  <c r="K35" i="12" s="1"/>
  <c r="K36" i="12" s="1"/>
  <c r="K37" i="12" s="1"/>
  <c r="K32" i="12"/>
  <c r="B5" i="12"/>
  <c r="B7" i="12"/>
  <c r="B8" i="12" s="1"/>
  <c r="B9" i="12" s="1"/>
  <c r="K5" i="12"/>
  <c r="K7" i="12"/>
  <c r="K8" i="12" s="1"/>
  <c r="K9" i="12" s="1"/>
  <c r="T5" i="12"/>
  <c r="T7" i="12"/>
  <c r="T8" i="12" s="1"/>
  <c r="T9" i="12" s="1"/>
  <c r="T10" i="12" s="1"/>
  <c r="T14" i="12"/>
  <c r="T16" i="12"/>
  <c r="T17" i="12" s="1"/>
  <c r="T18" i="12" s="1"/>
  <c r="B14" i="12"/>
  <c r="B16" i="12"/>
  <c r="B17" i="12" s="1"/>
  <c r="B18" i="12" s="1"/>
  <c r="T34" i="12"/>
  <c r="T35" i="12" s="1"/>
  <c r="T36" i="12" s="1"/>
  <c r="T37" i="12" s="1"/>
  <c r="T32" i="12"/>
  <c r="T25" i="12"/>
  <c r="T26" i="12" s="1"/>
  <c r="T27" i="12" s="1"/>
  <c r="T28" i="12" s="1"/>
  <c r="T23" i="12"/>
  <c r="B34" i="12"/>
  <c r="B35" i="12" s="1"/>
  <c r="B36" i="12" s="1"/>
  <c r="B32" i="12"/>
  <c r="K25" i="12"/>
  <c r="K26" i="12" s="1"/>
  <c r="K27" i="12" s="1"/>
  <c r="K28" i="12" s="1"/>
  <c r="K23" i="12"/>
  <c r="K54" i="12" l="1"/>
  <c r="T51" i="12"/>
  <c r="B49" i="12"/>
  <c r="K46" i="12"/>
  <c r="T43" i="12"/>
  <c r="B41" i="12"/>
  <c r="B54" i="12"/>
  <c r="K51" i="12"/>
  <c r="T48" i="12"/>
  <c r="B46" i="12"/>
  <c r="K43" i="12"/>
  <c r="T40" i="12"/>
  <c r="T53" i="12"/>
  <c r="B51" i="12"/>
  <c r="K48" i="12"/>
  <c r="T45" i="12"/>
  <c r="B43" i="12"/>
  <c r="K40" i="12"/>
  <c r="K53" i="12"/>
  <c r="T50" i="12"/>
  <c r="B48" i="12"/>
  <c r="K45" i="12"/>
  <c r="T42" i="12"/>
  <c r="B40" i="12"/>
  <c r="B53" i="12"/>
  <c r="K50" i="12"/>
  <c r="T47" i="12"/>
  <c r="B45" i="12"/>
  <c r="K42" i="12"/>
  <c r="T52" i="12"/>
  <c r="B50" i="12"/>
  <c r="K47" i="12"/>
  <c r="T44" i="12"/>
  <c r="B42" i="12"/>
  <c r="K52" i="12"/>
  <c r="T49" i="12"/>
  <c r="B47" i="12"/>
  <c r="K44" i="12"/>
  <c r="T41" i="12"/>
  <c r="T54" i="12"/>
  <c r="B52" i="12"/>
  <c r="K49" i="12"/>
  <c r="T46" i="12"/>
  <c r="B44" i="12"/>
  <c r="K41" i="12"/>
  <c r="R43" i="978" l="1"/>
  <c r="AU31" i="978" l="1"/>
  <c r="AU45" i="978"/>
  <c r="AS45" i="978"/>
  <c r="AS31" i="978"/>
  <c r="AW45" i="978"/>
  <c r="AW31" i="978"/>
  <c r="AR45" i="978"/>
  <c r="AR31" i="978"/>
  <c r="AT45" i="978"/>
  <c r="AT31" i="978"/>
  <c r="AQ31" i="978"/>
  <c r="AQ45" i="978"/>
  <c r="AV45" i="978"/>
  <c r="AV31" i="978"/>
  <c r="J11" i="979" l="1"/>
  <c r="J13" i="979" s="1"/>
  <c r="J15" i="979" s="1"/>
  <c r="J17" i="979" s="1"/>
  <c r="J19" i="979" s="1"/>
  <c r="J21" i="979" s="1"/>
  <c r="J23" i="979" s="1"/>
  <c r="J25" i="979" s="1"/>
  <c r="J27" i="979" s="1"/>
  <c r="J29" i="979" s="1"/>
  <c r="J31" i="979" s="1"/>
  <c r="J35" i="979" s="1"/>
  <c r="J39" i="979" s="1"/>
  <c r="J43" i="979" s="1"/>
  <c r="J47" i="979" s="1"/>
  <c r="J50" i="979" s="1"/>
  <c r="J52" i="979" s="1"/>
  <c r="P11" i="979" l="1"/>
  <c r="K11" i="979"/>
  <c r="P12" i="979"/>
  <c r="K12" i="979" l="1"/>
  <c r="P13" i="979" l="1"/>
  <c r="K13" i="979"/>
  <c r="K14" i="979" l="1"/>
  <c r="P15" i="979"/>
  <c r="K15" i="979" l="1"/>
  <c r="P16" i="979"/>
  <c r="K16" i="979" l="1"/>
  <c r="K17" i="979" l="1"/>
  <c r="K18" i="979"/>
  <c r="P18" i="979"/>
  <c r="P17" i="979"/>
  <c r="P19" i="979" l="1"/>
  <c r="K19" i="979"/>
  <c r="K20" i="979" l="1"/>
  <c r="P20" i="979"/>
  <c r="P21" i="979" l="1"/>
  <c r="P22" i="979"/>
  <c r="K21" i="979"/>
  <c r="K22" i="979" l="1"/>
  <c r="P23" i="979" l="1"/>
  <c r="K23" i="979"/>
  <c r="P24" i="979" l="1"/>
  <c r="K24" i="979"/>
  <c r="P25" i="979" l="1"/>
  <c r="K25" i="979"/>
  <c r="P26" i="979" l="1"/>
  <c r="K26" i="979"/>
  <c r="K27" i="979" l="1"/>
  <c r="P27" i="979"/>
  <c r="P28" i="979" l="1"/>
  <c r="K28" i="979"/>
  <c r="P29" i="979" l="1"/>
  <c r="K29" i="979"/>
  <c r="P30" i="979" l="1"/>
  <c r="K30" i="979"/>
  <c r="P31" i="979" l="1"/>
  <c r="K31" i="979"/>
  <c r="K35" i="979" l="1"/>
  <c r="P33" i="979"/>
  <c r="K33" i="979"/>
  <c r="P37" i="979" l="1"/>
  <c r="P35" i="979"/>
  <c r="K37" i="979" l="1"/>
  <c r="K39" i="979" l="1"/>
  <c r="P39" i="979"/>
  <c r="K41" i="979" l="1"/>
  <c r="P41" i="979"/>
  <c r="K43" i="979" l="1"/>
  <c r="P43" i="979"/>
  <c r="K45" i="979" l="1"/>
  <c r="P45" i="979"/>
  <c r="K47" i="979" l="1"/>
  <c r="P47" i="979"/>
  <c r="K49" i="979" l="1"/>
  <c r="P49" i="979"/>
  <c r="P50" i="979" l="1"/>
  <c r="K50" i="979"/>
  <c r="K51" i="979" l="1"/>
  <c r="P51" i="979"/>
  <c r="P52" i="979" l="1"/>
  <c r="K52" i="979"/>
  <c r="A11" i="978"/>
  <c r="A13" i="978" s="1"/>
  <c r="A15" i="978" s="1"/>
  <c r="A17" i="978" s="1"/>
  <c r="A19" i="978" s="1"/>
  <c r="A21" i="978" s="1"/>
  <c r="A23" i="978" s="1"/>
  <c r="A25" i="978" s="1"/>
  <c r="A27" i="978" s="1"/>
  <c r="A29" i="978" s="1"/>
  <c r="A31" i="978" s="1"/>
  <c r="A35" i="978" s="1"/>
  <c r="A39" i="978" s="1"/>
  <c r="A43" i="978" s="1"/>
  <c r="A47" i="978" s="1"/>
  <c r="A50" i="978" s="1"/>
  <c r="A52" i="978"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alendar-re" type="4" refreshedVersion="0" background="1" saveData="1">
    <webPr xml="1" sourceData="1" url="C:\Users\psaraujo\Google Drive\ISKCON\GPlan\GPlan\xml\calendar-re.xml" htmlTables="1" htmlFormat="all"/>
  </connection>
  <connection id="2" xr16:uid="{00000000-0015-0000-FFFF-FFFF01000000}" name="calendar-re1" type="4" refreshedVersion="0" background="1">
    <webPr xml="1" sourceData="1" url="C:\Users\Sergio\Google Drive\ISKCON\GPlan\GPlan\xml\calendar-re.xml" htmlTables="1" htmlFormat="all"/>
  </connection>
</connections>
</file>

<file path=xl/sharedStrings.xml><?xml version="1.0" encoding="utf-8"?>
<sst xmlns="http://schemas.openxmlformats.org/spreadsheetml/2006/main" count="3746" uniqueCount="2419">
  <si>
    <t>Fr</t>
  </si>
  <si>
    <t>Sa</t>
  </si>
  <si>
    <t>Su</t>
  </si>
  <si>
    <t>Mo</t>
  </si>
  <si>
    <t>Tu</t>
  </si>
  <si>
    <t>We</t>
  </si>
  <si>
    <t>Th</t>
  </si>
  <si>
    <t>no</t>
  </si>
  <si>
    <t>yes</t>
  </si>
  <si>
    <t>Gundica Marjana</t>
  </si>
  <si>
    <t>Ratha Yatra</t>
  </si>
  <si>
    <t>*</t>
  </si>
  <si>
    <t>Calendar</t>
  </si>
  <si>
    <t>Version</t>
  </si>
  <si>
    <t>Devanagari</t>
  </si>
  <si>
    <t>Cidade</t>
  </si>
  <si>
    <t>Capa</t>
  </si>
  <si>
    <t>Português</t>
  </si>
  <si>
    <t xml:space="preserve"> </t>
  </si>
  <si>
    <t>Contact-Left</t>
  </si>
  <si>
    <t>Contact-Right</t>
  </si>
  <si>
    <t>Personal Data</t>
  </si>
  <si>
    <t>City</t>
  </si>
  <si>
    <t>Appearance Days of the Lord and His Incarnations</t>
  </si>
  <si>
    <t>Events in the Pastimes of the Lord and His Associates</t>
  </si>
  <si>
    <t>Appearance and Disappearance Days of Recent Acaryas</t>
  </si>
  <si>
    <t>Appearance and Disappearance Days of Mahaprabhu's Associates and Other Acaryas</t>
  </si>
  <si>
    <t>Year</t>
  </si>
  <si>
    <t>ISKCON's Historical Events</t>
  </si>
  <si>
    <t>Bengal-specific Holidays</t>
  </si>
  <si>
    <t>R</t>
  </si>
  <si>
    <t>O</t>
  </si>
  <si>
    <t>Selecionada:</t>
  </si>
  <si>
    <t>English</t>
  </si>
  <si>
    <t>Espanhol</t>
  </si>
  <si>
    <t>Srila Raghunatha Dasa Gosvami - Appearance</t>
  </si>
  <si>
    <t>Monday</t>
  </si>
  <si>
    <t>Lunes</t>
  </si>
  <si>
    <t>Segunda</t>
  </si>
  <si>
    <t>Tuesday</t>
  </si>
  <si>
    <t>Martes</t>
  </si>
  <si>
    <t>Terça</t>
  </si>
  <si>
    <t>Wednesday</t>
  </si>
  <si>
    <t>Miercoles</t>
  </si>
  <si>
    <t>Quarta</t>
  </si>
  <si>
    <t>Tursday</t>
  </si>
  <si>
    <t>Jueves</t>
  </si>
  <si>
    <t>Quinta</t>
  </si>
  <si>
    <t>Friday</t>
  </si>
  <si>
    <t>Viernes</t>
  </si>
  <si>
    <t>Sexta</t>
  </si>
  <si>
    <t>Saturday</t>
  </si>
  <si>
    <t>Sabado</t>
  </si>
  <si>
    <t>Sábado</t>
  </si>
  <si>
    <t>Sunday</t>
  </si>
  <si>
    <t>Domingo</t>
  </si>
  <si>
    <t>sim</t>
  </si>
  <si>
    <t>não</t>
  </si>
  <si>
    <t>New M.</t>
  </si>
  <si>
    <t>Nueva</t>
  </si>
  <si>
    <t>Nova</t>
  </si>
  <si>
    <t>First Q.</t>
  </si>
  <si>
    <t>Crec</t>
  </si>
  <si>
    <t>Cresc</t>
  </si>
  <si>
    <t>Full M.</t>
  </si>
  <si>
    <t>Plena</t>
  </si>
  <si>
    <t>Cheia</t>
  </si>
  <si>
    <t>Last Q.</t>
  </si>
  <si>
    <t>Meng</t>
  </si>
  <si>
    <t>Ming</t>
  </si>
  <si>
    <t>: :</t>
  </si>
  <si>
    <t>ISKCON - fundação em NY</t>
  </si>
  <si>
    <t>Prabhupada - aceita sannyasa</t>
  </si>
  <si>
    <t>Prabhupada - chega aos EUA</t>
  </si>
  <si>
    <t>Radha Kunda - Aparecimento</t>
  </si>
  <si>
    <t>Bhagavad-gita - Advent</t>
  </si>
  <si>
    <t>Bhagavad-gita - Advento</t>
  </si>
  <si>
    <t>Referência</t>
  </si>
  <si>
    <t>Codigo</t>
  </si>
  <si>
    <t>Selecinado</t>
  </si>
  <si>
    <t>cover_section</t>
  </si>
  <si>
    <t>Cover</t>
  </si>
  <si>
    <t>Cubierta</t>
  </si>
  <si>
    <t>cover_plan</t>
  </si>
  <si>
    <t>cover_title</t>
  </si>
  <si>
    <t>VAISHNAVA PLANNER GPLAN</t>
  </si>
  <si>
    <t>AGENDA VAISHNAVA GPLAN</t>
  </si>
  <si>
    <t>cover_text</t>
  </si>
  <si>
    <t>A transcendental planner for you don't lose sight of what's really important</t>
  </si>
  <si>
    <r>
      <t>Un</t>
    </r>
    <r>
      <rPr>
        <sz val="10"/>
        <rFont val="Arial"/>
        <family val="2"/>
      </rPr>
      <t xml:space="preserve"> agenda trascendental, para que usted no pierda de vista lo que realmente importa.</t>
    </r>
  </si>
  <si>
    <t>Uma agenda transcendental, para você não perder de vista o que realmente importa.</t>
  </si>
  <si>
    <t>cover_version</t>
  </si>
  <si>
    <t>Versión</t>
  </si>
  <si>
    <t>Versão</t>
  </si>
  <si>
    <t>tit_section</t>
  </si>
  <si>
    <t>Title</t>
  </si>
  <si>
    <t>Título</t>
  </si>
  <si>
    <t>tit_plan</t>
  </si>
  <si>
    <t>Titulo</t>
  </si>
  <si>
    <t>tit_title</t>
  </si>
  <si>
    <t>tit_text</t>
  </si>
  <si>
    <t>tit_copyright1</t>
  </si>
  <si>
    <t>tit_copyright2</t>
  </si>
  <si>
    <t>Permission is granted to copy, distribute and/or modify this document under the terms of the GNU Free Documentation License, Version 1.3 or any later version published by the Free Software Foundation; with the Invariant Sections being "Dedicatória", "Agradecimentos", "Apresentação" and "Apresentação - Notas e Links", with the Front-Cover Texts being "AGENDA VAISHNAVA", and with the Back-Cover Texts being "Uma agenda transcendental, para você não perder de vista o que realmente importa". A copy of the license is included in the section entitled "GNU Free Documentation License".</t>
  </si>
  <si>
    <t>Permission is granted to copy, distribute and/or modify this document under the terms of the GNU Free Documentation License, Version 1.3 or any later version published by the Free Software Foundation; with the Invariant Sections being  "Dedicación", " Agradecimientos", "Presentación",  and "Presentación - Notas e Links" and "Presentación", with the Front-Cover Texts being "AGENDA VAISHNAVA", and with the Back-Cover Texts being " Una agenda trascendental, para que usted no pierda de vista lo que realmente importa". A copy of the license is included in the section entitled "GNU Free Documentation License".</t>
  </si>
  <si>
    <t>Permission is granted to copy, distribute and/or modify this document under the terms of the GNU Free Documentation License, Version 1.3 or any later version published by the Free Software Foundation; with the Invariant Sections being "Dedicatória", "Agradecimentos", "Apresentação"  and "Apresentação - Notas e Links", with the Front-Cover Texts being "AGENDA VAISHNAVA", and with the Back-Cover Texts being "Uma agenda transcendental, para você não perder de vista o que realmente importa". A copy of the license is included in the section entitled "GNU Free Documentation License".</t>
  </si>
  <si>
    <t>tit_copyright3</t>
  </si>
  <si>
    <t>tit_copyright4</t>
  </si>
  <si>
    <t>Se concede permiso para copiar, distribuir y / o modificar este documento bajo las condiciones de la GNU Free Documentation License (GNU Free Documentation License), Versión 1.3 o cualquier versión posterior publicada por la Free Software Foundation; con las Secciones Invariantes  "Dedicación", " Agradecimientos", "Presentación",  y "Presentación - Notas e Links", y con los textos de Cubierta Delantera siendo "AGENDA VAISHNAVA", y con los Cubierta Posterior siendo " Una agenda trascendental, para que usted no pierda de vista lo que realmente importa". Una copia de la licencia está incluida en la sección titulada "GNU Free Documentation License".</t>
  </si>
  <si>
    <t>É garantida a permissão para copiar, distribuir e/ou modificar este documento sob os termos da Licença de Documentação Livre GNU (GNU Free Documentation License), Versão 1.3 ou qualquer versão posterior publicada pela Free Software Foundation; com as Seções Invariantes sendo "Dedicatória", "Agradecimentos", "Apresentação"  e "Apresentação - Notas e Links", com os Textos de Capa Frontal sendo "AGENDA VAISHNAVA", e com os Textos de Quarta Capa sendo "Uma agenda semanal transcendental, para você não perder de vista o que realmente importa". Uma cópia da licença é incluída na seção intitulada "GNU Free Documentation License".</t>
  </si>
  <si>
    <t>tit_noWarranty1</t>
  </si>
  <si>
    <t>NO WARRANTY</t>
  </si>
  <si>
    <t>tit_noWarranty2</t>
  </si>
  <si>
    <t>This document could include technical or other mistakes, inaccuracies, or typographical errors. This document is distributed in the hope that it will be useful, but it is provided "as is" WITHOUT WARRANTY OF ANY KIND, either express or implied, including, but not limited to, the implied warranties of express or implied, including, but not limited to, the implied warranties of merchantability or fitness for a particular purpose, or the warranty of non-infringement. See the GNU General Public License for more details.</t>
  </si>
  <si>
    <t>tit_noWarranty3</t>
  </si>
  <si>
    <t>In case that you or any reader of this document sends a reply with information,  feedback, data, questions, commentaries, suggestions, etc. with relation to the content of this document, this reply the author will be considered NOT confidential and he reserves the right to reproduce, to use, to divulge and to distribute the reply for third, without restrictions. You agree to allowing that the author uses any idea, technique or concept contained in its reply with any end, including, but not limited to, the perfectioning of this document.</t>
  </si>
  <si>
    <t>tit_noWarranty4</t>
  </si>
  <si>
    <t>NINGUNA GARANTÍA</t>
  </si>
  <si>
    <t>AUSÊNCIA DE GARANTIAS</t>
  </si>
  <si>
    <t>tit_noWarranty5</t>
  </si>
  <si>
    <t>Este documento puede contener imprecisiones técnicas o errores tipográficos o de otro tipo. Este documento es proporcionado con la esperanza de que sea útil, pero en "la forma en que es "SIN GARANTÍA DE NINGÚN TIPO",  expresa o implícita, incluyendo pero no limitado a garantías implícitas de comercialización, adecuación para un propósito particular o no-infracción. Consulte la GNU General Public License para más detalles.</t>
  </si>
  <si>
    <t>Este documento poderá conter imprecisões técnicas, ou erros tipográficos ou de outros tipos. Este documento é fornecido na expectativa de que seja útil, mas "da maneira como se encontra", SEM GARANTIAS DE QUALQUER ESPÉCIE, expressas ou implícitas, incluindo, mas não limitadas, às garantias implícitas de comerciabilidade, adequação a um determinado propósito ou não-infração. Consulte a Licença Pública Geral GNU para obter mais detalhes.</t>
  </si>
  <si>
    <t>tit_noWarranty6</t>
  </si>
  <si>
    <t>Si usted o cualquier lector de este documento enviar una respuesta con información, retroalimentación, datos, cuestiones, comentarios, sugerencias, etc. sobre el contenido de este documento, esta respuesta se considerará como NO confidencial y se reserva el derecho de autor para reproducir, usar, revelar y distribuir la respuesta a otros sin restricción. Usted se compromete a permitir al autor usar cualquier idea, concepto o técnica contenida en su respuesta para cualquier propósito, incluyendo pero en no limitado, a mejorar este documento.</t>
  </si>
  <si>
    <t>Caso você ou qualquer leitor deste documento envie uma resposta com informações, feedback, dados, perguntas, comentários, sugestões etc. com relação ao conteúdo deste documento, essa resposta será considerada NÃO confidencial e o autor se reserva o direito de reproduzir, usar, divulgar e distribuir a resposta para terceiros, sem restrições. Você concorda em permitir que o autor utilize qualquer idéia, técnica ou conceito contido na sua resposta com qualquer fim, incluindo, mas não se limitando, ao aperfeiçoamento deste documento.</t>
  </si>
  <si>
    <t>Ano</t>
  </si>
  <si>
    <t>Datos Personales</t>
  </si>
  <si>
    <t>Dados Pessoais</t>
  </si>
  <si>
    <t>Días de Fiesta</t>
  </si>
  <si>
    <t>Feriados</t>
  </si>
  <si>
    <t>Notes-Left</t>
  </si>
  <si>
    <t>Anotaciones-Esquerda</t>
  </si>
  <si>
    <t>Anotações-Esquerda</t>
  </si>
  <si>
    <t>Notes-Right</t>
  </si>
  <si>
    <t>Anotaciones-Direita</t>
  </si>
  <si>
    <t>Anotações-Direita</t>
  </si>
  <si>
    <t>Contacto-Esquerda</t>
  </si>
  <si>
    <t>Contato-Esquerda</t>
  </si>
  <si>
    <t>Contacto-Direita</t>
  </si>
  <si>
    <t>Contato-Direita</t>
  </si>
  <si>
    <t>Quotes</t>
  </si>
  <si>
    <t>Citaciones</t>
  </si>
  <si>
    <t>Citações</t>
  </si>
  <si>
    <t>Monthly</t>
  </si>
  <si>
    <t>Mensual</t>
  </si>
  <si>
    <t>Mensal</t>
  </si>
  <si>
    <t>ded_section</t>
  </si>
  <si>
    <t>Dedication</t>
  </si>
  <si>
    <t>Dedicación</t>
  </si>
  <si>
    <t>Dedicatória</t>
  </si>
  <si>
    <t>ded_plan</t>
  </si>
  <si>
    <t>Dedicacion</t>
  </si>
  <si>
    <t>Dedicatoria</t>
  </si>
  <si>
    <t>ded_title1</t>
  </si>
  <si>
    <t>ded_title2</t>
  </si>
  <si>
    <t>ded_dedic</t>
  </si>
  <si>
    <t>I dedicate this work to all the servants of the Lord, especially the Vaishnava devotees, of which the most dear is  to my initiating spiritual master, His Holiness Hridayananda Dasa Goswami Maharaj (1), one afternoon in May 1991 kindly accepted me as his disciple, and without the aid of which remain shrouded in the darkness of material consciousness, in search of false hopes brought about by selfish philosophies and practices.</t>
  </si>
  <si>
    <t>Dedico este trabajo a todos los siervos del Señor, especialmente los devotos Vaisnavas, de los cuales el más querido es mi maestro espiritual iniciador, Su Santidad Hridayananda Dasa Goswami Maharaj (1), que en una tarde de mayo de 1991, amablemente me aceptó como su discípulo, y sin su ayuda Yo permanecería envuelto en la oscuridad de la conciencia material, en busca de falsas esperanzas provocada por la filosofía egoísta y prácticas.</t>
  </si>
  <si>
    <t>Dedico o presente trabalho a todos os servos do Senhor, em especial aos devotos vaishnavas, dos quais o mais querido é o meu mestre espiritual iniciador, Sua Santidade Hridayananda Dasa Goswami Maharaj(1), que numa tarde de maio de 1991 gentilmente me aceitou como seu discípulo, e sem a ajuda do qual continuaria envolto na escuridão da consciência material, em busca das falsas esperanças trazidas pelas filosofias e práticas egoístas.</t>
  </si>
  <si>
    <t>ded_assin1</t>
  </si>
  <si>
    <t>Gopala Dasa Adhikari</t>
  </si>
  <si>
    <t>ded_assin2</t>
  </si>
  <si>
    <t>(Paulo Sergio de Araujo)</t>
  </si>
  <si>
    <t>ded_nota1</t>
  </si>
  <si>
    <t>Note 1:</t>
  </si>
  <si>
    <t>Nota 1:</t>
  </si>
  <si>
    <t>ded_nota2</t>
  </si>
  <si>
    <t>SS Hridayananda dasa Goswami Maharaj (Dr. Howard J. Resnick), is one of the most prominent spiritual leaders of the International Society of Krishna Consciousness - ISKCON.</t>
  </si>
  <si>
    <t>SS Hridayananda dasa Goswami Maharaj (Dr. Howard J. Resnick), es uno de los líderes espirituales más importantes de la Sociedad Internacional de la Conciencia de Krishna - ISKCON.</t>
  </si>
  <si>
    <t>S.S. Hridayananda dasa Goswami Maharaj (Dr. Howard J. Resnick), é um dos mais destacados líderes espirituais da Sociedade Internacional da Consciência de Krishna - ISKCON.</t>
  </si>
  <si>
    <t>agr_section</t>
  </si>
  <si>
    <t>Acknowledgements</t>
  </si>
  <si>
    <t>Agradecimientos</t>
  </si>
  <si>
    <t>Agradecimentos</t>
  </si>
  <si>
    <t>agr_plan</t>
  </si>
  <si>
    <t>agr_title</t>
  </si>
  <si>
    <t>apr_section</t>
  </si>
  <si>
    <t>Apresentation</t>
  </si>
  <si>
    <t>Presentación</t>
  </si>
  <si>
    <t>Apresentação</t>
  </si>
  <si>
    <t>apr_plan</t>
  </si>
  <si>
    <t>Apresentacao</t>
  </si>
  <si>
    <t>apr_title</t>
  </si>
  <si>
    <t>apr_name1</t>
  </si>
  <si>
    <t>Apresentation 1</t>
  </si>
  <si>
    <t>Presentacion 1</t>
  </si>
  <si>
    <t>Apresentacao 1</t>
  </si>
  <si>
    <t>apr_name2</t>
  </si>
  <si>
    <t>Apresentation 2</t>
  </si>
  <si>
    <t>Presentacion 2</t>
  </si>
  <si>
    <t>Apresentacao 2</t>
  </si>
  <si>
    <t>com_section</t>
  </si>
  <si>
    <t>What Using</t>
  </si>
  <si>
    <t>Utilización</t>
  </si>
  <si>
    <t>Como Usar</t>
  </si>
  <si>
    <t>com_plan</t>
  </si>
  <si>
    <t>com_title</t>
  </si>
  <si>
    <t>dps_section</t>
  </si>
  <si>
    <t>dps_plan</t>
  </si>
  <si>
    <t>dps_title1</t>
  </si>
  <si>
    <t>PERSONAL DATA</t>
  </si>
  <si>
    <t>DATOS PERSONALES</t>
  </si>
  <si>
    <t>DADOS PESSOAIS</t>
  </si>
  <si>
    <t>dps_title2</t>
  </si>
  <si>
    <t>COMMERCIAL DATA</t>
  </si>
  <si>
    <t>DATOS COMERCIALES</t>
  </si>
  <si>
    <t>DADOS COMERCIAIS</t>
  </si>
  <si>
    <t>dps_title3</t>
  </si>
  <si>
    <t>EMERGENCY</t>
  </si>
  <si>
    <t>EMERGENCIA</t>
  </si>
  <si>
    <t>EMERGÊNCIA</t>
  </si>
  <si>
    <t>dps_pNome</t>
  </si>
  <si>
    <t>Name</t>
  </si>
  <si>
    <t>Nombre</t>
  </si>
  <si>
    <t>Nome</t>
  </si>
  <si>
    <t>dps_pEnder</t>
  </si>
  <si>
    <t>Address</t>
  </si>
  <si>
    <t>Dirección</t>
  </si>
  <si>
    <t>Endereço</t>
  </si>
  <si>
    <t>dps_pCidad</t>
  </si>
  <si>
    <t>Ciudad</t>
  </si>
  <si>
    <t>dps_pCep</t>
  </si>
  <si>
    <t>Zip code</t>
  </si>
  <si>
    <t>Z.P.</t>
  </si>
  <si>
    <t>CEP</t>
  </si>
  <si>
    <t>dps_pEstad</t>
  </si>
  <si>
    <t>State</t>
  </si>
  <si>
    <t>Depto</t>
  </si>
  <si>
    <t>Estado</t>
  </si>
  <si>
    <t>dps_pFone</t>
  </si>
  <si>
    <t>Phone</t>
  </si>
  <si>
    <t>Teléfono</t>
  </si>
  <si>
    <t>Fone</t>
  </si>
  <si>
    <t>dps_pCelul</t>
  </si>
  <si>
    <t>Mobile</t>
  </si>
  <si>
    <t>Celular</t>
  </si>
  <si>
    <t>Fax</t>
  </si>
  <si>
    <t>dps_pEmail</t>
  </si>
  <si>
    <t>E-mail</t>
  </si>
  <si>
    <t>dps_pRG</t>
  </si>
  <si>
    <t>ID</t>
  </si>
  <si>
    <t>RG</t>
  </si>
  <si>
    <t>dps_pCPF</t>
  </si>
  <si>
    <t>CPF</t>
  </si>
  <si>
    <t>dps_pTEleit</t>
  </si>
  <si>
    <t>T. Elector</t>
  </si>
  <si>
    <t>R. de Votantes</t>
  </si>
  <si>
    <t>T. Eleitor</t>
  </si>
  <si>
    <t>dps_pZona</t>
  </si>
  <si>
    <t>Zone</t>
  </si>
  <si>
    <t>Área</t>
  </si>
  <si>
    <t>Zona</t>
  </si>
  <si>
    <t>dps_pSecao</t>
  </si>
  <si>
    <t>Section</t>
  </si>
  <si>
    <t>Sección</t>
  </si>
  <si>
    <t>Seção</t>
  </si>
  <si>
    <t>dps_pPassp</t>
  </si>
  <si>
    <t>Passport</t>
  </si>
  <si>
    <t>Pasaporte</t>
  </si>
  <si>
    <t>Passaporte</t>
  </si>
  <si>
    <t>dps_pValid</t>
  </si>
  <si>
    <t>Validity</t>
  </si>
  <si>
    <t>Vigencia</t>
  </si>
  <si>
    <t>Validade</t>
  </si>
  <si>
    <t>dps_pCartMil</t>
  </si>
  <si>
    <t>Cart. Military</t>
  </si>
  <si>
    <t>Id. Militar</t>
  </si>
  <si>
    <t>Cart. Militar</t>
  </si>
  <si>
    <t>dps_pReserv</t>
  </si>
  <si>
    <t>Certif. Reservist</t>
  </si>
  <si>
    <t>Cert.Reservista</t>
  </si>
  <si>
    <t>Certif. Reservista</t>
  </si>
  <si>
    <t>dps_pHabil</t>
  </si>
  <si>
    <t>License</t>
  </si>
  <si>
    <t>L. Conduzir</t>
  </si>
  <si>
    <t>Habilitação</t>
  </si>
  <si>
    <t>dps_pVESaude</t>
  </si>
  <si>
    <t>Vcto. Ex Health</t>
  </si>
  <si>
    <t>Vcto.   Ex.  Saúde</t>
  </si>
  <si>
    <t>dps_pVeic</t>
  </si>
  <si>
    <t>Vehicle</t>
  </si>
  <si>
    <t>Vehículo</t>
  </si>
  <si>
    <t>Veículo</t>
  </si>
  <si>
    <t>dps_pPlaca</t>
  </si>
  <si>
    <t>Board</t>
  </si>
  <si>
    <t>Placa</t>
  </si>
  <si>
    <t>dps_pNChassi</t>
  </si>
  <si>
    <t>Chassis No.</t>
  </si>
  <si>
    <t>Chasis</t>
  </si>
  <si>
    <t>Nº Chassi</t>
  </si>
  <si>
    <t xml:space="preserve">dps_pRenavam </t>
  </si>
  <si>
    <t>Code Renavam</t>
  </si>
  <si>
    <t>Cód</t>
  </si>
  <si>
    <t>Cód. Renavam</t>
  </si>
  <si>
    <t xml:space="preserve">dps_pseguro </t>
  </si>
  <si>
    <t>Insurance Co.</t>
  </si>
  <si>
    <t>Seguro</t>
  </si>
  <si>
    <t>Cia. Seguro</t>
  </si>
  <si>
    <t>dps_pVctoSeg</t>
  </si>
  <si>
    <t>Vcto. Insurance Obr.</t>
  </si>
  <si>
    <t>Vcto. Seguro Obr.</t>
  </si>
  <si>
    <t>dps_cNome</t>
  </si>
  <si>
    <t>dps_cEnder</t>
  </si>
  <si>
    <t>Domicilio</t>
  </si>
  <si>
    <t>dps_cCidad</t>
  </si>
  <si>
    <t>dps_cCep</t>
  </si>
  <si>
    <t>dps_cEstad</t>
  </si>
  <si>
    <t>dps_cFax</t>
  </si>
  <si>
    <t>dps_cEmail1</t>
  </si>
  <si>
    <t>E-mail 1</t>
  </si>
  <si>
    <t>dps_cEmail2</t>
  </si>
  <si>
    <t>E-mail 2</t>
  </si>
  <si>
    <t>dps_cWSite</t>
  </si>
  <si>
    <t>WebSite</t>
  </si>
  <si>
    <t>dps_cCNPJ</t>
  </si>
  <si>
    <t>N.I.</t>
  </si>
  <si>
    <t>I.N.</t>
  </si>
  <si>
    <t>CNPJ</t>
  </si>
  <si>
    <t>dps_cIE</t>
  </si>
  <si>
    <t>E.I.</t>
  </si>
  <si>
    <t>I.E.</t>
  </si>
  <si>
    <t>dps_cIM</t>
  </si>
  <si>
    <t>C.I</t>
  </si>
  <si>
    <t>I.M</t>
  </si>
  <si>
    <t>I.M.</t>
  </si>
  <si>
    <t>dps_eGS</t>
  </si>
  <si>
    <t>Blood Group</t>
  </si>
  <si>
    <t>Grupo Sanguíneo</t>
  </si>
  <si>
    <t>Grupo Sangüíneo</t>
  </si>
  <si>
    <t>dps_eRH</t>
  </si>
  <si>
    <t>RH Type</t>
  </si>
  <si>
    <t>RH Factor</t>
  </si>
  <si>
    <t>Tipo RH</t>
  </si>
  <si>
    <t>dps_eMedic</t>
  </si>
  <si>
    <t>Doctor</t>
  </si>
  <si>
    <t>Medico</t>
  </si>
  <si>
    <t>Médico</t>
  </si>
  <si>
    <t>dps_eCel</t>
  </si>
  <si>
    <t>dps_eFConsult</t>
  </si>
  <si>
    <t>Phone Office</t>
  </si>
  <si>
    <t>Tel. Consultorio</t>
  </si>
  <si>
    <t>Tel. Consultório</t>
  </si>
  <si>
    <t>dps_eFResid</t>
  </si>
  <si>
    <t>Phone Residence</t>
  </si>
  <si>
    <t>Tel. Residencia</t>
  </si>
  <si>
    <t>Tel. Residência</t>
  </si>
  <si>
    <t>dps_ePSaude</t>
  </si>
  <si>
    <t>Health Security</t>
  </si>
  <si>
    <t>Seg. Salud</t>
  </si>
  <si>
    <t>Plano Saúde</t>
  </si>
  <si>
    <t>dps_eFone</t>
  </si>
  <si>
    <t>dps_eHosp</t>
  </si>
  <si>
    <t>Hospital</t>
  </si>
  <si>
    <t>dps_eAlerg</t>
  </si>
  <si>
    <t>I'm allergic to</t>
  </si>
  <si>
    <t>Soy alérgico a</t>
  </si>
  <si>
    <t>Sou alérgico à</t>
  </si>
  <si>
    <t>dps_eVTetan</t>
  </si>
  <si>
    <t>Vaccination against tetanus:</t>
  </si>
  <si>
    <r>
      <t>Vacunación</t>
    </r>
    <r>
      <rPr>
        <sz val="10"/>
        <rFont val="Arial"/>
        <family val="2"/>
      </rPr>
      <t xml:space="preserve"> contra tétano:</t>
    </r>
  </si>
  <si>
    <t>Vacinação contra tétano:</t>
  </si>
  <si>
    <t>dps_eVsim</t>
  </si>
  <si>
    <t>sí</t>
  </si>
  <si>
    <t>dps_eVnao</t>
  </si>
  <si>
    <t>not</t>
  </si>
  <si>
    <t>dps_eSofr</t>
  </si>
  <si>
    <t>I suffer from:</t>
  </si>
  <si>
    <r>
      <t>Sufro</t>
    </r>
    <r>
      <rPr>
        <sz val="10"/>
        <rFont val="Arial"/>
        <family val="2"/>
      </rPr>
      <t xml:space="preserve"> de:</t>
    </r>
  </si>
  <si>
    <t>Sofro de:</t>
  </si>
  <si>
    <t>dps_eCorac</t>
  </si>
  <si>
    <t>Heart</t>
  </si>
  <si>
    <t>Corazón</t>
  </si>
  <si>
    <t>Coração</t>
  </si>
  <si>
    <t>dps_eHemof</t>
  </si>
  <si>
    <t>Hemophilia</t>
  </si>
  <si>
    <t>Hemofilia</t>
  </si>
  <si>
    <t>dps_eEplep</t>
  </si>
  <si>
    <t>Epilepsy report</t>
  </si>
  <si>
    <t>Epilepsia</t>
  </si>
  <si>
    <t>Eplepsia</t>
  </si>
  <si>
    <t>dps_eEDiab</t>
  </si>
  <si>
    <t>Diabetes</t>
  </si>
  <si>
    <t>dps_eAvisar</t>
  </si>
  <si>
    <t>In case of emergency notify:</t>
  </si>
  <si>
    <t>En caso de emergencia avisar:</t>
  </si>
  <si>
    <t>Em caso de emergência avisar:</t>
  </si>
  <si>
    <t>dps_eNome1</t>
  </si>
  <si>
    <t>Name:</t>
  </si>
  <si>
    <t>Nombre:</t>
  </si>
  <si>
    <t>Nome:</t>
  </si>
  <si>
    <t>dps_eFone1</t>
  </si>
  <si>
    <t>Phone:</t>
  </si>
  <si>
    <t>Teléfono:</t>
  </si>
  <si>
    <t>Fone:</t>
  </si>
  <si>
    <t>dps_eNome2</t>
  </si>
  <si>
    <t>dps_eFone2</t>
  </si>
  <si>
    <t>fer_section</t>
  </si>
  <si>
    <t>Holidays</t>
  </si>
  <si>
    <t>fer_plan</t>
  </si>
  <si>
    <t>DíasDeFiesta</t>
  </si>
  <si>
    <t>fer_title1</t>
  </si>
  <si>
    <t>HOLYDAYS, CELEBRATIONS AND BIRTHDAYS</t>
  </si>
  <si>
    <t>DÍAS DE FIESTA, CELEBRACIONES, CUMPLEAÑOS</t>
  </si>
  <si>
    <t>FERIADOS, COMEMORAÇÕES E ANIVERSÁRIOS</t>
  </si>
  <si>
    <t>fer_title2</t>
  </si>
  <si>
    <r>
      <t>AUXILIARY</t>
    </r>
    <r>
      <rPr>
        <sz val="10"/>
        <rFont val="Arial"/>
        <family val="2"/>
      </rPr>
      <t xml:space="preserve"> EASTER</t>
    </r>
  </si>
  <si>
    <r>
      <t>AUXILIAR</t>
    </r>
    <r>
      <rPr>
        <sz val="10"/>
        <rFont val="Arial"/>
        <family val="2"/>
      </rPr>
      <t xml:space="preserve"> DE PASCUA</t>
    </r>
  </si>
  <si>
    <t>AUXILIAR PÁSCOA</t>
  </si>
  <si>
    <t>fer_subTitulo1</t>
  </si>
  <si>
    <t>FIXED</t>
  </si>
  <si>
    <t>FIJOS</t>
  </si>
  <si>
    <t>FIXOS</t>
  </si>
  <si>
    <t>fer_subTitulo2</t>
  </si>
  <si>
    <t>MOBILE WITH EASTER</t>
  </si>
  <si>
    <t>MUEBLES CON LA PASCUA</t>
  </si>
  <si>
    <t>MÓVEIS COM A PÁSCOA</t>
  </si>
  <si>
    <t>fer_subTitulo3</t>
  </si>
  <si>
    <t>MOBILE - A PARTICULAR DAY WEEK FOR A PARTICULAR MONTH</t>
  </si>
  <si>
    <t>MUEBLES - UM DÍA  DETERMINADO DE UM DETERMINADO MÊS</t>
  </si>
  <si>
    <t>MÓVEIS - CERTO DIA DA SEMANA DE CERTO MÊS</t>
  </si>
  <si>
    <t>fer_subTitulo4</t>
  </si>
  <si>
    <t>SEASONS OF THE YEAR</t>
  </si>
  <si>
    <t>ESTACIONES DEL AÑO</t>
  </si>
  <si>
    <t>ESTAÇÕES DO ANO</t>
  </si>
  <si>
    <t>fer_subTitulo5</t>
  </si>
  <si>
    <t>AUXILIAR WEEKDAY</t>
  </si>
  <si>
    <t>AUXILIAR DÍA DE LA SEMANA</t>
  </si>
  <si>
    <t>AUXILIAR DIA DA SEMANA</t>
  </si>
  <si>
    <t>fer_dia</t>
  </si>
  <si>
    <t>Day</t>
  </si>
  <si>
    <t>Día</t>
  </si>
  <si>
    <t>Dia</t>
  </si>
  <si>
    <t>fer_mes</t>
  </si>
  <si>
    <t>Month</t>
  </si>
  <si>
    <t>Mes</t>
  </si>
  <si>
    <t>Mês</t>
  </si>
  <si>
    <t>fer_data</t>
  </si>
  <si>
    <t>Date</t>
  </si>
  <si>
    <t>Fecha</t>
  </si>
  <si>
    <t>Data</t>
  </si>
  <si>
    <t>fer_name</t>
  </si>
  <si>
    <t>fer_diaSem</t>
  </si>
  <si>
    <t>Week Day</t>
  </si>
  <si>
    <t>Día Sem.</t>
  </si>
  <si>
    <t>Dia Sem.</t>
  </si>
  <si>
    <t>fer_tipo</t>
  </si>
  <si>
    <t>Type</t>
  </si>
  <si>
    <t>Tipo</t>
  </si>
  <si>
    <t>fer_holyday</t>
  </si>
  <si>
    <t>Holyday</t>
  </si>
  <si>
    <t>Feriado</t>
  </si>
  <si>
    <t>fer_event</t>
  </si>
  <si>
    <t>Event</t>
  </si>
  <si>
    <t>Evento</t>
  </si>
  <si>
    <t>fer_diaSem1</t>
  </si>
  <si>
    <t>fer_diaSem2</t>
  </si>
  <si>
    <t>fer_diaSem3</t>
  </si>
  <si>
    <t>fer_diaSem4</t>
  </si>
  <si>
    <t>fer_diaSem5</t>
  </si>
  <si>
    <t>fer_diaSem6</t>
  </si>
  <si>
    <t>fer_diaSem7</t>
  </si>
  <si>
    <t>fer_autumn</t>
  </si>
  <si>
    <t>Autumn</t>
  </si>
  <si>
    <t>Otoño</t>
  </si>
  <si>
    <t>Outono</t>
  </si>
  <si>
    <t>fer_winter</t>
  </si>
  <si>
    <t>Winter</t>
  </si>
  <si>
    <t>Invierno</t>
  </si>
  <si>
    <t>Inverno</t>
  </si>
  <si>
    <t>fer_spring</t>
  </si>
  <si>
    <t>Spring</t>
  </si>
  <si>
    <t>Primavera</t>
  </si>
  <si>
    <t>fer_summer</t>
  </si>
  <si>
    <t>Summer</t>
  </si>
  <si>
    <t>Verano</t>
  </si>
  <si>
    <t>Verão</t>
  </si>
  <si>
    <t>Halloween</t>
  </si>
  <si>
    <t>All Saints' Day</t>
  </si>
  <si>
    <t>Todos os Santos</t>
  </si>
  <si>
    <t>All Souls' Day</t>
  </si>
  <si>
    <t>Finados</t>
  </si>
  <si>
    <t>Advent</t>
  </si>
  <si>
    <t>Advento</t>
  </si>
  <si>
    <t>Christmas</t>
  </si>
  <si>
    <t>Natal</t>
  </si>
  <si>
    <t>Childermas</t>
  </si>
  <si>
    <t>Santos Inocentes</t>
  </si>
  <si>
    <t>Epiphany</t>
  </si>
  <si>
    <t>Epifania</t>
  </si>
  <si>
    <t>Candlemas</t>
  </si>
  <si>
    <t>Candelária</t>
  </si>
  <si>
    <t>Palm Sunday</t>
  </si>
  <si>
    <t>Ramos</t>
  </si>
  <si>
    <t>Domingo de Ramos</t>
  </si>
  <si>
    <t>Carnival</t>
  </si>
  <si>
    <t>Carnaval</t>
  </si>
  <si>
    <t>Ash Wednesday</t>
  </si>
  <si>
    <t>Quarta-feira de Cinzas</t>
  </si>
  <si>
    <t>Holy Thursday</t>
  </si>
  <si>
    <t>Quinta-feira Santa</t>
  </si>
  <si>
    <t>Good Friday</t>
  </si>
  <si>
    <t>Paixão de Cristo</t>
  </si>
  <si>
    <t>Holy Saturday</t>
  </si>
  <si>
    <t>Sábado de Aleluia</t>
  </si>
  <si>
    <t>Easter</t>
  </si>
  <si>
    <t>Páscoa</t>
  </si>
  <si>
    <t>Easter Monday</t>
  </si>
  <si>
    <t>Segunda-feira de Páscoa</t>
  </si>
  <si>
    <t>Ascension Thursday</t>
  </si>
  <si>
    <t>Ascensão de Jesus</t>
  </si>
  <si>
    <t>Pentecost or Whitsun</t>
  </si>
  <si>
    <t>Pentecostes</t>
  </si>
  <si>
    <t>Trinity Sunday</t>
  </si>
  <si>
    <t>Trindade</t>
  </si>
  <si>
    <t>Corpus Christi</t>
  </si>
  <si>
    <t>Assumption of Mary</t>
  </si>
  <si>
    <t>Ascensão de Maria</t>
  </si>
  <si>
    <t>Watch Night</t>
  </si>
  <si>
    <t>Réveillon</t>
  </si>
  <si>
    <t>cal_section</t>
  </si>
  <si>
    <t>Calendario</t>
  </si>
  <si>
    <t>Calendário</t>
  </si>
  <si>
    <t>cal_plan</t>
  </si>
  <si>
    <t>cal_cal</t>
  </si>
  <si>
    <t>January</t>
  </si>
  <si>
    <t>Enero</t>
  </si>
  <si>
    <t>Janeiro</t>
  </si>
  <si>
    <t>February</t>
  </si>
  <si>
    <t>Febrero</t>
  </si>
  <si>
    <t>Fevereiro</t>
  </si>
  <si>
    <t>March</t>
  </si>
  <si>
    <t>Marzo</t>
  </si>
  <si>
    <t>Março</t>
  </si>
  <si>
    <t>April</t>
  </si>
  <si>
    <t>Abril</t>
  </si>
  <si>
    <t>May</t>
  </si>
  <si>
    <t>Mayo</t>
  </si>
  <si>
    <t>Maio</t>
  </si>
  <si>
    <t>June</t>
  </si>
  <si>
    <t>Junio</t>
  </si>
  <si>
    <t>Junho</t>
  </si>
  <si>
    <t>July</t>
  </si>
  <si>
    <t>Julio</t>
  </si>
  <si>
    <t>Julho</t>
  </si>
  <si>
    <t>August</t>
  </si>
  <si>
    <t>Agosto</t>
  </si>
  <si>
    <t>September</t>
  </si>
  <si>
    <t>Septiembre</t>
  </si>
  <si>
    <t>Setembro</t>
  </si>
  <si>
    <t>October</t>
  </si>
  <si>
    <t>Octubre</t>
  </si>
  <si>
    <t>Outubro</t>
  </si>
  <si>
    <t>November</t>
  </si>
  <si>
    <t>Noviembre</t>
  </si>
  <si>
    <t>Novembro</t>
  </si>
  <si>
    <t>December</t>
  </si>
  <si>
    <t>Diciembre</t>
  </si>
  <si>
    <t>Dezembro</t>
  </si>
  <si>
    <t>men_section</t>
  </si>
  <si>
    <t>men_plan</t>
  </si>
  <si>
    <t>men_title</t>
  </si>
  <si>
    <t>MONTHLY PLANNING</t>
  </si>
  <si>
    <t>PLANIFICACIÓN MENSUAL</t>
  </si>
  <si>
    <t>PLANEJAMENTO MENSAL</t>
  </si>
  <si>
    <t>men_prior</t>
  </si>
  <si>
    <t>PRIORITIES</t>
  </si>
  <si>
    <t>PRIORIDADES</t>
  </si>
  <si>
    <t>Week</t>
  </si>
  <si>
    <t>Semana</t>
  </si>
  <si>
    <t>Self Improvement</t>
  </si>
  <si>
    <t>Mejora Personal</t>
  </si>
  <si>
    <t>Aperfeiçoamento Pessoal</t>
  </si>
  <si>
    <t>Important</t>
  </si>
  <si>
    <t>Importante</t>
  </si>
  <si>
    <t>Areas</t>
  </si>
  <si>
    <t>Áreas</t>
  </si>
  <si>
    <t>Goals</t>
  </si>
  <si>
    <t>Objetivos</t>
  </si>
  <si>
    <t>Yoga</t>
  </si>
  <si>
    <t>Naksatra</t>
  </si>
  <si>
    <t>Do</t>
  </si>
  <si>
    <t>D</t>
  </si>
  <si>
    <t>Lu</t>
  </si>
  <si>
    <t>S</t>
  </si>
  <si>
    <t>Ma</t>
  </si>
  <si>
    <t>T</t>
  </si>
  <si>
    <t>Mi</t>
  </si>
  <si>
    <t>Q</t>
  </si>
  <si>
    <t>Ju</t>
  </si>
  <si>
    <t>Vi</t>
  </si>
  <si>
    <t>ane_section</t>
  </si>
  <si>
    <t>ane_plan</t>
  </si>
  <si>
    <t>ane_title</t>
  </si>
  <si>
    <t>Notes</t>
  </si>
  <si>
    <t>Anotaciones</t>
  </si>
  <si>
    <t>Anotações</t>
  </si>
  <si>
    <t>and_section</t>
  </si>
  <si>
    <t>and_plan</t>
  </si>
  <si>
    <t>and_title</t>
  </si>
  <si>
    <t>cte_section</t>
  </si>
  <si>
    <t>cte_plan</t>
  </si>
  <si>
    <t>cte_title</t>
  </si>
  <si>
    <t>CONTACT</t>
  </si>
  <si>
    <t>CONTACTO</t>
  </si>
  <si>
    <t>CONTATO</t>
  </si>
  <si>
    <t>cte_name</t>
  </si>
  <si>
    <t>cte_ender</t>
  </si>
  <si>
    <t>cte_telef</t>
  </si>
  <si>
    <t>Telefone</t>
  </si>
  <si>
    <t>cte_celul</t>
  </si>
  <si>
    <t>ctd_section</t>
  </si>
  <si>
    <t>ctd_plan</t>
  </si>
  <si>
    <t>ctd_title</t>
  </si>
  <si>
    <t>ctd_name</t>
  </si>
  <si>
    <t>ctd_ender</t>
  </si>
  <si>
    <t>ctd_telef</t>
  </si>
  <si>
    <t>ctd_celul</t>
  </si>
  <si>
    <t>cit_section</t>
  </si>
  <si>
    <t>cit_plan</t>
  </si>
  <si>
    <t>Citacoes</t>
  </si>
  <si>
    <t>cit_title</t>
  </si>
  <si>
    <t>Quo-tes</t>
  </si>
  <si>
    <t>Cita-ciones</t>
  </si>
  <si>
    <t>Cita-ções</t>
  </si>
  <si>
    <t>Reunion</t>
  </si>
  <si>
    <t>/</t>
  </si>
  <si>
    <t>(</t>
  </si>
  <si>
    <t>)</t>
  </si>
  <si>
    <t>Sri Krsna Pusya Abhiseka</t>
  </si>
  <si>
    <t>Pandava Nirjala Ekadasi</t>
  </si>
  <si>
    <t>Snana Yatra</t>
  </si>
  <si>
    <t>Varaha Dvadasi</t>
  </si>
  <si>
    <t>Ramacandra Vijayotsava</t>
  </si>
  <si>
    <t>Nityananda Trayodasi</t>
  </si>
  <si>
    <t>Sri Krsna Madhura Utsava</t>
  </si>
  <si>
    <t>Jhulana Yatra começa</t>
  </si>
  <si>
    <t>Sri Krsna Saradiya Rasayatra</t>
  </si>
  <si>
    <t>Gaura Purnima</t>
  </si>
  <si>
    <t>Dipa dana, Dipavali</t>
  </si>
  <si>
    <t>Govardhana Puja</t>
  </si>
  <si>
    <t>Rama Navami</t>
  </si>
  <si>
    <t>Sri Krsna Janmastami</t>
  </si>
  <si>
    <t>Sri Balarama Rasayatra</t>
  </si>
  <si>
    <t>Sri Krsna Rasayatra</t>
  </si>
  <si>
    <t>Radhastami</t>
  </si>
  <si>
    <t>Tulasi-Saligrama Vivaha</t>
  </si>
  <si>
    <t>Nrsimha Caturdasi</t>
  </si>
  <si>
    <t>Sri Vamana Dvadasi</t>
  </si>
  <si>
    <t>ArunodayaTime</t>
  </si>
  <si>
    <t>MoonSymbol</t>
  </si>
  <si>
    <t>SunRiseTime</t>
  </si>
  <si>
    <t>NoonTime</t>
  </si>
  <si>
    <t>SunSetTime</t>
  </si>
  <si>
    <t>Masa</t>
  </si>
  <si>
    <t/>
  </si>
  <si>
    <t>ColRef</t>
  </si>
  <si>
    <t>DayWID</t>
  </si>
  <si>
    <t>Month Name</t>
  </si>
  <si>
    <t>Dia da semana do 1º dia do mês</t>
  </si>
  <si>
    <t>1º dia do mês</t>
  </si>
  <si>
    <t>Quantidade de dias no mês</t>
  </si>
  <si>
    <t>Número do Mês</t>
  </si>
  <si>
    <t>Weekday</t>
  </si>
  <si>
    <t>Gaurabda year</t>
  </si>
  <si>
    <t>Month name</t>
  </si>
  <si>
    <t>F.C.</t>
  </si>
  <si>
    <t>data of second month considered</t>
  </si>
  <si>
    <t>data of first month considered</t>
  </si>
  <si>
    <t>citation number</t>
  </si>
  <si>
    <t>=$R$23:$X$23;$R$25:$X$25;$R$27:$X$27;$R$29:$X$29;$R$31:$X$31;$R$37:$X$37;$R$39:$X$42;$D$1:$E$2;$I$1:$J$2;$N$1:$O$2;$U$1:$W$2;$V$11:$W$11</t>
  </si>
  <si>
    <t>Cond. Format.</t>
  </si>
  <si>
    <t>MNum</t>
  </si>
  <si>
    <t></t>
  </si>
  <si>
    <t></t>
  </si>
  <si>
    <t></t>
  </si>
  <si>
    <t></t>
  </si>
  <si>
    <t>Dhṛtarāṣṭra said: O Sañjaya, after my sons and the sons of Pāṇḍu assembled in the place of pilgrimage at Kurukṣetra, desiring to fight, what did they do? (Bg. 1.1)</t>
  </si>
  <si>
    <t>Dhrtarastra disse: Ó Sanjaya, que fizeram os meus filhos e os filhos de Pandu, depois de se reunirem no lugar de peregrinação de Kuruksetra, estando desejosos de lutar? (Bg. 1.1)</t>
  </si>
  <si>
    <t>Now I am confused about my duty and have lost all composure because of miserly weakness. In this condition I am asking You to tell me for certain what is best for me. Now I am Your disciple, and a soul surrendered unto You. Please instruct me. (Bg. 2.7)</t>
  </si>
  <si>
    <t>Agora estou confuso sobre meu dever e perdi toda a compostura por causa da fraqueza. Nesta condição, peço que Você me diga claramente o que é melhor para mim. Agora sou seu discípulo, e uma alma rendida a Você. Por favor, instrua-me. (Bg. 2.7)</t>
  </si>
  <si>
    <t>As the embodied soul continuously passes, in this body, from boyhood to youth to old age, the soul similarly passes into another body at death. A sober person is not bewildered by such a change. (Bg. 2.13)</t>
  </si>
  <si>
    <t>Como a alma corporificada passa continuamente, neste corpo, da infância à juventude e à velhice, da mesma forma a alma passa a um outro corpo depois da morte. A alma auto-realizada não se confunde com tal mudança. (Bg. 2.13)</t>
  </si>
  <si>
    <t>O son of Kuntī, the nonpermanent appearance of happiness and distress, and their disappearance in due course, are like the appearance and disappearance of winter and summer seasons. They arise from sense perception, O scion of Bharata, and one must learn to tolerate them without being disturbed. (Bg. 2.14)</t>
  </si>
  <si>
    <t>Ó filho de Kunti, o aparecimento temporário de felicidade e sofrimento e seu desaparecimento no devido curso, são como o aparecimento e o desaparecimento das estações de inverno e verão. Surgem da percepção sensorial, ó descendente de Bharata, e é preciso aprender a tolerá-los sem se perturbar. (Bg. 2.14)</t>
  </si>
  <si>
    <t>For the soul there is neither birth nor death at any time. He has not come into being, does not come into being, and will not come into being. He is unborn, eternal, ever-existing and primeval. He is not slain when the body is slain. (Bg. 2.20)</t>
  </si>
  <si>
    <t>Para a alma nunca há nascimento nem morte. Nem, uma vez que exista, ela vai deixar de existir. Ela é não nascida, eterna, sempre existente, imortal e primordial. Ela não morre quando o corpo morre. (Bg. 2.20)</t>
  </si>
  <si>
    <t>The devotees of the Lord are released from all kinds of sins because they eat food which is offered first for sacrifice. Others, who prepare food for personal sense enjoyment, verily eat only sin. (Bg. 3.13)</t>
  </si>
  <si>
    <t>Os devotos do Senhor se liberam de toda classe de pecados porque comem alimentos que são primeiro oferecidos em sacrifício. Os demais, que preparam os alimentos para o gozo pessoal dos sentidos, em verdade só comem pecado. (Bg. 3.13)</t>
  </si>
  <si>
    <t>The spirit soul bewildered by the influence of false ego thinks himself the doer of activities that are in actuality carried out by the three modes of material nature. (Bg. 3.27)</t>
  </si>
  <si>
    <t>A alma espiritual confundida, sob a influência dos três modos da natureza material, acha que é o executor das atividades que na realidade são levadas a cabo pela natureza. (Bg. 3.27)</t>
  </si>
  <si>
    <t>Thus knowing oneself to be transcendental to the material senses, mind and intelligence, O mighty-armed Arjuna, one should steady the mind by deliberate spiritual intelligence [Kṛṣṇa consciousness] and thus — by spiritual strength — conquer this insatiable enemy known as lust. (Bg. 3.43)</t>
  </si>
  <si>
    <t>Assim, sabendo-se transcendental aos sentidos, à mente e à inteligência materiais, a pessoa deve controlar o eu inferior por meio do eu superior e assim - através da força espiritual - conquistar este inimigo insaciável chamado luxúria. (Bg. 3.43)</t>
  </si>
  <si>
    <t>This supreme science was thus received through the chain of disciplic succession, and the saintly kings understood it in that way. But in course of time the succession was broken, and therefore the science as it is appears to be lost. (Bg. 4.2)</t>
  </si>
  <si>
    <t>Esta ciência suprema foi assim recebida através da corrente de sucessão discipular, e os reis santos compreenderam-na desta maneira. Mas com o passar do tempo a sucessão se rompeu e por isso a ciência como ela é parece estar perdida. (Bg. 4.2)</t>
  </si>
  <si>
    <t>Although I am unborn and My transcendental body never deteriorates, and although I am the Lord of all living entities, I still appear in every millennium in My original transcendental form. (Bg. 4.6)</t>
  </si>
  <si>
    <t>Embora Eu não tenha nascimento e Meu corpo transcendental nunca se deteriore, e embora Eu seja o Senhor de todos os seres vivos, ainda assim Eu apareço em todo milênio em Minha forma transcendental original. (Bg. 4.6)</t>
  </si>
  <si>
    <t>One who knows the transcendental nature of My appearance and activities does not, upon leaving the body, take his birth again in this material world, but attains My eternal abode, O Arjuna. (Bg. 4.9)</t>
  </si>
  <si>
    <t>Ó Arjuna, aquele que conhece a natureza transcendental de Meu aparecimento e atividades, ao deixar o corpo, não nasce outra vez neste mundo material, mas alcança Minha morada eterna. (Bg. 4.9)</t>
  </si>
  <si>
    <t>Just try to learn the truth by approaching a spiritual master. Inquire from him submissively and render service unto him. The self-realized souls can impart knowledge unto you because they have seen the truth. (Bg. 4.34)</t>
  </si>
  <si>
    <t>Tente aprender a verdade simplesmente aproximando-se de um mestre espiritual. Indague dele submissamente e renda-lhe serviço. A alma auto-realizada pode lhe dar conhecimento porque viu a verdade. (Bg. 4.34)</t>
  </si>
  <si>
    <t>A person in full consciousness of Me, knowing Me to be the ultimate beneficiary of all sacrifices and austerities, the Supreme Lord of all planets and demigods, and the benefactor and well-wisher of all living entities, attains peace from the pangs of material miseries. (Bg. 5.29)</t>
  </si>
  <si>
    <t>Os sábios, conhecendo-Me como o beneficiário último de todos os sacrifícios e austeridades, o Senhor Supremo de todos os planetas e semideuses e o benfeitor e benquerente de todas as entidades vivas, alcançam a paz das dores das misérias materiais. (Bg. 5.29)</t>
  </si>
  <si>
    <t>And of all yogīs, the one with great faith who always abides in Me, thinks of Me within himself, and renders transcendental loving service to Me — he is the most intimately united with Me in yoga and is the highest of all. That is My opinion. (Bg. 6.47)</t>
  </si>
  <si>
    <t>E de todos os yogis, aquele que sempre se refugia em Mim com grande fé, adorando-Me com serviço transcendental amoroso, é o que está mais intimamente unido coMigo em yoga e é o mais elevado de todos. (Bg. 6.47)</t>
  </si>
  <si>
    <t>Out of many thousands among men, one may endeavor for perfection, and of those who have achieved perfection, hardly one knows Me in truth.(Bg. 7.3)</t>
  </si>
  <si>
    <t>Dentre muitos milhares de homens, talvez um se esforce pela perfeição, e daqueles que alcançaram a perfeição, dificilmente um Me conhece de verdade. (Bg. 7.3)</t>
  </si>
  <si>
    <t>This divine energy of Mine, consisting of the three modes of material nature, is difficult to overcome. But those who have surrendered unto Me can easily cross beyond it. (Bg. 7.14)</t>
  </si>
  <si>
    <t>Esta Minha energia divina, que consiste nos três modos da natureza material, é difícil de superar. Mas aqueles que se renderam a Mim podem facilmente atravessá-la. (Bg. 7.14)</t>
  </si>
  <si>
    <t>And whoever, at the end of his life, quits his body, remembering Me alone, at once attains My nature. Of this there is no doubt.  (Bg. 8.5)</t>
  </si>
  <si>
    <t>E quem quer que, no momento da morte, abandona seu corpo, lembrando-se unicamente de Mim, alcança Minha natureza de imediato. Quanto a isto não há dúvida. (Bg. 8.5)</t>
  </si>
  <si>
    <t>This knowledge is the king of education, the most secret of all secrets. It is the purest knowledge, and because it gives direct perception of the self by realization, it is the perfection of religion. It is everlasting, and it is joyfully performed. (Bg. 9.2)</t>
  </si>
  <si>
    <t>Este conhecimento é o rei da educação, o mais secreto de todos os segredos. É o conhecimento mais puro, e por dar direta percepção do eu através da realização, é a perfeição da religião. Ele é eterno e se executa alegremente. (Bg. 9.2)</t>
  </si>
  <si>
    <t>Those who are not faithful in this devotional service cannot attain Me, O conqueror of enemies. Therefore they return to the path of birth and death in this material world. (Bg. 9.3)</t>
  </si>
  <si>
    <t>Aqueles que não têm fé no caminho do serviço devocional não podem Me alcançar, ó conquistador dos inimigos, mas voltam ao nascimento e à morte neste mundo material (Bg. 9.3)</t>
  </si>
  <si>
    <t>Always chanting My glories, endeavoring with great determination, bowing down before Me, these great souls perpetually worship Me with devotion. (9.14)</t>
  </si>
  <si>
    <t>Sempre cantando Minhas glórias, esforçando-se com grande determinação, prostrando-se diante de Mim, estas grandes almas Me adoram perpétuamente com devoção. (Bg. 9.14)</t>
  </si>
  <si>
    <t>If one offers Me with love and devotion a leaf, a flower, fruit or water, I will accept it. (Bg. 9.26)</t>
  </si>
  <si>
    <t>Se uma pessoa Me oferecer com amor e devoção uma folha, uma flor, frutas ou água, Eu aceitarei. (Bg. 9.26)</t>
  </si>
  <si>
    <t>Whatever you do, whatever you eat, whatever you offer or give away, and whatever austerities you perform — do that, O son of Kuntī, as an offering to Me. (Bg. 9.27)</t>
  </si>
  <si>
    <t>Ó filho de Kunti, tudo que você fizer, tudo que você comer, tudo que você oferecer e presentear, bem como todas as austeridades que você executar, tudo deve ser feito como um oferecimento a Mim. (Bg. 9.27)</t>
  </si>
  <si>
    <t>I am the source of all spiritual and material worlds. Everything emanates from Me. The wise who perfectly know this engage in My devotional service and worship Me with all their hearts. (Bg. 10.8)</t>
  </si>
  <si>
    <t>Eu sou a fonte de todos os mundos espirituais e materiais. Tudo emana de Mim. Os sábios que sabem disso perfeitamente ocupam-se em Meu serviço devocional e Me adoram com todo seu coração. (Bg. 10.8)</t>
  </si>
  <si>
    <t>The thoughts of My pure devotees dwell in Me, their lives are fully devoted to My service, and they derive great satisfaction and bliss from always enlightening one another and conversing about Me. (Bg. 10.9)</t>
  </si>
  <si>
    <t>Os pensamentos de Meus devotos puros vivem em Mim, suas vidas estão rendidas a Mim, e eles sentem grande satisfação e bem-aventurança iluminando-se uns aos outros e conversando sobre Mim. (Bg. 10.9)</t>
  </si>
  <si>
    <t>To those who are constantly devoted to serving Me with love, I give the understanding by which they can come to Me. (Bg. 10.10)</t>
  </si>
  <si>
    <t>Para aqueles que estão constantemente devotados e Me adoram com amor extático, Eu dou a compreensão com a qual eles podem vir a Mim. (Bg. 10.10)</t>
  </si>
  <si>
    <t>To show them special mercy, I, dwelling in their hearts, destroy with the shining lamp of knowledge the darkness born of ignorance. (Bg. 10.11)</t>
  </si>
  <si>
    <t>Por compaixão por eles, Eu, morando em seus corações, destruo com a luz brilhante do conhecimento a escuridão nascida da ignorância. (Bg. 10.11)</t>
  </si>
  <si>
    <t>Know that all opulent, beautiful and glorious creations spring from but a spark of My splendor. (Bg. 10.41)</t>
  </si>
  <si>
    <t>Saiba que todas as criações belas, gloriosas e poderosas brotam tão somente de uma centelha de Meu esplendor. (Bg. 10.41)</t>
  </si>
  <si>
    <t>My dear Arjuna, he who engages in My pure devotional service, free from the contaminations of fruitive activities and mental speculation, he who works for Me, who makes Me the supreme goal of his life, and who is friendly to every living being — he certainly comes to Me. (Bg. 11.55)</t>
  </si>
  <si>
    <t>Meu querido Arjuna, a pessoa que se ocupa em Meu serviço devocional puro, livre das contaminações de atividades anteriores e da especulação mental, que é amigável para toda entidade viva, certamente vem a Mim. (Bg. 11.55)</t>
  </si>
  <si>
    <t>The living entity in material nature thus follows the ways of life, enjoying the three modes of nature. This is due to his association with that material nature. Thus he meets with good and evil among various species. (Bg. 13.22)</t>
  </si>
  <si>
    <t>Dessa forma, a entidade viva dentro da natureza material segue os caminhos da vida, desfrutando dos três modos da natureza. Isto se deve à sua associação com esta natureza material. Assim, a entidade viva se encontra com o bem e com o mal entre as diversas espécies. (Bg. 13.22)</t>
  </si>
  <si>
    <t>It should be understood that all species of life, O son of Kuntī, are made possible by birth in this material nature, and that I am the seed-giving father. (Bg. 14.4)</t>
  </si>
  <si>
    <t>Ó filho de Kunti, deve-se compreender que todas as espécies de vida aparecem devido a seu nascimento nesta natureza material, e que Eu sou o pai que dá a semente. (Bg. 14.4)</t>
  </si>
  <si>
    <t>One who engages in full devotional service, unfailing in all circumstances, at once transcends the modes of material nature and thus comes to the level of Brahman. (Bg. 14.26)</t>
  </si>
  <si>
    <t>Aquele que se ocupa completamente em serviço devovional, que não cai em nenhuma circunstância, transcende imediatamente os modos da natureza material e desse modo chega ao nível de Brahman. (Bg. 14.26)</t>
  </si>
  <si>
    <t>The Supreme Personality of Godhead said: It is said that there is an imperishable banyan tree that has its roots upward and its branches down and whose leaves are the Vedic hymns. One who knows this tree is the knower of the Vedas. (Bg. 15.1)</t>
  </si>
  <si>
    <t>O Bem-aventurado Senhor disse: Existe uma figueira-de-bengala que tem suas raízes para cima e seus galhos para baixo e cujas folhas são os hinos védicos. A pessoa que conhece esta árvore é o conhecedor dos Vedas. (Bg. 15.1)</t>
  </si>
  <si>
    <t>I am seated in everyone's heart, and from Me come remembrance, knowledge and forgetfulness. By all the Vedas, I am to be known. Indeed, I am the compiler of Vedānta, and I am the knower of the Vedas. (Bg. 15.15)</t>
  </si>
  <si>
    <t>Eu estou situado no coração de todo mundo, e de Mim vêm a memória, o conhecimento e o esquecimento. Através de todos os Vedas, Eu sou o que há de ser conhecido; na verdade, Eu sou o compilador do Vedanta, e Eu sou o conhecedor dos Vedas como eles são. (Bg. 15.15)</t>
  </si>
  <si>
    <t>He who discards scriptural injunctions and acts according to his own whims attains neither perfection, nor happiness, nor the supreme destination. (Bg. 16.23)</t>
  </si>
  <si>
    <t>Mas aquele que põe de lado as injunções das escrituras e age de acordo com seus próprios caprichos não alcança nem a perfeição, nem a felicidade nem o destino supremo. (Bg. 16.23)</t>
  </si>
  <si>
    <t>One who is thus transcendentally situated at once realizes the Supreme Brahman and becomes fully joyful. He never laments or desires to have anything. He is equally disposed toward every living entity. In that state he attains pure devotional service unto Me. (Bg. 18.54)</t>
  </si>
  <si>
    <t>A pessoa que está assim situada transcendentalmente realiza de imediato o Brahmam Supremo. Ela nunca se lamenta nem deseja ter nada; ela está igualmente disposta com toda entidade viva. Neste estado ela alcança o serviço devocional puro a mim. (Bg. 18.54)</t>
  </si>
  <si>
    <t>One can understand Me as I am, as the Supreme Personality of Godhead, only by devotional service. And when one is in full consciousness of Me by such devotion, he can enter into the kingdom of God. (Bg. 18.55)</t>
  </si>
  <si>
    <t>Pode-se compreender a Suprema Personalidade como Ele é unicamente através do serviço devocional. E quando a pessoa tem plena consciência do Senhor Supremo através de tal devoção, ela pode entrar no reino de Deus. (Bg. 18.55)</t>
  </si>
  <si>
    <t>In all activities just depend upon Me and work always under My protection. In such devotional service, be fully conscious of Me. (Bg. 18.57)</t>
  </si>
  <si>
    <t>Em todas as atividades dependa simplesmente de Mim e trabalhe sempre sob Minha proteção. Em tal serviço devocional, seja plenamente consciente de Mim. (Bg. 18.57)</t>
  </si>
  <si>
    <t>The Supreme Lord is situated in everyone's heart, O Arjuna, and is directing the wanderings of all living entities, who are seated as on a machine, made of the material energy. (Bg. 18.61)</t>
  </si>
  <si>
    <t>Ó Arjuna, o Senhor Supremo está situado no coração de todo mundo, e dirige as divagações de todas as entidades vivas, que estão sentadas como numa máquina, feita de energia material. (Bg. 18.61)</t>
  </si>
  <si>
    <t>Always think of Me, become My devotee, worship Me and offer your homage unto Me. Thus you will come to Me without fail. I promise you this because you are My very dear friend. (Bg. 18.65)</t>
  </si>
  <si>
    <t>Pense sempre em Mim e converta-se em Meu devoto. Adore-Me e ofereça suas homenagens a Mim. Desse modo você virá a Mim sem falta. Eu lhe prometo isto porque você é Meu muito querido amigo. (Bg. 18.65)</t>
  </si>
  <si>
    <t>Abandon all varieties of religion and just surrender unto Me. I shall deliver you from all sinful reactions. Do not fear. (Bg. 18.66)</t>
  </si>
  <si>
    <t>Abandone todas as variedades de religião e simplesmente se renda a Mim. Eu libertarei você de todas as reações pecaminosas. Não tema. (Bg. 18.66)</t>
  </si>
  <si>
    <t>All of the above-mentioned incarnations are either plenary portions or portions of the plenary portions of the Lord, but Lord Śrī Kṛṣṇa is the original Personality of Godhead. All of them appear on planets whenever there is a disturbance created by the atheists. The Lord incarnates to protect the theists. (SB 1.3.28)</t>
  </si>
  <si>
    <t>As encarnações de Deus aqui apresentadas são expansões plenárias ou partes das expansões plenárias da Divindade Suprema, mas Krishna é a própria Suprema Personalidade de Deus original. Elas aparecem nos planetas em diferentes eras, sempre que há um distúrbio criado pelos ateístas. O Senhor encarna para proteger os teístas. (SB 1.3.28)</t>
  </si>
  <si>
    <t>Kṛṣṇa who is known as Govinda is the Supreme Godhead. He has an eternal blissful spiritual body. He is the origin of all. He has no other origin and He is the prime cause of all causes.  (BS 5.1)</t>
  </si>
  <si>
    <t>Há muitas personalidades que possuem as qualidades de Bhagavan, mas Krishna é o supremo porque ninguém pode superá-Lo. Ele é a Pessoa Suprema, e Seu corpo é eterno, pleno de conhecimento e bem-aventurança. Ele é o Senhor Govinda primordial e a causa de todas as causas. (BS 5.1)</t>
  </si>
  <si>
    <t>I worship Govinda, the primeval Lord, who is adept in playing on His flute, with blooming eyes like lotus petals with head decked with peacock's feather, with the figure of beauty tinged with the hue of blue clouds, and His unique loveliness charming millions of Cupids.  (BS 5.30)</t>
  </si>
  <si>
    <t>Adoro Govinda, o Senhor primordial, que é perito em tocar Sua flauta, que tem olhos exuberantes como pétalas de lótus e a cabeça ornada com uma pluma de pavão. Sua bela forma apresenta o matiz de nuvens azuladas, e Seu encanto incomparável cativa milhões de cupidos (BS 5.30)</t>
  </si>
  <si>
    <t>I worship Govinda, the primeval Lord, whose transcendental form is full of bliss, truth, substantiality and is thus full of the most dazzling splendor. Each of the limbs of that transcendental figure possesses in Himself, the full-fledged functions of all the organs, and eternally sees, maintains and manifests the infinite universes, both spiritual and mundane. (BS 5.32)</t>
  </si>
  <si>
    <t>Adoro Govinda, o Senhor primordial, cuja forma é plena de bem-aventurança, verdade, substancialidade, possuindo o mais deslumbrante esplendor. Cada um dos seus membros trancendentais possui as funções de todos os demais órgãos, e vê, mantém e manifesta eternamente infinitos universos, tanto espirituais quanto materiais. (BS 5.32)</t>
  </si>
  <si>
    <t>A sober person who can tolerate the urge to speak, the mind's demands, the actions of anger and the urges of the tongue, belly and genitals is qualified to make disciples all over the world. (NoI 1)</t>
  </si>
  <si>
    <t>Uma pessoa sóbria que seja capaz de tolerar o desejo de falar, as exigências da mente, as ações da ira e os impulsos da língua, do estômago e dos órgãos genitais é qualificada para fazer discípulos em todo o mundo. (Upadesamrita - Verso 1)</t>
  </si>
  <si>
    <t>Destroys his devotional service who: (1) eating or collecting more than necessary; (2) overendeavoring for mundane things; (3) talking unnecessarily about mundane subject matters; (4) rejecting or has exaggerated attachment to rules and regulations; (5) associating with worldly-minded persons; and (6) being greedy for mundane achievements. (NoI 2)</t>
  </si>
  <si>
    <t>Destroi seu serviço devocional aquele que: come ou arrecada mais do que o necessário; esforça-se em demasia por coisas mundanas; conversa desnecessariamente sobre assuntos mundanos; despreza ou tem apego exagerado às regras e regulações; cultiva má associação; e ambiciona realizações mundanas. (Upadesamrita-Verso 2)</t>
  </si>
  <si>
    <t>There are six principles favorable to the execution of pure devotional service: being enthusiastic; endeavoring with confidence; being patient; acting according to regulative principles; abandoning the association of nondevotees; and following in the footsteps of the previous ācāryas. These six principles undoubtedly assure the complete success of pure devotional service. (NoI 3)</t>
  </si>
  <si>
    <t>Há 6 princípios favoráveis à prática de serviço devocional puro: ser entusiasta; esforçar-se com confiança; ser paciente; agir segundo os princípios reguladores; abandonar a companhia de não-devotos; e seguir os passos dos acaryas anteriores. Estes seis princípios garantem, sem dúvida, o pleno êxito do serviço devocional puro. (Upadesamrita - Verso 3)</t>
  </si>
  <si>
    <t>Offering gifts in charity, accepting charitable gifts, revealing one's mind in confidence, inquiring confidentially, accepting prasāda and offering prasāda are the six symptoms of love shared by one devotee and another.  (NoI 4)</t>
  </si>
  <si>
    <t>Os seis sintomas de amor que os devotos compartilham entre si são: dar presentes em caridade, aceitar presentes caridosos, revelar os pensamentos confidencialmente, indagar confidencialmente, aceitar prasadam e oferecer prasadam. (Upadesamrita - Verso 4)</t>
  </si>
  <si>
    <t>1 - Listen to the name and glories of the Supreme Personality of Godhead; 
2 - Sing His glories; 
3 - Remember the Lord; 
4 - Serve the Lord's feet; 
5 - Worship the Deity; 
6 - Pay obeisance to the Lord; 
7 - To act as a servant of the Lord; 
8 - Make friendships with the Lord; 
9 - Surrendering fully to the Lord - These are the nine processes of devotional service. (SB 7.5.23)</t>
  </si>
  <si>
    <t>In the age of Kali, intelligent persons perform congregational chanting to worship the incarnation of Godhead who constantly sings the names of Kṛṣṇa. Although His complexion is not blackish, He is Kṛṣṇa Himself. He is accompanied by His associates, servants, weapons and confidential companions. (SB 11.5.32)</t>
  </si>
  <si>
    <t>Nesta era de Kali, as pessoas que são dotadas de inteligência suficiente adorarão, através da execução do sankirtana-yajna, ao Senhor, que está acompanhado por Seus associados. (SB 11.5.32)</t>
  </si>
  <si>
    <t>One should chant the holy name of the Lord in a humble state of mind, thinking oneself lower than the straw in the street; one should be more tolerant than a tree, devoid of all sense of false prestige, and ready to offer all respect to others. In such a state of mind one can chant the holy name of the Lord constantly.  (Siksastaka 3)</t>
  </si>
  <si>
    <t>Deve-se cantar o santo nome do Senhor com um estado de espírito humilde, julgando-se inferior à palha na rua; deve-se ser mais tolerante que uma árvore; desprovido de todo sentido de falso prestígio; e pronto a oferecer todo respeito aos outros. Neste estado de espírito pode-se cantar o santo nome do Senhor constantemente. (Siksastaka 3)</t>
  </si>
  <si>
    <t>The Personality of Godhead is perfect and complete. All emanations from Him, such as this phenomenal world, are perfectly equipped as complete wholes. Whatever is produced of the Complete Whole is also complete in itself. Because He is the Complete Whole, even though so many complete units emanate from Him, He remains the complete balance. (Iso Invocation)</t>
  </si>
  <si>
    <t>Deus, a Pessoa Suprema, é perfeito e completo. Tudo que emana dEle, como este mundo fenomenal, também é perfeitamen-te completo. Tudo que é produzido pelo Todo Completo também é completo em si mesmo. Porque Ele é o Todo Completo, ainda que tantas unidades completas emanem dEle, Ele permanece o equilíbrio completo. (Iso-Inv)</t>
  </si>
  <si>
    <t>Everything animate or inanimate that is within the universe is controlled and owned by the Lord. One should therefore accept only those things necessary for himself, which are set aside as his quota, and one should not accept other things, knowing well to whom they belong. (Iso 1)</t>
  </si>
  <si>
    <t>O Senhor controla e possui todas as coisas animadas e inanimadas que estão dentro do Universo. Portanto, todos devem aceitar apenas as coisas que lhes são necessárias, que foram reservadas como sua cota, e ninguém deve aceitar outras coisas, sabendo bem a quem pertencem. (Iso - Mantra Um)</t>
  </si>
  <si>
    <t>dhṛtarāṣṭra uvāca
dharma-kṣetre kuru-kṣetre
samavetā yuyutsavaḥ
māmakāḥ pāṇḍavāś caiva
kim akurvata sañjaya</t>
  </si>
  <si>
    <t>kārpaṇya-doṣopahata-svabhāvaḥ
pṛcchāmi tvāṁ dharma-sammūḍha-cetāḥ
yac chreyaḥ syān niścitaṁ brūhi tan me
śiṣyas te ’haṁ śādhi māṁ tvāṁ prapannam</t>
  </si>
  <si>
    <t>dehino ’smin yathā dehe
kaumāraṁ yauvanaṁ jarā
tathā dehāntara-prāptir
dhīras tatra na muhyati</t>
  </si>
  <si>
    <t>mātrā-sparśās tu kaunteya
śītoṣṇa-sukha-duḥkha-dāḥ
āgamāpāyino ’nityās
tāṁs titikṣasva bhārata</t>
  </si>
  <si>
    <t>na jāyate mriyate vā kadācin
nāyaṁ bhūtvā bhavitā vā na bhūyaḥ
ajo nityaḥ śāśvato ’yaṁ purāṇo
na hanyate hanyamāne śarīre</t>
  </si>
  <si>
    <t>yajña-śiṣṭāśinaḥ santo
mucyante sarva-kilbiṣaiḥ
bhuñjate te tv aghaṁ pāpā
ye pacanty ātma-kāraṇāt</t>
  </si>
  <si>
    <t>prakṛteḥ kriyamāṇāni
guṇaiḥ karmāṇi sarvaśaḥ
ahaṅkāra-vimūḍhātmā
kartāham iti manyate</t>
  </si>
  <si>
    <t>evaṁ buddheḥ paraṁ buddhvā
saṁstabhyātmānam ātmanā
jahi śatruṁ mahā-bāho
kāma-rūpaṁ durāsadam</t>
  </si>
  <si>
    <t>evaṁ paramparā-prāptam
imaṁ rājarṣayo viduḥ
sa kāleneha mahatā
yogo naṣṭaḥ paran-tapa</t>
  </si>
  <si>
    <t>ajo ’pi sann avyayātmā
bhūtānām īśvaro ’pi san
prakṛtiṁ svām adhiṣṭhāya
sambhavāmy ātma-māyayā</t>
  </si>
  <si>
    <t>janma karma ca me divyam
evaṁ yo vetti tattvataḥ
tyaktvā dehaṁ punar janma
naiti mām eti so ’rjuna</t>
  </si>
  <si>
    <t>tad viddhi praṇipātena
paripraśnena sevayā
upadekṣyanti te jñānaṁ
jñāninas tattva-darśinaḥ</t>
  </si>
  <si>
    <t>bhoktāraṁ yajña-tapasāṁ
sarva-loka-maheśvaram
suhṛdaṁ sarva-bhūtānāṁ
jñātvā māṁ śāntim ṛcchati</t>
  </si>
  <si>
    <t>yoginām api sarveṣāṁ
mad-gatenāntar-ātmanā
śraddhāvān bhajate yo māṁ
sa me yukta-tamo mataḥ</t>
  </si>
  <si>
    <t>manuṣyāṇāṁ sahasreṣu
kaścid yatati siddhaye
yatatām api siddhānāṁ
kaścin māṁ vetti tattvataḥ</t>
  </si>
  <si>
    <t>daivī hy eṣā guṇa-mayī
mama māyā duratyayā
mām eva ye prapadyante
māyām etāṁ taranti te</t>
  </si>
  <si>
    <t>anta-kāle ca mām eva
smaran muktvā kalevaram
yaḥ prayāti sa mad-bhāvaṁ
yāti nāsty atra saṁśayaḥ</t>
  </si>
  <si>
    <t>rāja-vidyā rāja-guhyaṁ
pavitram idam uttamam
pratyakṣāvagamaṁ dharmyaṁ
su-sukhaṁ kartum avyayam</t>
  </si>
  <si>
    <t>aśraddadhānāḥ puruṣā
dharmasyāsya paran-tapa
aprāpya māṁ nivartante
mṛtyu-saṁsāra-vartmani</t>
  </si>
  <si>
    <t>satataṁ kīrtayanto māṁ
yatantaś ca dṛḍha-vratāḥ
namasyantaś ca māṁ bhaktyā
nitya-yuktā upāsate</t>
  </si>
  <si>
    <t>patraṁ puṣpaṁ phalaṁ toyaṁ
yo me bhaktyā prayacchati
tad ahaṁ bhakty-upahṛtam
aśnāmi prayatātmanaḥ</t>
  </si>
  <si>
    <t>yat karoṣi yad aśnāsi
yaj juhoṣi dadāsi yat
yat tapasyasi kaunteya
tat kuruṣva mad-arpaṇam</t>
  </si>
  <si>
    <t>ahaṁ sarvasya prabhavo
mattaḥ sarvaṁ pravartate
iti matvā bhajante māṁ
budhā bhāva-samanvitāḥ</t>
  </si>
  <si>
    <t>mac-cittā mad-gata-prāṇā
bodhayantaḥ parasparam
kathayantaś ca māṁ nityaṁ
tuṣyanti ca ramanti ca</t>
  </si>
  <si>
    <t>teṣāṁ satata-yuktānāṁ
bhajatāṁ prīti-pūrvakam
dadāmi buddhi-yogaṁ taṁ
yena mām upayānti te</t>
  </si>
  <si>
    <t>teṣām evānukampārtham
aham ajñāna-jaṁ tamaḥ
nāśayāmy ātma-bhāva-stho
jñāna-dīpena bhāsvatā</t>
  </si>
  <si>
    <t>yad yad vibhūtimat sattvaṁ
śrīmad ūrjitam eva vā
tat tad evāvagaccha tvaṁ
mama tejo-’ṁśa-sambhavam</t>
  </si>
  <si>
    <t>mat-karma-kṛn mat-paramo
mad-bhaktaḥ saṅga-varjitaḥ
nirvairaḥ sarva-bhūteṣu
yaḥ sa mām eti pāṇḍava</t>
  </si>
  <si>
    <t>puruṣaḥ prakṛti-stho hi
bhuṅkte prakṛti-jān guṇān
kāraṇaṁ guṇa-saṅgo ’sya
sad-asad-yoni-janmasu</t>
  </si>
  <si>
    <t>sarva-yoniṣu kaunteya
mūrtayaḥ sambhavanti yāḥ
tāsāṁ brahma mahad yonir
ahaṁ bīja-pradaḥ pitā</t>
  </si>
  <si>
    <t>māṁ ca yo ’vyabhicāreṇa
bhakti-yogena sevate
sa guṇān samatītyaitān
brahma-bhūyāya kalpate</t>
  </si>
  <si>
    <t>śrī-bhagavān uvāca
ūrdhva-mūlam adhaḥ-śākham
aśvatthaṁ prāhur avyayam
chandāṁsi yasya parṇāni
yas taṁ veda sa veda-vit</t>
  </si>
  <si>
    <t>sarvasya cāhaṁ hṛdi sanniviṣṭo
mattaḥ smṛtir jñānam apohanaṁ ca
vedaiś ca sarvair aham eva vedyo
vedānta-kṛd veda-vid eva cāham</t>
  </si>
  <si>
    <t>yaḥ śāstra-vidhim utsṛjya
vartate kāma-kārataḥ
na sa siddhim avāpnoti
na sukhaṁ na parāṁ gatim</t>
  </si>
  <si>
    <t>brahma-bhūtaḥ prasannātmā
na śocati na kāṅkṣati
samaḥ sarveṣu bhūteṣu
mad-bhaktiṁ labhate parām</t>
  </si>
  <si>
    <t>bhaktyā mām abhijānāti
yāvān yaś cāsmi tattvataḥ
tato māṁ tattvato jñātvā
viśate tad-anantaram</t>
  </si>
  <si>
    <t>cetasā sarva-karmāṇi
mayi sannyasya mat-paraḥ
buddhi-yogam upāśritya
mac-cittaḥ satataṁ bhava</t>
  </si>
  <si>
    <t>īśvaraḥ sarva-bhūtānāṁ
hṛd-deśe ’rjuna tiṣṭhati
bhrāmayan sarva-bhūtāni
yantrārūḍhāni māyayā</t>
  </si>
  <si>
    <t>man-manā bhava mad-bhakto
mad-yājī māṁ namaskuru
mām evaiṣyasi satyaṁ te
pratijāne priyo ’si me</t>
  </si>
  <si>
    <t>sarva-dharmān parityajya
mām ekaṁ śaraṇaṁ vraja
ahaṁ tvāṁ sarva-pāpebhyo
mokṣayiṣyāmi mā śucaḥ</t>
  </si>
  <si>
    <t>ete cāṁśa-kalāḥ puṁsaḥ
 kṛṣṇas tu bhagavān svayam
indrāri-vyākulaṁ lokaṁ
 mṛḍayanti yuge yuge</t>
  </si>
  <si>
    <t>īśvaraḥ paramaḥ kṛṣṇaḥ
sac-cid-ānanda-vigrahaḥ
anādir ādir govindaḥ
sarva-kāraṇa-kāraṇam</t>
  </si>
  <si>
    <t>veṇuṁ kvaṇantam aravinda-dalāyatākṣam-
barhāvataṁsam asitāmbuda-sundarāṅgam
kandarpa-koṭi-kamanīya-viśeṣa-śobhaṁ
govindam ādi-puruṣaṁ tam ahaṁ bhajāmi</t>
  </si>
  <si>
    <t>aṅgāni yasya sakalendriya-vṛtti-manti
paśyanti pānti kalayanti ciraṁ jaganti
ānanda-cinmaya-sad-ujjvala-vigrahasya
govindam ādi-puruṣaṁ tam ahaṁ bhajāmi</t>
  </si>
  <si>
    <t>vāco vegaṁ manasaḥ krodha-vegaṁ
jihvā-vegam udaropastha-vegam
etān vegān yo viṣaheta dhīraḥ
sarvām apīmāṁ pṛthivīṁ sa śiṣyāt</t>
  </si>
  <si>
    <t>atyāhāraḥ prayāsaś ca
prajalpo niyamāgrahaḥ
jana-saṅgaś ca laulyaṁ ca
ṣaḍbhir bhaktir vinaśyati</t>
  </si>
  <si>
    <t>utsāhān niścayād dhairyāt
tat-tat-karma-pravartanāt
saṅga-tyāgāt sato vṛtteḥ
ṣaḍbhir bhaktiḥ prasidhyati</t>
  </si>
  <si>
    <t>dadāti pratigṛhṇāti
guhyam ākhyāti pṛcchati
bhuṅkte bhojayate caiva
ṣaḍ-vidhaṁ prīti-lakṣaṇam</t>
  </si>
  <si>
    <t>śravaṇaṁ kīrtanaṁ viṣṇoḥ
 smaraṇaṁ pāda-sevanam
arcanaṁ vandanaṁ dāsyaṁ
 sakhyam ātma-nivedanam</t>
  </si>
  <si>
    <t>kṛṣṇa-varṇaṁ tviṣākṛṣṇaṁ
 sāṅgopāṅgāstra-pārṣadam
yajñaiḥ saṅkīrtana-prāyair
 yajanti hi su-medhasaḥ</t>
  </si>
  <si>
    <t>oṁ pūrṇam adaḥ pūrṇam idaṁ
pūrṇāt pūrṇam udacyate
pūrṇasya pūrṇam ādāya
pūrṇam evāvaśiṣyate</t>
  </si>
  <si>
    <t>īśāvāsyam idam sarvaṁ
yat kiñca jagatyāṁ jagat
tena tyaktena bhuñjīthā
mā gṛdhaḥ kasya svid dhanam</t>
  </si>
  <si>
    <t>tṛṇād api sunīcena
taror api sahiṣṇunā
amāninā māna-dena
kīrtanīyaḥ sadā hariḥ</t>
  </si>
  <si>
    <t>Transliteration</t>
  </si>
  <si>
    <t>कार्पण्यदोषोपहतस्वभावः पृच्छामि त्वां धर्मसंमूढचेताः
यच्छ्रेयः स्यान् निश्चितं ब्रूहि तन् मे शिष्यस्तेऽहं शाधि मां तुआं प्रपन्नम्</t>
  </si>
  <si>
    <t>देहिनोऽस्मिन् यथा देहे कौमारं यौवनं जरा
तथा देहान्तरप्राप्तिर्धीरस्तत्र न मुह्यति</t>
  </si>
  <si>
    <t>मात्रास्पर्शास्तु कौन्तेय सीतोष्णसुखदुःखदाः
आगमापायिनोऽनित्यास्तांस्तितिक्षस्व भारत</t>
  </si>
  <si>
    <t>न जायते म्रियते वा कदाचिन् नायं भूत्वा भविता वा न भूयः
अजो नित्यः शाश्वतोऽयं पुराणो न हन्यते हन्यमाने शरीरे</t>
  </si>
  <si>
    <t>यज्ञशिष्टाशिनः सन्तो मुच्यन्ते सर्वकिल्बिषैः
भुञ्जते ते त्वघं पापा ये पचन्त्यात्मकारणात्</t>
  </si>
  <si>
    <t>प्रकृतेः क्रियमाणानि गुणैः कर्माणि सर्वशः
अहङ्कारविमूढात्मा कर्ताहमिति मन्यते</t>
  </si>
  <si>
    <t>एवं बुद्धेः परं बुद्धुवा संस्तभ्यात्मानमात्मना
जहि शत्रुं महाबाहो कामरुपं दुरासदम्</t>
  </si>
  <si>
    <t>एवं परम्पराप्राप्तमिमं राजर्षयो व्य्दुः
अस्कालेनेह महता योगो नष्तः परन्तप</t>
  </si>
  <si>
    <t>अजोऽपि सन्न् अव्ययात्मा भूतानामीश्वरोऽपि सन्
प्रकृतिं स्वामधिष्थाय सम्भवाम्यात्ममायया</t>
  </si>
  <si>
    <t>जन्म कर्म च मे दिव्यमेवं यो वेत्ति तत्त्वतः
त्यक्त्वा देहं पुनर्जन्म नैति मामेति सोऽर्जुन</t>
  </si>
  <si>
    <t>तद्विद्धि प्रणिपातेन परिप्रश्नेन सेवया
उपदेक्ष्यन्ति ते ज्ञानं ज्ञानिनस्तत्त्वदर्शिनः</t>
  </si>
  <si>
    <t>भोक्तारं यज्ञतपसां सर्वलोकमहेश्वरम्
सुहृदं सर्वभूतानां ज्ञात्वा मां शान्तिमृच्छति</t>
  </si>
  <si>
    <t>योगिनामपि सर्वेषाम्मद्गतेनान्तरात्मना
श्रद्धावान् भजते यो मां अस्मे युक्ततमो मतः</t>
  </si>
  <si>
    <t>मनुष्याणां सहस्रेषु कश्चिद्यतति स्द्धये
यततामपि सिद्धानां कश्चिन् मां वेत्ति तत्त्वतः</t>
  </si>
  <si>
    <t>दैवी ह्येषा गुणमयी मम माया दुरत्यया
मामेव ये प्रपद्यन्ते मायामेतां तरन्ति ते</t>
  </si>
  <si>
    <t>अन्तकाले च मामेव स्मरन् मुक्त्वा कलेवरम्
यः प्रयाति अस्मद्भावं याति नास्त्यत्र संशयः</t>
  </si>
  <si>
    <t>राजविद्या राजगुह्यं पवित्रमिदमुत्तमम्
प्रत्यक्षावगमं धमर््यं सुसुखं कर्तुमव्ययम्</t>
  </si>
  <si>
    <t>अश्रद्दधानाः पुरुषा धमस्यास्य परन्तप
अप्राप्य मां निवर्तन्ते मृत्युसंसारवत्र्मनि</t>
  </si>
  <si>
    <t>सततं कीर्तयन्तो मां यतन्तश्च दृढव्रताः
ममस्यन्तश्च मां भक्तया नित्ययुक्ता उपासते</t>
  </si>
  <si>
    <t>पत्रं पुष्पं फलं तोयं यो मे भक्तया प्रयच्छति
तदहं भक्तयुपहृतमश्नामि प्रयतात्मनः</t>
  </si>
  <si>
    <t>यत्करोषि यदश्नासि यद्जुहोषि ददासि यत्
यत्तपस्यसि कौन्तेय तत्कुरुष्व मदर्पणम्</t>
  </si>
  <si>
    <t>अहं सर्वस्य प्रभवो मत्तः सर्वं प्रवर्तते
इति मत्वा भजन्ते मां बुधा भावसमन्विताः</t>
  </si>
  <si>
    <t>मच्चित्ता मद्गतप्राणा बोधयन्तः परस्परम्
कथयन्तश्च मां नित्यं तुष्यन्ति च रमन्ति च</t>
  </si>
  <si>
    <t>तेषां सततयुक्तानां भजतां प्रीतिपूर्वकम्
ददामि बुद्धियोगं तं येन मामुपयान्ति ते</t>
  </si>
  <si>
    <t>तेषामेवानुकम्पार्थमहमज्ञानजं तमः
नाशयाम्यात्मभावस्थो ज्ञानदीपेन भास्वता</t>
  </si>
  <si>
    <t>यद्यद्विभूतिमत्सत्त्वं श्रीमदूर्जितमेव वा
तत्तदेवावगच्छ त्वं मम तेजोंऽशसम्भवम्</t>
  </si>
  <si>
    <t>मत्कर्मकृन् मत्परमो मद्भक्तः सङ्गवर्जितः
निर्वैरः सर्वभूतेषु यः स मामेति पाण्ड्व</t>
  </si>
  <si>
    <t>सर्वयोनिषु कौन्तेय मूर्तयः सम्भवन्ति याः
तासां ब्रह्म महद्योनिरहं बीजप्रदः पिता</t>
  </si>
  <si>
    <t>मां च योऽव्यभिचारेण भक्तियोगेन सेवते
अस्गुणान् समतीत्यैतान् ब्रह्मभूयाय कल्पते</t>
  </si>
  <si>
    <t>ऊधुवमूलमधःशाखमश्वत्थं प्राहुरव्ययम्
छन्दांसि यस्य पर्णानि यस्तं वेद स वेदवित्</t>
  </si>
  <si>
    <t>सर्वस्य चाहं हृदि सन्निविष्टो मत्तः स्मृतिज्र्ञानमपोहनं च
वेदैश्च सर्वैरहमेव वेद्यो वेदान्तकृद्वेदविदेव चाहम्</t>
  </si>
  <si>
    <t>यः शास्त्रविधिमुत्सृज्य वर्तते कामकारतः
न स सिद्धिमवाप्नोति न सुखं न परां गतिम्</t>
  </si>
  <si>
    <t>भक्तया मामभिजानाति यावान् यश्चास्मि तत्त्वतः
ततो मां तत्त्वतो ज्ञात्वा विशते तदनन्तरम्</t>
  </si>
  <si>
    <t>चेतसा सर्वकर्माणि मयि सन्न्यस्य मत्परः
बुद्धियोगमुपाश्रित्य मच्चित्तः सततं भव</t>
  </si>
  <si>
    <t>र्इश्वरः सर्वभूतानां हृद्देशेऽर्जुन तिष्ठति
भ्रामयन् सर्वभूतानि यन्त्रारूढानि मायया</t>
  </si>
  <si>
    <t>मन्मना भव मद्भक्तो मद्याजी मां नमस्कुरु
मामेवैष्यसि सत्यं ते प्रतिजाने प्रियोऽसि मे</t>
  </si>
  <si>
    <t>सर्वधर्मान् परित्यज्य मामेकं शरणं व्रज
अहं त्वां सर्वपापेभ्यो मोक्षयिष्यामि मा शुचः</t>
  </si>
  <si>
    <t>एते चांशकलाः पुंसः कृष्णस्तु भगवान् स्वयम्
इन्द्रारिव्याकुलं लोकं मृड्यन्ति युगे युगे</t>
  </si>
  <si>
    <t>इश्वरः परमः कृष्णः सच्चिदानन्दविग्रहः
अनादिरादिर्गोविन्दः सर्वकारणकारणम्</t>
  </si>
  <si>
    <t>वेणुं क्वणन्तमरविन्ददलायताक्षं बर्हावतंसमसिताम्बुदसुन्दराङ्गम्
कन्दर्पकोतिकमिनीयविशेषशोभं गोविन्दमादिपुरुषं तमहं भजामि</t>
  </si>
  <si>
    <t>अङ्गानि यस्य सकलेन्द्रियवृत्तिमन्ति पश्यन्ति पान्ति कलयन्ति चिरं जगन्ति
आनन्दचिन्मयसदुज्ज्वलविग्रहस्य गोविन्दमादिपुरुषं तमहं भजामि</t>
  </si>
  <si>
    <t>वाचो वेगं मनसः क्रोधवेगं जिह्वावेगं उदरोपस्थवेगम्
एतान् वेगान् यो विषहेत धीरः सर्वामपीमां पृथिवीं स शिष्यात्</t>
  </si>
  <si>
    <t>श्रवणं कीर्तनं विष्णोः स्मरणं पादसेवनम्
अर्चनं वन्दनं दास्यं सख्यमात्मनिवेदनम्</t>
  </si>
  <si>
    <t>तृणादपि सुनीचेन तरोरपि सहिष्णुना
अमानिना मानदेन कीर्तनीयः सदा हरिः</t>
  </si>
  <si>
    <t>र्इशावास्यमिदं सर्वं यत्किञ्च जगत्यां जगत्
तेन त्यक्तेन भुञ्जीथा मा गृधः कस्य स्विद्धनम्</t>
  </si>
  <si>
    <t xml:space="preserve"> धृतराष्ट्र उवाच ।
धर्मक्षेत्रे कुरुक्षेत्रे समवेता युयुत्सवः
मामकाः पाण्ड्वाश्चैव किमकुर्वत सञ्जय</t>
  </si>
  <si>
    <r>
      <t xml:space="preserve">पुरुषः प्रकृतिस्थो हि </t>
    </r>
    <r>
      <rPr>
        <sz val="11"/>
        <color rgb="FFFF0000"/>
        <rFont val="Arial"/>
        <family val="2"/>
      </rPr>
      <t>भुङ्क्ते</t>
    </r>
    <r>
      <rPr>
        <sz val="11"/>
        <rFont val="Arial"/>
        <family val="2"/>
      </rPr>
      <t xml:space="preserve"> प्रकृतिजान् गुणान्
कारणं गुणसङ्गोऽस्य सदसद्योनिजन्मसु</t>
    </r>
  </si>
  <si>
    <r>
      <t xml:space="preserve">ब्रह्मभूतः प्रसन्नात्मा न श्रोचति न </t>
    </r>
    <r>
      <rPr>
        <sz val="11"/>
        <color rgb="FFFF0000"/>
        <rFont val="Arial"/>
        <family val="2"/>
      </rPr>
      <t>काङ्क्ष्ति</t>
    </r>
    <r>
      <rPr>
        <sz val="11"/>
        <rFont val="Arial"/>
        <family val="2"/>
      </rPr>
      <t xml:space="preserve">
समः सर्वेषु भूतेषु मद्भक्तिं लभते पराम्</t>
    </r>
  </si>
  <si>
    <r>
      <t>अत्याहारः प्रयासश्च प्रजल्पो नियमाग्रहः
जनसङ्गश्च लौल्यं च ष</t>
    </r>
    <r>
      <rPr>
        <sz val="11"/>
        <color rgb="FFFF0000"/>
        <rFont val="Arial"/>
        <family val="2"/>
      </rPr>
      <t>ड्भ्र्भि</t>
    </r>
    <r>
      <rPr>
        <sz val="11"/>
        <rFont val="Arial"/>
        <family val="2"/>
      </rPr>
      <t>क्तिर्विनश्यति</t>
    </r>
  </si>
  <si>
    <r>
      <t>उत्साहान् निश्चयाद्र्धैयात्तत्तत्कर्मप्रवर्तनात्
सङ्गत्यागात्सतो वृत्तेः ष</t>
    </r>
    <r>
      <rPr>
        <sz val="11"/>
        <color rgb="FFFF0000"/>
        <rFont val="Arial"/>
        <family val="2"/>
      </rPr>
      <t>ड्भ्र्भि</t>
    </r>
    <r>
      <rPr>
        <sz val="11"/>
        <rFont val="Arial"/>
        <family val="2"/>
      </rPr>
      <t>क्तिः प्रसिध्यति</t>
    </r>
  </si>
  <si>
    <r>
      <t>ददाति प्रतिगृह्णाति गुह्यमाख्याति पृच्छति
भुङ्क्ते भोजयते चैव ष</t>
    </r>
    <r>
      <rPr>
        <sz val="11"/>
        <color rgb="FFFF0000"/>
        <rFont val="Arial"/>
        <family val="2"/>
      </rPr>
      <t>ड्वि</t>
    </r>
    <r>
      <rPr>
        <sz val="11"/>
        <rFont val="Arial"/>
        <family val="2"/>
      </rPr>
      <t>धं प्रीतिलक्षणम्</t>
    </r>
  </si>
  <si>
    <r>
      <t>कृष्णवर्णं त्विषाकृष्णं सा</t>
    </r>
    <r>
      <rPr>
        <sz val="11"/>
        <color rgb="FFFF0000"/>
        <rFont val="Arial"/>
        <family val="2"/>
      </rPr>
      <t>ङ्गो</t>
    </r>
    <r>
      <rPr>
        <sz val="11"/>
        <rFont val="Arial"/>
        <family val="2"/>
      </rPr>
      <t>पाङ्गास्त्रपार्षदम्
यज्ञैः सङ्कीर्तनप्र्रायैयजन्ति हि सुमेधसः</t>
    </r>
  </si>
  <si>
    <t>ॐ पूर्णमदः पूर्णमिदं पूर्णात्पूर्णमुदच्यते
पूर्णस्य पूर्णमादाय पूर्णमेवावशिष्यत</t>
  </si>
  <si>
    <t>(1) Ouvir o nome e as glórias da Suprema Personalidade de Deus; (2) Cantar Suas glórias; (3) Lembrar do Senhor; (4) Servir aos pés do Senhor; (5) Adorar a Deidade; (6) Prestar reverências ao Senhor; (7) Atuar como servo do Senhor; (8) Fazer amizade com o Senhor; (9) Render-se plenamente ao Senhor - Eis os 9 processos do serviço devocional. (SB 7.5.23)</t>
  </si>
  <si>
    <t>Apresentação - Notas e Links</t>
  </si>
  <si>
    <t xml:space="preserve">1) Devotos do Senhor Vishnu, ou Krishna, a Suprema Personalidade de Deus, como </t>
  </si>
  <si>
    <t xml:space="preserve">    o Senhor é conhecido através da tradição, cultura, religião e filosofia védicas(4). </t>
  </si>
  <si>
    <t xml:space="preserve">    Este documento também pode ser utilizado, com adaptações, por devotos do </t>
  </si>
  <si>
    <t xml:space="preserve">    Senhor de outras denominações, que precisem de uma ferramenta de gerenciamento </t>
  </si>
  <si>
    <t xml:space="preserve">    de suas atividades que não deixe de lado as atividades espirituais.</t>
  </si>
  <si>
    <t>2) O "Gcal - Gaurabda Calendar" é de propriedade da:</t>
  </si>
  <si>
    <t xml:space="preserve">        ISKCON Society</t>
  </si>
  <si>
    <t xml:space="preserve">        GBC - Governing Body Commission</t>
  </si>
  <si>
    <t xml:space="preserve">        Vaisnava Calendar Committee</t>
  </si>
  <si>
    <t xml:space="preserve">        Copyright © All Rights Reserved  </t>
  </si>
  <si>
    <t xml:space="preserve">        Website: http://www.krishnadays.com</t>
  </si>
  <si>
    <t xml:space="preserve">        Autor: Gopalapriya Das &lt;gopalapriya.bvs@pamho.net&gt;</t>
  </si>
  <si>
    <t xml:space="preserve">            Consultants:</t>
  </si>
  <si>
    <t xml:space="preserve">                Bhanu Swami &lt;bhanu.swami@pamho.net</t>
  </si>
  <si>
    <t xml:space="preserve">                Bhaktarupa Das &lt;bhaktarupa.acbsp@pamho.net</t>
  </si>
  <si>
    <t xml:space="preserve">                Sadasivananda Das &lt;sadasivananda.jps@pamho.net&gt;</t>
  </si>
  <si>
    <t xml:space="preserve">3) As citações colocadas como exemplo neste documento foram tiradas das obras de </t>
  </si>
  <si>
    <t xml:space="preserve">    traduções e comentários de Srila Prabhupada publicadas pela BBTI </t>
  </si>
  <si>
    <t xml:space="preserve">    (The Bhaktivedanta Book Trust International, Inc.): </t>
  </si>
  <si>
    <t xml:space="preserve">    "O Bhagavad Gita Como Ele É" (Bg), "Srimad Bhagavatam" (SB), "Sri Isopanisad" </t>
  </si>
  <si>
    <t xml:space="preserve">    (Iso), "Néctar da Instrução" (Upadesamrita) e "Sri Siksastaka" (Siksastaka).</t>
  </si>
  <si>
    <t xml:space="preserve">    © The Bhaktivedanta Book Trust International.</t>
  </si>
  <si>
    <t xml:space="preserve">    Para mais informações, consulte os sites:</t>
  </si>
  <si>
    <t xml:space="preserve">    BBTI: http://www.bbti.org</t>
  </si>
  <si>
    <t xml:space="preserve">    ISKCON: http://www.krishna.com</t>
  </si>
  <si>
    <t xml:space="preserve">                 http://pt.krishna.com</t>
  </si>
  <si>
    <t xml:space="preserve">                 http://www.sankirtana.com.br</t>
  </si>
  <si>
    <t>4) Védico é o que tem relação com os Vedas, escrituras milenares da Índia Antiga.</t>
  </si>
  <si>
    <t>5) As fontes para escrever em sânscrito e devanagari também são de propriedade da BBTI.</t>
  </si>
  <si>
    <t>6) Acharya: aquele que ensina pelo seu próprio exemplo.</t>
  </si>
  <si>
    <t xml:space="preserve">7) Uma ótima orientação para utilização de agendas semanais se encontra no livro: </t>
  </si>
  <si>
    <t xml:space="preserve">    "Os 7 Hábitos das Pessoas Altamente Eficazes" - Stephen R. Covey -</t>
  </si>
  <si>
    <t xml:space="preserve">    Editora Best Seller - 2004 - 20ª edição.</t>
  </si>
  <si>
    <t xml:space="preserve">    Para mais informações:</t>
  </si>
  <si>
    <t xml:space="preserve">    Editora Best Seller: Grupo Editorial Record: http://www.record.com.br/ </t>
  </si>
  <si>
    <t xml:space="preserve">    FranklinCovey: http://www.franklincovey.com.br.</t>
  </si>
  <si>
    <t>8) A Licença "GNU FDL" se encontra na planilha "GNU Free Documentation Licence".</t>
  </si>
  <si>
    <t xml:space="preserve">    Para mais informações consulte o site: http://www.gnu.org/licenses/fdl.html.</t>
  </si>
  <si>
    <r>
      <t xml:space="preserve">    O arquivo eletrônico no formato da planilha Excel</t>
    </r>
    <r>
      <rPr>
        <vertAlign val="superscript"/>
        <sz val="12"/>
        <rFont val="Verdana"/>
        <family val="2"/>
      </rPr>
      <t>®(9)</t>
    </r>
    <r>
      <rPr>
        <sz val="12"/>
        <rFont val="Verdana"/>
        <family val="2"/>
      </rPr>
      <t xml:space="preserve"> e as amostras em meio</t>
    </r>
  </si>
  <si>
    <t xml:space="preserve">    "transparente" recomendadas pela licença "GNU FDL" podem ser acessadas em:</t>
  </si>
  <si>
    <t xml:space="preserve">         www.github.com/gopaladasa/Gplan</t>
  </si>
  <si>
    <t xml:space="preserve">         www.gopala.blog.br</t>
  </si>
  <si>
    <t xml:space="preserve">    Mais esclarecimentos e orientações quanto ao uso e adaptações deste </t>
  </si>
  <si>
    <t xml:space="preserve">    documento podem ser obtidas através do e-mail: gopala@harekrishna.org.br</t>
  </si>
  <si>
    <t xml:space="preserve">    Esperamos com isto ter criado as condições para que um elevado número de</t>
  </si>
  <si>
    <t xml:space="preserve">    devotos sintam-se livres não só para utilizar o documento, mas também para</t>
  </si>
  <si>
    <t xml:space="preserve">    contribuir com o aperfeiçoamento do mesmo, num processo contínuo.</t>
  </si>
  <si>
    <t xml:space="preserve">9) O sistema gerador da Agenda Impressa é todo automatizado, e funciona em uma </t>
  </si>
  <si>
    <t xml:space="preserve">    planilha Excel® habilitada para Macros VBA. Não é preciso saber Excel ou macros VBA </t>
  </si>
  <si>
    <t xml:space="preserve">    para usar a planilha. Excel é marca registrada da Microsoft.</t>
  </si>
  <si>
    <t xml:space="preserve">    Para mais informações sobre Excel consulte o site: http://www.microsoft.com/brasil</t>
  </si>
  <si>
    <t>10) Agenda Vaishnava Gplan</t>
  </si>
  <si>
    <t xml:space="preserve">         Editor:</t>
  </si>
  <si>
    <t xml:space="preserve">             Gopala Dasa Adhikari (HDG)</t>
  </si>
  <si>
    <t xml:space="preserve">             (Paulo Sergio de Araujo)</t>
  </si>
  <si>
    <t xml:space="preserve">             Recife - Brasil, 07 de dezembro de 2005.</t>
  </si>
  <si>
    <t xml:space="preserve">             (Última revisão em 31 de dezembro de 2017)</t>
  </si>
  <si>
    <t>Agenda calculada para:</t>
  </si>
  <si>
    <t>Nome da localidade na Capa:</t>
  </si>
  <si>
    <t>Ano:</t>
  </si>
  <si>
    <t>Localidade:</t>
  </si>
  <si>
    <t>Latitude:</t>
  </si>
  <si>
    <t>Longitude:</t>
  </si>
  <si>
    <t>Fuso Horário:</t>
  </si>
  <si>
    <t>Os Avatars e outras Personalidades do Calendário Vaishnava</t>
  </si>
  <si>
    <t>Informação Biográfica compilada por Krishna-priya Devi Dasi</t>
  </si>
  <si>
    <t>Aqui estão breves dados biográficos sobre os santos e encarnações (listados alfabeticamente) cujos dias de aparecimento e desaparecimento se encontram no calendário vaisnava.</t>
  </si>
  <si>
    <t>O calendário usa o termo “aparecimento” para denotar o nascimento destas grandes almas e encarnações e o termo “desaparecimento” para denotar sua partida deste mundo. Descrições mais completas serão encontradas nos livros de Sua Divina Graça A. C. Bhaktivedanta Swami Prabhupada, especialmente o Sri Caitanya-caritamrta.</t>
  </si>
  <si>
    <r>
      <rPr>
        <b/>
        <sz val="10"/>
        <rFont val="Verdana"/>
        <family val="2"/>
      </rPr>
      <t>ABHIRAMA THAKURA</t>
    </r>
    <r>
      <rPr>
        <sz val="10"/>
        <rFont val="Verdana"/>
        <family val="2"/>
      </rPr>
      <t xml:space="preserve"> foi um dos pregadores mais vigorosos entre os associados do Senhor Nityananda Prabhu. No humor de um vaqueirinho, Sri Abhirama Thakura conduzia um chicote chamado Jaya Mangala. Quem que ele golpeava com este chicote, se tornava pleno de Krishna-prema, amor por Deus. Se Abhirama Thakura oferecesse reverências a qualquer pedra diferente de uma shalagrama-shila sagrada, esta estouraria imediatamente em pedaços. Abhirama Thakura usou a casa dele para pregar e para servir aos vaishnavas peregrinos. Sua casa constantemente ressoava com kirtana e tópicos de Krishna. (Veja Sri Caitanya-caritamrta, Adi-lila 11.13).</t>
    </r>
  </si>
  <si>
    <r>
      <rPr>
        <b/>
        <sz val="10"/>
        <rFont val="Verdana"/>
        <family val="2"/>
      </rPr>
      <t>ADWAITA ACHARYA</t>
    </r>
    <r>
      <rPr>
        <sz val="10"/>
        <rFont val="Verdana"/>
        <family val="2"/>
      </rPr>
      <t>, um associado íntimo de Sri Caitanya Mahaprabhu, é considerado uma encarnação de Sadashiva e Maha-Vishnu. Foi devido às suas súplicas que Sri Caitanya Mahaprabhu desceu a este mundo. Vendo a condição degradada das pessoas em Kali-yuga, a Era das Desavanças, Sri Adwaita Acharya adorou o Senhor Krishna nas margens do Ganges, molhando com sua água a planta tulasi, clamando e implorando ao Senhor que viesse livrar as almas do sofrimento. Por causa da pura devoção e compaixão de Sri Adwaita Acharya, o Senhor Krishna desceu como Sri Caitanya Mahaprabhu. (Veja Sri Caitanya-caritamrta, Adi-lila, Capítulo 6).</t>
    </r>
  </si>
  <si>
    <r>
      <rPr>
        <b/>
        <sz val="10"/>
        <rFont val="Verdana"/>
        <family val="2"/>
      </rPr>
      <t>BALADEVA VIDYABHUSANA</t>
    </r>
    <r>
      <rPr>
        <sz val="10"/>
        <rFont val="Verdana"/>
        <family val="2"/>
      </rPr>
      <t>, o autor do Govinda Bhasya, o primeiro comentário Gaudiya do Vedanta-sutra, apareceu em Remuna, Orissa, início dos anos 1600. Em 1706 foi enviado por Srila Vishvanatha Chakravarti Thakura a Galta (perto de Jaipur, Índia) para provar a autenticidade do movimento de Sri Caitanya Mahaprabhu. Os Ramanandis locais (uma filial de Sri vaishnavas) tinham criticado que os Gaudiya vaishnavas, não tendo nenhum comentário do Vedanta-sutra, não era uma linha de sucessão discipular autêntica, e, portanto, eles não tinham nenhum direito de adorar Govindaji ou quaisquer das outras Deidades de Vrindavana. Pela graça de Govindaji, Srila Baladeva Vidyabhushana escreveu rapidamente o comentário do Govinda-bhashya. Ele também escreveu comentários dos Upanishads e do Bhagavad-gita.</t>
    </r>
  </si>
  <si>
    <t>Fonte: www.pt.krishna.com/os-santos-e-encarnações</t>
  </si>
  <si>
    <r>
      <rPr>
        <b/>
        <sz val="10"/>
        <rFont val="Verdana"/>
        <family val="2"/>
      </rPr>
      <t>SENHOR BALARAMA</t>
    </r>
    <r>
      <rPr>
        <sz val="10"/>
        <rFont val="Verdana"/>
        <family val="2"/>
      </rPr>
      <t xml:space="preserve"> é a primeira expansão pessoal do Senhor Krishna, a Suprema Personalidade de Deus. Todas as outras encarnações se expandem d'Ele. Nos passatempos do Senhor Krishna, Ele brinca como o irmão mais velho de Krishna. Juntos Krishna e Balarama executam muitos passatempos como vaqueirinhos na terra de Vrindavana. O Senhor Balarama carrega um arado e maça e é conhecido pela Sua grande força. (Veja Sri Caitanya-caritamrta, Adi-lila, Capítulo 5).</t>
    </r>
  </si>
  <si>
    <r>
      <rPr>
        <b/>
        <sz val="10"/>
        <rFont val="Verdana"/>
        <family val="2"/>
      </rPr>
      <t>BHAKTISIDDHANTA SARASVATI THAKURA</t>
    </r>
    <r>
      <rPr>
        <sz val="10"/>
        <rFont val="Verdana"/>
        <family val="2"/>
      </rPr>
      <t xml:space="preserve"> foi o mestre espiritual de Sua Divina Graça A. C. Bhaktivedanta Swami Prabhupada, o Fundador-Acharya da ISKCON. Srila Bhaktisiddhanta Saraswati Thakura espalhou os ensinamentos do Senhor Caitanya Mahaprabhu poderosamente no início do século vinte. Ele pregou fortemente contra as influências enraizadas do sistema de castas e impersonalismo. Reunindo os estudantes, pedagogos, e outros líderes e escrevendo mais de 108 composições e livros, ele se esforçou para apresentar a consciência de Krishna como sendo uma ciência altamente estimada. Estabeleceu 64 templos, conhecidos como Gaudiya Maths, dentro e fora da Índia.</t>
    </r>
  </si>
  <si>
    <r>
      <rPr>
        <b/>
        <sz val="10"/>
        <rFont val="Verdana"/>
        <family val="2"/>
      </rPr>
      <t>A. C. BHAKTIVEDANTA SWAMI PRABHUPADA</t>
    </r>
    <r>
      <rPr>
        <sz val="10"/>
        <rFont val="Verdana"/>
        <family val="2"/>
      </rPr>
      <t xml:space="preserve"> foi o Fundador-Acharya da Sociedade Internacional para a Consciência de Krishna. Foi ele que retirou os ensinamentos do Senhor Caitanya da Índia e os divulgou no mundo inteiro. Foi o autor do Bhagavad-gita Como É e muitos outros volumes de tradução, comentários, e instrução escriturística.</t>
    </r>
  </si>
  <si>
    <r>
      <rPr>
        <b/>
        <sz val="10"/>
        <rFont val="Verdana"/>
        <family val="2"/>
      </rPr>
      <t>BHAKTIVINODA THAKURA</t>
    </r>
    <r>
      <rPr>
        <sz val="10"/>
        <rFont val="Verdana"/>
        <family val="2"/>
      </rPr>
      <t xml:space="preserve"> restabeleceu, ao término do décimo nono século, os ensinamentos do Senhor Caitanya que tinham estado perdido ou falseado. Ele escreveu quase cem livros que explicam a consciência de Krishna, desmascarou pseudo-encarnações de Deus e derrotou concepções errôneas sobre a vida no caminho do serviço devocional. O devoto Srila Bhaktivinoda Thakura era um pregador ativo e o Deputado Magistrado para Jagannatha Puri, Orissa, bem como o pai de dez crianças. Um dos seus filhos era Srila Bhaktisiddhanta Saraswati Thakura. Os biógrafos dizem que Srila Bhaktivinoda Thakura realizou perfeitamente todos os seus muitos deveres.</t>
    </r>
  </si>
  <si>
    <r>
      <rPr>
        <b/>
        <sz val="10"/>
        <rFont val="Verdana"/>
        <family val="2"/>
      </rPr>
      <t>BHUGARBHA GOSWAMI</t>
    </r>
    <r>
      <rPr>
        <sz val="10"/>
        <rFont val="Verdana"/>
        <family val="2"/>
      </rPr>
      <t>, junto com seu amigo íntimo Lokanatha Goswami, encontrou lugares sagrados perdidos situados em Vrindavana pela ordem de Sri Caitanya Mahaprabhu. Para evitar distrações materiais, Bhugarbha Goswami executava sua adoração a Krishna em uma caverna. Por causa disto, ele recebeu o nome de Bhugarbha (bhu significa "terra", garbha significa "caverna" ou lugar escondido). (Veja Sri Caitanya-caritamrta, Adi-lila 12.82).</t>
    </r>
  </si>
  <si>
    <r>
      <rPr>
        <b/>
        <sz val="10"/>
        <rFont val="Verdana"/>
        <family val="2"/>
      </rPr>
      <t>SENHOR SRI CHAITANYA MAHAPRABHU</t>
    </r>
    <r>
      <rPr>
        <sz val="10"/>
        <rFont val="Verdana"/>
        <family val="2"/>
      </rPr>
      <t xml:space="preserve"> é o próprio Senhor Krishna, na forma de Seu próprio devoto. Ele apareceu neste mundo para espalhar o amor por Krishna pelo cantar congregacional dos santos nomes de Deus. Ele apareceu em Sridhama Mayapur, Bengala Ocidental, em 1486. Suas atividades e ensinamentos são descritos em detalhes no livro Ensinamentos do Senhor Caitanya e em vários volumes do Sri Caitanya-caritamrta (também veja Srimad-Bhagavatam, 11.5.32).</t>
    </r>
  </si>
  <si>
    <r>
      <rPr>
        <b/>
        <sz val="10"/>
        <rFont val="Verdana"/>
        <family val="2"/>
      </rPr>
      <t>DEVANANDA PANDITA</t>
    </r>
    <r>
      <rPr>
        <sz val="10"/>
        <rFont val="Verdana"/>
        <family val="2"/>
      </rPr>
      <t xml:space="preserve"> era um recitador profissional do Srimad-Bhagavatam que se voltou para o serviço devocional puro durante a época do Senhor Caitanya. Devananda Pandita explicava o Srimad-Bhagavatam por meio de interpretações impersonalistas. Porque ele tinha ofendido um devoto, ele não podia entender a essência do Bhagavatam - amor e devoção a Krishna. Mas quando Devananda Pandita serviu um devoto avançado, o Senhor Caitanya ficou satisfeito com ele e revelou-lhe o caminho da devoção a Krishna. (Veja Sri Caitanya-caritamrta, Adi-lila 10.77).</t>
    </r>
  </si>
  <si>
    <r>
      <rPr>
        <b/>
        <sz val="10"/>
        <rFont val="Verdana"/>
        <family val="2"/>
      </rPr>
      <t>DHANANJAYA PANDITA</t>
    </r>
    <r>
      <rPr>
        <sz val="10"/>
        <rFont val="Verdana"/>
        <family val="2"/>
      </rPr>
      <t xml:space="preserve"> tomou parte em muitos dos passatempos de kirtana do Senhor Caitanya em Navadvipa. Por ordem do Senhor Caitanya, viajou e pregou amplamente a consciência de Krishna. Ele é mencionado no Sri Caitanya-charitamrita como estando entre os criados íntimos do Senhor Nityananda Prabhu. (Veja Sri Caitanya-caritamrta, Adi-lila 11.31).</t>
    </r>
  </si>
  <si>
    <r>
      <rPr>
        <b/>
        <sz val="10"/>
        <rFont val="Verdana"/>
        <family val="2"/>
      </rPr>
      <t>GADADHARA DASA PANDITA</t>
    </r>
    <r>
      <rPr>
        <sz val="10"/>
        <rFont val="Verdana"/>
        <family val="2"/>
      </rPr>
      <t xml:space="preserve"> foi um dos pregadores principais do Senhor Nityananda na Bengala. Ele influenciou incontáveis pecadores e ateus a tomarem parte no movimento de sankirtana. (Veja Sri Caitanya-caritamrta, Adi-lila 10.53).</t>
    </r>
  </si>
  <si>
    <r>
      <rPr>
        <b/>
        <sz val="10"/>
        <rFont val="Verdana"/>
        <family val="2"/>
      </rPr>
      <t>GADADHARA PANDITA</t>
    </r>
    <r>
      <rPr>
        <sz val="10"/>
        <rFont val="Verdana"/>
        <family val="2"/>
      </rPr>
      <t xml:space="preserve"> está entre o grupo conhecido como o Panca-tattva, sendo um dos quatro associados mais íntimos do Senhor Caitanya Mahaprabhu, Gadadhara Pandita passou a maior parte de sua vida em Jagannatha Puri adorando a Deidade de Tota-Gopinatha que ainda é adorada em Puri. Gadadhara Pandita é considerado uma encarnação de Srimati Radharani, a consorte eterna de Sri Krishna. (Veja Sri Caitanya-caritamrta, Adi-lila 10.15 e 16.130-148).</t>
    </r>
  </si>
  <si>
    <r>
      <rPr>
        <b/>
        <sz val="10"/>
        <rFont val="Verdana"/>
        <family val="2"/>
      </rPr>
      <t>GANGAMATA GOSWAMINI</t>
    </r>
    <r>
      <rPr>
        <sz val="10"/>
        <rFont val="Verdana"/>
        <family val="2"/>
      </rPr>
      <t xml:space="preserve"> era a filha do Rei Naresha Narayana da Bengala. Desde a infância, ela mostrou profunda devoção a Krishna. Recusando se casar e renunciando ao seu reino, ela foi à procura de um guru autêntico. Em Vrindavana, aceitou Haridasa Pandita como seu guru e tomou instruções dele. Executando severas austeridades, usava apenas trapos e implorava por alimento de porta em porta. Por ordem do seu mestre espiritual, foi para Jagannatha Puri, onde se tornou uma grande pregadora e guru. Centenas de pessoas assistiam aos seus discursos sobre o Srimad-Bhagavatam, e muitas pessoas, inclusive brahmanas, os sacerdotes do Senhor Jagannatha, e até mesmo o rei, a aceitaram como seu mestre espiritual.</t>
    </r>
  </si>
  <si>
    <r>
      <rPr>
        <b/>
        <sz val="10"/>
        <rFont val="Verdana"/>
        <family val="2"/>
      </rPr>
      <t>GAURIDASA PANDITA</t>
    </r>
    <r>
      <rPr>
        <sz val="10"/>
        <rFont val="Verdana"/>
        <family val="2"/>
      </rPr>
      <t xml:space="preserve"> é considerado o emblema do amoroso serviço devocional mais elevado a Deus. Ele sacrificou tudo pelo serviço do Senhor Nityananda. O Senhor Caitanya e o Senhor Nityananda apareceram pessoalmente como formas de Deidade em Sua casa. (Veja Sri Caitanya-caritamrta, Adi-lila 11.26-27).</t>
    </r>
  </si>
  <si>
    <r>
      <rPr>
        <b/>
        <sz val="10"/>
        <rFont val="Verdana"/>
        <family val="2"/>
      </rPr>
      <t>GAURAKISHORA DASA BABAJI MAHARAJA</t>
    </r>
    <r>
      <rPr>
        <sz val="10"/>
        <rFont val="Verdana"/>
        <family val="2"/>
      </rPr>
      <t>, o mestre espiritual de Srila Bhaktisiddhanta Saraswati Thakura, apareceu no início do século XIX. Viveu uma vida estritamente renunciada como um bhajananandi, ou aquele que executa adoração solitária. Ele era intimamente associado com Srila Bhaktivinoda Thakura, a quem ele respeitava como seu mestre espiritual.</t>
    </r>
  </si>
  <si>
    <r>
      <rPr>
        <b/>
        <sz val="10"/>
        <rFont val="Verdana"/>
        <family val="2"/>
      </rPr>
      <t>GOPALA BHATTA GOSWAMI</t>
    </r>
    <r>
      <rPr>
        <sz val="10"/>
        <rFont val="Verdana"/>
        <family val="2"/>
      </rPr>
      <t>, um dos seis Goswamis de Vrindavana, como um jovem menino recebeu a misericórdia do Senhor Caitanya. Enquanto visitava o sul da Índia, o Senhor Caitanya ficou quatro meses na casa de Gopala Bhatta. Em seguida, Gopala Bhatta Goswami se juntou ao movimento de sankirtana do Senhor Caitanya. Ele provou ser um perito nos regulamentos escriturísticos vaishnavas, escreveu livros vaishnava e estabeleceu o templo de Sri Sri Radha-Ramana em Vrindavana. (Veja Sri Caitanya-caritamrta, Adi-lila 10.105).</t>
    </r>
  </si>
  <si>
    <r>
      <rPr>
        <b/>
        <sz val="10"/>
        <rFont val="Verdana"/>
        <family val="2"/>
      </rPr>
      <t>GOUR GOVINDA SWAMI MAHARAJA</t>
    </r>
    <r>
      <rPr>
        <sz val="10"/>
        <rFont val="Verdana"/>
        <family val="2"/>
      </rPr>
      <t>, um discípulo de Sua Divina Graça A. C. Bhaktivedanta Swami Prabhupada, divulgou a consciência de Krishna ao longo de Orissa. Traduziu muitos dos livros de Srila Prabhupada em Oriya, trabalhou para estabelecer um grande templo da ISKCON em Bhubaneswar, viajou e ensinou a consciência de Krishna pelo mundo, e trouxe muitas pessoas aos pés de lótus de Srila Prabhupada e Krishna. Partiu deste mundo em 1996 em Sridhama Mayapur, no dia do aparecimento de Srila Bhaktisiddhanta Saraswati Thakura, durante a celebração do centenário do nascimento de sua Divina Graça A. C. Bhaktivedanta Swami Prabhupada.</t>
    </r>
  </si>
  <si>
    <r>
      <rPr>
        <b/>
        <sz val="10"/>
        <rFont val="Verdana"/>
        <family val="2"/>
      </rPr>
      <t>GOVINDA GHOSH</t>
    </r>
    <r>
      <rPr>
        <sz val="10"/>
        <rFont val="Verdana"/>
        <family val="2"/>
      </rPr>
      <t>, um associado íntimo do Senhor Caitanya, era conhecido pelos seus doces kirtanas em Jagannatha Puri nos festivais anuais de Ratha-yatra. O Senhor Caitanya começava a dançar imediatamente sempre que Govinda Ghosh cantava. Govinda Ghosh e seus irmãos Vasudeva e Madhava são os associados eternos do Senhor Caitanya e do Senhor Nityananda Prabhu. (Veja Sri Caitanya-caritamrta, Adi-lila 10.115, 11.14-15, e 11.88).</t>
    </r>
  </si>
  <si>
    <r>
      <rPr>
        <b/>
        <sz val="10"/>
        <rFont val="Verdana"/>
        <family val="2"/>
      </rPr>
      <t>HARIDASA THAKURA</t>
    </r>
    <r>
      <rPr>
        <sz val="10"/>
        <rFont val="Verdana"/>
        <family val="2"/>
      </rPr>
      <t xml:space="preserve"> é considerado o namacharya, o mestre espiritual do canto dos santos nomes de Krishna. Embora ele houvesse nascido em uma família muçulmana, os devotos do Senhor Caitanya o respeitavam como sendo melhor que o melhor dos brahmanas. Ele não comia ou dormia até que terminasse sua cota diária do canto dos nomes de Krishna 300.000 vezes. Junto com o Senhor Nityananda, Haridasa Thakura espalhou o canto do nome de Krishna em toda Bengala. Em Jagannatha Puri, onde Haridasa Thakura passou seus últimos dias, o Senhor Caitanya lhe enviava regularmente prasadam e discutia com ele tópicos de Krishna. Haridasa Thakura morreu enquanto cantava o nome de Krishna na presença de Sri Caitanya Mahaprabhu. Depois da morte de Haridasa Thakura, o Senhor Caitanya levou o corpo dele para o mar e com Suas próprias mãos o enterrou na areia. (Veja Sri Caitanya-caritamrta, Adi-lila 10.43-47 e Antya-lila, capítulos 3 e 11).</t>
    </r>
  </si>
  <si>
    <r>
      <rPr>
        <b/>
        <sz val="10"/>
        <rFont val="Verdana"/>
        <family val="2"/>
      </rPr>
      <t>ISHWARA PURI</t>
    </r>
    <r>
      <rPr>
        <sz val="10"/>
        <rFont val="Verdana"/>
        <family val="2"/>
      </rPr>
      <t xml:space="preserve"> foi o mestre espiritual de Sri Caitanya Mahaprabhu. Embora o Senhor Caitanya, o Senhor Supremo, não precisasse de um mestre espiritual, Ele aceitou Srila Ishwara Puri como Seu guru para estabelecer a importância de se aceitar um mestre espiritual. (Veja Sri Caitanya-caritamrta, Adi-lila 9.11).</t>
    </r>
  </si>
  <si>
    <r>
      <rPr>
        <b/>
        <sz val="10"/>
        <rFont val="Verdana"/>
        <family val="2"/>
      </rPr>
      <t>JAGADISHA PANDITA</t>
    </r>
    <r>
      <rPr>
        <sz val="10"/>
        <rFont val="Verdana"/>
        <family val="2"/>
      </rPr>
      <t xml:space="preserve"> viveu perto de Jagannatha Mishra, o pai do Senhor Caitanya, em Sridhama Mayapur. Jagadisha Pandita ajudou o Senhor Caitanya a divulgar o movimento de sankirtana (canto congregacional do nome de Krishna) em Jagannatha Puri. (Veja Sri Caitanya-caritamrta, Adi-lila 11.30).</t>
    </r>
  </si>
  <si>
    <r>
      <rPr>
        <b/>
        <sz val="10"/>
        <rFont val="Verdana"/>
        <family val="2"/>
      </rPr>
      <t>JAGANNATHA DASA BABAJI MAHARAJA</t>
    </r>
    <r>
      <rPr>
        <sz val="10"/>
        <rFont val="Verdana"/>
        <family val="2"/>
      </rPr>
      <t>, o mestre espiritual de Srila Bhaktivinoda Thakura, confirmou a descoberta de Srila Bhaktivinoda Thakura do local de nascimento do Senhor Caitanya. Ao chegar ao local de nascimento, Jagannatha Dasa Babaji Maharaja, embora cego e aleijado, saltou bem alto no ar e começou a cantar os nomes de Krishna e a dançar.</t>
    </r>
  </si>
  <si>
    <r>
      <rPr>
        <b/>
        <sz val="10"/>
        <rFont val="Verdana"/>
        <family val="2"/>
      </rPr>
      <t>JAGANNATHA MISHRA</t>
    </r>
    <r>
      <rPr>
        <sz val="10"/>
        <rFont val="Verdana"/>
        <family val="2"/>
      </rPr>
      <t xml:space="preserve"> apareceu como o pai do Senhor Caitanya Mahaprabhu. (Veja Sri Caitanya-caritamrta, Adi-lila, capítulo 13).</t>
    </r>
  </si>
  <si>
    <r>
      <rPr>
        <b/>
        <sz val="10"/>
        <rFont val="Verdana"/>
        <family val="2"/>
      </rPr>
      <t>JAHNAVA MATA</t>
    </r>
    <r>
      <rPr>
        <sz val="10"/>
        <rFont val="Verdana"/>
        <family val="2"/>
      </rPr>
      <t xml:space="preserve"> era a esposa do Senhor Nityananda Prabhu. Especialmente depois do desaparecimento do Senhor Caitanya e do Senhor Nityananda, ela se tornou uma figura principal no movimento de sankirtana.</t>
    </r>
  </si>
  <si>
    <r>
      <rPr>
        <b/>
        <sz val="10"/>
        <rFont val="Verdana"/>
        <family val="2"/>
      </rPr>
      <t>JAYADEVA GOSWAMI</t>
    </r>
    <r>
      <rPr>
        <sz val="10"/>
        <rFont val="Verdana"/>
        <family val="2"/>
      </rPr>
      <t xml:space="preserve"> é o autor do Gita-govinda, um poema sobre os passatempos de Sri Sri Radha Krishna. Ele apareceu 300 anos antes do advento do Senhor Caitanya. O Senhor Caitanya apreciava ouvir o Gita-govinda cantado pelos Seus associados íntimos. Até hoje o poema é recitado diariamente no templo do Senhor Jagannatha em Jagannatha Puri, Orissa. Jayadeva Goswami também é o autor do famoso Dashavatara Stotra.</t>
    </r>
  </si>
  <si>
    <r>
      <rPr>
        <b/>
        <sz val="10"/>
        <rFont val="Verdana"/>
        <family val="2"/>
      </rPr>
      <t>JAYANANDA PRABHU</t>
    </r>
    <r>
      <rPr>
        <sz val="10"/>
        <rFont val="Verdana"/>
        <family val="2"/>
      </rPr>
      <t xml:space="preserve"> era um discípulo dedicado de Srila Prabhupada que o ajudou a introduzir o festival de Ratha-yatra nos Estados Unidos.</t>
    </r>
  </si>
  <si>
    <r>
      <rPr>
        <b/>
        <sz val="10"/>
        <rFont val="Verdana"/>
        <family val="2"/>
      </rPr>
      <t>JIVA GOSWAMI</t>
    </r>
    <r>
      <rPr>
        <sz val="10"/>
        <rFont val="Verdana"/>
        <family val="2"/>
      </rPr>
      <t>, o sobrinho e discípulo de Srila Rupa Goswami, era um dos seis Goswamis de Vrindavana. Depois do desaparecimento de Rupa Goswami e Sanatana Goswami, Sri Jiva Goswami se tornou o principal acharya para a comunidade vaishnava. Srila Jiva Goswami foi o maior e o mais prolífico estudante do seu tempo. Ele compôs meio milhão de versos em sânscrito sobre a ciência da devoção e as glórias de Krishna. (Veja Sri Caitanya-caritamrta, Adi-lila 10.85).</t>
    </r>
  </si>
  <si>
    <r>
      <rPr>
        <b/>
        <sz val="10"/>
        <rFont val="Verdana"/>
        <family val="2"/>
      </rPr>
      <t>KALIYA KRISHNADASA</t>
    </r>
    <r>
      <rPr>
        <sz val="10"/>
        <rFont val="Verdana"/>
        <family val="2"/>
      </rPr>
      <t xml:space="preserve"> é mencionado como tendo sido um discípulo de Gauridasa Pandita.</t>
    </r>
  </si>
  <si>
    <r>
      <rPr>
        <b/>
        <sz val="10"/>
        <rFont val="Verdana"/>
        <family val="2"/>
      </rPr>
      <t>KASISVARA PANDITA</t>
    </r>
    <r>
      <rPr>
        <sz val="10"/>
        <rFont val="Verdana"/>
        <family val="2"/>
      </rPr>
      <t xml:space="preserve"> serviu como o guarda-costas do Senhor Caitanya em Jagannatha Puri. Outro serviço dele era distribuir prasadam depois do kirtana. (Veja Sri Caitanya-caritamrta, Adi-lila 8.66).</t>
    </r>
  </si>
  <si>
    <r>
      <rPr>
        <b/>
        <sz val="10"/>
        <rFont val="Verdana"/>
        <family val="2"/>
      </rPr>
      <t>SENHOR SRI KRISHNA</t>
    </r>
    <r>
      <rPr>
        <sz val="10"/>
        <rFont val="Verdana"/>
        <family val="2"/>
      </rPr>
      <t xml:space="preserve"> é a Verdade Absoluta, a forma original da Suprema Personalidade de Deus. As palavras do Bhagavad-gita são as instruções faladas por Ele, e o Srimad-Bhagavatam inteiro descreve Suas glórias. (Também veja o estudo sumário do Décimo Canto do Srimad-Bhagavatam intitulado Krishna, a Suprema Personalidade de Deus).</t>
    </r>
  </si>
  <si>
    <r>
      <rPr>
        <b/>
        <sz val="10"/>
        <rFont val="Verdana"/>
        <family val="2"/>
      </rPr>
      <t>LOCANA DASA THAKURA</t>
    </r>
    <r>
      <rPr>
        <sz val="10"/>
        <rFont val="Verdana"/>
        <family val="2"/>
      </rPr>
      <t>, um discípulo de Narahari Sharakara Thakura, escreveu muitas canções bengalis que glorificam o Senhor Caitanya. Seu trabalho poético mais famoso é o Chaitanya-mangala, uma representação da vida do Senhor Caitanya. (Veja Sri Caitanya-caritamrta, Adi-lila 10.78-79).</t>
    </r>
  </si>
  <si>
    <r>
      <rPr>
        <b/>
        <sz val="10"/>
        <rFont val="Verdana"/>
        <family val="2"/>
      </rPr>
      <t>LOKANATHA GOSWAMI</t>
    </r>
    <r>
      <rPr>
        <sz val="10"/>
        <rFont val="Verdana"/>
        <family val="2"/>
      </rPr>
      <t xml:space="preserve"> era um associado pessoal do Senhor Caitanya. O Senhor Caitanya ordenou que ele e Bhugarbha Goswami encontrassem os lugares santos perdidos de Vrindavana. Anos depois, os seis Goswamis chegaram a Vrindavana e continuaram este trabalho. Lokanatha Goswami construiu o templo de Radha-Gokulananda em Vrindavana. Srila Narottama Thakura dasa foi seu único discípulo. (Veja Sri Caitanya-caritamrta, Madhya-lila 18.49).</t>
    </r>
  </si>
  <si>
    <r>
      <rPr>
        <b/>
        <sz val="10"/>
        <rFont val="Verdana"/>
        <family val="2"/>
      </rPr>
      <t>MADHAVENDRA PURI</t>
    </r>
    <r>
      <rPr>
        <sz val="10"/>
        <rFont val="Verdana"/>
        <family val="2"/>
      </rPr>
      <t xml:space="preserve"> era o mestre espiritual do mestre espiritual do Senhor Caitanya Mahaprabhu. Srila Madhavendra Puri estabeleceu a adoração da Deidade de Gopala que é hoje adorada como Srinathaji. (Veja Sri Caitanya-caritamrta, Madhya-lila, capítulo 4).</t>
    </r>
  </si>
  <si>
    <r>
      <rPr>
        <b/>
        <sz val="10"/>
        <rFont val="Verdana"/>
        <family val="2"/>
      </rPr>
      <t>MADHU PANDITA</t>
    </r>
    <r>
      <rPr>
        <sz val="10"/>
        <rFont val="Verdana"/>
        <family val="2"/>
      </rPr>
      <t>, um discípulo de Sri Gadadhara Pandita, estabeleceu o templo de Gopinatha em Vrindavana, Índia. Antes de Srinivasa Acharya, Narottama dasa Thakura, e Syamananda Prabhu foram buscar os livros dos Goswamis de Vrindavana para a Bengala, Madhu Pandita abençoou Srinivasa Acharya com uma guirlanda de Sri Gopinatha. (Veja Sri Caitanya-caritamrta, Adi-lila 12.88).</t>
    </r>
  </si>
  <si>
    <r>
      <rPr>
        <b/>
        <sz val="10"/>
        <rFont val="Verdana"/>
        <family val="2"/>
      </rPr>
      <t>MADHVACHARYA</t>
    </r>
    <r>
      <rPr>
        <sz val="10"/>
        <rFont val="Verdana"/>
        <family val="2"/>
      </rPr>
      <t xml:space="preserve"> é o principal acharya, ou instrutor espiritual, na Brahma-sampradaya, sucessão discipular vaishnava, da qual a Gaudiya-sampradaya descende. Ele nasceu em Udupi, Sul da Índia, no início do século treze. À idade de cinco anos, ele tomou iniciação, e com doze anos deixou a casa para tomar sannyasa. Madhvacharya estudou os Vedas sob a guia do compilador dos Vedas, Vyasadeva, nos Himalayas. O comentário do Vedanta-sutra de Madhvacharya - Purnaprajna-bhasya - estabelece a doutrina conhecida como Suddha-dvaita-vada. Madhva usou sua erudição para esmagar a filosofia Mayavada (impersonalista) e estabelecer o serviço devocional à Suprema Personalidade de Deus. (Veja Sri Caitanya-caritamrta, Madhya-lila 9.245).</t>
    </r>
  </si>
  <si>
    <r>
      <rPr>
        <b/>
        <sz val="10"/>
        <rFont val="Verdana"/>
        <family val="2"/>
      </rPr>
      <t>MAHESHA PANDITA</t>
    </r>
    <r>
      <rPr>
        <sz val="10"/>
        <rFont val="Verdana"/>
        <family val="2"/>
      </rPr>
      <t xml:space="preserve"> era um dos doze gopalas que eram os associados íntimos do Senhor Nityananda. Ele viajou e pregou com o Senhor Nityananda. (Veja Sri Caitanya-caritamrta, Adi-lila 11.32).</t>
    </r>
  </si>
  <si>
    <r>
      <rPr>
        <b/>
        <sz val="10"/>
        <rFont val="Verdana"/>
        <family val="2"/>
      </rPr>
      <t>MUKUNDA DATTA</t>
    </r>
    <r>
      <rPr>
        <sz val="10"/>
        <rFont val="Verdana"/>
        <family val="2"/>
      </rPr>
      <t>, o filho de Vasudeva Datta, era um companheiro do Senhor Caitanya. Mukunda Datta tinha uma voz melodiosa, e sabia as complexidades das métricas musicais e ragas. O Senhor Caitanya tomou sannyasa entre o kirtana de Mukunda Datta. (Veja Sri Caitanya-caritamrta, Adi-lila 10.40 e 17.65 e Madhya-lila 11.137-140).</t>
    </r>
  </si>
  <si>
    <r>
      <rPr>
        <b/>
        <sz val="10"/>
        <rFont val="Verdana"/>
        <family val="2"/>
      </rPr>
      <t>MURARI GUPTA</t>
    </r>
    <r>
      <rPr>
        <sz val="10"/>
        <rFont val="Verdana"/>
        <family val="2"/>
      </rPr>
      <t xml:space="preserve"> era um associado eterno do Senhor Caitanya. Ele serviu o Senhor Caitanya em todos os passatempos do Senhor em Navadvipa. Através da profissão de médico, Murari Gupta não só livrava seus pacientes das doenças físicas, mas também da contaminação da energia material. Murari Gupta é considerado uma encarnação de Hanuman, o criado eterno do Senhor Ramachandra. (Veja Sri Caitanya-caritamrta, Adi-lila 10.49-51 e Madhya-lila 15.137-157).</t>
    </r>
  </si>
  <si>
    <r>
      <rPr>
        <b/>
        <sz val="10"/>
        <rFont val="Verdana"/>
        <family val="2"/>
      </rPr>
      <t>NARAHARI SARAKARA</t>
    </r>
    <r>
      <rPr>
        <sz val="10"/>
        <rFont val="Verdana"/>
        <family val="2"/>
      </rPr>
      <t xml:space="preserve"> era um associado pessoal do Senhor Caitanya. Ele servia freqüentemente o Senhor, abanando-O com um camara. Ele também era um grande estudante e poeta. Seus livros Padakalpataru e Krishna-bhajanamrita incluem doces canções que louvam o Senhor Caitanya e o Senhor Nityananda. O célebre Locana dasa Thakura foi seu discípulo. (Veja Sri Caitanya-caritamrta, Adi-lila 10.78-79).</t>
    </r>
  </si>
  <si>
    <r>
      <rPr>
        <b/>
        <sz val="10"/>
        <rFont val="Verdana"/>
        <family val="2"/>
      </rPr>
      <t>NAROTTAMA DASA THAKURA</t>
    </r>
    <r>
      <rPr>
        <sz val="10"/>
        <rFont val="Verdana"/>
        <family val="2"/>
      </rPr>
      <t xml:space="preserve"> foi o principal acharya na linha Gaudiya vaishnava. Ele era o único discípulo de Srila Lokanatha Goswami. Srila Narottama Dasa Thakura ajudou a levar os livros dos Goswamis de Vrindavana para a Bengala e Orissa. Em Kheturi, Bengala, ele inaugurou o primeiro festival de Gaura Purnima depois do desaparecimento de Sri Caitanya Mahaprabhu. Ele é muito famoso pelo seu Prarthana, uma composição de trinta e três canções bengalis.</t>
    </r>
  </si>
  <si>
    <r>
      <rPr>
        <b/>
        <sz val="10"/>
        <rFont val="Verdana"/>
        <family val="2"/>
      </rPr>
      <t>NIMBARKACARYA</t>
    </r>
    <r>
      <rPr>
        <sz val="10"/>
        <rFont val="Verdana"/>
        <family val="2"/>
      </rPr>
      <t xml:space="preserve"> era o mais proeminente acharya na Kumara sampradaya, uma das quatro linhas principais de mestres e discípulos vaishnavas. Seu comentário Vedanta-sutra - Parijata-saurabha-bhasya - estabelece a doutrina conhecida como Dwaitadwaita-vada. Ele pregou a consciência de Krishna aproximadamente 300 anos antes do advento de Sri Caitanya Mahaprabhu.</t>
    </r>
  </si>
  <si>
    <r>
      <rPr>
        <b/>
        <sz val="10"/>
        <rFont val="Verdana"/>
        <family val="2"/>
      </rPr>
      <t>SENHOR NITYANANDA PRABHU</t>
    </r>
    <r>
      <rPr>
        <sz val="10"/>
        <rFont val="Verdana"/>
        <family val="2"/>
      </rPr>
      <t xml:space="preserve"> apareceu como o associado principal do Senhor Caitanya para espalhar o canto congregacional dos santos nomes do Senhor. Ele divulgou especialmente o santo nome do Senhor em toda Bengala. Ele é considerado uma encarnação do Senhor Balarama. (Veja Sri Caitanya-caritamrta, Adi-lila, capítulo 5).</t>
    </r>
  </si>
  <si>
    <r>
      <rPr>
        <b/>
        <sz val="10"/>
        <rFont val="Verdana"/>
        <family val="2"/>
      </rPr>
      <t>PARAMESVARI DASA THAKURA</t>
    </r>
    <r>
      <rPr>
        <sz val="10"/>
        <rFont val="Verdana"/>
        <family val="2"/>
      </rPr>
      <t>, também conhecido como Parameshwara Thakura, era um associado íntimo do Senhor Nityananda Prabhu. (Veja Sri Caitanya-caritamrta, Adi-lila 11.29).</t>
    </r>
  </si>
  <si>
    <r>
      <rPr>
        <b/>
        <sz val="10"/>
        <rFont val="Verdana"/>
        <family val="2"/>
      </rPr>
      <t>PUNDARIKA VIDYANIDHI</t>
    </r>
    <r>
      <rPr>
        <sz val="10"/>
        <rFont val="Verdana"/>
        <family val="2"/>
      </rPr>
      <t xml:space="preserve"> era um discípulo de Madhavendra Puri e o guru de Sri Gadadhara Pandita. Pundarika Vidyanidhi às vezes era mal entendido por ser muito fixo em prazeres materiais, mas só ouvindo a recitação de um verso do Bhagavatam ele entrava em transe. Nos passatempos de Krishna, ele foi Vrishabhanu, o pai de Srimati Radharani. (Veja Sri Caitanya-caritamrta, Adi-lila 10.14 e Madhya-lila 16.76-81).</t>
    </r>
  </si>
  <si>
    <r>
      <rPr>
        <b/>
        <sz val="10"/>
        <rFont val="Verdana"/>
        <family val="2"/>
      </rPr>
      <t>PURUSOTTAMA DASA THAKURA</t>
    </r>
    <r>
      <rPr>
        <sz val="10"/>
        <rFont val="Verdana"/>
        <family val="2"/>
      </rPr>
      <t xml:space="preserve"> era um grande devoto do Senhor Nityananda. Em Goloka Vrindavana, Purushottama Dasa Thakura serve o Senhor Balarama como um vaqueirinho. (Veja Sri Caitanya-caritamrta, Adi-lila 11.38-40).</t>
    </r>
  </si>
  <si>
    <r>
      <rPr>
        <b/>
        <sz val="10"/>
        <rFont val="Verdana"/>
        <family val="2"/>
      </rPr>
      <t>SRIMATI RADHARANI</t>
    </r>
    <r>
      <rPr>
        <sz val="10"/>
        <rFont val="Verdana"/>
        <family val="2"/>
      </rPr>
      <t xml:space="preserve"> é a consorte eterna do Senhor Sri Krishna, a Suprema Personalidade de Deus. Ela é a potência de prazer interna do Senhor. (Veja Sri Caitanya-caritamrta, Adi-lila, capítulo 4).</t>
    </r>
  </si>
  <si>
    <r>
      <rPr>
        <b/>
        <sz val="10"/>
        <rFont val="Verdana"/>
        <family val="2"/>
      </rPr>
      <t>RAGHUNANDANA THAKURA</t>
    </r>
    <r>
      <rPr>
        <sz val="10"/>
        <rFont val="Verdana"/>
        <family val="2"/>
      </rPr>
      <t xml:space="preserve"> era o filho do grande devoto Mukunda Dasa. (Veja Sri Caitanya-caritamrta, Adi-lila 10.78-79).</t>
    </r>
  </si>
  <si>
    <r>
      <rPr>
        <b/>
        <sz val="10"/>
        <rFont val="Verdana"/>
        <family val="2"/>
      </rPr>
      <t>RAGHUNATHA BHATTA GOSWAMI</t>
    </r>
    <r>
      <rPr>
        <sz val="10"/>
        <rFont val="Verdana"/>
        <family val="2"/>
      </rPr>
      <t>, um dos seis Goswamis de Vrindavana, foi ordenado pelo Senhor Caitanya a ir para Vrindavana e lá constantemente cantava o mantra Hare Krishna e fazia a leitura do Srimad-Bhagavatam. Diariamente em Vrindavana, ele cantava docemente os versos do Bhagavatam para os residentes locais. Suas lágrimas de puro amor molhavam as páginas do Bhagavatam à medida que ele cantava. Raghunatha Bhatta Goswami nunca criticou alguém. Ele acreditava que todos os vaishnavas estão sinceramente servindo Krishna de acordo com sua realização, e, portanto, deve-se negligenciar suas faltas. Sob sua inspiração, um discípulo rico construiu o templo para as Deidades de Radha-Govinda em Vrindavana. (Veja Sri Caitanya-caritamrta, Adi-lila 10.152-158).</t>
    </r>
  </si>
  <si>
    <r>
      <rPr>
        <b/>
        <sz val="10"/>
        <rFont val="Verdana"/>
        <family val="2"/>
      </rPr>
      <t>RAGHUNATHA DASA GOSWAMI</t>
    </r>
    <r>
      <rPr>
        <sz val="10"/>
        <rFont val="Verdana"/>
        <family val="2"/>
      </rPr>
      <t>, um dos seis Goswamis, numa idade jovem renunciou à sua linda esposa e casa opulenta para se unir ao Senhor Caitanya e ao Seu movimento de sankirtana. Durante dezesseis anos, ele foi o assistente pessoal do secretário do Senhor Caitanya, Swarupa Damodara. Junto com Swarupa Damodara, ele testemunhou os últimos dias do Senhor Caitanya. Depois do desaparecimento do Senhor, ele foi para Vrindavana, onde viveu austeramente, absorto em devoção, na companhia de Srila Rupa Goswami e Srila Sanatana Goswami. (Veja Sri Caitanya-caritamrta, Adi-lila 10.91-103 e Antya-lila, capítulo 6).</t>
    </r>
  </si>
  <si>
    <r>
      <rPr>
        <b/>
        <sz val="10"/>
        <rFont val="Verdana"/>
        <family val="2"/>
      </rPr>
      <t>SENHOR SRI RAMACHANDRA</t>
    </r>
    <r>
      <rPr>
        <sz val="10"/>
        <rFont val="Verdana"/>
        <family val="2"/>
      </rPr>
      <t xml:space="preserve"> é uma encarnação poderosa da Suprema Personalidade de Deus como um rei ideal. Ele apareceu em Treta-yuga, mais de dois milhões de anos atrás. Sob a ordem do Seu pai, Maharaja Dasharatha, o Senhor Ramachandra morou na floresta de Dandakaranya durante quatorze anos, junto com Sua esposa, Sita Devi, e Seu irmão mais jovem, Lakshmana. Depois que o poderoso demônio Ravana seqüestrou Sua esposa, o Senhor Ramachandra, com a ajuda do Seu fiel servo Hanuman, retornou e matou Ravana juntamente com os exércitos de Ravana. A história dos passatempos do Senhor Ramachandra é recontada pelo sábio Valmiki no Seu Ramayana. (Também veja Srimad-Bhagavatam 1.3.22, 2.7.23-25, 5.19.1-8 e Canto Nove, capítulos 10 e 11).</t>
    </r>
  </si>
  <si>
    <r>
      <rPr>
        <b/>
        <sz val="10"/>
        <rFont val="Verdana"/>
        <family val="2"/>
      </rPr>
      <t>RAMACHANDRA KAVIRAJA</t>
    </r>
    <r>
      <rPr>
        <sz val="10"/>
        <rFont val="Verdana"/>
        <family val="2"/>
      </rPr>
      <t xml:space="preserve"> foi um discípulo de Srila Srinivasa Acharya e um amigo íntimo de Srila Narottama dasa Thakura. Ele pregou amplamente as glórias do santo nome do Senhor Krishna e iniciou muitos discípulos no serviço do Senhor Caitanya. (Veja Sri Caitanya-caritamrta, Adi-lila 11.51).</t>
    </r>
  </si>
  <si>
    <r>
      <rPr>
        <b/>
        <sz val="10"/>
        <rFont val="Verdana"/>
        <family val="2"/>
      </rPr>
      <t>RAMANANDA RAYA</t>
    </r>
    <r>
      <rPr>
        <sz val="10"/>
        <rFont val="Verdana"/>
        <family val="2"/>
      </rPr>
      <t xml:space="preserve"> foi um dos associados mais íntimos do Senhor Caitanya Mahaprabhu. O Senhor Caitanya Mahaprabhu discutia com ele os tópicos mais confidenciais da consciência de Krishna, e, na companhia dele, o Senhor Caitanya apreciava os sentimentos mais profundos do serviço devocional. (Veja Sri Caitanya-caritamrta, Adi-lila 10.134, Madhya-lila 7.62-67, Madhya-lila capítulo 8, e Antya-lila capítulo 5).</t>
    </r>
  </si>
  <si>
    <r>
      <rPr>
        <b/>
        <sz val="10"/>
        <rFont val="Verdana"/>
        <family val="2"/>
      </rPr>
      <t>RAMANUJACHARYA</t>
    </r>
    <r>
      <rPr>
        <sz val="10"/>
        <rFont val="Verdana"/>
        <family val="2"/>
      </rPr>
      <t xml:space="preserve"> (1017-1137) foi o principal acharya na Sri-sampradaya, uma das quatro linhas principais de mestres e discípulos vaishnavas. Seu comentário do Vedanta-sutra - Sri-bhasya - estabelece a qualificada doutrina conhecida como Vishishtadvaita, não-dualismo. Forte proponente da filosofia do personalismo, ele ensinou que embora o Senhor Supremo e as almas individuais sejam qualitativamente unos, ainda assim há uma diferença entre eles, porque o Senhor é infinito e as entidades vivas são infinitesimais. Srila Ramanujacharya viajou extensivamente ao longo da Índia, ensinando o personalismo e derrotando os proponentes da filosofia monística. Fundou setenta e quatro centros de Sri Vaishnavism e iniciou setecentos sannyasis (monges renunciados), doze mil brahmacharis (estudantes celibatários), e milhares de chefes de famílias, inclusive os reis e proprietários de abastadas terras.</t>
    </r>
  </si>
  <si>
    <r>
      <rPr>
        <b/>
        <sz val="10"/>
        <rFont val="Verdana"/>
        <family val="2"/>
      </rPr>
      <t>RASIKANANDA PRABHU</t>
    </r>
    <r>
      <rPr>
        <sz val="10"/>
        <rFont val="Verdana"/>
        <family val="2"/>
      </rPr>
      <t xml:space="preserve"> pregou a consciência de Krishna em Orissa do norte depois do desaparecimento do Senhor Caitanya. Foi o principal discípulo de Shyamananda Goswami.</t>
    </r>
  </si>
  <si>
    <r>
      <rPr>
        <b/>
        <sz val="10"/>
        <rFont val="Verdana"/>
        <family val="2"/>
      </rPr>
      <t>RUPA GOSWAMI</t>
    </r>
    <r>
      <rPr>
        <sz val="10"/>
        <rFont val="Verdana"/>
        <family val="2"/>
      </rPr>
      <t xml:space="preserve"> é conhecido como bhakti-rasacharya, o perito nos gostos do puro serviço devocional. Ele e seu irmão mais velho, Srila Sanatana Goswami, abandonaram elevados postos no governo de Nawab Hussein Shah para se unirem a Sri Caitanya Mahaprabhu. Autorizado pelo Senhor Caitanya, Srila Rupa Goswami escreveu muitos livros sobre a ciência da consciência de Krishna. Um estudo sumário do seu Bhakti-rasamrita-sindhu está disponível como O Néctar da Devoção, e seu Upadeshamrita se encontra disponível como O néctar da instrução. (Veja Sri Caitanya-caritamrta, Adi-lila 10.84, Madhya-lila 1.36-41, Madhya-lila capítulo 19, e Antya-lila capítulo 1).</t>
    </r>
  </si>
  <si>
    <r>
      <rPr>
        <b/>
        <sz val="10"/>
        <rFont val="Verdana"/>
        <family val="2"/>
      </rPr>
      <t>SANATANA GOSWAMI</t>
    </r>
    <r>
      <rPr>
        <sz val="10"/>
        <rFont val="Verdana"/>
        <family val="2"/>
      </rPr>
      <t>, o irmão mais velho de Srila Rupa Goswami, era o sênior maior entre os seis Goswamis de Vrindavana. Em Varanasi, o Senhor Caitanya Mahaprabhu o instruiu em detalhes sobre a ciência do serviço devocional. O Senhor Caitanya enviou Srila Sanatana Goswami a Vrindavana e lhe deu uma missão quádrupla: descobrir os locais perdidos dos passatempos de Krishna, instalar Deidades do Senhor e organizar para Sua adoração, escrever livros sobre a consciência de Krishna, e ensinar as regras da vida devocional. Srila Sanatana Goswami, junto com Srila Rupa Goswami, cumpriu todas as quatro partes desta missão. (Veja Sri Caitanya-caritamrta, Adi-lila 10.84, Madhya-lila 1.35, Madhya-lila capítulos 20-24, e Antya-lila capítulo 4).</t>
    </r>
  </si>
  <si>
    <r>
      <rPr>
        <b/>
        <sz val="10"/>
        <rFont val="Verdana"/>
        <family val="2"/>
      </rPr>
      <t>SARANGA THAKURA</t>
    </r>
    <r>
      <rPr>
        <sz val="10"/>
        <rFont val="Verdana"/>
        <family val="2"/>
      </rPr>
      <t>, um associado de Sri Caitanya Mahaprabhu, vivia sob uma árvore de Bakula em Navadvipa durante o tempo do Senhor Caitanya. Durante o dia, ele juntava materiais para a adoração das suas Deidades, e à noite, ele cruzava o sagrado Rio Ganges para se unir aos kirtanas do Senhor Caitanya. O grande devoto Murari Thakura era seu discípulo. (Veja Sri Caitanya-caritamrta, Adi-lila 10.113).</t>
    </r>
  </si>
  <si>
    <r>
      <rPr>
        <b/>
        <sz val="10"/>
        <rFont val="Verdana"/>
        <family val="2"/>
      </rPr>
      <t>SITA DEVI</t>
    </r>
    <r>
      <rPr>
        <sz val="10"/>
        <rFont val="Verdana"/>
        <family val="2"/>
      </rPr>
      <t>, uma manifestação da Deusa da Fortuna, Lakshmi Devi, é a consorte eterna do Senhor Ramachandra. Quando o Senhor Ramachandra foi banido para a floresta de Dandakaranya, Sita Devi deixou os confortos do palácio real para se unir a Ele. Enquanto na floresta, ela foi raptada pelo rei demoníaco Ravana, contudo, apesar de seus esforços para desfrutar de Sua beleza, ela permaneceu sempre dedicada ao Senhor Ramachandra.</t>
    </r>
  </si>
  <si>
    <r>
      <rPr>
        <b/>
        <sz val="10"/>
        <rFont val="Verdana"/>
        <family val="2"/>
      </rPr>
      <t>SITA THAKURANI</t>
    </r>
    <r>
      <rPr>
        <sz val="10"/>
        <rFont val="Verdana"/>
        <family val="2"/>
      </rPr>
      <t xml:space="preserve"> era a esposa de Sri Advaita Acharya. Ela sempre estava absorta em amor maternal pelo Senhor Caitanya Mahaprabhu. Por causa do amor de Sita Devi, Saci Mata a escolheu como a primeira pessoa para adorar o Senhor Caitanya durante qualquer cerimônia auspiciosa. (Veja Sri Caitanya-caritamrta, Adi-lila 13.111-118).</t>
    </r>
  </si>
  <si>
    <r>
      <rPr>
        <b/>
        <sz val="10"/>
        <rFont val="Verdana"/>
        <family val="2"/>
      </rPr>
      <t>SIVANANDA SENA</t>
    </r>
    <r>
      <rPr>
        <sz val="10"/>
        <rFont val="Verdana"/>
        <family val="2"/>
      </rPr>
      <t>, um associado do Senhor Caitanya, usou todas suas posses e riqueza no serviço do Senhor Caitanya e dos seus devotos. Ele levava um grupo de 200 devotos da Bengala para Jagannatha Puri para assistir ao festival anual de Ratha-yatra todos os anos. Ele organizava a alimentação dos devotos, pedágios, balsas, e alojamento. A família de Shivananda Sena e criados eram todos dedicados ao Senhor Caitanya Mahaprabhu. (Veja Sri Caitanya-caritamrta, Adi-lila 10.54-55 e 10.60-64, e Antya-lila 1.16-32, 2.22-82, 10.142-151 e 12.15-53).</t>
    </r>
  </si>
  <si>
    <r>
      <rPr>
        <b/>
        <sz val="10"/>
        <rFont val="Verdana"/>
        <family val="2"/>
      </rPr>
      <t>SRINIVASA ACARYA</t>
    </r>
    <r>
      <rPr>
        <sz val="10"/>
        <rFont val="Verdana"/>
        <family val="2"/>
      </rPr>
      <t xml:space="preserve"> era um associado do grupo que primeiro trouxe os livros dos seis Goswamis de Vrindavana para a Bengala e Orissa. Ele converteu o Rei Birahambira à religião vaishnava e ajudou a organizar o primeiro festival de Gaura Purnima, celebrando o aniversário de nascimento do Senhor Caitanya, em Kheturi.</t>
    </r>
  </si>
  <si>
    <r>
      <rPr>
        <b/>
        <sz val="10"/>
        <rFont val="Verdana"/>
        <family val="2"/>
      </rPr>
      <t>SRIVASA PANDITA</t>
    </r>
    <r>
      <rPr>
        <sz val="10"/>
        <rFont val="Verdana"/>
        <family val="2"/>
      </rPr>
      <t>, ou Srivasa Thakura, era um associado do Panca-tattva, que consiste do Senhor Caitanya Mahaprabhu e Suas quatro expansões e energias imediatas. Todas as noites, o Senhor Caitanya e Seus associados cantavam os nomes de Krishna e dançavam na casa de Srivasa Pandita. Srivasa Pandita nunca fez qualquer esforço para sustentar os seus dependentes. Por causa da sua plena dedicação ao Senhor Caitanya e à missão Dele, o Senhor Caitanya provia todas as suas necessidades. (Veja Sri Caitanya-caritamrta, Adi-lila 10.8).</t>
    </r>
  </si>
  <si>
    <r>
      <rPr>
        <b/>
        <sz val="10"/>
        <rFont val="Verdana"/>
        <family val="2"/>
      </rPr>
      <t>SWARUPA DAMODARA GOSWAMI</t>
    </r>
    <r>
      <rPr>
        <sz val="10"/>
        <rFont val="Verdana"/>
        <family val="2"/>
      </rPr>
      <t xml:space="preserve"> era o secretário pessoal de Sri Caitanya Mahaprabhu. É dito que ele era como um segundo Mahaprabhu porque ele era profundamente entendido das conclusões do Senhor em Krishna-bhakti, serviço devocional a Krishna. Ele era um grande estudante bem como um músico especialista. Na companhia de Srila Swarupa Damodara Goswami a Jagannatha Puri, Sri Caitanya Mahaprabhu experimentava as emoções mais profundas do serviço devocional. (Veja Sri Caitanya-caritamrta, Adi-lila 4.105 e Madhya-lila 10.102-129 e 13.163-167).</t>
    </r>
  </si>
  <si>
    <r>
      <rPr>
        <b/>
        <sz val="10"/>
        <rFont val="Verdana"/>
        <family val="2"/>
      </rPr>
      <t>SHYAMANANDA PRABHU</t>
    </r>
    <r>
      <rPr>
        <sz val="10"/>
        <rFont val="Verdana"/>
        <family val="2"/>
      </rPr>
      <t>, um discípulo de Hridaya Caitanya, estabeleceu o templo de Sri Radha-Shyamasundara em Vrindavana. Sob a ordem do seu mestre espiritual, Shyamananda, junto com seu discípulo principal, Rasikananda Prabhu, divulgaram a adoração e o serviço ao Senhor Caitanya por toda Orissa.</t>
    </r>
  </si>
  <si>
    <r>
      <rPr>
        <b/>
        <sz val="10"/>
        <rFont val="Verdana"/>
        <family val="2"/>
      </rPr>
      <t>UDDHARANA DATTA THAKURA</t>
    </r>
    <r>
      <rPr>
        <sz val="10"/>
        <rFont val="Verdana"/>
        <family val="2"/>
      </rPr>
      <t xml:space="preserve"> era um associado íntimo do Senhor Nityananda. Criado em uma família de comerciantes de ouro, ele se casou depois e se tornou um ministro rico. O Senhor Nityananda se hospedava freqüentemente na casa dele. Na idade de vinte e seis anos, Uddharana Datta Thakura renunciou à sua casa e família e se uniu à festa de kirtana do Senhor Nityananda. (Veja Sri Caitanya-caritamrta, Adi-lila 11.41).</t>
    </r>
  </si>
  <si>
    <r>
      <rPr>
        <b/>
        <sz val="10"/>
        <rFont val="Verdana"/>
        <family val="2"/>
      </rPr>
      <t>VAKRESHWARA PANDITA</t>
    </r>
    <r>
      <rPr>
        <sz val="10"/>
        <rFont val="Verdana"/>
        <family val="2"/>
      </rPr>
      <t xml:space="preserve"> é mencionado no Sri Caitanya-caritamrita por causa de seu dançar extático. Uma vez, na casa de Srivasa Thakura, ele dançou em êxtase constante por setenta e duas horas. Ele fez muitos discípulos, especialmente em Orissa, entre eles Sri Gopala-guru Goswami. (Veja Sri Caitanya-caritamrta, Adi-lila 10.17-18).</t>
    </r>
  </si>
  <si>
    <r>
      <rPr>
        <b/>
        <sz val="10"/>
        <rFont val="Verdana"/>
        <family val="2"/>
      </rPr>
      <t>VAMANADEVA</t>
    </r>
    <r>
      <rPr>
        <sz val="10"/>
        <rFont val="Verdana"/>
        <family val="2"/>
      </rPr>
      <t xml:space="preserve"> é a encarnação do Senhor Krishna como um brahmana anão. O Senhor Vamanadeva implorou de Bali Maharaja três passos de terra. Quando o pedido foi concedido, o Senhor Vamanadeva assumiu uma forma gigantesca e com dois passos cobriu a terra primeiro, e então o universo inteiro. No terceiro passo, Bali Maharaja ficou satisfeito em receber o pé de lótus do Senhor em sua cabeça. (Veja Srimad-Bhagavatam, 1.3.19, 2.7.17 e Oitavo Canto, capítulos 20-23).</t>
    </r>
  </si>
  <si>
    <r>
      <rPr>
        <b/>
        <sz val="10"/>
        <rFont val="Verdana"/>
        <family val="2"/>
      </rPr>
      <t>VAMSHIDASA BABAJI MAHARAJA</t>
    </r>
    <r>
      <rPr>
        <sz val="10"/>
        <rFont val="Verdana"/>
        <family val="2"/>
      </rPr>
      <t xml:space="preserve"> era um devoto paramahamsa que às vezes vivia em Navadvipa na época de Srila Bhaktisiddhanta Saraswati Thakura. Usava só uma tanga e comia o que chegava até ele. Vamshidasa Babaji Maharaja viajou por toda a Índia, visitando lugares santos. Ele adorava o Senhor Krishna em uma plataforma espontânea que os neófitos no caminho de devoção não podem imitar.</t>
    </r>
  </si>
  <si>
    <r>
      <rPr>
        <b/>
        <sz val="10"/>
        <rFont val="Verdana"/>
        <family val="2"/>
      </rPr>
      <t>VAMSIVADANANDA THAKURA</t>
    </r>
    <r>
      <rPr>
        <sz val="10"/>
        <rFont val="Verdana"/>
        <family val="2"/>
      </rPr>
      <t xml:space="preserve"> escreveu muitos doces poemas que expressam sua devoção por Krishna. No dia em que ele apareceu, o Senhor Caitanya e Sri Advaita Prabhu estavam na casa dele na Bengala. Depois do desaparecimento de Srimati Vishnupriya Devi, adorou as Deidades dela em Navadvipa.</t>
    </r>
  </si>
  <si>
    <r>
      <rPr>
        <b/>
        <sz val="10"/>
        <rFont val="Verdana"/>
        <family val="2"/>
      </rPr>
      <t>VARAHADEVA</t>
    </r>
    <r>
      <rPr>
        <sz val="10"/>
        <rFont val="Verdana"/>
        <family val="2"/>
      </rPr>
      <t xml:space="preserve"> é a encarnação javali de Sri Krishna. Ele assumiu a forma de um javali para erguer o planeta terra da submersão no Oceano Garbhodaka com Suas presas. O demônio Hiryanyaksha tinha lançado o planeta terra neste oceano, mas o Senhor apunhalou o demônio com Seus dentes e salvou a Terra. (Veja Srimad-Bhagavatam, 1.3.7 e 2.7.1 e Canto três, Capítulos 13, 18 e 19).</t>
    </r>
  </si>
  <si>
    <r>
      <rPr>
        <b/>
        <sz val="10"/>
        <rFont val="Verdana"/>
        <family val="2"/>
      </rPr>
      <t>VASUDEVA GHOSH</t>
    </r>
    <r>
      <rPr>
        <sz val="10"/>
        <rFont val="Verdana"/>
        <family val="2"/>
      </rPr>
      <t>, um associado íntimo do Senhor Caitanya, era conhecido pelo seu kirtana. O Sri Caitanya-charitamrita diz que quando Vasudeva Ghosh liderava o kirtana, madeira e pedra se derretiam ao ouvi-lo. Ele compôs muitas canções sobre Sri Caitanya Mahaprabhu. Vasudeva Ghosh e seus irmãos Govinda e Madhava são os associados eternos do Senhor Caitanya e do Senhor Nityananda Prabhu. (Veja Sri Caitanya-caritamrta, Adi-lila 10.115, 11.14-15, 11.19 e 11.88).</t>
    </r>
  </si>
  <si>
    <r>
      <rPr>
        <b/>
        <sz val="10"/>
        <rFont val="Verdana"/>
        <family val="2"/>
      </rPr>
      <t>VIRACANDRA PRABHU</t>
    </r>
    <r>
      <rPr>
        <sz val="10"/>
        <rFont val="Verdana"/>
        <family val="2"/>
      </rPr>
      <t xml:space="preserve"> era o filho da segunda esposa do Senhor Nityananda, Vasudha Devi, e era um discípulo de Sri Jahnava Devi, a primeira esposa do Senhor Nityananda. Ele é considerado uma encarnação de Kshirodakasayi Visnu.</t>
    </r>
  </si>
  <si>
    <r>
      <rPr>
        <b/>
        <sz val="10"/>
        <rFont val="Verdana"/>
        <family val="2"/>
      </rPr>
      <t>VISNUPRIYA DEVI</t>
    </r>
    <r>
      <rPr>
        <sz val="10"/>
        <rFont val="Verdana"/>
        <family val="2"/>
      </rPr>
      <t xml:space="preserve"> era a esposa do Senhor Caitanya antes de Ele tomar sannyasa. Depois do Seu sannyasa, ela viveu uma vida de severa austeridade. Diariamente, separava um grão de arroz para cada volta do mantra Hare Krishna que cantava. Ao término do dia, cozinhava e oferecia estes poucos grãos ao Senhor Caitanya, e isso era sua comida. Ela é uma manifestação da energia interna do Senhor. (Veja o comentário Bhaktivedanta do Srimad-Bhagavatam, 4.23.20).</t>
    </r>
  </si>
  <si>
    <r>
      <rPr>
        <b/>
        <sz val="10"/>
        <rFont val="Verdana"/>
        <family val="2"/>
      </rPr>
      <t>VISVANATHA CAKRAVARTI THAKURA</t>
    </r>
    <r>
      <rPr>
        <sz val="10"/>
        <rFont val="Verdana"/>
        <family val="2"/>
      </rPr>
      <t>, um grande acharya vaishnava, apareceu em 1674, onde é agora o distrito de Nadia da Bengala Ocidental. Durante sua época, ele serviu como o protetor, guardião e acharya da linha Gaudiya vaishnava. Ele escreveu mais de quarenta textos em sânscrito sobre a ciência da pura devoção, inclusive comentários do Srimad-Bhagavatam, Bhagavad-gita, e os livros dos seis Goswamis. Suas oito orações para o mestre espiritual são cantadas diariamente pelos Gaudiya vaishnavas.</t>
    </r>
  </si>
  <si>
    <r>
      <rPr>
        <b/>
        <sz val="10"/>
        <rFont val="Verdana"/>
        <family val="2"/>
      </rPr>
      <t>VISVARUPA</t>
    </r>
    <r>
      <rPr>
        <sz val="10"/>
        <rFont val="Verdana"/>
        <family val="2"/>
      </rPr>
      <t xml:space="preserve"> era o irmão mais velho do Senhor Caitanya. Ele é considerado uma expansão parcial do Senhor Nityananda. Numa idade precoce, ele deixou sua casa para tomar sannyasa. Em 1431, desapareceu em Pandarpura no distrito de Solapura, Índia. (Veja Sri Caitanya-caritamrta, Adi-lila 10.106, 13.74-80, e 15.11-14 e Madhya-lila 9.299-300).</t>
    </r>
  </si>
  <si>
    <r>
      <rPr>
        <b/>
        <sz val="10"/>
        <rFont val="Verdana"/>
        <family val="2"/>
      </rPr>
      <t>VRNDAVANA DASA THAKURA</t>
    </r>
    <r>
      <rPr>
        <sz val="10"/>
        <rFont val="Verdana"/>
        <family val="2"/>
      </rPr>
      <t xml:space="preserve"> foi o autor do Sri Caitanya Bhagavata, uma grande biografia do Senhor Caitanya Mahaprabhu. Ele é considerado a manifestação de Vyasadeva dos passatempos do Senhor Caitanya. Nasceu logo após o desaparecimento de Sri Caitanya Mahaprabhu. Na idade de vinte anos, aceitou iniciação formal do Senhor Nityananda. Sob a ordem do Senhor Nityananda escreveu o Sri Caitanya Bhagavata. (Veja Sri Caitanya-caritamrta, Adi-lila 8.33-42 e 11.54-55).</t>
    </r>
  </si>
  <si>
    <t>Festivais, votos (vratas) e outros eventos do calendário vaisnava</t>
  </si>
  <si>
    <t>(Vaisnava Academy for Girls, Alachua, Florida, USA)</t>
  </si>
  <si>
    <t>Baseado nas explanações compiladas por Krishna-priya Devi Dasi</t>
  </si>
  <si>
    <t>Aqui estão breves dados sobre festivais, votos (vratas) e outros eventos (listados alfabeticamente) observados no calendário vaisnava.</t>
  </si>
  <si>
    <t>Nota: O calendário vaishnava usa o termo "aparecimento" para denotar o nascimento destas grandes almas e encarnações e o termo "desaparecimento" para denotar sua partida deste mundo. Descrições mais completas serão encontradas nos livros de Sua Divina Graça A. C. Bhaktivedanta Swami Prabhupada, especialmente o Sri Caitanya-caritamrta.</t>
  </si>
  <si>
    <t>Fonte: www.gopala.blog.br/products/festivais-votos-e-outros-eventos-do-calendario-vaishnava</t>
  </si>
  <si>
    <r>
      <rPr>
        <b/>
        <sz val="10"/>
        <rFont val="Verdana"/>
        <family val="2"/>
      </rPr>
      <t>Bahulastami</t>
    </r>
    <r>
      <rPr>
        <sz val="10"/>
        <rFont val="Verdana"/>
        <family val="2"/>
      </rPr>
      <t xml:space="preserve"> -- dia de aparecimento do Radha-kunda e Syama-kunda, lagos sagrados que são lugares de banho de Srimati Radharani e do Senhor Krishna em Vrndavana.</t>
    </r>
  </si>
  <si>
    <r>
      <rPr>
        <b/>
        <sz val="10"/>
        <rFont val="Verdana"/>
        <family val="2"/>
      </rPr>
      <t>Balarama Rasayatra</t>
    </r>
    <r>
      <rPr>
        <sz val="10"/>
        <rFont val="Verdana"/>
        <family val="2"/>
      </rPr>
      <t xml:space="preserve"> -- dança da rasa da primavera do Senhor Balarama com Suas namoradas vaqueirinhas.</t>
    </r>
  </si>
  <si>
    <r>
      <rPr>
        <b/>
        <sz val="10"/>
        <rFont val="Verdana"/>
        <family val="2"/>
      </rPr>
      <t>Bali Daityaraja Puja</t>
    </r>
    <r>
      <rPr>
        <sz val="10"/>
        <rFont val="Verdana"/>
        <family val="2"/>
      </rPr>
      <t xml:space="preserve"> -- festival que comemora a rendição de Bali Maharaja ao Senhor Vamanadeva, a encarnação de anão do Senhor Krsna. Uma Deidade de Vamana é adorada.</t>
    </r>
  </si>
  <si>
    <r>
      <rPr>
        <b/>
        <sz val="10"/>
        <rFont val="Verdana"/>
        <family val="2"/>
      </rPr>
      <t>Bhismastami</t>
    </r>
    <r>
      <rPr>
        <sz val="10"/>
        <rFont val="Verdana"/>
        <family val="2"/>
      </rPr>
      <t xml:space="preserve"> -- aniversário de aparecimento de Bhismadeva, o "avô" dos Pandavas.</t>
    </r>
  </si>
  <si>
    <r>
      <rPr>
        <b/>
        <sz val="10"/>
        <rFont val="Verdana"/>
        <family val="2"/>
      </rPr>
      <t>Candana Yatra</t>
    </r>
    <r>
      <rPr>
        <sz val="10"/>
        <rFont val="Verdana"/>
        <family val="2"/>
      </rPr>
      <t xml:space="preserve"> -- é um festival durante a estação quente da Índia, no qual as Deidades são cobertas com pasta de sândalo (candana) para refrescá-Las. (Geralmente, isso não é prático no Ocidente, onde é frio durante essa época do ano.)</t>
    </r>
  </si>
  <si>
    <r>
      <rPr>
        <b/>
        <sz val="10"/>
        <rFont val="Verdana"/>
        <family val="2"/>
      </rPr>
      <t>Caturmasya</t>
    </r>
    <r>
      <rPr>
        <sz val="10"/>
        <rFont val="Verdana"/>
        <family val="2"/>
      </rPr>
      <t xml:space="preserve"> -- é um período de quatro (catur) meses (masya) durante o qual chove muito na Índia e os sábios param de viajar e se recolhem para fazer austeridades. Na ISKCON ele é observado principalmente fazendo-se os jejuns específicos. Consultar o Sri Caitanya-Caritamrta, Madhya-lila, volume I, pág. 334. Caturmasya não é opcional para vaisnavas. Primeiro mês de Caturmasya - jejum de vegetais de folhas verdes frondosas, por um mês. Segundo mês de Caturmasya - jejum de yogurte por um mês. Terceiro mes de Caturmasya - Jejum de leite por um mês. Quarto mês Caturmasya - jejum de urad dahl, lentilha, por um mês.</t>
    </r>
  </si>
  <si>
    <r>
      <rPr>
        <b/>
        <sz val="10"/>
        <rFont val="Verdana"/>
        <family val="2"/>
      </rPr>
      <t>Damodara Masa</t>
    </r>
    <r>
      <rPr>
        <sz val="10"/>
        <rFont val="Verdana"/>
        <family val="2"/>
      </rPr>
      <t xml:space="preserve"> -- o mês de Damodara. Ao longo deste mês, os devotos comemoram o passatempo do travesso Senhor Krsna sendo amarrado com cordas por mãe Yasoda. Os devotos oferecem pequenas lâmpadas de ghi todos os dias ao Senhor Damodara (Krsna).</t>
    </r>
  </si>
  <si>
    <r>
      <rPr>
        <b/>
        <sz val="10"/>
        <rFont val="Verdana"/>
        <family val="2"/>
      </rPr>
      <t>Dipa-dan, Dipavali, ou Diwali (Festival das luzes) (e Kalipuja)</t>
    </r>
    <r>
      <rPr>
        <sz val="10"/>
        <rFont val="Verdana"/>
        <family val="2"/>
      </rPr>
      <t xml:space="preserve"> -- comemoração do retorno do Senhor Rama do exílio para Ayodhya, Sua capital, após a derrota do demônio Ravana. (Vaishnavas não observam regularmente Kalipuja, a adoração a Durga Devi.)</t>
    </r>
  </si>
  <si>
    <r>
      <rPr>
        <b/>
        <sz val="10"/>
        <rFont val="Verdana"/>
        <family val="2"/>
      </rPr>
      <t>Ekadasi</t>
    </r>
    <r>
      <rPr>
        <sz val="10"/>
        <rFont val="Verdana"/>
        <family val="2"/>
      </rPr>
      <t xml:space="preserve"> -- é o décimo primeiro dia lunar (tithi) das quinzenas brilhante (shukla paksha) ou escura (krishna paksha) de cada mês lunar (masa) do Calendário Védico (também chamado Panchang). Nestes dias se observa jejum completo de grãos, feijões, cereais e derivados.</t>
    </r>
  </si>
  <si>
    <r>
      <rPr>
        <b/>
        <sz val="10"/>
        <rFont val="Verdana"/>
        <family val="2"/>
      </rPr>
      <t>Ganga Puja</t>
    </r>
    <r>
      <rPr>
        <sz val="10"/>
        <rFont val="Verdana"/>
        <family val="2"/>
      </rPr>
      <t xml:space="preserve"> -- aniversário de aparecimento de Ganga Devi, a semideusa do rio Ganges.</t>
    </r>
  </si>
  <si>
    <r>
      <rPr>
        <b/>
        <sz val="10"/>
        <rFont val="Verdana"/>
        <family val="2"/>
      </rPr>
      <t>Ganga Sagara Mela</t>
    </r>
    <r>
      <rPr>
        <sz val="10"/>
        <rFont val="Verdana"/>
        <family val="2"/>
      </rPr>
      <t xml:space="preserve"> -- festival observado especialmente na confluência do Ganges com a baía da Bengala. Kapilasrama, o asrama da encarnação do Senhor Krsna como Kapiladeva, o filho de Devahuti, está situado neste lugar. O festival comemora a trazida do rio Ganges pelo rei Bhagirathi dos planetas celestiais para o oceano e os planetas inferiores.</t>
    </r>
  </si>
  <si>
    <r>
      <rPr>
        <b/>
        <sz val="10"/>
        <rFont val="Verdana"/>
        <family val="2"/>
      </rPr>
      <t>Gaura Purnima</t>
    </r>
    <r>
      <rPr>
        <sz val="10"/>
        <rFont val="Verdana"/>
        <family val="2"/>
      </rPr>
      <t xml:space="preserve"> -- aniversário de aparecimento do Senhor Sri Caitanya Mahaprabhu, que é o mesmo Krishna no papel de Seu próprio devoto. Ele aparece neste mundo para difundir o amor a Krishna através do canto congregacional de Seus santos nomes. Ele apareceu em Sridhama Mayapur, Bengala Ocidental, em 1486. Suas atividades e ensinamentos estão descritos em detalhes no livro "Ensinamentos do Senhor Caitanya" e no "Sri Caitanya-Caritamrta". (Veja também o Srimad-Bhagavatam 11.5.32)</t>
    </r>
  </si>
  <si>
    <r>
      <rPr>
        <b/>
        <sz val="10"/>
        <rFont val="Verdana"/>
        <family val="2"/>
      </rPr>
      <t>Gopastami, ou Gosthastami</t>
    </r>
    <r>
      <rPr>
        <sz val="10"/>
        <rFont val="Verdana"/>
        <family val="2"/>
      </rPr>
      <t xml:space="preserve"> -- após haver previamente pastoreado os bezerros, neste dia Krishna saiu para pastorear as vacas pela primeira vez. Assim Ele se tornou um gopa, um vaqueiro. Neste dia as gosalas (currais para vacas) são limpas, as vacas são adoradas e prasada (comida santificada) é oferecida a elas pelos devotos.</t>
    </r>
  </si>
  <si>
    <r>
      <rPr>
        <b/>
        <sz val="10"/>
        <rFont val="Verdana"/>
        <family val="2"/>
      </rPr>
      <t>Govardhana Puja</t>
    </r>
    <r>
      <rPr>
        <sz val="10"/>
        <rFont val="Verdana"/>
        <family val="2"/>
      </rPr>
      <t xml:space="preserve"> (adoração à Colina de Govardhana) -- festival que comemora a adoração da colina de Govardhana pelos residentes de Vrndavana e o levantamento da colina pelo Senhor Krsna.</t>
    </r>
  </si>
  <si>
    <r>
      <rPr>
        <b/>
        <sz val="10"/>
        <rFont val="Verdana"/>
        <family val="2"/>
      </rPr>
      <t>Go Puja (ou Go-krda)</t>
    </r>
    <r>
      <rPr>
        <sz val="10"/>
        <rFont val="Verdana"/>
        <family val="2"/>
      </rPr>
      <t xml:space="preserve"> -- neste dia, de acordo com o Hari-Bhakti-Vilasa, deve-se decorar as vacas e os touros, fazê-los correr, e fazer com que os touros arem o campo.</t>
    </r>
  </si>
  <si>
    <r>
      <rPr>
        <b/>
        <sz val="10"/>
        <rFont val="Verdana"/>
        <family val="2"/>
      </rPr>
      <t>Gundica Marjana</t>
    </r>
    <r>
      <rPr>
        <sz val="10"/>
        <rFont val="Verdana"/>
        <family val="2"/>
      </rPr>
      <t xml:space="preserve"> -- limpeza do templo de Gundica em Jagannatha Puri, Índia.</t>
    </r>
  </si>
  <si>
    <r>
      <rPr>
        <b/>
        <sz val="10"/>
        <rFont val="Verdana"/>
        <family val="2"/>
      </rPr>
      <t>Guru (Vyasa) Purnima</t>
    </r>
    <r>
      <rPr>
        <sz val="10"/>
        <rFont val="Verdana"/>
        <family val="2"/>
      </rPr>
      <t xml:space="preserve"> -- aniversário de aparecimento de Srila Vyasadeva, o compilador da literatura Védica.</t>
    </r>
  </si>
  <si>
    <r>
      <rPr>
        <b/>
        <sz val="10"/>
        <rFont val="Verdana"/>
        <family val="2"/>
      </rPr>
      <t>Hera Pancami</t>
    </r>
    <r>
      <rPr>
        <sz val="10"/>
        <rFont val="Verdana"/>
        <family val="2"/>
      </rPr>
      <t xml:space="preserve"> -- é um festival realizado três dias após o Ratha Yatra para celebrar a visita de Srimati Rukmini Devi a Vrndavana para levar o Senhor Krsna de volta a Dvaraka. (Veja o Sri Caitanya-Caritamrta, Antya-lila, volume I, páginas 770 e 771)</t>
    </r>
  </si>
  <si>
    <r>
      <rPr>
        <b/>
        <sz val="10"/>
        <rFont val="Verdana"/>
        <family val="2"/>
      </rPr>
      <t>Jagaddhatri Puja</t>
    </r>
    <r>
      <rPr>
        <sz val="10"/>
        <rFont val="Verdana"/>
        <family val="2"/>
      </rPr>
      <t xml:space="preserve"> -- dia do festival de uma forma de Mahamaya ou Durga chamada Jagaddhatri, "a mantenedora do mundo material". Esse festival é predominantemente comemorado na Bengala. (os vaishnavas geralmente não observam este festival)</t>
    </r>
  </si>
  <si>
    <r>
      <rPr>
        <b/>
        <sz val="10"/>
        <rFont val="Verdana"/>
        <family val="2"/>
      </rPr>
      <t>Jagannatha Misra Festival</t>
    </r>
    <r>
      <rPr>
        <sz val="10"/>
        <rFont val="Verdana"/>
        <family val="2"/>
      </rPr>
      <t xml:space="preserve"> -- dia em que o pai do Senhor Caitanya Mahaprabhu (Jagannatha Misra) fez as celebrações do aparecimento dEle.</t>
    </r>
  </si>
  <si>
    <r>
      <rPr>
        <b/>
        <sz val="10"/>
        <rFont val="Verdana"/>
        <family val="2"/>
      </rPr>
      <t>Jahnu Saptami</t>
    </r>
    <r>
      <rPr>
        <sz val="10"/>
        <rFont val="Verdana"/>
        <family val="2"/>
      </rPr>
      <t xml:space="preserve"> -- dia em que o sábio Jahnu liberou o rio Ganges depois de tê-lo engolido. Neste dia, se possível, deve-se adorar o Ganges e tomar banho em suas águas.</t>
    </r>
  </si>
  <si>
    <r>
      <rPr>
        <b/>
        <sz val="10"/>
        <rFont val="Verdana"/>
        <family val="2"/>
      </rPr>
      <t>Katyayani vrata</t>
    </r>
    <r>
      <rPr>
        <sz val="10"/>
        <rFont val="Verdana"/>
        <family val="2"/>
      </rPr>
      <t xml:space="preserve"> -- um voto de um mês (vaisnava) para observar austeridades para agradar Katyayani Devi, ou Yogamaya Devi, a energia espiritual do Senhor Krishna.</t>
    </r>
  </si>
  <si>
    <r>
      <rPr>
        <b/>
        <sz val="10"/>
        <rFont val="Verdana"/>
        <family val="2"/>
      </rPr>
      <t>Krishna Janmastami</t>
    </r>
    <r>
      <rPr>
        <sz val="10"/>
        <rFont val="Verdana"/>
        <family val="2"/>
      </rPr>
      <t xml:space="preserve"> -- o aniversário de aparecimento do Senhor Sri Krishna, a Suprema Personalidade de Deus.</t>
    </r>
  </si>
  <si>
    <r>
      <rPr>
        <b/>
        <sz val="10"/>
        <rFont val="Verdana"/>
        <family val="2"/>
      </rPr>
      <t>Krishna Phula Dola, Salila Vihara</t>
    </r>
    <r>
      <rPr>
        <sz val="10"/>
        <rFont val="Verdana"/>
        <family val="2"/>
      </rPr>
      <t xml:space="preserve"> -- festival de barco de verão para as Deidades de Sri Sri Radha-Krsna.</t>
    </r>
  </si>
  <si>
    <r>
      <rPr>
        <b/>
        <sz val="10"/>
        <rFont val="Verdana"/>
        <family val="2"/>
      </rPr>
      <t>Krishna Pusya abhiseka</t>
    </r>
    <r>
      <rPr>
        <sz val="10"/>
        <rFont val="Verdana"/>
        <family val="2"/>
      </rPr>
      <t xml:space="preserve"> -- durante o puja (adoração) matinal a Deidade ou uma salagrama é banhada em puro ghi. Srila Prabhupada uma vez explicou o festival dessa maneira: "Krishna era só um brinquedo nas mãos das gopis, então um dia as gopis decidiram que 'Nós vamos decorá-lO'. Pusyabhisheka quer dizer uma cerimônia para decorar com abundância a Deidade com flores, ornamentos, tecidos etc. Depois disso deve haver uma procissão pelas ruas, de forma que todos os cidadãos vejam quão belo Krishna se apresenta."</t>
    </r>
  </si>
  <si>
    <r>
      <rPr>
        <b/>
        <sz val="10"/>
        <rFont val="Verdana"/>
        <family val="2"/>
      </rPr>
      <t>Krsna Rasayatra</t>
    </r>
    <r>
      <rPr>
        <sz val="10"/>
        <rFont val="Verdana"/>
        <family val="2"/>
      </rPr>
      <t xml:space="preserve"> -- dança da rasa do Senhor Krishna com as gopis.</t>
    </r>
  </si>
  <si>
    <r>
      <rPr>
        <b/>
        <sz val="10"/>
        <rFont val="Verdana"/>
        <family val="2"/>
      </rPr>
      <t>Krishna Saradiya Rasayatra</t>
    </r>
    <r>
      <rPr>
        <sz val="10"/>
        <rFont val="Verdana"/>
        <family val="2"/>
      </rPr>
      <t xml:space="preserve"> -- dança da rasa de outono do Senhor Krishna com Suas namoradas.</t>
    </r>
  </si>
  <si>
    <r>
      <rPr>
        <b/>
        <sz val="10"/>
        <rFont val="Verdana"/>
        <family val="2"/>
      </rPr>
      <t>Krishna Vasanta Rasa</t>
    </r>
    <r>
      <rPr>
        <sz val="10"/>
        <rFont val="Verdana"/>
        <family val="2"/>
      </rPr>
      <t xml:space="preserve"> -- dança da rasa da primavera do Senhor Krsna.</t>
    </r>
  </si>
  <si>
    <r>
      <rPr>
        <b/>
        <sz val="10"/>
        <rFont val="Verdana"/>
        <family val="2"/>
      </rPr>
      <t>Laksmi Puja</t>
    </r>
    <r>
      <rPr>
        <sz val="10"/>
        <rFont val="Verdana"/>
        <family val="2"/>
      </rPr>
      <t xml:space="preserve"> -- adoração a Laksmi Devi, a consorte do Senhor Visnu (não observado por Gaudiya Vaisnavas).</t>
    </r>
  </si>
  <si>
    <r>
      <rPr>
        <b/>
        <sz val="10"/>
        <rFont val="Verdana"/>
        <family val="2"/>
      </rPr>
      <t>Lalita sasti</t>
    </r>
    <r>
      <rPr>
        <sz val="10"/>
        <rFont val="Verdana"/>
        <family val="2"/>
      </rPr>
      <t xml:space="preserve"> -- dia de aparecimento de Lalita-sakhi, a confidente íntima de Srimati Radharani.</t>
    </r>
  </si>
  <si>
    <r>
      <rPr>
        <b/>
        <sz val="10"/>
        <rFont val="Verdana"/>
        <family val="2"/>
      </rPr>
      <t>Nandotsava</t>
    </r>
    <r>
      <rPr>
        <sz val="10"/>
        <rFont val="Verdana"/>
        <family val="2"/>
      </rPr>
      <t xml:space="preserve"> -- festival observado por Nanda Maharaja, o pai do Senhor Krishna, para celebrar Seu aparecimento.</t>
    </r>
  </si>
  <si>
    <r>
      <rPr>
        <b/>
        <sz val="10"/>
        <rFont val="Verdana"/>
        <family val="2"/>
      </rPr>
      <t>Nrsimha Caturdasi</t>
    </r>
    <r>
      <rPr>
        <sz val="10"/>
        <rFont val="Verdana"/>
        <family val="2"/>
      </rPr>
      <t xml:space="preserve"> -- aniversário de aparecimento do Senhor Nrsimhadeva, a encarnação do Senhor Krsna metade homem, metade leão.</t>
    </r>
  </si>
  <si>
    <r>
      <rPr>
        <b/>
        <sz val="10"/>
        <rFont val="Verdana"/>
        <family val="2"/>
      </rPr>
      <t>Odana sasthi</t>
    </r>
    <r>
      <rPr>
        <sz val="10"/>
        <rFont val="Verdana"/>
        <family val="2"/>
      </rPr>
      <t xml:space="preserve"> -- começo do inverno na Índia. A partir deste dia deve-se oferecer ao Senhor Jagannatha um agasalho de inverno. Segundo o livro de adoração Arcana Marga, deve-se primeiro lavar o tecido para remover toda goma e então se pode utilizá-lo para agasalhar o Senhor. No Brasil esta cerimônia pode ser observada no primeiro dia do inverno, 21 de junho. (Veja o Sri Caitanya-Caritamrta, Madhya-lila, volume II, pág. 805, verso 78)</t>
    </r>
  </si>
  <si>
    <r>
      <rPr>
        <b/>
        <sz val="10"/>
        <rFont val="Verdana"/>
        <family val="2"/>
      </rPr>
      <t>Panihati Cida Dahi Utsava</t>
    </r>
    <r>
      <rPr>
        <sz val="10"/>
        <rFont val="Verdana"/>
        <family val="2"/>
      </rPr>
      <t xml:space="preserve"> -- festival de arroz inflado (tipo pipoca) com iogurte de Srila Raghunatha Dasa Gosvami para o Senhor Caitanya e Seus associados. Celebrado especialmente em Panihati, na Bengala Ocidental.</t>
    </r>
  </si>
  <si>
    <r>
      <rPr>
        <b/>
        <sz val="10"/>
        <rFont val="Verdana"/>
        <family val="2"/>
      </rPr>
      <t>Radhastami</t>
    </r>
    <r>
      <rPr>
        <sz val="10"/>
        <rFont val="Verdana"/>
        <family val="2"/>
      </rPr>
      <t xml:space="preserve"> -- aniversário de aparecimento de Srimati Radharani,a eterna consorte do Senhor Krishna.</t>
    </r>
  </si>
  <si>
    <r>
      <rPr>
        <b/>
        <sz val="10"/>
        <rFont val="Verdana"/>
        <family val="2"/>
      </rPr>
      <t>Radha Govinda Jhulana Yatra</t>
    </r>
    <r>
      <rPr>
        <sz val="10"/>
        <rFont val="Verdana"/>
        <family val="2"/>
      </rPr>
      <t xml:space="preserve"> -- é o festival do balanço de Radha-Krshna. As Deidades Se divertem em um balanço decorado com bastante esmero.</t>
    </r>
  </si>
  <si>
    <r>
      <rPr>
        <b/>
        <sz val="10"/>
        <rFont val="Verdana"/>
        <family val="2"/>
      </rPr>
      <t>Radha Kunda prakat, Snana Dana</t>
    </r>
    <r>
      <rPr>
        <sz val="10"/>
        <rFont val="Verdana"/>
        <family val="2"/>
      </rPr>
      <t xml:space="preserve"> -- aniversário de aparecimento de Radha-kunda, o lago onde Srimati Radharani Se banha em Vrndavana. Os devotos tomam banho lá especialmente na meia-noite deste dia.</t>
    </r>
  </si>
  <si>
    <r>
      <rPr>
        <b/>
        <sz val="10"/>
        <rFont val="Verdana"/>
        <family val="2"/>
      </rPr>
      <t>Radha Ramana Devji - aparecimento</t>
    </r>
    <r>
      <rPr>
        <sz val="10"/>
        <rFont val="Verdana"/>
        <family val="2"/>
      </rPr>
      <t xml:space="preserve"> -- aparecimento da deidade do Senhor Krishna adorada por Srila Gopala Bhatta Gosvami.</t>
    </r>
  </si>
  <si>
    <r>
      <rPr>
        <b/>
        <sz val="10"/>
        <rFont val="Verdana"/>
        <family val="2"/>
      </rPr>
      <t>Ramacandra Vijayotsava</t>
    </r>
    <r>
      <rPr>
        <sz val="10"/>
        <rFont val="Verdana"/>
        <family val="2"/>
      </rPr>
      <t xml:space="preserve"> -- celebração da vitória do Senhor Ramacandra sobre o demônio Ravana. Uma grande imagem de Ravana é ceremoniosamente queimada.</t>
    </r>
  </si>
  <si>
    <r>
      <rPr>
        <b/>
        <sz val="10"/>
        <rFont val="Verdana"/>
        <family val="2"/>
      </rPr>
      <t>Ratha Yatra</t>
    </r>
    <r>
      <rPr>
        <sz val="10"/>
        <rFont val="Verdana"/>
        <family val="2"/>
      </rPr>
      <t xml:space="preserve"> -- festival de carros em Jagannatha Puri, Índia, no qual o Senhor Krsna, na forma do Senhor Jagannatha, passeia com o Senhor Balarama e Subhadra Devi. (Hera Pancami depois de 4 dias) (Retorno do Ratha depois de 8 dias)</t>
    </r>
  </si>
  <si>
    <r>
      <rPr>
        <b/>
        <sz val="10"/>
        <rFont val="Verdana"/>
        <family val="2"/>
      </rPr>
      <t>Salagrama e Tulasi Jala Dana</t>
    </r>
    <r>
      <rPr>
        <sz val="10"/>
        <rFont val="Verdana"/>
        <family val="2"/>
      </rPr>
      <t xml:space="preserve"> -- durante a estação quente na Índia, uma vasilha de água gotejante é colocada em cima de Tulasi e Salagrama para mantê-los refrescados. (Geralmente, isso não é prático no Ocidente, onde é frio durante essa época do ano.)</t>
    </r>
  </si>
  <si>
    <r>
      <rPr>
        <b/>
        <sz val="10"/>
        <rFont val="Verdana"/>
        <family val="2"/>
      </rPr>
      <t>Sarasvati Puja</t>
    </r>
    <r>
      <rPr>
        <sz val="10"/>
        <rFont val="Verdana"/>
        <family val="2"/>
      </rPr>
      <t xml:space="preserve"> -- adoração a deusa Sarasvati. (geralmente não observado por vaishnavas)</t>
    </r>
  </si>
  <si>
    <r>
      <rPr>
        <b/>
        <sz val="10"/>
        <rFont val="Verdana"/>
        <family val="2"/>
      </rPr>
      <t>Siva Ratri</t>
    </r>
    <r>
      <rPr>
        <sz val="10"/>
        <rFont val="Verdana"/>
        <family val="2"/>
      </rPr>
      <t xml:space="preserve"> -- adoração ao Senhor Siva. Os devotos podem banhar uma Siva-linga em água e panca-gavya (cinco substâncias da vaca) e oferecer Krsna-prasada ao Senhor Siva. Jejuar é opcional para vaisnavas.</t>
    </r>
  </si>
  <si>
    <r>
      <rPr>
        <b/>
        <sz val="10"/>
        <rFont val="Verdana"/>
        <family val="2"/>
      </rPr>
      <t>Snana Dana</t>
    </r>
    <r>
      <rPr>
        <sz val="10"/>
        <rFont val="Verdana"/>
        <family val="2"/>
      </rPr>
      <t xml:space="preserve"> -- aniversário de aparecimento de Radha-kunda, o lago onde Srimati Radharani Se banha em Vrndavana. Os devotos tomam banho lá especialmente na meia-noite deste dia.</t>
    </r>
  </si>
  <si>
    <r>
      <rPr>
        <b/>
        <sz val="10"/>
        <rFont val="Verdana"/>
        <family val="2"/>
      </rPr>
      <t>Snana Yatra</t>
    </r>
    <r>
      <rPr>
        <sz val="10"/>
        <rFont val="Verdana"/>
        <family val="2"/>
      </rPr>
      <t xml:space="preserve"> -- neste dia de lua cheia, dezesseis dias lunares antes do Ratha Yatra, o Senhor Jagannatha é banhado. Ele fica doente e Se retira para descansar por quatorze dias. Então um cuidado especial é oferecido a Ele até que Ele saia para o Ratha Yatra.</t>
    </r>
  </si>
  <si>
    <r>
      <rPr>
        <b/>
        <sz val="10"/>
        <rFont val="Verdana"/>
        <family val="2"/>
      </rPr>
      <t>Srila Prabhupada - Aceitação de sannyasa</t>
    </r>
    <r>
      <rPr>
        <sz val="10"/>
        <rFont val="Verdana"/>
        <family val="2"/>
      </rPr>
      <t xml:space="preserve"> -- Srila Prabhupada aceitou sannyasa, a ordem renunciada da vida, de Sri Srimad Bhakti Vijnana Kesava Goswami Maharaja em Mathura, Índia, em 1959.</t>
    </r>
  </si>
  <si>
    <r>
      <rPr>
        <b/>
        <sz val="10"/>
        <rFont val="Verdana"/>
        <family val="2"/>
      </rPr>
      <t>Srila Prabhupada - Partida para os EUA</t>
    </r>
    <r>
      <rPr>
        <sz val="10"/>
        <rFont val="Verdana"/>
        <family val="2"/>
      </rPr>
      <t xml:space="preserve"> -- neste dia, em 1965, Srila Prabhupada deixou Calcutá a bordo do navio cargueiro a vapor Jaladuta.</t>
    </r>
  </si>
  <si>
    <r>
      <rPr>
        <b/>
        <sz val="10"/>
        <rFont val="Verdana"/>
        <family val="2"/>
      </rPr>
      <t>Srila Prabhupada - Chegada aos EUA</t>
    </r>
    <r>
      <rPr>
        <sz val="10"/>
        <rFont val="Verdana"/>
        <family val="2"/>
      </rPr>
      <t xml:space="preserve"> -- Srila Prabhupada chegou em Boston em 17 de setembro de 1965.</t>
    </r>
  </si>
  <si>
    <r>
      <rPr>
        <b/>
        <sz val="10"/>
        <rFont val="Verdana"/>
        <family val="2"/>
      </rPr>
      <t>Srila Prabhupada - Fundação da ISKCON em Nova York</t>
    </r>
    <r>
      <rPr>
        <sz val="10"/>
        <rFont val="Verdana"/>
        <family val="2"/>
      </rPr>
      <t xml:space="preserve"> -- Srila Prabhupada fundou a ISKCON, a Sociedade Internacional para a Consciência de Krishna, em 1966.</t>
    </r>
  </si>
  <si>
    <r>
      <rPr>
        <b/>
        <sz val="10"/>
        <rFont val="Verdana"/>
        <family val="2"/>
      </rPr>
      <t>Srila Prabhupada - Desaparecimento</t>
    </r>
    <r>
      <rPr>
        <sz val="10"/>
        <rFont val="Verdana"/>
        <family val="2"/>
      </rPr>
      <t xml:space="preserve"> -- Srila Prabhupada deixou este mundo no dia 14 de novembro de 1977, em Vrndavana, Índia. Os devotos observam este aniversário com recordações pessoais de Prabhupada, leituras de sua biografia e assim por diante.</t>
    </r>
  </si>
  <si>
    <r>
      <rPr>
        <b/>
        <sz val="10"/>
        <rFont val="Verdana"/>
        <family val="2"/>
      </rPr>
      <t>Tulasi-Saligrama Vivaha (casamento)</t>
    </r>
    <r>
      <rPr>
        <sz val="10"/>
        <rFont val="Verdana"/>
        <family val="2"/>
      </rPr>
      <t xml:space="preserve"> -- casamento de Salagrama e Tulasi Devi.</t>
    </r>
  </si>
  <si>
    <r>
      <rPr>
        <b/>
        <sz val="10"/>
        <rFont val="Verdana"/>
        <family val="2"/>
      </rPr>
      <t>Vamana Dvadasi</t>
    </r>
    <r>
      <rPr>
        <sz val="10"/>
        <rFont val="Verdana"/>
        <family val="2"/>
      </rPr>
      <t xml:space="preserve"> -- aniversário de aparecimento do Senhor Vamanadava, a encarnação como brahmana anão do Senhor Krishna.</t>
    </r>
  </si>
  <si>
    <r>
      <rPr>
        <b/>
        <sz val="10"/>
        <rFont val="Verdana"/>
        <family val="2"/>
      </rPr>
      <t>Vasanta Pancami</t>
    </r>
    <r>
      <rPr>
        <sz val="10"/>
        <rFont val="Verdana"/>
        <family val="2"/>
      </rPr>
      <t xml:space="preserve"> -- o primeiro dia da primavera. Neste dia, são oferecidas para as Deidades muitas flores, folhas e ramos novos de grama. (Este também é um dos dias mais auspiciosos do ano para cerimônias de casamento.)</t>
    </r>
  </si>
  <si>
    <t>1.</t>
  </si>
  <si>
    <t>2.</t>
  </si>
  <si>
    <t>3.</t>
  </si>
  <si>
    <t>4.</t>
  </si>
  <si>
    <t>5.</t>
  </si>
  <si>
    <t>6.</t>
  </si>
  <si>
    <t>Itens da agenda</t>
  </si>
  <si>
    <t>Participantes:</t>
  </si>
  <si>
    <t>Data:</t>
  </si>
  <si>
    <t>Local:</t>
  </si>
  <si>
    <t>Reunião</t>
  </si>
  <si>
    <t>Itens de ação</t>
  </si>
  <si>
    <t>Proprietário(s)</t>
  </si>
  <si>
    <t>Status</t>
  </si>
  <si>
    <t>Hora:</t>
  </si>
  <si>
    <t>Data limite</t>
  </si>
  <si>
    <t>Reuniões</t>
  </si>
  <si>
    <t>Reuniones</t>
  </si>
  <si>
    <t>reu_section</t>
  </si>
  <si>
    <t>Meeting</t>
  </si>
  <si>
    <t>reu_plan</t>
  </si>
  <si>
    <t>reu_title</t>
  </si>
  <si>
    <t>Reuniao</t>
  </si>
  <si>
    <t>Reunión</t>
  </si>
  <si>
    <t>Nome da reunião:</t>
  </si>
  <si>
    <t>reu_name</t>
  </si>
  <si>
    <t>Meeting Name:</t>
  </si>
  <si>
    <t>Date:</t>
  </si>
  <si>
    <t>Hour:</t>
  </si>
  <si>
    <t>Participants:</t>
  </si>
  <si>
    <t>Calendar items</t>
  </si>
  <si>
    <t>Action Items</t>
  </si>
  <si>
    <t>Owner (s)</t>
  </si>
  <si>
    <t>Deadline</t>
  </si>
  <si>
    <t>Nombre de la reunión:</t>
  </si>
  <si>
    <t>Lugar:</t>
  </si>
  <si>
    <t>Fecha:</t>
  </si>
  <si>
    <t>Tiempo:</t>
  </si>
  <si>
    <t>Artículos de la agenda</t>
  </si>
  <si>
    <t>Artículos de acción</t>
  </si>
  <si>
    <t>Propietario (s)</t>
  </si>
  <si>
    <t>Fecha limite</t>
  </si>
  <si>
    <t>Estatus</t>
  </si>
  <si>
    <t>reu_local</t>
  </si>
  <si>
    <t>reu_date</t>
  </si>
  <si>
    <t>reu_hour</t>
  </si>
  <si>
    <t>reu_participants</t>
  </si>
  <si>
    <t>reu_calendar_items</t>
  </si>
  <si>
    <t>reu_action_itens</t>
  </si>
  <si>
    <t>reu_owner</t>
  </si>
  <si>
    <t>reu_deadline</t>
  </si>
  <si>
    <t>reu_status</t>
  </si>
  <si>
    <t>SOME FESTIVAL DAYS FROM THE VAISNAVA CALENDAR</t>
  </si>
  <si>
    <t>Explanations compiled by Krsna-priya Devi Dasi</t>
  </si>
  <si>
    <t>NOTE: This Vaisnava calendar uses the terms "appearance" and "disappearance" to denote the birth ("appearance") and the departure ("disappearance") of great souls and incarnations of the Lord.</t>
  </si>
  <si>
    <t>Vaishnava Saints</t>
  </si>
  <si>
    <t>Here is brief biographical information about the saints and incarnations whose appearance and disappearance days are listed by the Vaisnava calendar program. The calendar uses the term "appearance" to denote the so-called birth of these great souls and incarnations and the term "disappearance" to denote their departure from this world.</t>
  </si>
  <si>
    <t>Fuller descriptions are to be found in the books of His Divine Grace A.C. Bhaktivedanta Swami Prabhupada, especially "Sri Caitanya-caritamrta."</t>
  </si>
  <si>
    <r>
      <rPr>
        <b/>
        <sz val="10"/>
        <rFont val="Verdana"/>
        <family val="2"/>
      </rPr>
      <t>Bhisma Pancaka</t>
    </r>
    <r>
      <rPr>
        <sz val="10"/>
        <rFont val="Verdana"/>
        <family val="2"/>
      </rPr>
      <t xml:space="preserve"> -- é um período de cinco días para se realizar austeridades. Começa no último Ekadasi do mês de Kartika (Haribodhini ou Utthana Ekadasi) e termina no Purnima. O Senhor Krsna em pessoa deu estes cinco días a Bhismadeva dizendo: "O serviço devocional puro a Mim, é facilmente obtido por se seguir este voto em Mathura-Vrndavana durante Kartika". Deve-se começar o jejum em Haribodhini Ekadasi, lembrando-se de Sri Bhismadeva, jejuar de todos os grãos e feijões, comer somente uma vez por dia frutas e vegetais (depois do pôr-do-Sol). Se possível, jejuar por completo durante os cinco dias é uma grande austeridade. Durante todo o período do jejum, o devoto deve cantar constantemente os santos nomes de Krishna, adorar Radha e Krishna e os vaihsnavas e dar caridade aos templos e vaishnavas dignos.</t>
    </r>
  </si>
  <si>
    <t>Font: http://www.veda.harekrsna.cz/encyclopedia/festival.txt</t>
  </si>
  <si>
    <t>Copyright (c) 1999 The Bhaktivedanta Book Trust International, Inc. All rights reserved.</t>
  </si>
  <si>
    <t>Los Avatares y otras Personalidades del Calendario Vaishnava</t>
  </si>
  <si>
    <t>Información biográfica compilada por Krishna-priya Devi Dasi</t>
  </si>
  <si>
    <t>Aquí están breves datos biográficos sobre los santos y encarnaciones (listados alfabéticamente) cuyos días de aparición y desaparición se encuentran en el calendario vaisnava.</t>
  </si>
  <si>
    <t>El calendario utiliza el término "aparición" para denotar el nacimiento de estas grandes almas y encarnaciones y el término "desaparición" para denotar su partida de este mundo. Las descripciones más completas se encontrarán en los libros de Su Divina Gracia A. C. Bhaktivedanta Swami Prabhupada, especialmente el Sri Caitanya-caritamrta.</t>
  </si>
  <si>
    <t>Festivales, votos (vratas) y otros eventos del calendario vaisnava</t>
  </si>
  <si>
    <t>Basado en las explicaciones compiladas por Krishna-priya Devi Dasi</t>
  </si>
  <si>
    <t>Aquí hay breves datos sobre festivales, votos (vratas) y otros eventos (listados alfabéticamente) observados en el calendario vaisnava.</t>
  </si>
  <si>
    <t>Nota: El calendario vaishnava utiliza el término "aparición" para denotar el nacimiento de estas grandes almas y encarnaciones y el término "desaparición" para denotar su partida de este mundo. Las descripciones más completas se encontrarán en los libros de Su Divina Gracia A. C. Bhaktivedanta Swami Prabhupada, especialmente el Sri Caitanya-caritamrta.</t>
  </si>
  <si>
    <t>Biographical information compiled by Krsna-priya Devi Dasi</t>
  </si>
  <si>
    <r>
      <rPr>
        <b/>
        <sz val="10"/>
        <rFont val="Verdana"/>
        <family val="2"/>
      </rPr>
      <t>ABHIRAMA THAKURA</t>
    </r>
    <r>
      <rPr>
        <sz val="10"/>
        <rFont val="Verdana"/>
        <family val="2"/>
      </rPr>
      <t xml:space="preserve"> was one of the most vigorous preachers among the associates of Lord Nityananda Prabhu. In the mood of a cowherd boy, Sri Abhirama Thakura carried a bullwhip named Jaya Mangala. Whomever he struck with this whip became filled with Krsna prema, love for God. If Abhirama Thakura offered obeisances to any stone other than a sacred salagrama-sila, it would at once burst into pieces. Abhirama Thakura used his home for preaching and for serving Vaisnava pilgrims. His house constantly resounded with kirtana and topics of Krsna. (See Sri Caitanya-caritamrta, Adi-lila 11.13.)</t>
    </r>
  </si>
  <si>
    <r>
      <rPr>
        <b/>
        <sz val="10"/>
        <rFont val="Verdana"/>
        <family val="2"/>
      </rPr>
      <t>ADVAITA ACARYA</t>
    </r>
    <r>
      <rPr>
        <sz val="10"/>
        <rFont val="Verdana"/>
        <family val="2"/>
      </rPr>
      <t>, an intimate associate of Sri Caitanya Mahaprabhu, is considered an incarnation of Sadasiva and Maha-Visnu. It was in response to His calls that Sri Caitanya Mahaprabhu descended to this world. Seeing the degraded condition of the people in Kali Yuga, the Age of Quarrel, Sri Advaita Acarya worshiped Lord Krsna on the banks of the Ganges with Ganges water and tulasi leaves, crying out and begging for the Lord to come save the suffering souls. Because of Sri Advaita Acarya's pure devotion and compassion, Lord Krsna descended as Sri Caitanya Mahaprabhu. (See Sri Caitanya- caritamrta, Adi-lila, Chapter 6.)</t>
    </r>
  </si>
  <si>
    <r>
      <rPr>
        <b/>
        <sz val="10"/>
        <rFont val="Verdana"/>
        <family val="2"/>
      </rPr>
      <t>BALADEVA VIDYABHUSANA</t>
    </r>
    <r>
      <rPr>
        <sz val="10"/>
        <rFont val="Verdana"/>
        <family val="2"/>
      </rPr>
      <t>, the author of Govinda Bhasya, the first Gaudiya commentary on the Vedanta-sutras, appeared in Remuna, Orissa, in the late 1600s. In 1706 he was sent by Srila Visvanatha Cakravarti Thakura to Galta (near Jaipur, India) to prove the authenticity of Sri Caitanya Mahaprabhu's movement. The local Ramanandis (a branch of Sri Vaisnavas) had charged that the Gaudiya Vaisnavas, having no commentary on the Vedanta- sutras, were not a bona fide disiplic line and therefore they had no right to worship Govindaji or any of the other Deities of Vrndavana. By the grace of Govindaji, Srila Baladeva Vidyabhusana then swiftly wrote the Govinda-bhasya commentary. He also wrote commentaries on the Upanisads and the Bhagavad- gita.</t>
    </r>
  </si>
  <si>
    <r>
      <rPr>
        <b/>
        <sz val="10"/>
        <rFont val="Verdana"/>
        <family val="2"/>
      </rPr>
      <t>LORD BALARAMA</t>
    </r>
    <r>
      <rPr>
        <sz val="10"/>
        <rFont val="Verdana"/>
        <family val="2"/>
      </rPr>
      <t xml:space="preserve"> is the first personal expansion of Lord Krsna, the Supreme Personality of Godhead. All other incarnations expand from Him. In Lord Krsna's pastimes, He plays as Krsna's older brother. Together Krsna and Balarama enact many pastimes as cowherd boys in the land of Vrndavana. Lord Balarama carries a plow and club and is known for His great strength. (See Sri Caitanya-caritamrta, Adi-lila, Chapter 5.)</t>
    </r>
  </si>
  <si>
    <r>
      <rPr>
        <b/>
        <sz val="10"/>
        <rFont val="Verdana"/>
        <family val="2"/>
      </rPr>
      <t>BHAKTISIDDHANTA SARASVATI THAKURA</t>
    </r>
    <r>
      <rPr>
        <sz val="10"/>
        <rFont val="Verdana"/>
        <family val="2"/>
      </rPr>
      <t xml:space="preserve"> was the spiritual master of His Divine Grace A.C. Bhaktivedanta Swami Prabhupada, the Founder-Acarya of ISKCON. Srila Bhaktisiddhanta Sarasvati Thakura powerfully spread the teachings of Lord Caitanya Mahaprabhu in the early twentieth century. He preached strongly against the deep-rooted influences of caste-ism and impersonalism. Meeting with scholars, educators, and other leaders and writing over 108 essays and books, he strove to present Krsna consciousness as a science to be highly esteemed. He established 64 temples, known as Gaudiya Maths, inside and outside of India.</t>
    </r>
  </si>
  <si>
    <r>
      <rPr>
        <b/>
        <sz val="10"/>
        <rFont val="Verdana"/>
        <family val="2"/>
      </rPr>
      <t>A.C. BHAKTIVEDANTA SWAMI PRABHUPADA</t>
    </r>
    <r>
      <rPr>
        <sz val="10"/>
        <rFont val="Verdana"/>
        <family val="2"/>
      </rPr>
      <t xml:space="preserve"> was the Founder-Acarya of the International Society for Krishna Consciousness. It was he who brought the teachings of Lord Caitanya out of India and spread them all over the world. He was the author of "Bhagavad- gita As It Is" and many other volumes of translation, commentary, and scriptural instruction. The file PRABHPAD.TXT, which accompanies the file you are reading, tells of his life in more detail.</t>
    </r>
  </si>
  <si>
    <r>
      <rPr>
        <b/>
        <sz val="10"/>
        <rFont val="Verdana"/>
        <family val="2"/>
      </rPr>
      <t>BHAKTIVINODA THAKURA</t>
    </r>
    <r>
      <rPr>
        <sz val="10"/>
        <rFont val="Verdana"/>
        <family val="2"/>
      </rPr>
      <t xml:space="preserve"> reestablished, in the closing days of the nineteenth century, the teachings of Lord Caitanya, which by then had been largely misrepresented or lost. Srila Bhaktivinoda Thakura wrote almost one hundred books to explain the science of Krsna consciousness, expose pseudo incarnations of God, and defeat misconceptions about the path of devotional service. Srila Bhaktivinoda Thakura was both an active preacher and the Deputy Magistrate for Jagannatha Puri, Orissa, as well as the father of ten children. One of his sons was Srila Bhaktisiddhanta Sarasvati Thakura. Biographers say that Srila Bhaktivinoda Thakura accomplished all his many duties perfectly.</t>
    </r>
  </si>
  <si>
    <r>
      <rPr>
        <b/>
        <sz val="10"/>
        <rFont val="Verdana"/>
        <family val="2"/>
      </rPr>
      <t>BHURGARBHA GOSVAMI</t>
    </r>
    <r>
      <rPr>
        <sz val="10"/>
        <rFont val="Verdana"/>
        <family val="2"/>
      </rPr>
      <t>, along with his intimate friend Lokanatha Gosvami, located lost sacred places in Vrndavana by the order of Sri Caitanya Mahaprabhu. To avoid material distractions, Bhugarbha Gosvami would perform his worship to Krsna in a cave. Because of this, he received the name Bhugarabha (bhu means "earth," garbha means "cave" or "hidden place"). (See Sri Caitanya-caritamrta, Adi-lila 12.82.)</t>
    </r>
  </si>
  <si>
    <r>
      <rPr>
        <b/>
        <sz val="10"/>
        <rFont val="Verdana"/>
        <family val="2"/>
      </rPr>
      <t>LORD SRI CAITANYA MAHAPRABHU</t>
    </r>
    <r>
      <rPr>
        <sz val="10"/>
        <rFont val="Verdana"/>
        <family val="2"/>
      </rPr>
      <t xml:space="preserve"> is Lord Krsna Himself, in the form of His own devotee. He appears in this world to spread love for Krsna through the congregational chanting of the holy names of the Lord. He appeared in Sridhama Mayapur, West Bengal, in 1486. His activities and teachings are described in detail in the book "Teachings of Lord Caitanya" and the multi-volume "Sri Caitanya- caritamrta." (See also Srimad-Bhagavatam 11.5.32.)</t>
    </r>
  </si>
  <si>
    <r>
      <rPr>
        <b/>
        <sz val="10"/>
        <rFont val="Verdana"/>
        <family val="2"/>
      </rPr>
      <t>DEVANANDA PANDITA</t>
    </r>
    <r>
      <rPr>
        <sz val="10"/>
        <rFont val="Verdana"/>
        <family val="2"/>
      </rPr>
      <t xml:space="preserve"> was a professional reciter of Srimad- Bhagavatam who turned to pure devotional service during the time of Lord Caitanya. Devananda Pandita used to explain Srimad- Bhagavatam through impersonalistic interpretations. Because he had offended a devotee, he couldn't understand the essence of the Bhagavatam -- love and devotion for Krsna. But when Devananda Pandita served an advanced devotee, Lord Caitanya became pleased with him and revealed to him the path of devotion to Krsna. (See Sri Caitanya-caritamrta, Adi-lila 10.77.)</t>
    </r>
  </si>
  <si>
    <r>
      <rPr>
        <b/>
        <sz val="10"/>
        <rFont val="Verdana"/>
        <family val="2"/>
      </rPr>
      <t>DHANANJAYA PANDITA</t>
    </r>
    <r>
      <rPr>
        <sz val="10"/>
        <rFont val="Verdana"/>
        <family val="2"/>
      </rPr>
      <t xml:space="preserve"> took part in many of Lord Caitanya's kirtana pastimes in Navadvipa. On the order of Lord Caitanya, he traveled widely and preached Krsna consciousness. He is mentioned in Sri Caitanya-caritamrta as being among the intimate servants of Lord Nityananda Prabhu. (See Sri Caitanya- caritamrta, Adi-lila 11.31.)</t>
    </r>
  </si>
  <si>
    <r>
      <rPr>
        <b/>
        <sz val="10"/>
        <rFont val="Verdana"/>
        <family val="2"/>
      </rPr>
      <t>GADADHARA DASA PANDITA</t>
    </r>
    <r>
      <rPr>
        <sz val="10"/>
        <rFont val="Verdana"/>
        <family val="2"/>
      </rPr>
      <t xml:space="preserve"> was one of Lord Nityananda's chief preachers in Bengal. He influenced countless sinners and atheists to take part in the sankirtana movement. (See Sri Caitanya-caritamrta, Adi-lila 10.53.)</t>
    </r>
  </si>
  <si>
    <r>
      <rPr>
        <b/>
        <sz val="10"/>
        <rFont val="Verdana"/>
        <family val="2"/>
      </rPr>
      <t>GADADHARA PANDITA</t>
    </r>
    <r>
      <rPr>
        <sz val="10"/>
        <rFont val="Verdana"/>
        <family val="2"/>
      </rPr>
      <t xml:space="preserve"> is among the group known as the Panca-tattva, consisting of Lord Caitanya Mahaprabhu and four of His closest associates. Gadadhara Pandita spent most of his life in Jagannatha Puri worshiping the Tota-Gopinatha Deity, who is still worshiped in Puri. Gadadhara Pandita is considered an incarnation of Srimati Radharani, the eternal consort of Sri Krsna. (See Sri Caitanya-caritamrta, Adi-lila 10.15 and 16.130- 148.)</t>
    </r>
  </si>
  <si>
    <r>
      <rPr>
        <b/>
        <sz val="10"/>
        <rFont val="Verdana"/>
        <family val="2"/>
      </rPr>
      <t>GANGAMATA GOSWAMINI</t>
    </r>
    <r>
      <rPr>
        <sz val="10"/>
        <rFont val="Verdana"/>
        <family val="2"/>
      </rPr>
      <t xml:space="preserve"> was the daughter of King Naresa Narayana of Bengal. From childhood she showed deep devotion to Krsna. Refusing to marry and renouncing her kingdom, she went in search of a bona fide guru. In Vrndavana she accepted Haridasa Pandita as her guru and took instructions from him. Performing severe austerities, she wore only rags and begged food door to door. On her guru's order, she went to Jagannatha Puri, where she became a great preacher and guru. Hundreds of people attended her discourses on Srimad-Bhagavatam, and many people, including brahmanas, Lord Jagannatha's priests, and even the king, accepted her as their spiritual master.</t>
    </r>
  </si>
  <si>
    <r>
      <rPr>
        <b/>
        <sz val="10"/>
        <rFont val="Verdana"/>
        <family val="2"/>
      </rPr>
      <t>GAURIDASA PANDITA</t>
    </r>
    <r>
      <rPr>
        <sz val="10"/>
        <rFont val="Verdana"/>
        <family val="2"/>
      </rPr>
      <t xml:space="preserve"> is considered the emblem of the most elevated devotional service in love of Godhead. He sacrificed everything for the service of Lord Nityananda. Lord Caitanya and Lord Nityananda personally appeared as Deity forms in his home. (See Sri Caitanya-caritamrta, Adi-lila 11.26-27.)</t>
    </r>
  </si>
  <si>
    <r>
      <rPr>
        <b/>
        <sz val="10"/>
        <rFont val="Verdana"/>
        <family val="2"/>
      </rPr>
      <t>GAURAKISORA DASA BABAJI MAHARAJA</t>
    </r>
    <r>
      <rPr>
        <sz val="10"/>
        <rFont val="Verdana"/>
        <family val="2"/>
      </rPr>
      <t>, the spiritual master of Srila Bhaktisiddhanta Sarasvati Thakura, appeared early in the nineteenth century. He lived a strictly renounced life as a bhajananandi, or one who performs solitary worship. He was intimately associated with Srila Bhaktivinoda Thakura, whom he respected as his spiritual master.</t>
    </r>
  </si>
  <si>
    <r>
      <rPr>
        <b/>
        <sz val="10"/>
        <rFont val="Verdana"/>
        <family val="2"/>
      </rPr>
      <t>GOPALA BHATTA GOSVAMI</t>
    </r>
    <r>
      <rPr>
        <sz val="10"/>
        <rFont val="Verdana"/>
        <family val="2"/>
      </rPr>
      <t>, one of the six Gosvamis of Vrndavana, as a young boy received the mercy of Lord Caitanya. While touring south India, Lord Caitanya stayed four months at Gopala Bhatta's house. Gopala Bhatta Gosvami later joined Lord Caitanya's sankirtana movement. He proved himself an expert in Vaisnava scriptural regulations, wrote Vaisnava books, and established the temple of Sri Sri Radha-Ramana in Vrndavana. (See Sri Caitanya-caritamrta, Adi-lila 10.105.)</t>
    </r>
  </si>
  <si>
    <r>
      <rPr>
        <b/>
        <sz val="10"/>
        <rFont val="Verdana"/>
        <family val="2"/>
      </rPr>
      <t>GOUR GOVINDA SWAMI MAHARAJA</t>
    </r>
    <r>
      <rPr>
        <sz val="10"/>
        <rFont val="Verdana"/>
        <family val="2"/>
      </rPr>
      <t>, a disciple of His Divine Grace A.C. Bhaktivedanta Swami Prabhupada, spread Krsna consciousness throughout Orissa. He translated many of Srila Prabhupada's books into Oriya, worked to establish a large ISKCON temple in Bhubaneswar, traveled and taught Krsna consciousness throughout the world, and brought many people to the lotus feet of Srila Prabhupada and Krsna. He departed this world in 1996 at Sridhama Mayapur, on the appearance day of Srila Bhaktisiddhanta Sarasvati Thakura, during the centennial birth celebration of His Divine Grace A.C. Bhaktivedanta Swami Prabhupada.</t>
    </r>
  </si>
  <si>
    <r>
      <rPr>
        <b/>
        <sz val="10"/>
        <rFont val="Verdana"/>
        <family val="2"/>
      </rPr>
      <t>GOVINDA GHOSH</t>
    </r>
    <r>
      <rPr>
        <sz val="10"/>
        <rFont val="Verdana"/>
        <family val="2"/>
      </rPr>
      <t>, an intimate associate of Lord Caitanya, was known for his sweet kirtanas at the annual Jagannatha Puri Ratha- yatra festival. Lord Caitanya would at once begin to dance whenever Govinda Ghosh would sing. Govinda Ghosh and his brothers Vasudeva and Madhava are eternal associates of Lord Caitanya and Lord Nityananda Prabhu. (See Sri Caitanya- caritamrta, Adi-lila 10.115, 11.14-15, and 11.88.)</t>
    </r>
  </si>
  <si>
    <r>
      <rPr>
        <b/>
        <sz val="10"/>
        <rFont val="Verdana"/>
        <family val="2"/>
      </rPr>
      <t>HARIDASA THAKURA</t>
    </r>
    <r>
      <rPr>
        <sz val="10"/>
        <rFont val="Verdana"/>
        <family val="2"/>
      </rPr>
      <t xml:space="preserve"> is considered the namacarya, the spiritual master in chanting the holy name of Krsna. Though he was born in a Muslim family, Lord Caitanya's devotees respected him as being better than the best of brahmanas. He would not eat or sleep until he finished his daily quota of chanting the name of Krsna 300,000 times. Along with Lord Nityananda, Haridasa Thakura spread the chanting of Krsna's name throughout Bengal. In Jagannatha Puri, where Haridasa Thakura spent his later days, Lord Caitanya would regularly send him prasadam and discuss with him topics of Krsna. Haridasa Thakura died chanting Krsna's name in the presence of Sri Caitanya Mahaprabhu. After Haridasa Thakura's death, Lord Caitanya carried his body to the sea and with His own hands buried him in the sand. (See Sri Caitanya- caritamrta, Adi-lila 10.43-47 and Antya-lila, chapters 3 and 11.)</t>
    </r>
  </si>
  <si>
    <r>
      <rPr>
        <b/>
        <sz val="10"/>
        <rFont val="Verdana"/>
        <family val="2"/>
      </rPr>
      <t>ISVARA PURI</t>
    </r>
    <r>
      <rPr>
        <sz val="10"/>
        <rFont val="Verdana"/>
        <family val="2"/>
      </rPr>
      <t xml:space="preserve"> was the spiritual master of Sri Caitanya Mahaprabhu. Even though Lord Caitanya, the Supreme Godhead, did not need a spiritual master, He accepted Srila Isvara Puri as His guru to establish the importance of accepting a spiritual master. (See Sri Caitanya-caritamrta, Adi-lila 9.11.)</t>
    </r>
  </si>
  <si>
    <r>
      <rPr>
        <b/>
        <sz val="10"/>
        <rFont val="Verdana"/>
        <family val="2"/>
      </rPr>
      <t>JAGADISA PANDITA</t>
    </r>
    <r>
      <rPr>
        <sz val="10"/>
        <rFont val="Verdana"/>
        <family val="2"/>
      </rPr>
      <t xml:space="preserve"> lived near Jagannatha Misra, the father of Lord Caitanya, in Sridhama Mayapur. Jagadisa Pandita assisted Lord Caitanya in spreading the sankirtana movement (congregational chanting of Krsna's name) in Jagannatha Puri. (See Sri Caitanya-caritamrta, Adi-lila 11.30.)</t>
    </r>
  </si>
  <si>
    <r>
      <rPr>
        <b/>
        <sz val="10"/>
        <rFont val="Verdana"/>
        <family val="2"/>
      </rPr>
      <t>JAGANNATHA DASA BABAJI MAHARAJA</t>
    </r>
    <r>
      <rPr>
        <sz val="10"/>
        <rFont val="Verdana"/>
        <family val="2"/>
      </rPr>
      <t>, the spiritual master of Srila Bhaktivinoda Thakura, confirmed Srila Bhaktivinoda Thakura's discovery of the birthplace of Lord Caitanya. Upon arriving at the birthplace, Jagannatha dasa Babaji Maharaja, though blind and crippled, leaped high into the air and began chanting the names of Krsna and dancing.</t>
    </r>
  </si>
  <si>
    <r>
      <rPr>
        <b/>
        <sz val="10"/>
        <rFont val="Verdana"/>
        <family val="2"/>
      </rPr>
      <t>JAGANNATHA MISRA</t>
    </r>
    <r>
      <rPr>
        <sz val="10"/>
        <rFont val="Verdana"/>
        <family val="2"/>
      </rPr>
      <t xml:space="preserve"> appeared as the father of Lord Caitanya Mahaprabhu. (See Sri Caitanya-caritamrta, Adi-lila, chapter 13.)</t>
    </r>
  </si>
  <si>
    <r>
      <rPr>
        <b/>
        <sz val="10"/>
        <rFont val="Verdana"/>
        <family val="2"/>
      </rPr>
      <t>JAHNAVA MATA</t>
    </r>
    <r>
      <rPr>
        <sz val="10"/>
        <rFont val="Verdana"/>
        <family val="2"/>
      </rPr>
      <t xml:space="preserve"> was the wife of Lord Nityananda Prabhu. Especially after the disappearance of Lord Caitanya and Lord Nityananda, she became a leading figure in the sankirtana movement.</t>
    </r>
  </si>
  <si>
    <r>
      <rPr>
        <b/>
        <sz val="10"/>
        <rFont val="Verdana"/>
        <family val="2"/>
      </rPr>
      <t>JAYADEVA GOSVAMI</t>
    </r>
    <r>
      <rPr>
        <sz val="10"/>
        <rFont val="Verdana"/>
        <family val="2"/>
      </rPr>
      <t xml:space="preserve"> is the author of the Gita-govinda, a poem about the pastimes of Sri Sri Radha Krsna. He appeared 300 years before the advent of Lord Caitanya. Lord Caitanya relished hearing the Gita-govinda sung by His close associates. To this day the poem is recited daily in the temple of Lord Jagannatha in Jagannatha Puri, Orissa. Jayadeva Gosvami is also the author of the famed Dasavatara Stotra.</t>
    </r>
  </si>
  <si>
    <r>
      <rPr>
        <b/>
        <sz val="10"/>
        <rFont val="Verdana"/>
        <family val="2"/>
      </rPr>
      <t>JAYANANDA PRABHU</t>
    </r>
    <r>
      <rPr>
        <sz val="10"/>
        <rFont val="Verdana"/>
        <family val="2"/>
      </rPr>
      <t xml:space="preserve"> was a dedicated disciple of Srila Prabhupada's who helped Srila Prabhupada introduce the Rathayatra festival in the United States.</t>
    </r>
  </si>
  <si>
    <r>
      <rPr>
        <b/>
        <sz val="10"/>
        <rFont val="Verdana"/>
        <family val="2"/>
      </rPr>
      <t>JIVA GOSVAMI</t>
    </r>
    <r>
      <rPr>
        <sz val="10"/>
        <rFont val="Verdana"/>
        <family val="2"/>
      </rPr>
      <t>, the nephew and disciple of Srila Rupa Gosvami, was one of the six Gosvamis of Vrndavana. After the disappearance of Rupa Gosvami and Sanatana Gosvami, Sri Jiva Gosvami became the leading acarya for the Vaisnava community. Srila Jiva Gosvami was the greatest and most prolific scholar of his time. He composed half a million Sanskrit verses about the science of devotion and the glories of Krsna. (See Sri Caitanya- caritamrta, Adi-lila 10.85.)</t>
    </r>
  </si>
  <si>
    <r>
      <rPr>
        <b/>
        <sz val="10"/>
        <rFont val="Verdana"/>
        <family val="2"/>
      </rPr>
      <t>KALIYA KRSNADASA</t>
    </r>
    <r>
      <rPr>
        <sz val="10"/>
        <rFont val="Verdana"/>
        <family val="2"/>
      </rPr>
      <t xml:space="preserve"> is mentioned as having been a disciple of Gauridasa Pandita.</t>
    </r>
  </si>
  <si>
    <r>
      <rPr>
        <b/>
        <sz val="10"/>
        <rFont val="Verdana"/>
        <family val="2"/>
      </rPr>
      <t>KASISVARA PANDITA</t>
    </r>
    <r>
      <rPr>
        <sz val="10"/>
        <rFont val="Verdana"/>
        <family val="2"/>
      </rPr>
      <t xml:space="preserve"> served as Lord Caitanya's bodyguard in Jagannatha Puri. Another of His services was to distribute prasadam after kirtana. (See Sri Caitanya-caritamrta, Adi-lila 8.66)</t>
    </r>
  </si>
  <si>
    <r>
      <rPr>
        <b/>
        <sz val="10"/>
        <rFont val="Verdana"/>
        <family val="2"/>
      </rPr>
      <t>LORD SRI KRSNA</t>
    </r>
    <r>
      <rPr>
        <sz val="10"/>
        <rFont val="Verdana"/>
        <family val="2"/>
      </rPr>
      <t xml:space="preserve"> is the Absolute Truth, the original form of the Supreme Personality of Godhead. The words of Bhagavad-gita are His spoken instructions, and the entire Srimad-Bhagavatam aims at describing His glories. (See also the summary study for the Tenth Canto of Srimad-Bhagavatam entitled "Krsna, the Supreme Personality of Godhead.")</t>
    </r>
  </si>
  <si>
    <r>
      <rPr>
        <b/>
        <sz val="10"/>
        <rFont val="Verdana"/>
        <family val="2"/>
      </rPr>
      <t>LOCANA DASA THAKURA</t>
    </r>
    <r>
      <rPr>
        <sz val="10"/>
        <rFont val="Verdana"/>
        <family val="2"/>
      </rPr>
      <t>, a disciple of Narahari Sarakara Thakura, wrote many Bengali songs glorifying Lord Caitanya. His most famous poetic work is the Caitanya-mangala, a depiction of Lord Caitanya's life. (See Sri Caitanya-caritamrta, Adi-lila 10.78- 79.)</t>
    </r>
  </si>
  <si>
    <r>
      <rPr>
        <b/>
        <sz val="10"/>
        <rFont val="Verdana"/>
        <family val="2"/>
      </rPr>
      <t>LOKANATHA GOSVAMI</t>
    </r>
    <r>
      <rPr>
        <sz val="10"/>
        <rFont val="Verdana"/>
        <family val="2"/>
      </rPr>
      <t xml:space="preserve"> was a personal associate of Lord Caitanya. Lord Caitanya ordered him and Bhugarbha Gosvami to find the lost holy places of Vrndavana. Years later, the six Gosvamis came to Vrndavana and continued this work. Lokanatha Gosvami constructed the Radha-Gokulananda temple in Vrndavana. Srila Narottama dasa Thakura was his only disciple. (See Sri Caitanya-caritamrta, Madhya-lila 18.49.)</t>
    </r>
  </si>
  <si>
    <r>
      <rPr>
        <b/>
        <sz val="10"/>
        <rFont val="Verdana"/>
        <family val="2"/>
      </rPr>
      <t>MADHAVENDRA PURI</t>
    </r>
    <r>
      <rPr>
        <sz val="10"/>
        <rFont val="Verdana"/>
        <family val="2"/>
      </rPr>
      <t xml:space="preserve"> was the spiritual master of the spiritual master of Lord Caitanya Mahaprabhu. Srila Madhavendra Puri established the worship of the Gopala Deity, who is today worshiped as Srinathaji. (See Sri Caitanya-caritamrta, Madhya- lila, chapter 4.)</t>
    </r>
  </si>
  <si>
    <r>
      <rPr>
        <b/>
        <sz val="10"/>
        <rFont val="Verdana"/>
        <family val="2"/>
      </rPr>
      <t>MADHU PANDITA</t>
    </r>
    <r>
      <rPr>
        <sz val="10"/>
        <rFont val="Verdana"/>
        <family val="2"/>
      </rPr>
      <t>, a disciple of Sri Gadadhara Pandita, established the temple of Gopinatha in Vrndavana, India. Before Srinivasa Acarya, Narottama dasa Thakura, and Syamananda Prabhu went to bring the books of the Gosvamis from Vrndavana to Bengal, Madhu Pandita blessed Srinivasa Acarya with a garland from Sri Gopinatha. (See Sri Caitanya-caritamrta, Adi-lila 12.88.)</t>
    </r>
  </si>
  <si>
    <r>
      <rPr>
        <b/>
        <sz val="10"/>
        <rFont val="Verdana"/>
        <family val="2"/>
      </rPr>
      <t>MADHVACARYA</t>
    </r>
    <r>
      <rPr>
        <sz val="10"/>
        <rFont val="Verdana"/>
        <family val="2"/>
      </rPr>
      <t xml:space="preserve"> is the principal acarya, or spiritual teacher, in in the Brahma-sampradaya, the Vaisnava disciplic line from which the Gaudiya sampradaya descends. He was born in Udupi, South India, in the early thirteenth century. At the age of five he took initiation and at the age of twelve left home to take sannyasa. Madhvacarya studied the Vedas under the compiler of the Vedas, Vyasadeva, in the Himalayas. Madhvacarya's Vedanta- sutra commentary -- Purnaprajna-bhasya -- establishes the doctrine known as Suddha-dvaita-vada. Madhva used his erudite scholarship to crush the Mayavada (impersonalistic) philosophy and establish devotional service to the Supreme Personality of Godhead. (See Sri Caitanya-caritamrta, Madhya-lila 9.245.)</t>
    </r>
  </si>
  <si>
    <r>
      <rPr>
        <b/>
        <sz val="10"/>
        <rFont val="Verdana"/>
        <family val="2"/>
      </rPr>
      <t>MAHESA PANDITA</t>
    </r>
    <r>
      <rPr>
        <sz val="10"/>
        <rFont val="Verdana"/>
        <family val="2"/>
      </rPr>
      <t xml:space="preserve"> was one of the twelve gopalas who were close associates of Lord Nityananda. He traveled and preached with Lord Nityananda. (See Sri Caitanya-caritamrta, Adi-lila 11.32.)</t>
    </r>
  </si>
  <si>
    <r>
      <rPr>
        <b/>
        <sz val="10"/>
        <rFont val="Verdana"/>
        <family val="2"/>
      </rPr>
      <t>MUKUNDA DATTA</t>
    </r>
    <r>
      <rPr>
        <sz val="10"/>
        <rFont val="Verdana"/>
        <family val="2"/>
      </rPr>
      <t>, the son of Vasudeva Datta, was a classmate of Lord Caitanya's. Mukunda Datta had a melodious voice, and he knew the intricacies of musical meters and ragas. Lord Caitanya took sannyasa amidst Mukunda Datta's kirtana. (See Sri Caitanya- caritamrta, Adi-lila 10.40 and 17.65 and Madhya-lila 11.137-140.)</t>
    </r>
  </si>
  <si>
    <r>
      <rPr>
        <b/>
        <sz val="10"/>
        <rFont val="Verdana"/>
        <family val="2"/>
      </rPr>
      <t>MURARI GUPTA</t>
    </r>
    <r>
      <rPr>
        <sz val="10"/>
        <rFont val="Verdana"/>
        <family val="2"/>
      </rPr>
      <t xml:space="preserve"> was a lifelong associate of Lord Caitanya. He served Lord Caitanya in all of the Lord's Navadvipa pastimes. By profession a doctor, Murari Gupta freed his patients not only from their physical ailments but also from the contamination of the material energy. Murari Gupta is considered an incarnation of Hanuman, the eternal servant of Lord Ramacandra. (See Sri Caitanya-caritamrta, Adi-lila 10.49-51 and Madhya-lila 15.137- 157.)</t>
    </r>
  </si>
  <si>
    <r>
      <rPr>
        <b/>
        <sz val="10"/>
        <rFont val="Verdana"/>
        <family val="2"/>
      </rPr>
      <t>NARAHARI SARAKARA</t>
    </r>
    <r>
      <rPr>
        <sz val="10"/>
        <rFont val="Verdana"/>
        <family val="2"/>
      </rPr>
      <t xml:space="preserve"> was a personal associate of Lord Caitanya. He would often serve the Lord by fanning Him with a camara. He was also a great scholar and poet. His books Padakalpataru and Krishna-bhajanamrta include sweet songs praising Lord Caitanya and Lord Nityananda. The celebrated Locana dasa Thakura was his disciple. (See Sri Caitanya-caritamrta, Adi-lila 10.78-79.)</t>
    </r>
  </si>
  <si>
    <r>
      <rPr>
        <b/>
        <sz val="10"/>
        <rFont val="Verdana"/>
        <family val="2"/>
      </rPr>
      <t>NAROTTAMA DASA THAKURA</t>
    </r>
    <r>
      <rPr>
        <sz val="10"/>
        <rFont val="Verdana"/>
        <family val="2"/>
      </rPr>
      <t xml:space="preserve"> was a leading acarya in the Gaudiya Vaisnava line. He was the only disciple of Srila Lokanatha Gosvami. Srila Narottama Dasa Thakura helped bring the books of the Gosvamis from Vrndavana to Bengal and Orissa. In Kheturi gram, Bengal, he inaugurated the first Gaura Purnima festival after the disappearance of Sri Caitanya Mahaprabhu. He is most famous for his Prarthana, a composition of thirty-three Bengali songs.</t>
    </r>
  </si>
  <si>
    <r>
      <rPr>
        <b/>
        <sz val="10"/>
        <rFont val="Verdana"/>
        <family val="2"/>
      </rPr>
      <t>NIMBARKACARYA</t>
    </r>
    <r>
      <rPr>
        <sz val="10"/>
        <rFont val="Verdana"/>
        <family val="2"/>
      </rPr>
      <t xml:space="preserve"> was the principal acarya in the Kumara sampradaya, one of the four main lines of Vaisnava teachers and disciples. His Vedanta-sutra commentary -- Parijata-saurabha- bhasya -- establishes the doctrine known as Dvaitadvaita-vada. He preached Krsna consciousness about 300 years before the advent of Sri Caitanya Mahaprabhu.</t>
    </r>
  </si>
  <si>
    <r>
      <rPr>
        <b/>
        <sz val="10"/>
        <rFont val="Verdana"/>
        <family val="2"/>
      </rPr>
      <t>LORD NITYANANDA PRABHU</t>
    </r>
    <r>
      <rPr>
        <sz val="10"/>
        <rFont val="Verdana"/>
        <family val="2"/>
      </rPr>
      <t xml:space="preserve"> appeared as Lord Caitanya's principal associate for spreading the congregational chanting of the holy names of the Lord. He especially spread the holy name of the Lord throughout Bengal. He is considered an incarnation of Lord Balarama. (See Sri Caitanya-caritamrta, Adi-lila, chapter 5.)</t>
    </r>
  </si>
  <si>
    <r>
      <rPr>
        <b/>
        <sz val="10"/>
        <rFont val="Verdana"/>
        <family val="2"/>
      </rPr>
      <t>PARAMESVARI DASA THAKURA</t>
    </r>
    <r>
      <rPr>
        <sz val="10"/>
        <rFont val="Verdana"/>
        <family val="2"/>
      </rPr>
      <t>, also known as Paramesvara Thakura, was an intimate associate of Lord Nityananda Prabhu. (See Sri Caitanya-caritamrta, Adi-lila 11.29.)</t>
    </r>
  </si>
  <si>
    <r>
      <rPr>
        <b/>
        <sz val="10"/>
        <rFont val="Verdana"/>
        <family val="2"/>
      </rPr>
      <t>PUNDARIKA VIDYANIDHI</t>
    </r>
    <r>
      <rPr>
        <sz val="10"/>
        <rFont val="Verdana"/>
        <family val="2"/>
      </rPr>
      <t xml:space="preserve"> was a disciple of Madhavendra Puri and was the guru of Sri Gadadhara Pandita. Pundarika Vidyanidhi was sometimes misunderstood to be too much attached to material pleasures, but just by hearing the recitation of one verse of the Bhagavatam he would enter into a trance. In Krsna's pastimes he was Vrsabhanu, the father of Srimati Radharani. (See Sri Caitanya-caritamrta, Adi-lila 10.14 and Madhya-lila 16.76-81.)</t>
    </r>
  </si>
  <si>
    <r>
      <rPr>
        <b/>
        <sz val="10"/>
        <rFont val="Verdana"/>
        <family val="2"/>
      </rPr>
      <t>PURUSOTTAMA DASA THAKURA</t>
    </r>
    <r>
      <rPr>
        <sz val="10"/>
        <rFont val="Verdana"/>
        <family val="2"/>
      </rPr>
      <t xml:space="preserve"> was a great devotee of Lord Nityananda. In Goloka Vrndavana, Purusottama Dasa Thakura serves Lord Balarama as a cowherd boy. (See Sri Caitanya-caritamrta, Adi-lila 11.38-40.)</t>
    </r>
  </si>
  <si>
    <r>
      <rPr>
        <b/>
        <sz val="10"/>
        <rFont val="Verdana"/>
        <family val="2"/>
      </rPr>
      <t>SRIMATI RADHARANI</t>
    </r>
    <r>
      <rPr>
        <sz val="10"/>
        <rFont val="Verdana"/>
        <family val="2"/>
      </rPr>
      <t xml:space="preserve"> is the eternal consort of Lord Sri Krsna, the Supreme Personality of Godhead. She is the internal pleasure potency of the Lord. (See Sri Caitanya-caritamrta, Adi-lila, chapter 4.)</t>
    </r>
  </si>
  <si>
    <r>
      <rPr>
        <b/>
        <sz val="10"/>
        <rFont val="Verdana"/>
        <family val="2"/>
      </rPr>
      <t>RAGHUNANDANA THAKURA</t>
    </r>
    <r>
      <rPr>
        <sz val="10"/>
        <rFont val="Verdana"/>
        <family val="2"/>
      </rPr>
      <t xml:space="preserve"> was the son of the great devotee Mukunda Dasa. (See Sri Caitanya-caritamrta, Adi-lila 10.78-79.)</t>
    </r>
  </si>
  <si>
    <r>
      <rPr>
        <b/>
        <sz val="10"/>
        <rFont val="Verdana"/>
        <family val="2"/>
      </rPr>
      <t>RAGHUNATHA BHATTA GOSVAMI</t>
    </r>
    <r>
      <rPr>
        <sz val="10"/>
        <rFont val="Verdana"/>
        <family val="2"/>
      </rPr>
      <t>, one of the six Gosvamis of Vrndavana, was ordered by Lord Caitanya to go to Vrndavana and there constantly chant the Hare Krsna mantra and read Srimad- Bhagavatam. Every day in Vrndavana, he would sweetly sing the verses of the Bhagavatam to the local residents. His tears of pure love would wet the pages of the Bhagavatam as he sang. Raghunatha Bhatta Gosvami never criticized anyone. He believed that all Vaisnavas are sincerely serving Krsna according to their realization and therefore one should overlook their faults. Under his inspiration, a wealthy disciple built the temple for the Radha-Govinda Deities in Vrndavana. (See Sri Caitanya-caritamrta, Adi-lila 10.152-158.)</t>
    </r>
  </si>
  <si>
    <r>
      <rPr>
        <b/>
        <sz val="10"/>
        <rFont val="Verdana"/>
        <family val="2"/>
      </rPr>
      <t>RAGHUNATHA DASA GOSVAMI</t>
    </r>
    <r>
      <rPr>
        <sz val="10"/>
        <rFont val="Verdana"/>
        <family val="2"/>
      </rPr>
      <t>, one of the six Gosvamis, at a young age renounced his beautiful wife and opulent home to join Lord Caitanya and His sankirtana movement. For sixteen years, he was the personal assistant of Lord Caitanya's secretary, Svarupa Damodara. Along with Svarupa Damodara, he witnessed Lord Caitanya's last days on earth. After the Lord's disappearance he went to Vrndavana, where he lived austerely, absorbed in devotion, in the company of Srila Rupa Gosvami and Srila Sanatana Gosvami. (See Sri Caitanya-caritamrta, Adi-lila 10.91- 103 and Antya-lila, chapter 6.)</t>
    </r>
  </si>
  <si>
    <r>
      <rPr>
        <b/>
        <sz val="10"/>
        <rFont val="Verdana"/>
        <family val="2"/>
      </rPr>
      <t>LORD SRI RAMACANDRA</t>
    </r>
    <r>
      <rPr>
        <sz val="10"/>
        <rFont val="Verdana"/>
        <family val="2"/>
      </rPr>
      <t xml:space="preserve"> is a powerful incarnation of the Supreme Personality of Godhead as an ideal king. He appeared in the Treta-yuga, more than two million years ago. Under the order of His father, Maharaja Dasaratha, Lord Ramacandra lived in the Dandakaranya forest for fourteen years, along with His wife, Sita Devi, and His younger brother, Laksmana. After the powerful demon Ravana kidnapped His wife, Lord Ramacandra retrieved her, with the help of His faithful servant Hanuman, and killed Ravana along with Ravana's armies. The history of Lord Ramacandra's pastimes is recounted by the sage Valmiki in his Ramayana. (See also Srimad-Bhagavatam 1.3.22, 2.7.23-25, 5.19.1-8 and Canto Nine, chapters 10 and 11.)</t>
    </r>
  </si>
  <si>
    <r>
      <rPr>
        <b/>
        <sz val="10"/>
        <rFont val="Verdana"/>
        <family val="2"/>
      </rPr>
      <t>RAMACANDRA KAVIRAJA</t>
    </r>
    <r>
      <rPr>
        <sz val="10"/>
        <rFont val="Verdana"/>
        <family val="2"/>
      </rPr>
      <t xml:space="preserve"> was a disciple of Srila Srinivasa Acarya and an intimate friend of Srila Narottama dasa Thakura. He widely preached the glories of the holy name of Lord Krsna and initiated many disciples into the service of Lord Caitanya. (See Sri Caitanya-caritamrta, Adi-lila 11.51.)</t>
    </r>
  </si>
  <si>
    <r>
      <rPr>
        <b/>
        <sz val="10"/>
        <rFont val="Verdana"/>
        <family val="2"/>
      </rPr>
      <t>RAMANANDA RAYA</t>
    </r>
    <r>
      <rPr>
        <sz val="10"/>
        <rFont val="Verdana"/>
        <family val="2"/>
      </rPr>
      <t xml:space="preserve"> was one of the most intimate associates of Lord Caitanya Mahaprabhu. Lord Caitanya Mahaprabhu would discuss with him the most confidential topics of Krsna consciousness, and in his company Lord Caitanya would relish the deepest feelings of devotional service. (See Sri Caitanya-caritamrta, Adi-lila 10.134, Madhya-lila 7.62-67, Madhya-lila chapter 8, and Antya- lila chapter 5.)</t>
    </r>
  </si>
  <si>
    <r>
      <rPr>
        <b/>
        <sz val="10"/>
        <rFont val="Verdana"/>
        <family val="2"/>
      </rPr>
      <t>RAMANUJACARYA</t>
    </r>
    <r>
      <rPr>
        <sz val="10"/>
        <rFont val="Verdana"/>
        <family val="2"/>
      </rPr>
      <t xml:space="preserve"> (1017-1137) was the principal acarya in the Sri sampradaya, one of the four main lines of Vaisnava teachers and disciples. His Vedanta-sutra commentary -- Sri-bhasya -- establishes the doctrine known as Visistadvaita, "qualified nondualism." A staunch proponent of the philosophy of personalism, he taught that although the Supreme Lord and the individual souls are qualitatively one, there is still a difference between them, for the Lord is infinite and the living entities are infinitesimal. Srila Ramanujacarya traveled extensively throughout India, teaching personalism and defeating proponents of monistic philosophy. He founded seventy-four centers of Sri Vaisnavism and initiated seven hundred sannyasis (renounced monks), twelve thousand brahmacharis (celibate students), and thousands of householders, including kings and wealthy landowners.</t>
    </r>
  </si>
  <si>
    <r>
      <rPr>
        <b/>
        <sz val="10"/>
        <rFont val="Verdana"/>
        <family val="2"/>
      </rPr>
      <t>RASIKANANDA PRABHU</t>
    </r>
    <r>
      <rPr>
        <sz val="10"/>
        <rFont val="Verdana"/>
        <family val="2"/>
      </rPr>
      <t xml:space="preserve"> preached Krsna consciousness in northern Orissa after the disappearance of Lord Caitanya. He was the principal disciple of Syamananda Gosvami.</t>
    </r>
  </si>
  <si>
    <r>
      <rPr>
        <b/>
        <sz val="10"/>
        <rFont val="Verdana"/>
        <family val="2"/>
      </rPr>
      <t>RUPA GOSVAMI</t>
    </r>
    <r>
      <rPr>
        <sz val="10"/>
        <rFont val="Verdana"/>
        <family val="2"/>
      </rPr>
      <t xml:space="preserve"> is known as bhakti-rasacarya, the expert in the tastes of pure devotional service. He and his elder brother, Srila Sanatana Gosvami, left high posts in the government of Nawab Hussein Shah to join Sri Caitanya Mahaprabhu. Empowered by Lord Caitanya, Srila Rupa Gosvami wrote many books about the science of Krsna consciousness. A summary study of his Bhakti- rasasmrta-sindhu is available as "The Nectar of Devotion," and his Upadesamrta is available as "The Nectar of Instruction." (See Sri Caitanya-caritamrta, Adi-lila 10.84, Madhya-lila 1.36- 41, Madhya-lila chapter 19, and Antya-lila chapter 1.)</t>
    </r>
  </si>
  <si>
    <r>
      <rPr>
        <b/>
        <sz val="10"/>
        <rFont val="Verdana"/>
        <family val="2"/>
      </rPr>
      <t>SANATANA GOSVAMI</t>
    </r>
    <r>
      <rPr>
        <sz val="10"/>
        <rFont val="Verdana"/>
        <family val="2"/>
      </rPr>
      <t>, the elder brother of Srila Rupa Gosvami, was the seniormost among the six Gosvamis of Vrndavana. At Varanasi, Lord Caitanya Mahaprabhu instructed him in detail about the science of devotional service. Lord Caitanya sent Srila Sanatana Gosvami to Vrndavana and gave him a fourfold mission: to uncover the lost sites of Krsna's pastimes, to install Deities of the Lord and arrange for Their worship, to write books on Krsna consciousness, and to teach the rules of devotional life. Srila Sanatana Gosvami, along with Srila Rupa Gosvami, fulfilled all four parts of this mission. (See Sri Caitanya-caritamrta, Adi- lila 10.84, Madhya-lila 1.35, Madhya-lila chapters 20-24, and Antya-lila chapter 4.)</t>
    </r>
  </si>
  <si>
    <r>
      <rPr>
        <b/>
        <sz val="10"/>
        <rFont val="Verdana"/>
        <family val="2"/>
      </rPr>
      <t>SARANGA THAKURA</t>
    </r>
    <r>
      <rPr>
        <sz val="10"/>
        <rFont val="Verdana"/>
        <family val="2"/>
      </rPr>
      <t>, an associate of Sri Caitanya Mahaprabhu, lived under a Bakula tree in Navadvipa during the time of Lord Caitanya. During the day he would gather materials for the worship of his Deities, and in the evenings he would cross the sacred Ganges River to join Lord Caitanya's kirtanas. The great devotee Murari Thakura was his disciple. (See Sri Caitanya- caritamrta, Adi-lila 10.113.)</t>
    </r>
  </si>
  <si>
    <r>
      <rPr>
        <b/>
        <sz val="10"/>
        <rFont val="Verdana"/>
        <family val="2"/>
      </rPr>
      <t>SITA DEVI</t>
    </r>
    <r>
      <rPr>
        <sz val="10"/>
        <rFont val="Verdana"/>
        <family val="2"/>
      </rPr>
      <t>, a manifestation of the goddess of fortune, Laksmi Devi, is the eternal consort of Lord Ramacandra. When Lord Ramacandra was banished to the Dandakaranya forest, Sita Devi left the comforts of the royal palace to join Him. While in the forest she was kidnapped by the demonic king Ravana, yet despite his endeavors to enjoy her beauty, she remained always dedicated to Lord Ramacandra.</t>
    </r>
  </si>
  <si>
    <r>
      <rPr>
        <b/>
        <sz val="10"/>
        <rFont val="Verdana"/>
        <family val="2"/>
      </rPr>
      <t>SITA THAKURANI</t>
    </r>
    <r>
      <rPr>
        <sz val="10"/>
        <rFont val="Verdana"/>
        <family val="2"/>
      </rPr>
      <t xml:space="preserve"> was the wife of Sri Advaita Acarya. She was always absorbed in parental love for Lord Caitanya Mahaprabhu. Because of Sita Devi's love, Saci Mata often chose her as the first person to worship Lord Caitanya during any auspicious ceremony. (See Sri Caitanya-caritamrta, Adi-lila 13.111-118.)</t>
    </r>
  </si>
  <si>
    <r>
      <rPr>
        <b/>
        <sz val="10"/>
        <rFont val="Verdana"/>
        <family val="2"/>
      </rPr>
      <t>SIVANANDA SENA</t>
    </r>
    <r>
      <rPr>
        <sz val="10"/>
        <rFont val="Verdana"/>
        <family val="2"/>
      </rPr>
      <t>, an associate of Lord Caitanya, used all his possessions and wealth in the service of Lord Caitanya and His devotees. Every year he would lead a party of 200 devotees from Bengal to Jagannatha Puri to attend the annual Ratha-yatra festival. He would arrange for the devotees' food, tolls, ferries, and lodging. Sivananda Sena's family and servants were all dedicated to Lord Caitanya Mahaprabhu. (See Sri Caitanya- caritamrta, Adi-lila 10.54-55 and 10.60-64, and Antya-lila 1.16- 32, 2.22-82, 10.142-151 and 12.15-53.)</t>
    </r>
  </si>
  <si>
    <r>
      <rPr>
        <b/>
        <sz val="10"/>
        <rFont val="Verdana"/>
        <family val="2"/>
      </rPr>
      <t>SRINIVASA ACARYA</t>
    </r>
    <r>
      <rPr>
        <sz val="10"/>
        <rFont val="Verdana"/>
        <family val="2"/>
      </rPr>
      <t xml:space="preserve"> was a member of the party that first brought the books of the six Gosvamis from Vrndavana to Bengal and Orissa. He converted King Birahambira to the Vaisnava religion and helped organized the first Gaura Purnima festival, celebrating the birth anniversary of Lord Caitanya, in Kheturi Gram.</t>
    </r>
  </si>
  <si>
    <r>
      <rPr>
        <b/>
        <sz val="10"/>
        <rFont val="Verdana"/>
        <family val="2"/>
      </rPr>
      <t>SRIVASA PANDITA</t>
    </r>
    <r>
      <rPr>
        <sz val="10"/>
        <rFont val="Verdana"/>
        <family val="2"/>
      </rPr>
      <t>, or Srivasa Thakura, was a member of the Panca- tattva, consisting of Lord Caitanya Mahaprabhu and His four immediate expansions and energies. Every night, Lord Caitanya and His associates would chant the names of Krsna and dance in Srivasa Pandita's house. Srivasa Pandita never made any effort to support himself or his dependents. Because of his full dedication to Lord Caitanya and His mission, Lord Caitanya provided for all his needs. (See Sri Caitanya-caritamrta, Adi- lila 10.8.)</t>
    </r>
  </si>
  <si>
    <r>
      <rPr>
        <b/>
        <sz val="10"/>
        <rFont val="Verdana"/>
        <family val="2"/>
      </rPr>
      <t>SVARUPA DAMODARA GOSVAMI</t>
    </r>
    <r>
      <rPr>
        <sz val="10"/>
        <rFont val="Verdana"/>
        <family val="2"/>
      </rPr>
      <t xml:space="preserve"> was the personal secretary of Sri Caitanya Mahaprabhu. He is said to have been like a second Mahaprabhu because he deeply understood the Lord's conclusions on Krsna bhakti, devotional service to Krsna. He was a great scholar as well as an expert musician. In the company of Srila Svarupa Damodara Gosvami at Jagannatha Puri, Sri Caitanya Mahaprabhu would taste the deepest emotions of devotional service. (See Sri Caitanya-caritamrta, Adi-lila 4.105 and Madhya- lila 10.102-129 and 13.163-167.)</t>
    </r>
  </si>
  <si>
    <r>
      <rPr>
        <b/>
        <sz val="10"/>
        <rFont val="Verdana"/>
        <family val="2"/>
      </rPr>
      <t>SYAMANANDA PRABHU</t>
    </r>
    <r>
      <rPr>
        <sz val="10"/>
        <rFont val="Verdana"/>
        <family val="2"/>
      </rPr>
      <t>, a disciple of Hrdaya Caitanya, established the temple of Sri Radha-Syamasundara in Vrndavana. On the order of his spiritual master, Syamananda, along with his foremost disciple, Rasikananda Prabhu, spread the worship and service of Lord Caitanya throughout Orissa.</t>
    </r>
  </si>
  <si>
    <r>
      <rPr>
        <b/>
        <sz val="10"/>
        <rFont val="Verdana"/>
        <family val="2"/>
      </rPr>
      <t>UDDHARANA DATTA THAKURA</t>
    </r>
    <r>
      <rPr>
        <sz val="10"/>
        <rFont val="Verdana"/>
        <family val="2"/>
      </rPr>
      <t xml:space="preserve"> was an intimate associate of Lord Nityananda. Raised in a family of gold merchants, he later married and became a wealthy minister. Lord Nityananda would often stay in his home. At the age of twenty-six, Uddharana Datta Thakura renounced home and family and joined Lord Nityananda's kirtana party. (See Sri Caitanya-caritamrta, Adi- lila 11.41.)</t>
    </r>
  </si>
  <si>
    <r>
      <rPr>
        <b/>
        <sz val="10"/>
        <rFont val="Verdana"/>
        <family val="2"/>
      </rPr>
      <t>VAKRESVARA PANDITA</t>
    </r>
    <r>
      <rPr>
        <sz val="10"/>
        <rFont val="Verdana"/>
        <family val="2"/>
      </rPr>
      <t xml:space="preserve"> is mentioned in Sri Caitanya-caritamrta for his ecstatic dancing. Once, in the house of Srivasa Thakura, he danced in constant ecstasy for seventy-two hours. He made many disciples, especially in Orissa, among them Sri Gopala-guru Gosvami. (See Sri Caitanya-caritamrta, Adi-lila 10.17-18.)</t>
    </r>
  </si>
  <si>
    <r>
      <rPr>
        <b/>
        <sz val="10"/>
        <rFont val="Verdana"/>
        <family val="2"/>
      </rPr>
      <t>VAMANADEVA</t>
    </r>
    <r>
      <rPr>
        <sz val="10"/>
        <rFont val="Verdana"/>
        <family val="2"/>
      </rPr>
      <t xml:space="preserve"> is Lord Krsna's incarnation as a dwarf brahmana. Lord Vamanadeva begged from Bali Maharaja three paces of land. When the request was granted, Lord Vamanadeva assumed a gigantic form and with two steps covered first the earth and then the entire universe. For the third step, Bali Maharaja was then pleased to receive the Lord's lotus foot on his head. (See Srimad-Bhagavatam 1.3.19, 2.7.17 and Eighth Canto, chapters 20- 23.)</t>
    </r>
  </si>
  <si>
    <r>
      <rPr>
        <b/>
        <sz val="10"/>
        <rFont val="Verdana"/>
        <family val="2"/>
      </rPr>
      <t>VAMSIDASA BABAJI MAHARAJA</t>
    </r>
    <r>
      <rPr>
        <sz val="10"/>
        <rFont val="Verdana"/>
        <family val="2"/>
      </rPr>
      <t xml:space="preserve"> was a paramahamsa devotee who sometimes lived in Navadvipa at the time of Srila Bhaktisiddhanta Sarasvati Thakura. Wearing only a loincloth and eating whatever came his way, Vamsidasa Babaji Maharaja traveled throughout India, visiting holy places. He worshiped Lord Krsna on a spontaneous platform that neophytes on the path of devotion cannot imitate.</t>
    </r>
  </si>
  <si>
    <r>
      <rPr>
        <b/>
        <sz val="10"/>
        <rFont val="Verdana"/>
        <family val="2"/>
      </rPr>
      <t>VAMSIVADANANDA THAKURA</t>
    </r>
    <r>
      <rPr>
        <sz val="10"/>
        <rFont val="Verdana"/>
        <family val="2"/>
      </rPr>
      <t xml:space="preserve"> wrote many sweet poems expressing his devotion to Krsna. The day he appeared, Lord Caitanya and Sri Advaita Prabhu were staying in his home in Bengal. After the disappearance of Srimati Visnupriya Devi, he worshiped her Deities in Navadvipa.</t>
    </r>
  </si>
  <si>
    <r>
      <rPr>
        <b/>
        <sz val="10"/>
        <rFont val="Verdana"/>
        <family val="2"/>
      </rPr>
      <t>VARAHADEVA</t>
    </r>
    <r>
      <rPr>
        <sz val="10"/>
        <rFont val="Verdana"/>
        <family val="2"/>
      </rPr>
      <t xml:space="preserve"> is the boar incarnation Sri Krsna. He assumed the form of a boar to lift the drowning planet earth from the Garbhodaka Ocean with His tusks. The demon Hiryanyaksa had thrown the planet earth into this ocean, but the Lord stabbed the demon with His tusks and saved the earth. (See Sri Srimad- Bhagavatam 1.3.7 and 2.7.1 and Canto Three, chapters 13, 18 and 19.)</t>
    </r>
  </si>
  <si>
    <r>
      <rPr>
        <b/>
        <sz val="10"/>
        <rFont val="Verdana"/>
        <family val="2"/>
      </rPr>
      <t>VASUDEVA GHOSH</t>
    </r>
    <r>
      <rPr>
        <sz val="10"/>
        <rFont val="Verdana"/>
        <family val="2"/>
      </rPr>
      <t>, an intimate associate of Lord Caitanya, was known for his kirtana. Sri Caitanya-caritamrta says that when Vasudeva Ghosh led kirtana, even wood and stone would melt upon hearing it. He composed many songs about Sri Caitanya Mahaprabhu. Vasudeva Ghosh and his brothers Govinda and Madhava are eternal associates of Lord Caitanya and Lord Nityananda Prabhu.(See Sri Caitanya-caritamrta, Adi-lila 10.115, 11.14-15, 11.19 and 11.88.)</t>
    </r>
  </si>
  <si>
    <r>
      <rPr>
        <b/>
        <sz val="10"/>
        <rFont val="Verdana"/>
        <family val="2"/>
      </rPr>
      <t>VIRACANDRA PRABHU</t>
    </r>
    <r>
      <rPr>
        <sz val="10"/>
        <rFont val="Verdana"/>
        <family val="2"/>
      </rPr>
      <t xml:space="preserve"> was the son of Lord Nityananda's second wife, Vasudha Devi, and was a disciple of Sri Jahnava Devi, Lord Nityananda's first wife. He is considered an incarnation of Ksirodakasayi Visnu.</t>
    </r>
  </si>
  <si>
    <r>
      <rPr>
        <b/>
        <sz val="10"/>
        <rFont val="Verdana"/>
        <family val="2"/>
      </rPr>
      <t>VISNUPRIYA DEVI</t>
    </r>
    <r>
      <rPr>
        <sz val="10"/>
        <rFont val="Verdana"/>
        <family val="2"/>
      </rPr>
      <t xml:space="preserve"> was the wife of Lord Caitanya before He took sannyasa. After His sannyasa, she lived a life of severe austerity. Every day, she would set aside one grain of rice for every round of the Hare Krsna mantra she chanted. At the end of the day she would cook and offer these few grains to Lord Caitanya, and that would be her meal. She is a manifestation of the internal energy of the Lord. (See the Bhaktivedanta purport to Srimad-Bhagavatam 4.23.20.)</t>
    </r>
  </si>
  <si>
    <r>
      <rPr>
        <b/>
        <sz val="10"/>
        <rFont val="Verdana"/>
        <family val="2"/>
      </rPr>
      <t>VISVANATHA CAKRAVARTI THAKURA</t>
    </r>
    <r>
      <rPr>
        <sz val="10"/>
        <rFont val="Verdana"/>
        <family val="2"/>
      </rPr>
      <t>, a great Vaisnava acarya, appeared in 1674 in what is now the Nadia district of West Bengal. During his time, he served as the protector, guardian, and acarya of the Gaudiya Vaisnava line. He wrote more than forty Sanskrit books on the science of pure devotion, including commentaries on Srimad-Bhagavatam, Bhagavad-gita, and the books of the six Gosvamis. His eight prayers to the spiritual master are sung daily by the Gaudiya Vaisnavas.</t>
    </r>
  </si>
  <si>
    <r>
      <rPr>
        <b/>
        <sz val="10"/>
        <rFont val="Verdana"/>
        <family val="2"/>
      </rPr>
      <t>VISVARUPA</t>
    </r>
    <r>
      <rPr>
        <sz val="10"/>
        <rFont val="Verdana"/>
        <family val="2"/>
      </rPr>
      <t xml:space="preserve"> was the elder brother of Lord Caitanya. He is considered a partial expansion of Lord Nityananda. At an early age he left home to take sannyasa. In 1431 he disappeared in Pandarpura in the district of Solapura, India. (See Sri Caitanya- caritamrta, Adi-lila 10.106, 13.74-80, and 15.11-14 and Madhya- lila 9.299-300.)</t>
    </r>
  </si>
  <si>
    <r>
      <rPr>
        <b/>
        <sz val="10"/>
        <rFont val="Verdana"/>
        <family val="2"/>
      </rPr>
      <t>VRNDAVANA DASA THAKURA</t>
    </r>
    <r>
      <rPr>
        <sz val="10"/>
        <rFont val="Verdana"/>
        <family val="2"/>
      </rPr>
      <t xml:space="preserve"> was the author of Sri Caitanya Bhagavata, a great biography of Lord Caitanya Mahaprabhu. He is considered the manifest Vyasadeva of Lord Caitanya's pastimes. He was born shortly after the disappearance of Sri Caitanya Mahaprabhu. At the age of twenty, he accepted formal initiation from Lord Nityananda. It was on Lord Nityananda's order that he wrote Sri Caitanya Bhagavata. (See Sri Caitanya-caritamrta, Adi- lila 8.33-42 and 11.54-55.)</t>
    </r>
  </si>
  <si>
    <r>
      <rPr>
        <b/>
        <sz val="10"/>
        <rFont val="Verdana"/>
        <family val="2"/>
      </rPr>
      <t>ABHIRAMA THAKURA</t>
    </r>
    <r>
      <rPr>
        <sz val="10"/>
        <rFont val="Verdana"/>
        <family val="2"/>
      </rPr>
      <t xml:space="preserve"> fue uno de los predicadores más vigorosos entre los asociados del señor Nityananda Prabhu. En el humor de un vaquero, Sri Abhirama Thakura conducía un látigo llamado Jaya Mangala. El que golpeaba con este látigo, se volvía pleno de Krishna-prema, amor por Dios. Si Abhirama Thakura ofreciera reverencias a cualquier piedra distinta de una shalagrama shila sagrada, ésta estallaría inmediatamente en pedazos. Abhirama Thakura usó su casa para predicar y para servir a los vaishnavas peregrinos. Su casa constantemente resonaba con kirtana y temas de Krishna. (Véase Sri Caitanya-caritamrta, Adi-lila 11.13).</t>
    </r>
  </si>
  <si>
    <r>
      <rPr>
        <b/>
        <sz val="10"/>
        <rFont val="Verdana"/>
        <family val="2"/>
      </rPr>
      <t>ADWAITA ACHARYA</t>
    </r>
    <r>
      <rPr>
        <sz val="10"/>
        <rFont val="Verdana"/>
        <family val="2"/>
      </rPr>
      <t>, un socio íntimo de Sri Caitanya Mahaprabhu, es considerado una encarnación de Sadahiva y Maha-Vishnu. Fue debido a sus súplicas que Sri Caitanya Mahaprabhu descendió a este mundo. Al ver la condición degradada de las personas en Kali-yuga, la Era de las Desavancamientos, Sri Adwaita Acharya adoró al Señor Krishna en las márgenes del Ganges, mojando con su agua la planta tulasi, clamando e implorando al Señor que viniera a librar las almas del sufrimiento. A causa de la pura devoción y compasión de Sri Adwaita Acharya, el Señor Krishna descendió como Sri Caitanya Mahaprabhu. (Véase Sri Caitanya-caritamrta, Adi-lila, Capítulo 6).</t>
    </r>
  </si>
  <si>
    <r>
      <rPr>
        <b/>
        <sz val="10"/>
        <rFont val="Verdana"/>
        <family val="2"/>
      </rPr>
      <t>BALADEVA VIDYABHUSANA</t>
    </r>
    <r>
      <rPr>
        <sz val="10"/>
        <rFont val="Verdana"/>
        <family val="2"/>
      </rPr>
      <t>, el autor del Govinda Bhasya, el primer comentario Gaudiya del Vedanta-sutra, apareció en Remuna, Orissa, a principios de los años 1600. En 1706 fue enviado por Srila Vishvanatha Chakravarti Thakura a Galta (cerca de Jaipur, India) para probar la autenticidad del movimiento de Sri Caitanya Mahaprabhu. Los Ramanandis locales (una filial de Sri vaishnavas) habían criticado que los Gaudiya vaishnavas, no teniendo ningún comentario del Vedanta-sutra, no era una línea de sucesión discipular auténtica, y por lo tanto ellos no tenían ningún derecho de adorar a Govindaji o cualesquiera de las otras Deidades de Vrindavana. Por la gracia de Govindaji, Srila Baladeva Vidyabhushana escribió rápidamente el comentario del Govinda-bhashya. También escribió comentarios de los Upanishads y del Bhagavad-gita.</t>
    </r>
  </si>
  <si>
    <r>
      <rPr>
        <b/>
        <sz val="10"/>
        <rFont val="Verdana"/>
        <family val="2"/>
      </rPr>
      <t>SEÑOR BALARAMA</t>
    </r>
    <r>
      <rPr>
        <sz val="10"/>
        <rFont val="Verdana"/>
        <family val="2"/>
      </rPr>
      <t xml:space="preserve"> es la primera expansión personal del Señor Krishna, la Suprema Personalidad de Dios. Todas las demás encarnaciones se expanden de Él. En los pasatiempos del Señor Krishna, Él juega como el hermano mayor de Krishna. Juntos Krishna y Balarama ejecutan muchos pasatiempos como vaqueros en la tierra de Vrindavana. El Señor Balarama lleva un arado y una manzana y es conocido por su gran fuerza. (Véase Sri Caitanya-caritamrta, Adi-lila, Capítulo 5).</t>
    </r>
  </si>
  <si>
    <r>
      <rPr>
        <b/>
        <sz val="10"/>
        <rFont val="Verdana"/>
        <family val="2"/>
      </rPr>
      <t>BHAKTISIDDHANTA SARASVATI THAKURA</t>
    </r>
    <r>
      <rPr>
        <sz val="10"/>
        <rFont val="Verdana"/>
        <family val="2"/>
      </rPr>
      <t xml:space="preserve"> fue el maestro espiritual de su Divina Gracia A. C. Bhaktivedanta Swami Prabhupada, el Fundador-Acharya de ISKCON. Srila Bhaktisiddhanta Saraswati Thakura extendió las enseñanzas del Señor Caitanya Mahaprabhu poderosamente a principios del siglo veinte. Él predicó fuertemente contra las influencias enraizadas del sistema de castas e impersonalismo. Reuniendo a los estudiantes, pedagogos, y otros líderes y escribiendo más de 108 composiciones y libros, se esforzó para presentar la conciencia de Krishna como una ciencia altamente estimada. Estableció 64 templos, conocidos como Gaudiya Maths, dentro y fuera de la India.</t>
    </r>
  </si>
  <si>
    <r>
      <rPr>
        <b/>
        <sz val="10"/>
        <rFont val="Verdana"/>
        <family val="2"/>
      </rPr>
      <t>A. C. BHAKTIVEDANTA SWAMI PRABHUPADA</t>
    </r>
    <r>
      <rPr>
        <sz val="10"/>
        <rFont val="Verdana"/>
        <family val="2"/>
      </rPr>
      <t xml:space="preserve"> fue el Fundador-Acharya de la Sociedad Internacional para la Conciencia de Krishna. Fue él quien sacó las enseñanzas del Señor Caitanya de la India y las divulgó en todo el mundo. Fue el autor del Bhagavad-gita Como es y muchos otros volúmenes de traducción, comentarios, y instrucción escriturística.</t>
    </r>
  </si>
  <si>
    <r>
      <rPr>
        <b/>
        <sz val="10"/>
        <rFont val="Verdana"/>
        <family val="2"/>
      </rPr>
      <t>BHAKTIVINODA THAKURA</t>
    </r>
    <r>
      <rPr>
        <sz val="10"/>
        <rFont val="Verdana"/>
        <family val="2"/>
      </rPr>
      <t xml:space="preserve"> restableció, al término del decimonoveno siglo, las enseñanzas del señor Caitanya que habían estado perdido o falseado. Él escribió casi cien libros que explican la conciencia de Krishna, desenmascaró pseudo-encarnaciones de Dios y derrotó concepciones erróneas sobre la vida en el camino del servicio devocional. El devoto Srila Bhaktivinoda Thakura era un predicador activo y el diputado magistrado para Jagannatha Puri, Orissa, así como el padre de diez niños. Uno de sus hijos era Srila Bhaktisiddhanta Saraswati Thakura. Los biógrafos dicen que Srila Bhaktivinoda Thakura realizó perfectamente todos sus muchos deberes.</t>
    </r>
  </si>
  <si>
    <r>
      <rPr>
        <b/>
        <sz val="10"/>
        <rFont val="Verdana"/>
        <family val="2"/>
      </rPr>
      <t>BHUGARBHA GOSWAMI</t>
    </r>
    <r>
      <rPr>
        <sz val="10"/>
        <rFont val="Verdana"/>
        <family val="2"/>
      </rPr>
      <t>, junto con su amigo íntimo Lokanatha Goswami, encontró lugares sagrados perdidos situados en Vrindavana por la orden de Sri Caitanya Mahaprabhu. Para evitar distracciones materiales, Bhugarbha Goswami realizaba su adoración a Krishna</t>
    </r>
  </si>
  <si>
    <r>
      <rPr>
        <b/>
        <sz val="10"/>
        <rFont val="Verdana"/>
        <family val="2"/>
      </rPr>
      <t>SEÑOR SRI CHAITANYA MAHAPRABHU</t>
    </r>
    <r>
      <rPr>
        <sz val="10"/>
        <rFont val="Verdana"/>
        <family val="2"/>
      </rPr>
      <t xml:space="preserve"> es el propio Señor Krishna, en la forma de su propio devoto. Él apareció en este mundo para esparcir el amor por Krishna por el cantar congregacional de los santos nombres de Dios. Él apareció en Sridhama Mayapur, Bengala Occidental, en 1486. ​​Sus actividades y enseñanzas se describen en detalle en el libro Enseñanzas del Señor Caitanya y en varios volúmenes del Sri Caitanya-caritamrta (véase también Srimad-Bhagavatam, 11.5.32).</t>
    </r>
  </si>
  <si>
    <r>
      <rPr>
        <b/>
        <sz val="10"/>
        <rFont val="Verdana"/>
        <family val="2"/>
      </rPr>
      <t>DEVANANDA PANDITA</t>
    </r>
    <r>
      <rPr>
        <sz val="10"/>
        <rFont val="Verdana"/>
        <family val="2"/>
      </rPr>
      <t xml:space="preserve"> era un recitador profesional del Srimad-Bhagavatam que se volvió al servicio devocional puro durante la época del Señor Caitanya. Devananda Pandita explicaba el Srimad-Bhagavatam por medio de interpretaciones impersonalistas. Porque él había ofendido a un devoto, él no podía entender la esencia del Bhagavatam - amor y devoción a Krishna. Pero cuando Devananda Pandita sirvió a un devoto avanzado, el Señor Caitanya se quedó satisfecho con él y le reveló el camino de la devoción a Krishna. (Véase Sri Caitanya-caritamrta, Adi-lila 10.77).</t>
    </r>
  </si>
  <si>
    <r>
      <rPr>
        <b/>
        <sz val="10"/>
        <rFont val="Verdana"/>
        <family val="2"/>
      </rPr>
      <t>DHANANJAYA PANDITA</t>
    </r>
    <r>
      <rPr>
        <sz val="10"/>
        <rFont val="Verdana"/>
        <family val="2"/>
      </rPr>
      <t xml:space="preserve"> tomó parte en muchos de los pasatiempos de kirtana del señor Caitanya en Navadvipa. Por orden del Señor Caitanya, viajó y predicó ampliamente la conciencia de Krishna. Él es mencionado en el Sri Caitanya-charitamrita como estando entre los criados íntimos del Señor Nityananda Prabhu. (Véase Sri Caitanya-caritamrta, Adi-lila 11.31).</t>
    </r>
  </si>
  <si>
    <r>
      <rPr>
        <b/>
        <sz val="10"/>
        <rFont val="Verdana"/>
        <family val="2"/>
      </rPr>
      <t>GADADHARA DASA PANDITA</t>
    </r>
    <r>
      <rPr>
        <sz val="10"/>
        <rFont val="Verdana"/>
        <family val="2"/>
      </rPr>
      <t xml:space="preserve"> fue uno de los predicadores principales del señor Nityananda en Bengala. Él influenció a incontables pecadores y ateos a tomar parte en el movimiento de sankirtana. (Véase Sri Caitanya-caritamrta, Adi-lila 10.53).</t>
    </r>
  </si>
  <si>
    <r>
      <rPr>
        <b/>
        <sz val="10"/>
        <rFont val="Verdana"/>
        <family val="2"/>
      </rPr>
      <t>GADADHARA PANDITA</t>
    </r>
    <r>
      <rPr>
        <sz val="10"/>
        <rFont val="Verdana"/>
        <family val="2"/>
      </rPr>
      <t xml:space="preserve"> está entre el grupo conocido como el Panca-tattva, siendo uno de los cuatro asociados más íntimos del Señor Caitanya Mahaprabhu, Gadadhara Pandita pasó la mayor parte de su vida en Jagannatha Puri adorando la Deidad de Tota-Gopinatha que todavía es adorada en Puri . Gadadhara Pandita es considerada una encarnación de Srimati Radharani, la consorte eterna de Sri Krishna. (Véase Sri Caitanya-caritamrta, Adi-lila 10.15 y 16.130-148).</t>
    </r>
  </si>
  <si>
    <r>
      <rPr>
        <b/>
        <sz val="10"/>
        <rFont val="Verdana"/>
        <family val="2"/>
      </rPr>
      <t>GANGAMATA GOSWAMINI</t>
    </r>
    <r>
      <rPr>
        <sz val="10"/>
        <rFont val="Verdana"/>
        <family val="2"/>
      </rPr>
      <t xml:space="preserve"> era la hija del Rey Naresha Narayana de Bengala. Desde la infancia, ella mostró profunda devoción a Krishna. Rechazando casarse y renunciando a su reino, ella fue en busca de un gurú auténtico. En Vrindavana, aceptó a Haridasa Pandita como su gurú y tomó instrucciones de él. Ejecutando severas austeridades, usaba sólo trapos e imploraba por alimento de puerta en puerta. Por orden de su maestro espiritual, fue a Jagannatha Puri, donde se convirtió en una gran predicadora y gurú. Cientos de personas asistían a sus discursos sobre el Srimad-Bhagavatam, y muchas personas, incluso brahmanas, los sacerdotes del Señor Jagannatha, e incluso el rey, la aceptaron como su maestro espiritual.</t>
    </r>
  </si>
  <si>
    <r>
      <rPr>
        <b/>
        <sz val="10"/>
        <rFont val="Verdana"/>
        <family val="2"/>
      </rPr>
      <t>GAURIDASA PANDITA</t>
    </r>
    <r>
      <rPr>
        <sz val="10"/>
        <rFont val="Verdana"/>
        <family val="2"/>
      </rPr>
      <t xml:space="preserve"> es considerado el emblema del amoroso servicio devocional más elevado a Dios. Él sacrificó todo por el servicio del Señor Nityananda. El Señor Caitanya y el Señor Nityananda aparecieron personalmente como formas de Deidad en su casa. (Véase Sri Caitanya-caritamrta, Adi-lila 11.26-27).</t>
    </r>
  </si>
  <si>
    <r>
      <rPr>
        <b/>
        <sz val="10"/>
        <rFont val="Verdana"/>
        <family val="2"/>
      </rPr>
      <t>GAURAKISHORA DASA BABAJI MAHARAJA</t>
    </r>
    <r>
      <rPr>
        <sz val="10"/>
        <rFont val="Verdana"/>
        <family val="2"/>
      </rPr>
      <t>, el maestro espiritual de Srila Bhaktisiddhanta Saraswati Thakura, apareció a principios del siglo XIX. Vive una vida estrictamente renunciada como un bhajananandi, o aquel que realiza adoración solitaria. Él estaba íntimamente asociado con Srila Bhaktivinoda Thakura, a quien él respetaba como su maestro espiritual.</t>
    </r>
  </si>
  <si>
    <r>
      <rPr>
        <b/>
        <sz val="10"/>
        <rFont val="Verdana"/>
        <family val="2"/>
      </rPr>
      <t>GOPALA BHATTA GOSWAMI</t>
    </r>
    <r>
      <rPr>
        <sz val="10"/>
        <rFont val="Verdana"/>
        <family val="2"/>
      </rPr>
      <t>, uno de los seis Goswamis de Vrindavana, como un joven niño recibió la misericordia del Señor Caitanya. Mientras visitaba el sur de la India, el señor Caitanya se quedó cuatro meses en la casa de Gopala Bhatta. A continuación, Gopala Bhatta Goswami se unió al movimiento de sankirtana del Señor Caitanya. Él probó ser un experto en los reglamentos escriturales vaishnavas, escribió libros vaishnava y estableció el templo de Sri Sri Radha-Ramana en Vrindavana. (Véase Sri Caitanya-caritamrta, Adi-lila 10.105).</t>
    </r>
  </si>
  <si>
    <r>
      <rPr>
        <b/>
        <sz val="10"/>
        <rFont val="Verdana"/>
        <family val="2"/>
      </rPr>
      <t>GOUR GOVINDA SWAMI MAHARAJA</t>
    </r>
    <r>
      <rPr>
        <sz val="10"/>
        <rFont val="Verdana"/>
        <family val="2"/>
      </rPr>
      <t>, un discípulo de su Divina Gracia A. C. Bhaktivedanta Swami Prabhupada, divulgó la conciencia de Krishna a lo largo de Orissa. Tradujo muchos de los libros de Srila Prabhupada en Oriya, trabajó para establecer un gran templo de ISKCON en Bhubaneswar, viajó y enseñó la conciencia de Krishna por el mundo, y trajo a muchas personas a los pies de loto de Srila Prabhupada y Krishna. Se partió de este mundo en 1996 en Sridhama Mayapur, el día de la aparición de Srila Bhaktisiddhanta Saraswati Thakura, durante la celebración del centenario del nacimiento de su Divina Gracia A. C. Bhaktivedanta Swami Prabhupada.</t>
    </r>
  </si>
  <si>
    <r>
      <rPr>
        <b/>
        <sz val="10"/>
        <rFont val="Verdana"/>
        <family val="2"/>
      </rPr>
      <t>GOVINDA GHOSH</t>
    </r>
    <r>
      <rPr>
        <sz val="10"/>
        <rFont val="Verdana"/>
        <family val="2"/>
      </rPr>
      <t>, un socio íntimo del Señor Caitanya, era conocido por sus dulces kirtanas en Jagannatha Puri en los festivales anuales de Ratha-yatra. El Señor Caitanya empezaba a bailar inmediatamente cuando Govinda Ghosh cantaba. Govinda Ghosh y sus hermanos Vasudeva y Madhava son los asociados eternos del Señor Caitanya y del Señor Nityananda Prabhu. (Véase Sri Caitanya-caritamrta, Adi-lila 10.115, 11.14-15, y 11.88).</t>
    </r>
  </si>
  <si>
    <r>
      <rPr>
        <b/>
        <sz val="10"/>
        <rFont val="Verdana"/>
        <family val="2"/>
      </rPr>
      <t>HARIDASA THAKURA</t>
    </r>
    <r>
      <rPr>
        <sz val="10"/>
        <rFont val="Verdana"/>
        <family val="2"/>
      </rPr>
      <t xml:space="preserve"> es considerado el namacharya, el maestro espiritual del canto de los santos nombres de Krishna. Aunque él había nacido en una familia musulmana, los devotos del Señor Caitanya lo respetaban como siendo mejor que el mejor de los brahmanas. Él no comía o dormía hasta que terminara su cuota diaria del canto de los nombres de Krishna 300.000 veces. Junto con el señor Nityananda, Haridasa Thakura extendió el canto del nombre de Krishna en toda Bengala. En Jagannatha Puri, donde Haridasa Thakura pasó sus últimos días, el Señor Caitanya le enviaba regularmente prasadam y discutía con él tópicos de Krishna. Haridasa Thakura murió mientras cantaba el nombre de Krishna en presencia de Sri Caitanya Mahaprabhu. Después de la muerte de Haridasa Thakura, el Señor Caitanya llevó su cuerpo al mar y con Sus propias manos lo enterró en la arena. (Véase Sri Caitanya-caritamrta, Adi-lila 10.43-47 y Antya-lila, capítulos 3 y 11).</t>
    </r>
  </si>
  <si>
    <r>
      <rPr>
        <b/>
        <sz val="10"/>
        <rFont val="Verdana"/>
        <family val="2"/>
      </rPr>
      <t>ISHWARA PURI</t>
    </r>
    <r>
      <rPr>
        <sz val="10"/>
        <rFont val="Verdana"/>
        <family val="2"/>
      </rPr>
      <t xml:space="preserve"> fue el maestro espiritual de Sri Caitanya Mahaprabhu. Aunque el Señor Caitanya, el Señor Supremo, no necesitaba un maestro espiritual, aceptó a Srila Ishwara Puri como su gurú para establecer la importancia de aceptar un maestro espiritual. (Véase Sri Caitanya-caritamrta, Adi-lila 9.11).</t>
    </r>
  </si>
  <si>
    <r>
      <rPr>
        <b/>
        <sz val="10"/>
        <rFont val="Verdana"/>
        <family val="2"/>
      </rPr>
      <t>JAGADISHA PANDITA</t>
    </r>
    <r>
      <rPr>
        <sz val="10"/>
        <rFont val="Verdana"/>
        <family val="2"/>
      </rPr>
      <t xml:space="preserve"> vivió cerca de Jagannatha Mishra, el padre del Señor Caitanya, en Sridhama Mayapur. Jagadisha Pandita ayudó al Señor Caitanya a divulgar el movimiento de sankirtana (canto congregacional del nombre de Krishna) en Jagannatha Puri. (Véase Sri Caitanya-caritamrta, Adi-lila 11.30).</t>
    </r>
  </si>
  <si>
    <r>
      <rPr>
        <b/>
        <sz val="10"/>
        <rFont val="Verdana"/>
        <family val="2"/>
      </rPr>
      <t>JAGANNATHA DASA BABAJI MAHARAJA</t>
    </r>
    <r>
      <rPr>
        <sz val="10"/>
        <rFont val="Verdana"/>
        <family val="2"/>
      </rPr>
      <t>, el maestro espiritual de Srila Bhaktivinoda Thakura, confirmó el descubrimiento de Srila Bhaktivinoda Thakura del lugar de nacimiento del Señor Caitanya. Al llegar al lugar de nacimiento, Jagannatha Dasa Babaji Maharaja, aunque ciego y lisiado, saltó muy alto en el aire y comenzó a cantar los nombres de Krishna ya bailar.</t>
    </r>
  </si>
  <si>
    <r>
      <rPr>
        <b/>
        <sz val="10"/>
        <rFont val="Verdana"/>
        <family val="2"/>
      </rPr>
      <t>JAGANNATHA MISHRA</t>
    </r>
    <r>
      <rPr>
        <sz val="10"/>
        <rFont val="Verdana"/>
        <family val="2"/>
      </rPr>
      <t xml:space="preserve"> apareció como el padre del señor Caitanya Mahaprabhu. (Véase Sri Caitanya-caritamrta, Adi-lila, capítulo 13).</t>
    </r>
  </si>
  <si>
    <r>
      <rPr>
        <b/>
        <sz val="10"/>
        <rFont val="Verdana"/>
        <family val="2"/>
      </rPr>
      <t>JAHNAVA MATA</t>
    </r>
    <r>
      <rPr>
        <sz val="10"/>
        <rFont val="Verdana"/>
        <family val="2"/>
      </rPr>
      <t xml:space="preserve"> era la esposa del señor Nityananda Prabhu. Especialmente después de la desaparición del Señor Caitanya y del Señor Nityananda, se convirtió en una figura principal en el movimiento de sankirtana.</t>
    </r>
  </si>
  <si>
    <r>
      <rPr>
        <b/>
        <sz val="10"/>
        <rFont val="Verdana"/>
        <family val="2"/>
      </rPr>
      <t>JAYADEVA GOSWAMI</t>
    </r>
    <r>
      <rPr>
        <sz val="10"/>
        <rFont val="Verdana"/>
        <family val="2"/>
      </rPr>
      <t xml:space="preserve"> es el autor del Gita-govinda, un poema sobre los pasatiempos de Sri Sri Radha Krishna. Él apareció 300 años antes del advenimiento del Señor Caitanya. El Señor Caitanya apreciaba oír al Gita-govinda cantado por sus asociados íntimos. Hasta hoy el poema es recitado diariamente en el templo del Señor Jagannatha en Jagannatha Puri, Orissa. Jayadeva Goswami también es el autor del famoso Dashavatara Stotra.</t>
    </r>
  </si>
  <si>
    <r>
      <rPr>
        <b/>
        <sz val="10"/>
        <rFont val="Verdana"/>
        <family val="2"/>
      </rPr>
      <t>JAYANANDA PRABHU</t>
    </r>
    <r>
      <rPr>
        <sz val="10"/>
        <rFont val="Verdana"/>
        <family val="2"/>
      </rPr>
      <t xml:space="preserve"> era un discípulo dedicado de Srila Prabhupada que le ayudó a introducir el festival de Ratha-yatra en Estados Unidos.</t>
    </r>
  </si>
  <si>
    <r>
      <rPr>
        <b/>
        <sz val="10"/>
        <rFont val="Verdana"/>
        <family val="2"/>
      </rPr>
      <t>JIVA GOSWAMI</t>
    </r>
    <r>
      <rPr>
        <sz val="10"/>
        <rFont val="Verdana"/>
        <family val="2"/>
      </rPr>
      <t>, el sobrino y discípulo de Srila Rupa Goswami, era uno de los seis Goswamis de Vrindavana. Después de la desaparición de Rupa Goswami y Sanatana Goswami, Sri Jiva Goswami se convirtió en el principal acharya para la comunidad vaishnava. Srila Jiva Goswami fue el mayor y más prolífico estudiante de su tiempo. Él compuso medio millón de versos en sánscrito sobre la ciencia de la devoción y las glorias de Krishna. (Véase Sri Caitanya-caritamrta, Adi-lila 10.85).</t>
    </r>
  </si>
  <si>
    <r>
      <rPr>
        <b/>
        <sz val="10"/>
        <rFont val="Verdana"/>
        <family val="2"/>
      </rPr>
      <t>KALIYA KRISHNADASA</t>
    </r>
    <r>
      <rPr>
        <sz val="10"/>
        <rFont val="Verdana"/>
        <family val="2"/>
      </rPr>
      <t xml:space="preserve"> es mencionado como siendo un discípulo de Gauridasa Pandita.</t>
    </r>
  </si>
  <si>
    <r>
      <rPr>
        <b/>
        <sz val="10"/>
        <rFont val="Verdana"/>
        <family val="2"/>
      </rPr>
      <t>KASISVARA PANDITA</t>
    </r>
    <r>
      <rPr>
        <sz val="10"/>
        <rFont val="Verdana"/>
        <family val="2"/>
      </rPr>
      <t xml:space="preserve"> sirvió como el guardaespaldas del señor Caitanya en Jagannatha Puri. Otro servicio de él era distribuir prasadam después del kirtana. (Véase Sri Caitanya-caritamrta, Adi-lila 8.66).</t>
    </r>
  </si>
  <si>
    <r>
      <rPr>
        <b/>
        <sz val="10"/>
        <rFont val="Verdana"/>
        <family val="2"/>
      </rPr>
      <t>SEÑOR SRI KRISHNA</t>
    </r>
    <r>
      <rPr>
        <sz val="10"/>
        <rFont val="Verdana"/>
        <family val="2"/>
      </rPr>
      <t xml:space="preserve"> es la Verdad Absoluta, la forma original de la Suprema Personalidad de Dios. Las palabras del Bhagavad-gita son las instrucciones habladas por Él, y el Srimad-Bhagavatam entero describe Sus glorias. (También vea el estudio sumario del Décimo Canto del Srimad-Bhagavatam titulado Krishna, la Suprema Personalidad de Dios).</t>
    </r>
  </si>
  <si>
    <r>
      <rPr>
        <b/>
        <sz val="10"/>
        <rFont val="Verdana"/>
        <family val="2"/>
      </rPr>
      <t>LOCANA DASA THAKURA</t>
    </r>
    <r>
      <rPr>
        <sz val="10"/>
        <rFont val="Verdana"/>
        <family val="2"/>
      </rPr>
      <t>, un discípulo de Narahari Sharakara Thakura, escribió muchas canciones bengalíes que glorifican al Señor Caitanya. Su trabajo poético más famoso es el Chaitanya-mangala, una representación de la vida del Señor Caitanya. (Véase Sri Caitanya-caritamrta, Adi-lila 10.78-79).</t>
    </r>
  </si>
  <si>
    <r>
      <rPr>
        <b/>
        <sz val="10"/>
        <rFont val="Verdana"/>
        <family val="2"/>
      </rPr>
      <t>LOKANATHA GOSWAMI</t>
    </r>
    <r>
      <rPr>
        <sz val="10"/>
        <rFont val="Verdana"/>
        <family val="2"/>
      </rPr>
      <t xml:space="preserve"> era un asociado personal del señor Caitanya. El Señor Caitanya ordenó que él y Bhugarbha Goswami encontrar los lugares santos perdidos de Vrindavana. Años después, los seis Goswamis llegaron a Vrindavana y continuaron este trabajo. Lokanatha Goswami construyó el templo de Radha-Gokulananda en Vrindavana. Srila Narottama Thakura daa fue su único discípulo. (Véase Sri Caitanya-caritamrta, Madhya-lila 18.49).</t>
    </r>
  </si>
  <si>
    <r>
      <rPr>
        <b/>
        <sz val="10"/>
        <rFont val="Verdana"/>
        <family val="2"/>
      </rPr>
      <t>MADHAVENDRA PURI</t>
    </r>
    <r>
      <rPr>
        <sz val="10"/>
        <rFont val="Verdana"/>
        <family val="2"/>
      </rPr>
      <t xml:space="preserve"> era el maestro espiritual del maestro espiritual del Señor Caitanya Mahaprabhu. Srila Madhavendra Puri estableció la adoración de la Deidad de Gopala que hoy es adorada como Srinathaji. (Véase Sri Caitanya-caritamrta, Madhya-lila, capítulo 4).</t>
    </r>
  </si>
  <si>
    <r>
      <rPr>
        <b/>
        <sz val="10"/>
        <rFont val="Verdana"/>
        <family val="2"/>
      </rPr>
      <t>MADHU PANDITA</t>
    </r>
    <r>
      <rPr>
        <sz val="10"/>
        <rFont val="Verdana"/>
        <family val="2"/>
      </rPr>
      <t>, un discípulo de Sri Gadadhara Pandita, estableció el templo de Gopinatha en Vrindavana, India. Antes de Srinivasa Acharya, Narottama dasa Thakura, y Syamananda Prabhu fueron a buscar los libros de los Goswamis de Vrindavana para Bengala, Madhu Pandita bendijo a Srinivasa Acharya con una guirnalda de Sri Gopinatha. (Véase Sri Caitanya-caritamrta, Adi-lila 12.88).</t>
    </r>
  </si>
  <si>
    <r>
      <rPr>
        <b/>
        <sz val="10"/>
        <rFont val="Verdana"/>
        <family val="2"/>
      </rPr>
      <t>MADHVACHARYA</t>
    </r>
    <r>
      <rPr>
        <sz val="10"/>
        <rFont val="Verdana"/>
        <family val="2"/>
      </rPr>
      <t xml:space="preserve"> es el principal acharya, o instructor espiritual, en la Brahma-sampradaya, sucesión discipular vaishnava, de la cual la Gaudiya-sampradaya desciende. Él nació en Udupi, sur de la India, a principios del siglo trece. A la edad de cinco años, él tomó la iniciación, y con doce años dejó la casa para tomar sannyasa. Madhvacharya estudió los Vedas bajo la guía del compilador de los Vedas, Vyasadeva, en los Himalayas. El comentario del Vedanta-sutra de Madhvacharya - Purnaprajna-bhasya - establece la doctrina conocida como Suddha-dvaita-vada. Madhva usó su erudición para aplastar la filosofía Mayavada (impersonalista) y establecer el servicio devocional a la Suprema Personalidad de Dios. (Véase Sri Caitanya-caritamrta, Madhya-lila 9.245).</t>
    </r>
  </si>
  <si>
    <r>
      <rPr>
        <b/>
        <sz val="10"/>
        <rFont val="Verdana"/>
        <family val="2"/>
      </rPr>
      <t>MAHESHA PANDITA</t>
    </r>
    <r>
      <rPr>
        <sz val="10"/>
        <rFont val="Verdana"/>
        <family val="2"/>
      </rPr>
      <t xml:space="preserve"> era uno de los doce gopalas que eran los asociados íntimos del Señor Nityananda. Él viajó y predicó con el Señor Nityananda. (Véase Sri Caitanya-caritamrta, Adi-lila 11.32).</t>
    </r>
  </si>
  <si>
    <r>
      <rPr>
        <b/>
        <sz val="10"/>
        <rFont val="Verdana"/>
        <family val="2"/>
      </rPr>
      <t>MUKUNDA DATTA</t>
    </r>
    <r>
      <rPr>
        <sz val="10"/>
        <rFont val="Verdana"/>
        <family val="2"/>
      </rPr>
      <t>, el hijo de Vasudeva Datta, era un compañero del Señor Caitanya. Mukunda Datta tenía una voz melodiosa, y sabía las complejidades de las métricas musicales y ragas. El Señor Caitanya tomó sannyasa entre el kirtana de Mukunda Datta. (Véase Sri Caitanya-caritamrta, Adi-lila 10.40 y 17.65 y Madhya-lila 11.137-140).</t>
    </r>
  </si>
  <si>
    <r>
      <rPr>
        <b/>
        <sz val="10"/>
        <rFont val="Verdana"/>
        <family val="2"/>
      </rPr>
      <t>MURARI GUPTA</t>
    </r>
    <r>
      <rPr>
        <sz val="10"/>
        <rFont val="Verdana"/>
        <family val="2"/>
      </rPr>
      <t xml:space="preserve"> era un asociado eterno del Señor Caitanya. Él sirvió al Señor Caitanya en todos los pasatiempos del Señor en Navadvipa. A través de la profesión de médico, Murari Gupta no sólo liberaba a sus pacientes de las enfermedades físicas, sino también de la contaminación de la energía material. Murari Gupta es considerado una encarnación de Hanuman, el criado eterno del Señor Ramachandra. (Véase Sri Caitanya-caritamrta, Adi-lila 10.49-51 y Madhya-lila 15.137-157).</t>
    </r>
  </si>
  <si>
    <r>
      <rPr>
        <b/>
        <sz val="10"/>
        <rFont val="Verdana"/>
        <family val="2"/>
      </rPr>
      <t>NARAHARI SARAKARA</t>
    </r>
    <r>
      <rPr>
        <sz val="10"/>
        <rFont val="Verdana"/>
        <family val="2"/>
      </rPr>
      <t xml:space="preserve"> era un asociado personal del señor Caitanya. Él servía frecuentemente al Señor, sacudiéndole con un camara. Él también era un gran estudiante y poeta. Sus libros Padakalpataru y Krishna-bhajanamrita incluyen dulces canciones que alaban al Señor Caitanya y al Señor Nityananda. El célebre Locana dasa Thakura fue su discípulo. (Véase Sri Caitanya-caritamrta, Adi-lila 10.78-79).</t>
    </r>
  </si>
  <si>
    <r>
      <rPr>
        <b/>
        <sz val="10"/>
        <rFont val="Verdana"/>
        <family val="2"/>
      </rPr>
      <t>NAROTTAMA DASA THAKURA</t>
    </r>
    <r>
      <rPr>
        <sz val="10"/>
        <rFont val="Verdana"/>
        <family val="2"/>
      </rPr>
      <t xml:space="preserve"> fue el principal acharya en la línea Gaudiya vaishnava. Él era el único discípulo de Srila Lokanatha Goswami. Srila Narottama Dasa Thakura ayudó a llevar los libros de los Goswamis de Vrindavana a Bengala y Orissa. En Kheturi, Bengala, inauguró el primer festival de Gaura Purnima tras la desaparición de Sri Caitanya Mahaprabhu. Él es muy famoso por su Prarthana, una composición de treinta y tres canciones bengalíes.</t>
    </r>
  </si>
  <si>
    <r>
      <rPr>
        <b/>
        <sz val="10"/>
        <rFont val="Verdana"/>
        <family val="2"/>
      </rPr>
      <t>NIMBARKACARYA</t>
    </r>
    <r>
      <rPr>
        <sz val="10"/>
        <rFont val="Verdana"/>
        <family val="2"/>
      </rPr>
      <t xml:space="preserve"> era el más prominente acharya en la Kumara sampradaya, una de las cuatro líneas principales de maestros y discípulos vaishnavas. Su comentario Vedanta-sutra - Parijata-saurabha-bhasya - establece la doctrina conocida como Dwaitadwaita-vada. Él predicó la conciencia de Krishna aproximadamente 300 años antes del advenimiento de Sri Caitanya Mahaprabhu.</t>
    </r>
  </si>
  <si>
    <r>
      <rPr>
        <b/>
        <sz val="10"/>
        <rFont val="Verdana"/>
        <family val="2"/>
      </rPr>
      <t>SEÑOR NITYANANDA PRABHU</t>
    </r>
    <r>
      <rPr>
        <sz val="10"/>
        <rFont val="Verdana"/>
        <family val="2"/>
      </rPr>
      <t xml:space="preserve"> apareció como el asociado principal del Señor Caitanya para esparcir el canto congregacional de los santos nombres del Señor. Él divulgó especialmente el santo nombre del Señor en toda Bengala. Él es considerado una encarnación del Señor Balarama. (Véase Sri Caitanya-caritamrta, Adi-lila, capítulo 5).</t>
    </r>
  </si>
  <si>
    <r>
      <rPr>
        <b/>
        <sz val="10"/>
        <rFont val="Verdana"/>
        <family val="2"/>
      </rPr>
      <t>PARAMESVARI DASA THAKURA</t>
    </r>
    <r>
      <rPr>
        <sz val="10"/>
        <rFont val="Verdana"/>
        <family val="2"/>
      </rPr>
      <t>, también conocido como Parashwara Thakura, era un asociado íntimo del Señor Nityananda Prabhu. (Véase Sri Caitanya-caritamrta, Adi-lila 11.29).</t>
    </r>
  </si>
  <si>
    <r>
      <rPr>
        <b/>
        <sz val="10"/>
        <rFont val="Verdana"/>
        <family val="2"/>
      </rPr>
      <t>PUNDARIKA VIDYANIDHI</t>
    </r>
    <r>
      <rPr>
        <sz val="10"/>
        <rFont val="Verdana"/>
        <family val="2"/>
      </rPr>
      <t xml:space="preserve"> era un discípulo de Madhavendra Puri y el gurú de Sri Gadadhara Pandita. Pundarika Vidyanidhi a veces era mal entendido por ser muy fijo en placeres materiales, pero sólo oyendo la recitación de un verso del Bhagavatam él entraba en trance. En los pasatiempos de Krishna, él fue Vrishabhanu, el padre de Srimati Radharani. (Véase Sri Caitanya-caritamrta, Adi-lila 10.14 y Madhya-lila 16.76-81).</t>
    </r>
  </si>
  <si>
    <r>
      <rPr>
        <b/>
        <sz val="10"/>
        <rFont val="Verdana"/>
        <family val="2"/>
      </rPr>
      <t>PURUSOTTAMA DASA THAKURA</t>
    </r>
    <r>
      <rPr>
        <sz val="10"/>
        <rFont val="Verdana"/>
        <family val="2"/>
      </rPr>
      <t xml:space="preserve"> era un gran devoto del Señor Nityananda. En Goloka Vrindavana, Purushottama Dasa Thakura sirve al señor Balarama como un vaquero. (Véase Sri Caitanya-caritamrta, Adi-lila 11.38-40).</t>
    </r>
  </si>
  <si>
    <r>
      <rPr>
        <b/>
        <sz val="10"/>
        <rFont val="Verdana"/>
        <family val="2"/>
      </rPr>
      <t>SRIMATI RADHARANI</t>
    </r>
    <r>
      <rPr>
        <sz val="10"/>
        <rFont val="Verdana"/>
        <family val="2"/>
      </rPr>
      <t xml:space="preserve"> es la consorte eterna del Señor Sri Krishna, la Suprema Personalidad de Dios. Ella es la potencia de placer interior del Señor. (Véase Sri Caitanya-caritamrta, Adi-lila, capítulo 4).</t>
    </r>
  </si>
  <si>
    <r>
      <rPr>
        <b/>
        <sz val="10"/>
        <rFont val="Verdana"/>
        <family val="2"/>
      </rPr>
      <t>RAGHUNANDANA THAKURA</t>
    </r>
    <r>
      <rPr>
        <sz val="10"/>
        <rFont val="Verdana"/>
        <family val="2"/>
      </rPr>
      <t xml:space="preserve"> era el hijo del gran devoto Mukunda Dasa. (Véase Sri Caitanya-caritamrta, Adi-lila 10.78-79).</t>
    </r>
  </si>
  <si>
    <r>
      <rPr>
        <b/>
        <sz val="10"/>
        <rFont val="Verdana"/>
        <family val="2"/>
      </rPr>
      <t>RAGHUNATHA BHATTA GOSWAMI</t>
    </r>
    <r>
      <rPr>
        <sz val="10"/>
        <rFont val="Verdana"/>
        <family val="2"/>
      </rPr>
      <t>, uno de los seis Goswamis de Vrindavana, fue ordenado por el Señor Caitanya a ir a Vrindavana y allí constantemente cantaba el mantra Hare Krishna y hacía la lectura del Srimad-Bhagavatam. Diariamente en Vrindavana, él cantaba dulcemente los versos del Bhagavatam para los residentes locales. Sus lágrimas de puro amor mojaban las páginas del Bhagavatam a medida que cantaba. Raghunatha Bhatta Goswami nunca criticó a alguien. Él creía que todos los vaishnavas están sinceramente sirviendo a Krishna de acuerdo con su realización, y por lo tanto, se debe descuidar sus faltas. Bajo su inspiración, un discípulo rico construyó el templo para las Deidades de Radha-Govinda en Vrindavana. (Véase Sri Caitanya-caritamrta, Adi-lila 10.152-158).</t>
    </r>
  </si>
  <si>
    <r>
      <rPr>
        <b/>
        <sz val="10"/>
        <rFont val="Verdana"/>
        <family val="2"/>
      </rPr>
      <t>RAGHUNATHA DASA GOSWAMI</t>
    </r>
    <r>
      <rPr>
        <sz val="10"/>
        <rFont val="Verdana"/>
        <family val="2"/>
      </rPr>
      <t>, uno de los seis Goswamis, en una edad joven renunció a su hermosa esposa y casa opulenta para unirse al señor Caitanya ya su movimiento de sankirtana. Durante dieciséis años, él fue el asistente personal del secretario del señor Caitanya, Swarupa Damodara. Junto con Swarupa Damodara, él testificó los últimos días del Señor Caitanya. Después de la desaparición del Señor, fue a Vrindavana, donde vivió austeramente, absorto en devoción, en la compañía de Srila Rupa Goswami y Srila Sanatana Goswami. (Véase Sri Caitanya-caritamrta, Adi-lila 10.91-103 y Antya-lila, capítulo 6).</t>
    </r>
  </si>
  <si>
    <r>
      <rPr>
        <b/>
        <sz val="10"/>
        <rFont val="Verdana"/>
        <family val="2"/>
      </rPr>
      <t>SEÑOR SRI RAMACHANDRA</t>
    </r>
    <r>
      <rPr>
        <sz val="10"/>
        <rFont val="Verdana"/>
        <family val="2"/>
      </rPr>
      <t xml:space="preserve"> es una encarnación poderosa de la Suprema Personalidad de Dios como un rey ideal. Él apareció en Treta-yuga, hace más de dos millones de años. Bajo el orden de su padre, Maharaja Dasharatha, el Señor Ramachandra vivió en el bosque de Dandakaranya durante catorce años, junto a su esposa, Sita Devi, y su hermano menor, Lakshmana. Después que el poderoso demonio Ravana secuestró a su esposa, el Señor Ramachandra, con la ayuda de su fiel siervo Hanuman, regresó y mató a Ravana junto con los ejércitos de Ravana. La historia de los pasatiempos del Señor Ramachandra es recontada por el sabio Valmiki en Su Ramayana. (También vea Srimad-Bhagavatam 1.3.22, 2.7.23-25, 5.19.1-8 y Esquina Nueve, capítulos 10 y 11).</t>
    </r>
  </si>
  <si>
    <r>
      <rPr>
        <b/>
        <sz val="10"/>
        <rFont val="Verdana"/>
        <family val="2"/>
      </rPr>
      <t>RAMACHANDRA KAVIRAJA</t>
    </r>
    <r>
      <rPr>
        <sz val="10"/>
        <rFont val="Verdana"/>
        <family val="2"/>
      </rPr>
      <t xml:space="preserve"> fue un discípulo de Srila Srinivasa Acharya y un amigo íntimo de Srila Narottama daa Thakura. Él predicó ampliamente las glorias del santo nombre del Señor Krishna e inició muchos discípulos en el servicio del Señor Caitanya. (Véase Sri Caitanya-caritamrta, Adi-lila 11.51).</t>
    </r>
  </si>
  <si>
    <r>
      <rPr>
        <b/>
        <sz val="10"/>
        <rFont val="Verdana"/>
        <family val="2"/>
      </rPr>
      <t>RAMANANDA RAYA</t>
    </r>
    <r>
      <rPr>
        <sz val="10"/>
        <rFont val="Verdana"/>
        <family val="2"/>
      </rPr>
      <t xml:space="preserve"> fue uno de los asociados más íntimos del Señor Caitanya Mahaprabhu. El Señor Caitanya Mahaprabhu discutía con él los tópicos más confidenciales de la conciencia de Krishna, y, en compañía de él, el Señor Caitanya apreciaba los sentimientos más profundos del servicio devocional. (Véase Sri Caitanya-caritamrta, Adi-lila 10.134, Madhya-lila 7.62-67, Madhya-lila capítulo 8, y Antya-lila capítulo 5).</t>
    </r>
  </si>
  <si>
    <r>
      <rPr>
        <b/>
        <sz val="10"/>
        <rFont val="Verdana"/>
        <family val="2"/>
      </rPr>
      <t>RAMANUJACHARYA</t>
    </r>
    <r>
      <rPr>
        <sz val="10"/>
        <rFont val="Verdana"/>
        <family val="2"/>
      </rPr>
      <t xml:space="preserve"> (1017-1137) fue el principal acharya en la Sri-sampradaya, una de las cuatro líneas principales de maestros y discípulos vaishnavas. Su comentario del Vedanta-sutra - Sri-bhasya - establece la cualificada doctrina conocida como Vishishtadvaita, no dualismo. Un fuerte proponente de la filosofía del personalismo, enseñó que aunque el Señor Supremo y las almas individuales son cualitativamente unos, todavía hay una diferencia entre ellos, porque el Señor es infinito y las entidades vivas son infinitesimales. Srila Ramanujacharya viajó extensivamente a lo largo de la India, enseñando el personalismo y derrotando a los proponentes de la filosofía monista. Fundó setenta y cuatro centros de Sri Vaishnavism e inició setecientos sannyíes (monjes renunciados), doce mil brahmacharis (estudiantes célibes), y miles de jefes de familias, incluso los reyes y propietarios de tierras acomodadas.</t>
    </r>
  </si>
  <si>
    <r>
      <rPr>
        <b/>
        <sz val="10"/>
        <rFont val="Verdana"/>
        <family val="2"/>
      </rPr>
      <t>RASIKANANDA PRABHU</t>
    </r>
    <r>
      <rPr>
        <sz val="10"/>
        <rFont val="Verdana"/>
        <family val="2"/>
      </rPr>
      <t xml:space="preserve"> predicó la conciencia de Krishna en Orissa del norte después de la desaparición del Señor Caitanya. Fue el principal discípulo de Shyamananda Goswami.</t>
    </r>
  </si>
  <si>
    <r>
      <rPr>
        <b/>
        <sz val="10"/>
        <rFont val="Verdana"/>
        <family val="2"/>
      </rPr>
      <t>RUPA GOSWAMI</t>
    </r>
    <r>
      <rPr>
        <sz val="10"/>
        <rFont val="Verdana"/>
        <family val="2"/>
      </rPr>
      <t xml:space="preserve"> es conocido como bhakti-rasacharya, el experto en los gustos del puro servicio devocional. Él y su hermano mayor, Srila Sanatana Goswami, abandonaron altos puestos en el gobierno de Nawab Hussein Shah para unirse a Sri Caitanya Mahaprabhu. Autorizado por el Señor Caitanya, Srila Rupa Goswami escribió muchos libros sobre la ciencia de la conciencia de Krishna. Un estudio sumario de su Bhakti-rasamrita-sindhu está disponible como El Néctar de la Devoción, y su Upadeshamrita se encuentra disponible como El néctar de la instrucción. (Véase Sri Caitanya-caritamrta, Adi-lila 10.84, Madhya-lila 1.36-41, Madhya-lila capítulo 19, y Antya-lila capítulo 1).</t>
    </r>
  </si>
  <si>
    <r>
      <rPr>
        <b/>
        <sz val="10"/>
        <rFont val="Verdana"/>
        <family val="2"/>
      </rPr>
      <t>SANATANA GOSWAMI</t>
    </r>
    <r>
      <rPr>
        <sz val="10"/>
        <rFont val="Verdana"/>
        <family val="2"/>
      </rPr>
      <t>, el hermano mayor de Srila Rupa Goswami, era el mayor de los seis Goswamis de Vrindavana. En Varanasi, el Señor Caitanya Mahaprabhu lo instruyó en detalles sobre la ciencia del servicio devocional. El Señor Caitanya envió a Srila Sanatana Goswami a Vrindavana y le dio una misión cuádruple: descubrir los lugares perdidos de los pasatiempos de Krishna, instalar Deidades del Señor y organizar para su adoración, escribir libros sobre la conciencia de Krishna, y enseñar las reglas de la vida devocional . Srila Sanatana Goswami, junto con Srila Rupa Goswami, cumplió las cuatro partes de esta misión. (Véase Sri Caitanya-caritamrta, Adi-lila 10.84, Madhya-lila 1.35, Madhya-lila capítulos 20-24, y Antya-lila capítulo 4).</t>
    </r>
  </si>
  <si>
    <r>
      <rPr>
        <b/>
        <sz val="10"/>
        <rFont val="Verdana"/>
        <family val="2"/>
      </rPr>
      <t>SARANGA THAKURA</t>
    </r>
    <r>
      <rPr>
        <sz val="10"/>
        <rFont val="Verdana"/>
        <family val="2"/>
      </rPr>
      <t>, un asociado de Sri Caitanya Mahaprabhu, vivía bajo un árbol de Bakula en Navadvipa durante el tiempo del Señor Caitanya. Durante el día, él juntaba materiales para la adoración de sus Deidades, y por la noche, cruzaba el sagrado río Ganges para unirse a los kirtanas del Señor Caitanya. El gran devoto Murari Thakura era su discípulo. (Véase Sri Caitanya-caritamrta, Adi-lila 10.113).</t>
    </r>
  </si>
  <si>
    <r>
      <rPr>
        <b/>
        <sz val="10"/>
        <rFont val="Verdana"/>
        <family val="2"/>
      </rPr>
      <t>SITA DEVI</t>
    </r>
    <r>
      <rPr>
        <sz val="10"/>
        <rFont val="Verdana"/>
        <family val="2"/>
      </rPr>
      <t>, una manifestación de la Diosa de la Fortuna, Lakshmi Devi, es la consorte eterna del Señor Ramachandra. Cuando el Señor Ramachandra fue expulsado al bosque de Dandakaranya, Sita Devi dejó las comodidades del palacio real para unirse a Él. Mientras en el bosque, fue secuestrada por el rey demoníaco Ravana, sin embargo, a pesar de sus esfuerzos para disfrutar de Su belleza, ella permaneció siempre dedicada al Señor Ramachandra.</t>
    </r>
  </si>
  <si>
    <r>
      <rPr>
        <b/>
        <sz val="10"/>
        <rFont val="Verdana"/>
        <family val="2"/>
      </rPr>
      <t>SITA THAKURANI</t>
    </r>
    <r>
      <rPr>
        <sz val="10"/>
        <rFont val="Verdana"/>
        <family val="2"/>
      </rPr>
      <t xml:space="preserve"> era la esposa de Sri Advaita Acharya. Ella siempre estaba absorta en amor maternal por el Señor Caitanya Mahaprabhu. A causa del amor de Sita Devi, Saci Mata la eligió como la primera persona para adorar al Señor Caitanya durante cualquier ceremonia auspiciosa. (Véase Sri Caitanya-caritamrta, Adi-lila 13.111-118).</t>
    </r>
  </si>
  <si>
    <r>
      <rPr>
        <b/>
        <sz val="10"/>
        <rFont val="Verdana"/>
        <family val="2"/>
      </rPr>
      <t>SIVANANDA SENA</t>
    </r>
    <r>
      <rPr>
        <sz val="10"/>
        <rFont val="Verdana"/>
        <family val="2"/>
      </rPr>
      <t>, un asociado del Señor Caitanya, usó todas sus posesiones y riqueza en el servicio del Señor Caitanya y de sus devotos. Él llevaba un grupo de 200 devotos de Bengala a Jagannatha Puri para asistir al festival anual de Ratha-yatra cada año. Él organizaba la alimentación de los devotos, peajes, balsas, y alojamiento. La familia de Shivananda Sena y criados eran todos dedicados al Señor Caitanya Mahaprabhu. (Véase Sri Caitanya-caritamrta, Adi-lila 10.54-55 y 10.60-64, y Antya-lila 1.16-32, 2.22-82, 10.142-151 y 12.15-53).</t>
    </r>
  </si>
  <si>
    <r>
      <rPr>
        <b/>
        <sz val="10"/>
        <rFont val="Verdana"/>
        <family val="2"/>
      </rPr>
      <t>SRINIVASA ACARYA</t>
    </r>
    <r>
      <rPr>
        <sz val="10"/>
        <rFont val="Verdana"/>
        <family val="2"/>
      </rPr>
      <t xml:space="preserve"> era un asociado del grupo que primero trajo los libros de los seis Goswamis de Vrindavana para Bengala y Orissa. Él convirtió al Rey Birahambira a la religión vaishnava y ayudó a organizar el primer festival de Gaura Purnima, celebrando el aniversario de nacimiento del Señor Caitanya, en Kheturi.</t>
    </r>
  </si>
  <si>
    <r>
      <rPr>
        <b/>
        <sz val="10"/>
        <rFont val="Verdana"/>
        <family val="2"/>
      </rPr>
      <t>SRIVASA PANDITA</t>
    </r>
    <r>
      <rPr>
        <sz val="10"/>
        <rFont val="Verdana"/>
        <family val="2"/>
      </rPr>
      <t>, o Srivasa Thakura, era un asociado del Panca-tattva, que consiste del señor Caitanya Mahaprabhu y sus cuatro expansiones y energías inmediatas. Todas las noches, el Señor Caitanya y sus asociados cantaban los nombres de Krishna y bailaban en la casa de Srivasa Pandita. Srivasa Pandita nunca hizo ningún esfuerzo para sostener a sus dependientes. A causa de su plena dedicación al Señor Caitanya ya su misión, el Señor Caitanya proveía todas sus necesidades. (Véase Sri Caitanya-caritamrta, Adi-lila 10.8).</t>
    </r>
  </si>
  <si>
    <r>
      <rPr>
        <b/>
        <sz val="10"/>
        <rFont val="Verdana"/>
        <family val="2"/>
      </rPr>
      <t>SWARUPA DAMODARA GOSWAMI</t>
    </r>
    <r>
      <rPr>
        <sz val="10"/>
        <rFont val="Verdana"/>
        <family val="2"/>
      </rPr>
      <t xml:space="preserve"> era el secretario personal de Sri Caitanya Mahaprabhu. Se dice que él era como un segundo Mahaprabhu porque él era profundamente entendido de las conclusiones del Señor en Krishna-bhakti, servicio devocional a Krishna. Él era un gran estudiante así como un músico especialista. En la compañía de Srila Swarupa Damodara Goswami a Jagannatha Puri, Sri Caitanya Mahaprabhu experimentaba las emociones más profundas del servicio devocional. (Véase Sri Caitanya-caritamrta, Adi-lila 4.105 y Madhya-lila 10.102-129 y 13.163-167).</t>
    </r>
  </si>
  <si>
    <r>
      <rPr>
        <b/>
        <sz val="10"/>
        <rFont val="Verdana"/>
        <family val="2"/>
      </rPr>
      <t>SHYAMANANDA PRABHU</t>
    </r>
    <r>
      <rPr>
        <sz val="10"/>
        <rFont val="Verdana"/>
        <family val="2"/>
      </rPr>
      <t>, un discípulo de Hridaya Caitanya, estableció el templo de Sri Radha-Shyamasundara en Vrindavana. Bajo el orden de su maestro espiritual, Shyamananda, junto con su discípulo principal, Rasikananda Prabhu, divulgaron la adoración y el servicio al Señor Caitanya por toda Orissa.</t>
    </r>
  </si>
  <si>
    <r>
      <rPr>
        <b/>
        <sz val="10"/>
        <rFont val="Verdana"/>
        <family val="2"/>
      </rPr>
      <t>UDDHARANA DATTA THAKURA</t>
    </r>
    <r>
      <rPr>
        <sz val="10"/>
        <rFont val="Verdana"/>
        <family val="2"/>
      </rPr>
      <t xml:space="preserve"> era un miembro íntimo del Señor Nityananda. Creado en una familia de comerciantes de oro, se casó después y se convirtió en un ministro rico. El Señor Nityananda se hospedaba frecuentemente en su casa. A la edad de veintiséis años, Uddharana Datta Thakura renunció a su casa y familia y se unió a la fiesta de kirtana del Señor Nityananda. (Véase Sri Caitanya-caritamrta, Adi-lila 11.41).</t>
    </r>
  </si>
  <si>
    <r>
      <rPr>
        <b/>
        <sz val="10"/>
        <rFont val="Verdana"/>
        <family val="2"/>
      </rPr>
      <t>VAKRESHWARA PANDITA</t>
    </r>
    <r>
      <rPr>
        <sz val="10"/>
        <rFont val="Verdana"/>
        <family val="2"/>
      </rPr>
      <t xml:space="preserve"> se menciona en el Sri Caitanya-caritamrita debido a su bailar extático. Una vez, en la casa de Srivasa Thakura, él bailó en éxtasis constante por setenta y dos horas. Él hizo muchos discípulos, especialmente en Orissa, entre ellos Sri Gopala-guru Goswami. (Véase Sri Caitanya-caritamrta, Adi-lila 10.17-18).</t>
    </r>
  </si>
  <si>
    <r>
      <rPr>
        <b/>
        <sz val="10"/>
        <rFont val="Verdana"/>
        <family val="2"/>
      </rPr>
      <t>VAMANADEVA</t>
    </r>
    <r>
      <rPr>
        <sz val="10"/>
        <rFont val="Verdana"/>
        <family val="2"/>
      </rPr>
      <t xml:space="preserve"> es la encarnación del Señor Krishna como un brahmana enano. El Señor Vamanadeva imploró de Bali Maharaja tres pasos de tierra. Cuando el pedido fue concedido, el Señor Vamanadeva asumió una forma gigantesca y con dos pasos cubrió la tierra primero, y entonces el universo entero. En el tercer paso, Bali Maharaja quedó satisfecho en recibir el pie del loto del Señor en su cabeza. (Véase Srimad-Bhagavatam, 1.3.19, 2.7.17 y octavo canto, capítulos 20-23).</t>
    </r>
  </si>
  <si>
    <r>
      <rPr>
        <b/>
        <sz val="10"/>
        <rFont val="Verdana"/>
        <family val="2"/>
      </rPr>
      <t>VAMSHIDASA BABAJI MAHARAJA</t>
    </r>
    <r>
      <rPr>
        <sz val="10"/>
        <rFont val="Verdana"/>
        <family val="2"/>
      </rPr>
      <t xml:space="preserve"> era un devoto paramahamsa que a veces vivía en Navadvipa en la época de Srila Bhaktisiddhanta Saraswati Thakura. Usaba sólo una tanga y comía lo que llegaba hasta él. Vamshidasa Babaji Maharaja viajó por toda la India, visitando lugares santos. Él adoraba al Señor Krishna en una plataforma espontánea que los neófitos en el camino de la devoción no pueden imitar.</t>
    </r>
  </si>
  <si>
    <r>
      <rPr>
        <b/>
        <sz val="10"/>
        <rFont val="Verdana"/>
        <family val="2"/>
      </rPr>
      <t>VAMSIVADANANDA THAKURA</t>
    </r>
    <r>
      <rPr>
        <sz val="10"/>
        <rFont val="Verdana"/>
        <family val="2"/>
      </rPr>
      <t xml:space="preserve"> escribió muchos dulces poemas que expresan su devoción por Krishna. El día en que apareció, el Señor Caitanya y Sri Advaita Prabhu estaban en su casa en Bengala. Después de la desaparición de Srimati Vishnupriya Devi, adoró a las Deidades de ella en Navadvipa.</t>
    </r>
  </si>
  <si>
    <r>
      <rPr>
        <b/>
        <sz val="10"/>
        <rFont val="Verdana"/>
        <family val="2"/>
      </rPr>
      <t>VARAHADEVA</t>
    </r>
    <r>
      <rPr>
        <sz val="10"/>
        <rFont val="Verdana"/>
        <family val="2"/>
      </rPr>
      <t xml:space="preserve"> es la encarnación jabalí de Sri Krishna. Él asumió la forma de un jabalí para levantar el planeta tierra de la inmersión en el Océano Garbhodaka con Sus presas. El demonio Hiryanyaksha había lanzado el planeta tierra en este océano, pero el Señor apuñaló al demonio con Sus dientes y salvó a la Tierra. (Véase Srimad-Bhagavatam, 1.3.7 y 2.7.1 y tres esquinas, capítulos 13, 18 y 19).</t>
    </r>
  </si>
  <si>
    <r>
      <rPr>
        <b/>
        <sz val="10"/>
        <rFont val="Verdana"/>
        <family val="2"/>
      </rPr>
      <t>VASUDEVA GHOSH</t>
    </r>
    <r>
      <rPr>
        <sz val="10"/>
        <rFont val="Verdana"/>
        <family val="2"/>
      </rPr>
      <t>, un miembro íntimo del Señor Caitanya, era conocido por su kirtana. El Sri Caitanya-charitamrita dice que cuando Vasudeva Ghosh lideraba el kirtana, madera y piedra se derritieron al oírlo. Él compuso muchas canciones sobre Sri Caitanya Mahaprabhu. Vasudeva Ghosh y sus hermanos Govinda y Madhava son los asociados eternos del Señor Caitanya y del Señor Nityananda Prabhu. (Véase Sri Caitanya-caritamrta, Adi-lila 10.115, 11.14-15, 11.19 y 11.88).</t>
    </r>
  </si>
  <si>
    <r>
      <rPr>
        <b/>
        <sz val="10"/>
        <rFont val="Verdana"/>
        <family val="2"/>
      </rPr>
      <t>VIRACANDRA PRABHU</t>
    </r>
    <r>
      <rPr>
        <sz val="10"/>
        <rFont val="Verdana"/>
        <family val="2"/>
      </rPr>
      <t xml:space="preserve"> era el hijo de la segunda esposa del señor Nityananda, Vasudha Devi, y era un discípulo de Sri Jahnava Devi, la primera esposa del Señor Nityananda. Él es considerado una encarnación de Kshirodakasayi Visnu.</t>
    </r>
  </si>
  <si>
    <r>
      <rPr>
        <b/>
        <sz val="10"/>
        <rFont val="Verdana"/>
        <family val="2"/>
      </rPr>
      <t>VISNUPRIYA DEVI</t>
    </r>
    <r>
      <rPr>
        <sz val="10"/>
        <rFont val="Verdana"/>
        <family val="2"/>
      </rPr>
      <t xml:space="preserve"> era la esposa del Señor Caitanya antes de tomar sannyasa. Después de su sannyasa, ella vivió una vida de severa austeridad. Diariamente, separaba un grano de arroz para cada vuelta del mantra Hare Krishna que cantaba. Al final del día, cocinaba y ofrecía estos pocos granos al señor Caitanya, y eso era su comida. Ella es una manifestación de la energía interna del Señor. (Vea el comentario Bhaktivedanta del Srimad-Bhagavatam, 4.23.20).</t>
    </r>
  </si>
  <si>
    <r>
      <rPr>
        <b/>
        <sz val="10"/>
        <rFont val="Verdana"/>
        <family val="2"/>
      </rPr>
      <t>VISVANATHA CAKRAVARTI THAKURA</t>
    </r>
    <r>
      <rPr>
        <sz val="10"/>
        <rFont val="Verdana"/>
        <family val="2"/>
      </rPr>
      <t>, un gran acharya vaishnava, apareció en 1674, donde ahora es el distrito de Nadia de Bengala Occidental. Durante su época, él sirvió como el protector, guardián y acharya de la línea Gaudiya vaishnava. Él escribió más de cuarenta textos en sánscrito sobre la ciencia de la pura devoción, incluyendo comentarios del Srimad-Bhagavatam, Bhagavad-gita, y los libros de los seis Goswamis. Sus ocho oraciones para el maestro espiritual son cantadas diariamente por los Gaudiya vaishnavas.</t>
    </r>
  </si>
  <si>
    <r>
      <rPr>
        <b/>
        <sz val="10"/>
        <rFont val="Verdana"/>
        <family val="2"/>
      </rPr>
      <t>VISVARUPA</t>
    </r>
    <r>
      <rPr>
        <sz val="10"/>
        <rFont val="Verdana"/>
        <family val="2"/>
      </rPr>
      <t xml:space="preserve"> era el hermano mayor del Señor Caitanya. Él es considerado una expansión parcial del Señor Nityananda. A una edad temprana, dejó su casa para tomar sannyasa. En 1431, desapareció en Pandarpura en el distrito de Solapura, India. (Véase Sri Caitanya-caritamrta, Adi-lila 10.106, 13.74-80, y 15.11-14 y Madhya-lila 9.299-300).</t>
    </r>
  </si>
  <si>
    <r>
      <rPr>
        <b/>
        <sz val="10"/>
        <rFont val="Verdana"/>
        <family val="2"/>
      </rPr>
      <t>VRNDAVANA DASA THAKURA</t>
    </r>
    <r>
      <rPr>
        <sz val="10"/>
        <rFont val="Verdana"/>
        <family val="2"/>
      </rPr>
      <t xml:space="preserve"> fue el autor del Sri Caitanya Bhagavata, una gran biografía del señor Caitanya Mahaprabhu. Él es considerado la manifestación de Vyasadeva de los pasatiempos del Señor Caitanya. Nació luego de la desaparición de Sri Caitanya Mahaprabhu. A la edad de veinte años, aceptó la iniciación formal del señor Nityananda. Bajo el orden del Señor Nityananda escribió el Sri Caitanya Bhagavata. (Véase Sri Caitanya-caritamrta, Adi-lila 8.33-42 y 11.54-55).</t>
    </r>
  </si>
  <si>
    <r>
      <rPr>
        <b/>
        <sz val="10"/>
        <rFont val="Verdana"/>
        <family val="2"/>
      </rPr>
      <t>Bahulastami</t>
    </r>
    <r>
      <rPr>
        <sz val="10"/>
        <rFont val="Verdana"/>
        <family val="2"/>
      </rPr>
      <t xml:space="preserve"> -- the appearance day of Radha-kunda and Syama-kunda, sacred ponds that are the bathing places of Srimati Radharani and Lord Krsna in Vrndavana.</t>
    </r>
  </si>
  <si>
    <r>
      <rPr>
        <b/>
        <sz val="10"/>
        <rFont val="Verdana"/>
        <family val="2"/>
      </rPr>
      <t>Balarama Rasayatra</t>
    </r>
    <r>
      <rPr>
        <sz val="10"/>
        <rFont val="Verdana"/>
        <family val="2"/>
      </rPr>
      <t xml:space="preserve"> -- Lord Balarama's springtime rasa dance with His cowherd girlfriends.</t>
    </r>
  </si>
  <si>
    <r>
      <rPr>
        <b/>
        <sz val="10"/>
        <rFont val="Verdana"/>
        <family val="2"/>
      </rPr>
      <t>Bali Daityaraja Puja</t>
    </r>
    <r>
      <rPr>
        <sz val="10"/>
        <rFont val="Verdana"/>
        <family val="2"/>
      </rPr>
      <t xml:space="preserve"> -- the festival commemorating Bali Maharaja's surrender to Lord Vamanadeva, the dwarf incarnation of Lord Krsna. A Deity of Vamana is worshiped.</t>
    </r>
  </si>
  <si>
    <r>
      <rPr>
        <b/>
        <sz val="10"/>
        <rFont val="Verdana"/>
        <family val="2"/>
      </rPr>
      <t>Bhismastami</t>
    </r>
    <r>
      <rPr>
        <sz val="10"/>
        <rFont val="Verdana"/>
        <family val="2"/>
      </rPr>
      <t xml:space="preserve"> -- the appearance anniversary of Bhismadeva, the "grandfather" of the Pandavas.</t>
    </r>
  </si>
  <si>
    <r>
      <rPr>
        <b/>
        <sz val="10"/>
        <rFont val="Verdana"/>
        <family val="2"/>
      </rPr>
      <t>Candana Yatra</t>
    </r>
    <r>
      <rPr>
        <sz val="10"/>
        <rFont val="Verdana"/>
        <family val="2"/>
      </rPr>
      <t xml:space="preserve"> -- a festival during the hot season in India in which the Deities are covered with sandalwood paste (candana) to cool Them. (This is generally impractical in the West, where it is cold during this time.)</t>
    </r>
  </si>
  <si>
    <r>
      <rPr>
        <b/>
        <sz val="10"/>
        <rFont val="Verdana"/>
        <family val="2"/>
      </rPr>
      <t>Damodara Masa</t>
    </r>
    <r>
      <rPr>
        <sz val="10"/>
        <rFont val="Verdana"/>
        <family val="2"/>
      </rPr>
      <t xml:space="preserve"> -- the month of Damodara. Throughout this month, devotees commemorate the pastime of naughty Lord Krsna's being bound with ropes by mother Yasoda. Devotees offer lamps daily.</t>
    </r>
  </si>
  <si>
    <r>
      <rPr>
        <b/>
        <sz val="10"/>
        <rFont val="Verdana"/>
        <family val="2"/>
      </rPr>
      <t>Dipa-dan, Dipavali, or Diwali (and Kalipuja)</t>
    </r>
    <r>
      <rPr>
        <sz val="10"/>
        <rFont val="Verdana"/>
        <family val="2"/>
      </rPr>
      <t xml:space="preserve"> -- a commemoration of Lord Rama's return from exile to Ayodhya, His capital, following the defeat of the demon Ravana. (Vaisnavas don't regularly observe Kalipuja, the worship of Durga Devi.)</t>
    </r>
  </si>
  <si>
    <r>
      <rPr>
        <b/>
        <sz val="10"/>
        <rFont val="Verdana"/>
        <family val="2"/>
      </rPr>
      <t>Ganga Puja</t>
    </r>
    <r>
      <rPr>
        <sz val="10"/>
        <rFont val="Verdana"/>
        <family val="2"/>
      </rPr>
      <t xml:space="preserve"> -- the appearance anniversary of Ganga Devi, the goddess of the River Ganges.</t>
    </r>
  </si>
  <si>
    <r>
      <rPr>
        <b/>
        <sz val="10"/>
        <rFont val="Verdana"/>
        <family val="2"/>
      </rPr>
      <t>Ganga Sagara Mela</t>
    </r>
    <r>
      <rPr>
        <sz val="10"/>
        <rFont val="Verdana"/>
        <family val="2"/>
      </rPr>
      <t xml:space="preserve"> -- a festival observed especially at the confluence of the Ganges and the Bay of Bengal. Kapilasrama, the asrama of Lord Krsna's incarnation as Kapiladeva, the son of Devahuti, is located at this place. The festival commemorates King Bhagirathi's bringing the River Ganges down from the celestial planets to the ocean and the lower worlds.</t>
    </r>
  </si>
  <si>
    <r>
      <rPr>
        <b/>
        <sz val="10"/>
        <rFont val="Verdana"/>
        <family val="2"/>
      </rPr>
      <t>Gaura Purnima</t>
    </r>
    <r>
      <rPr>
        <sz val="10"/>
        <rFont val="Verdana"/>
        <family val="2"/>
      </rPr>
      <t xml:space="preserve"> -- the appearance anniversary of Lord Sri Caitanya Mahaprabhu, who is Krsna Himself in the role of His own devotee. He appeared in 1486 in Mayapur, West Bengal.</t>
    </r>
  </si>
  <si>
    <r>
      <rPr>
        <b/>
        <sz val="10"/>
        <rFont val="Verdana"/>
        <family val="2"/>
      </rPr>
      <t>Gopastami, or Gosthastami</t>
    </r>
    <r>
      <rPr>
        <sz val="10"/>
        <rFont val="Verdana"/>
        <family val="2"/>
      </rPr>
      <t xml:space="preserve"> -- After previously having grazed the calves, on this day Krsna first went out to graze the cows. In this way He became a gopa, a cowherd boy. On this day the gosalas (cow pens) are cleaned and the cows worshiped and offered prasada (santicified food) by the devotees.</t>
    </r>
  </si>
  <si>
    <r>
      <rPr>
        <b/>
        <sz val="10"/>
        <rFont val="Verdana"/>
        <family val="2"/>
      </rPr>
      <t>Govardhana Puja</t>
    </r>
    <r>
      <rPr>
        <sz val="10"/>
        <rFont val="Verdana"/>
        <family val="2"/>
      </rPr>
      <t xml:space="preserve"> -- the festival commemorating the worship of Govardhana Hill by the residents of Vrndavana and Lord Krsna's lifting the hill.</t>
    </r>
  </si>
  <si>
    <r>
      <rPr>
        <b/>
        <sz val="10"/>
        <rFont val="Verdana"/>
        <family val="2"/>
      </rPr>
      <t>Go Puja, or Go-krda</t>
    </r>
    <r>
      <rPr>
        <sz val="10"/>
        <rFont val="Verdana"/>
        <family val="2"/>
      </rPr>
      <t xml:space="preserve"> -- On this day, according to Hari-Bhakti-Vilasa, one should decorate the cows and bulls, make them run, and have the bulls plow the field.</t>
    </r>
  </si>
  <si>
    <r>
      <rPr>
        <b/>
        <sz val="10"/>
        <rFont val="Verdana"/>
        <family val="2"/>
      </rPr>
      <t>Gundica Marjana</t>
    </r>
    <r>
      <rPr>
        <sz val="10"/>
        <rFont val="Verdana"/>
        <family val="2"/>
      </rPr>
      <t xml:space="preserve"> -- the cleansing of the Gundica temple in Jagannatha Puri, India.</t>
    </r>
  </si>
  <si>
    <r>
      <rPr>
        <b/>
        <sz val="10"/>
        <rFont val="Verdana"/>
        <family val="2"/>
      </rPr>
      <t>Guru (Vyasa) Purnima</t>
    </r>
    <r>
      <rPr>
        <sz val="10"/>
        <rFont val="Verdana"/>
        <family val="2"/>
      </rPr>
      <t xml:space="preserve"> -- the appearance anniversary of Srila Vyasadeva, the compiler of the Vedic literature.</t>
    </r>
  </si>
  <si>
    <r>
      <rPr>
        <b/>
        <sz val="10"/>
        <rFont val="Verdana"/>
        <family val="2"/>
      </rPr>
      <t>Hera Pancami</t>
    </r>
    <r>
      <rPr>
        <sz val="10"/>
        <rFont val="Verdana"/>
        <family val="2"/>
      </rPr>
      <t xml:space="preserve"> -- a festival held three days after Ratha-yatra to commemorate Srimati Rukmini Devi's visit to Vrndavana to bring Lord Krsna back to Dvaraka.</t>
    </r>
  </si>
  <si>
    <r>
      <rPr>
        <b/>
        <sz val="10"/>
        <rFont val="Verdana"/>
        <family val="2"/>
      </rPr>
      <t>Jagaddhatri Puja</t>
    </r>
    <r>
      <rPr>
        <sz val="10"/>
        <rFont val="Verdana"/>
        <family val="2"/>
      </rPr>
      <t xml:space="preserve"> -- the day for worship of a form of Mahamaya called Jagaddhatri, "the maintainer of the material world." (Vaisnavas do not usually observe this festival.)</t>
    </r>
  </si>
  <si>
    <r>
      <rPr>
        <b/>
        <sz val="10"/>
        <rFont val="Verdana"/>
        <family val="2"/>
      </rPr>
      <t>Festival of Jagannatha Misra</t>
    </r>
    <r>
      <rPr>
        <sz val="10"/>
        <rFont val="Verdana"/>
        <family val="2"/>
      </rPr>
      <t xml:space="preserve"> -- the day the father of Lord Caitanya Mahaprabhu performed the celebrations for Lord Caitanya's appearance.</t>
    </r>
  </si>
  <si>
    <r>
      <rPr>
        <b/>
        <sz val="10"/>
        <rFont val="Verdana"/>
        <family val="2"/>
      </rPr>
      <t>Jahnu Saptami</t>
    </r>
    <r>
      <rPr>
        <sz val="10"/>
        <rFont val="Verdana"/>
        <family val="2"/>
      </rPr>
      <t xml:space="preserve"> -- The day when the sage Jahnu released the River Ganges after swallowing her.  On this day, if possible, one should worship the Ganges and bathe in her waters.</t>
    </r>
  </si>
  <si>
    <r>
      <rPr>
        <b/>
        <sz val="10"/>
        <rFont val="Verdana"/>
        <family val="2"/>
      </rPr>
      <t>Katyayani vrata</t>
    </r>
    <r>
      <rPr>
        <sz val="10"/>
        <rFont val="Verdana"/>
        <family val="2"/>
      </rPr>
      <t xml:space="preserve"> -- a vow to observe austerities to please Katyayani Devi, or Yogamaya Devi, the spiritual energy of Lord Krsna.</t>
    </r>
  </si>
  <si>
    <r>
      <rPr>
        <b/>
        <sz val="10"/>
        <rFont val="Verdana"/>
        <family val="2"/>
      </rPr>
      <t>Krsna Janmastami</t>
    </r>
    <r>
      <rPr>
        <sz val="10"/>
        <rFont val="Verdana"/>
        <family val="2"/>
      </rPr>
      <t xml:space="preserve"> -- the appearance anniversary of Lord Sri Krsna, the Supreme Personality of Godhead.</t>
    </r>
  </si>
  <si>
    <r>
      <rPr>
        <b/>
        <sz val="10"/>
        <rFont val="Verdana"/>
        <family val="2"/>
      </rPr>
      <t>Krsna Phula Dola, Salila Vihara</t>
    </r>
    <r>
      <rPr>
        <sz val="10"/>
        <rFont val="Verdana"/>
        <family val="2"/>
      </rPr>
      <t xml:space="preserve"> -- a summer boat festival for the Deities of Sri Sri Radha-Krsna.</t>
    </r>
  </si>
  <si>
    <r>
      <rPr>
        <b/>
        <sz val="10"/>
        <rFont val="Verdana"/>
        <family val="2"/>
      </rPr>
      <t>Krsna Pusya abhiseka</t>
    </r>
    <r>
      <rPr>
        <sz val="10"/>
        <rFont val="Verdana"/>
        <family val="2"/>
      </rPr>
      <t xml:space="preserve"> -- During the morning puja, or worship, the Deity or a salagrama is bathed in pure ghee. Srila Prabhupada once explained the festival this way: "Krishna was just a toy in the hands of the Gopis, so one day the Gopis decided that we shall decorate Him. Pusyabhisheka means a ceremony to decorate the deity profusely with flowers, ornaments, cloths. After there should be lavish feasting and a procession through the streets, so that all the citizens should see how beautiful Krishna appears."</t>
    </r>
  </si>
  <si>
    <r>
      <rPr>
        <b/>
        <sz val="10"/>
        <rFont val="Verdana"/>
        <family val="2"/>
      </rPr>
      <t>Krsna Rasayatra</t>
    </r>
    <r>
      <rPr>
        <sz val="10"/>
        <rFont val="Verdana"/>
        <family val="2"/>
      </rPr>
      <t xml:space="preserve"> -- Lord Krsna's rasa dance with His girlfriends.</t>
    </r>
  </si>
  <si>
    <r>
      <rPr>
        <b/>
        <sz val="10"/>
        <rFont val="Verdana"/>
        <family val="2"/>
      </rPr>
      <t>Krsna Saradiya Rasayatra</t>
    </r>
    <r>
      <rPr>
        <sz val="10"/>
        <rFont val="Verdana"/>
        <family val="2"/>
      </rPr>
      <t xml:space="preserve"> -- Lord Krsna's autumn rasa dance with His girlfriends.</t>
    </r>
  </si>
  <si>
    <r>
      <rPr>
        <b/>
        <sz val="10"/>
        <rFont val="Verdana"/>
        <family val="2"/>
      </rPr>
      <t>Krsna Vasanta Rasa</t>
    </r>
    <r>
      <rPr>
        <sz val="10"/>
        <rFont val="Verdana"/>
        <family val="2"/>
      </rPr>
      <t xml:space="preserve"> -- Lord Krsna's springtime rasa dance.</t>
    </r>
  </si>
  <si>
    <r>
      <rPr>
        <b/>
        <sz val="10"/>
        <rFont val="Verdana"/>
        <family val="2"/>
      </rPr>
      <t>Laksmi Puja</t>
    </r>
    <r>
      <rPr>
        <sz val="10"/>
        <rFont val="Verdana"/>
        <family val="2"/>
      </rPr>
      <t xml:space="preserve"> -- worship of Laksmi Devi, the consort of Lord Visnu (not observed by Gaudiya Vaisnavas).</t>
    </r>
  </si>
  <si>
    <r>
      <rPr>
        <b/>
        <sz val="10"/>
        <rFont val="Verdana"/>
        <family val="2"/>
      </rPr>
      <t>Lalita Sasti</t>
    </r>
    <r>
      <rPr>
        <sz val="10"/>
        <rFont val="Verdana"/>
        <family val="2"/>
      </rPr>
      <t xml:space="preserve"> -- The appearance day of Lalita-sakhi, the intimate confidante of Srimati Radharani.</t>
    </r>
  </si>
  <si>
    <r>
      <rPr>
        <b/>
        <sz val="10"/>
        <rFont val="Verdana"/>
        <family val="2"/>
      </rPr>
      <t>Nandotsava</t>
    </r>
    <r>
      <rPr>
        <sz val="10"/>
        <rFont val="Verdana"/>
        <family val="2"/>
      </rPr>
      <t xml:space="preserve"> -- the festival observed by Nanda Maharaja, Lord Krsna's father, to celebrate Lord Krsna's appearance.</t>
    </r>
  </si>
  <si>
    <r>
      <rPr>
        <b/>
        <sz val="10"/>
        <rFont val="Verdana"/>
        <family val="2"/>
      </rPr>
      <t>Nrsimha Caturdasi</t>
    </r>
    <r>
      <rPr>
        <sz val="10"/>
        <rFont val="Verdana"/>
        <family val="2"/>
      </rPr>
      <t xml:space="preserve"> -- the appearance anniversary of Lord Nrsimhadeva, Lord Krsna's incarnation as half-man, half-lion.</t>
    </r>
  </si>
  <si>
    <r>
      <rPr>
        <b/>
        <sz val="10"/>
        <rFont val="Verdana"/>
        <family val="2"/>
      </rPr>
      <t>Odana sasthi</t>
    </r>
    <r>
      <rPr>
        <sz val="10"/>
        <rFont val="Verdana"/>
        <family val="2"/>
      </rPr>
      <t xml:space="preserve"> -- The beginning of winter at India. From that day forward, a winter covering should be given to Lord Jagannatha. According to the arcana-marga, a cloth should first be washed to remove all the starch, and then it can be used to cover the Lord. (See Cc Madhya 16.78 purport)</t>
    </r>
  </si>
  <si>
    <r>
      <rPr>
        <b/>
        <sz val="10"/>
        <rFont val="Verdana"/>
        <family val="2"/>
      </rPr>
      <t>Panihati Cida Dahi Utsava</t>
    </r>
    <r>
      <rPr>
        <sz val="10"/>
        <rFont val="Verdana"/>
        <family val="2"/>
      </rPr>
      <t xml:space="preserve"> -- Srila Raghunatha Dasa Gosvami's chipped- rice-and-yogurt festival for Lord Caitanya and His associates. Celebrated especially in Panihati, West Bengal.</t>
    </r>
  </si>
  <si>
    <r>
      <rPr>
        <b/>
        <sz val="10"/>
        <rFont val="Verdana"/>
        <family val="2"/>
      </rPr>
      <t>Radhastami</t>
    </r>
    <r>
      <rPr>
        <sz val="10"/>
        <rFont val="Verdana"/>
        <family val="2"/>
      </rPr>
      <t xml:space="preserve"> -- the appearance anniversary of Srimati Radharani, the eternal consort of Lord Krsna.</t>
    </r>
  </si>
  <si>
    <r>
      <rPr>
        <b/>
        <sz val="10"/>
        <rFont val="Verdana"/>
        <family val="2"/>
      </rPr>
      <t>Radha Govinda Jhulan Yatra</t>
    </r>
    <r>
      <rPr>
        <sz val="10"/>
        <rFont val="Verdana"/>
        <family val="2"/>
      </rPr>
      <t xml:space="preserve"> -- the swing festival of Radha-Krsna. The Deities ride on an elaborately decorated swing.</t>
    </r>
  </si>
  <si>
    <r>
      <rPr>
        <b/>
        <sz val="10"/>
        <rFont val="Verdana"/>
        <family val="2"/>
      </rPr>
      <t>Radha Kunda prakat, snan dan</t>
    </r>
    <r>
      <rPr>
        <sz val="10"/>
        <rFont val="Verdana"/>
        <family val="2"/>
      </rPr>
      <t xml:space="preserve"> -- the appearance anniversary of Radha- kunda, the bathing pond of Srimati Radharani in Vrndavana. Devotees bathe there especially on midnight of this day.</t>
    </r>
  </si>
  <si>
    <r>
      <rPr>
        <b/>
        <sz val="10"/>
        <rFont val="Verdana"/>
        <family val="2"/>
      </rPr>
      <t>Radha Ramana Devji appearance</t>
    </r>
    <r>
      <rPr>
        <sz val="10"/>
        <rFont val="Verdana"/>
        <family val="2"/>
      </rPr>
      <t xml:space="preserve"> -- the appearance of the Deity of Lord Krsna worshiped by Srila Gopala Bhatta Gosvami.</t>
    </r>
  </si>
  <si>
    <r>
      <rPr>
        <b/>
        <sz val="10"/>
        <rFont val="Verdana"/>
        <family val="2"/>
      </rPr>
      <t>Ramacandra Vijayotsava</t>
    </r>
    <r>
      <rPr>
        <sz val="10"/>
        <rFont val="Verdana"/>
        <family val="2"/>
      </rPr>
      <t xml:space="preserve"> -- Lord Ramacandra's victory over the demon Ravana. A large effigy of Ravana is ceremoniously burned.</t>
    </r>
  </si>
  <si>
    <r>
      <rPr>
        <b/>
        <sz val="10"/>
        <rFont val="Verdana"/>
        <family val="2"/>
      </rPr>
      <t>Ratha Yatra</t>
    </r>
    <r>
      <rPr>
        <sz val="10"/>
        <rFont val="Verdana"/>
        <family val="2"/>
      </rPr>
      <t xml:space="preserve"> -- The chariot festival in which Lord Krsna in the form of Lord Jagannatha rides with Lord Balarama and Subhadra Devi in Jagannatha Puri, India.</t>
    </r>
  </si>
  <si>
    <r>
      <rPr>
        <b/>
        <sz val="10"/>
        <rFont val="Verdana"/>
        <family val="2"/>
      </rPr>
      <t>Salagrama and Tulasi Jala Dan</t>
    </r>
    <r>
      <rPr>
        <sz val="10"/>
        <rFont val="Verdana"/>
        <family val="2"/>
      </rPr>
      <t xml:space="preserve"> -- During the hot season in India, a pot of dripping water is placed over Tulasi and Salagrama to keep them cool. (Generally, this is impractical in the West, where it is cold during this time.)</t>
    </r>
  </si>
  <si>
    <r>
      <rPr>
        <b/>
        <sz val="10"/>
        <rFont val="Verdana"/>
        <family val="2"/>
      </rPr>
      <t>Sarasvati Puja</t>
    </r>
    <r>
      <rPr>
        <sz val="10"/>
        <rFont val="Verdana"/>
        <family val="2"/>
      </rPr>
      <t xml:space="preserve"> -- worship of the goddess Sarasvati (not generally observed by Vaisnavas).</t>
    </r>
  </si>
  <si>
    <r>
      <rPr>
        <b/>
        <sz val="10"/>
        <rFont val="Verdana"/>
        <family val="2"/>
      </rPr>
      <t>Siva Ratri</t>
    </r>
    <r>
      <rPr>
        <sz val="10"/>
        <rFont val="Verdana"/>
        <family val="2"/>
      </rPr>
      <t xml:space="preserve"> -- worship of Lord Siva. Devotees may bathe a Siva-linga in water and panca-gavya (five substances from the cow) and offer Krsna-prasada to Lord Siva. Fasting is optional for Vaisnavas.</t>
    </r>
  </si>
  <si>
    <r>
      <rPr>
        <b/>
        <sz val="10"/>
        <rFont val="Verdana"/>
        <family val="2"/>
      </rPr>
      <t>Snana Yatra</t>
    </r>
    <r>
      <rPr>
        <sz val="10"/>
        <rFont val="Verdana"/>
        <family val="2"/>
      </rPr>
      <t xml:space="preserve"> -- On this full-moon day, sixteen days before Ratha-yatra, Lord Jagannatha is bathed. He becomes sick and is confined to rest for fourteen days. He is then offered special care until He comes out for Ratha-yatra.</t>
    </r>
  </si>
  <si>
    <r>
      <rPr>
        <b/>
        <sz val="10"/>
        <rFont val="Verdana"/>
        <family val="2"/>
      </rPr>
      <t>Srila Prabhupada's arrival in the USA</t>
    </r>
    <r>
      <rPr>
        <sz val="10"/>
        <rFont val="Verdana"/>
        <family val="2"/>
      </rPr>
      <t xml:space="preserve"> -- Srila Prabhupada arrived in Boston on September 17, 1965.</t>
    </r>
  </si>
  <si>
    <r>
      <rPr>
        <b/>
        <sz val="10"/>
        <rFont val="Verdana"/>
        <family val="2"/>
      </rPr>
      <t>Srila Prabhupada's acceptance of sannyasa</t>
    </r>
    <r>
      <rPr>
        <sz val="10"/>
        <rFont val="Verdana"/>
        <family val="2"/>
      </rPr>
      <t xml:space="preserve"> -- Srila Prabhupada accepted sannyasa, the renounced order of life, from Sri Srimad Bhakti Vijnana Kesava Goswami Maharaja in Mathura, India, in 1959.</t>
    </r>
  </si>
  <si>
    <r>
      <rPr>
        <b/>
        <sz val="10"/>
        <rFont val="Verdana"/>
        <family val="2"/>
      </rPr>
      <t>Srila Prabhupada's departure for the USA</t>
    </r>
    <r>
      <rPr>
        <sz val="10"/>
        <rFont val="Verdana"/>
        <family val="2"/>
      </rPr>
      <t xml:space="preserve"> -- On this day in 1965, Srila Prabhupada left Calcutta aboard the steamship Jaladuta.</t>
    </r>
  </si>
  <si>
    <r>
      <rPr>
        <b/>
        <sz val="10"/>
        <rFont val="Verdana"/>
        <family val="2"/>
      </rPr>
      <t>Incorporation of ISKCON in New York</t>
    </r>
    <r>
      <rPr>
        <sz val="10"/>
        <rFont val="Verdana"/>
        <family val="2"/>
      </rPr>
      <t xml:space="preserve"> -- Srila Prabhupada founded ISKCON, the International Society for Krishna Consciousness, in 1966.</t>
    </r>
  </si>
  <si>
    <r>
      <rPr>
        <b/>
        <sz val="10"/>
        <rFont val="Verdana"/>
        <family val="2"/>
      </rPr>
      <t>Srila Prabhupada's disappearance day</t>
    </r>
    <r>
      <rPr>
        <sz val="10"/>
        <rFont val="Verdana"/>
        <family val="2"/>
      </rPr>
      <t xml:space="preserve"> -- Srila Prabhupada left this world on November 14, 1977, in Vrndavana, India. Devotees observe this anniversary with personal remembrances of Srila Prabhupada, readings from his biography, and so on.</t>
    </r>
  </si>
  <si>
    <r>
      <rPr>
        <b/>
        <sz val="10"/>
        <rFont val="Verdana"/>
        <family val="2"/>
      </rPr>
      <t>Tulasi-Saligram Vivaha</t>
    </r>
    <r>
      <rPr>
        <sz val="10"/>
        <rFont val="Verdana"/>
        <family val="2"/>
      </rPr>
      <t xml:space="preserve"> -- the wedding of Salagrama and Tulasi Devi.</t>
    </r>
  </si>
  <si>
    <r>
      <rPr>
        <b/>
        <sz val="10"/>
        <rFont val="Verdana"/>
        <family val="2"/>
      </rPr>
      <t>Vamana Dvadasi</t>
    </r>
    <r>
      <rPr>
        <sz val="10"/>
        <rFont val="Verdana"/>
        <family val="2"/>
      </rPr>
      <t xml:space="preserve"> -- the appearance anniversary of Lord Vamanadeva, the dwarf incarnation of Lord Krsna.</t>
    </r>
  </si>
  <si>
    <r>
      <rPr>
        <b/>
        <sz val="10"/>
        <rFont val="Verdana"/>
        <family val="2"/>
      </rPr>
      <t>Vasanta Pancami</t>
    </r>
    <r>
      <rPr>
        <sz val="10"/>
        <rFont val="Verdana"/>
        <family val="2"/>
      </rPr>
      <t xml:space="preserve"> -- the first day of spring. On this day, the Deities are offered many flowers, leaves and new shoots of grass.</t>
    </r>
  </si>
  <si>
    <r>
      <rPr>
        <b/>
        <sz val="10"/>
        <rFont val="Verdana"/>
        <family val="2"/>
      </rPr>
      <t>Bahulastami</t>
    </r>
    <r>
      <rPr>
        <sz val="10"/>
        <rFont val="Verdana"/>
        <family val="2"/>
      </rPr>
      <t xml:space="preserve"> - día de aparición del Radha-kunda y Syama-kunda, lagos sagrados que son lugares de baño de Srimati Radharani y del Señor Krishna en Vrndavana.</t>
    </r>
  </si>
  <si>
    <r>
      <rPr>
        <b/>
        <sz val="10"/>
        <rFont val="Verdana"/>
        <family val="2"/>
      </rPr>
      <t>Balarama Rasayatra</t>
    </r>
    <r>
      <rPr>
        <sz val="10"/>
        <rFont val="Verdana"/>
        <family val="2"/>
      </rPr>
      <t xml:space="preserve"> - danza del rasa de la primavera del Señor Balarama con sus novias vaqueras.</t>
    </r>
  </si>
  <si>
    <r>
      <rPr>
        <b/>
        <sz val="10"/>
        <rFont val="Verdana"/>
        <family val="2"/>
      </rPr>
      <t>Bali Daityaraja Puja</t>
    </r>
    <r>
      <rPr>
        <sz val="10"/>
        <rFont val="Verdana"/>
        <family val="2"/>
      </rPr>
      <t xml:space="preserve"> - festival que conmemora la rendición de Bali Maharaja al Señor Vamanadeva, la encarnación de enano del Señor Krsna. Una deidad de Vamana es adorada.</t>
    </r>
  </si>
  <si>
    <r>
      <rPr>
        <b/>
        <sz val="10"/>
        <rFont val="Verdana"/>
        <family val="2"/>
      </rPr>
      <t>Bhismastami</t>
    </r>
    <r>
      <rPr>
        <sz val="10"/>
        <rFont val="Verdana"/>
        <family val="2"/>
      </rPr>
      <t xml:space="preserve"> - aniversario de la aparición de Bhismadeva, el "abuelo" de los Pandavas.</t>
    </r>
  </si>
  <si>
    <r>
      <rPr>
        <b/>
        <sz val="10"/>
        <rFont val="Verdana"/>
        <family val="2"/>
      </rPr>
      <t>Bhisma Pancaka</t>
    </r>
    <r>
      <rPr>
        <sz val="10"/>
        <rFont val="Verdana"/>
        <family val="2"/>
      </rPr>
      <t xml:space="preserve"> - es un período de cinco días para realizar austeridades. Comienza en el último Ekadasi del mes de Kartika (Haribodhini o Utthana Ekadasi) y termina en el Purnima. El Señor Krsna en persona dio estos cinco días a Bhismadeva diciendo: "El servicio devocional puro a Mí, es fácilmente obtenido por seguir este voto en Mathura-Vrndavana durante Kartika". Se debe comenzar el ayuno en Haribodhini Ekadasi, recordando a Sri Bhismadeva, ayunar de todos los granos y frijoles, comer sólo una vez al día frutas y vegetales (después de la puesta del sol). Si es posible, ayunar por completo durante los cinco días es una gran austeridad. Durante todo el período del ayuno, el devoto debe cantar constantemente los santos nombres de Krishna, adorar a Radha y Krishna y los vahsnavas y dar caridad a los templos y vaishnavas dignos.</t>
    </r>
  </si>
  <si>
    <r>
      <rPr>
        <b/>
        <sz val="10"/>
        <rFont val="Verdana"/>
        <family val="2"/>
      </rPr>
      <t>Candana Yatra</t>
    </r>
    <r>
      <rPr>
        <sz val="10"/>
        <rFont val="Verdana"/>
        <family val="2"/>
      </rPr>
      <t xml:space="preserve"> - es un festival durante la estación caliente de la India, en el cual las Deidades están cubiertas con pasta de sándalo (candana) para refrescarlas. (Generalmente, eso no es práctico en Occidente, donde es frío durante esa época del año.)</t>
    </r>
  </si>
  <si>
    <r>
      <rPr>
        <b/>
        <sz val="10"/>
        <rFont val="Verdana"/>
        <family val="2"/>
      </rPr>
      <t>Caturmasya</t>
    </r>
    <r>
      <rPr>
        <sz val="10"/>
        <rFont val="Verdana"/>
        <family val="2"/>
      </rPr>
      <t xml:space="preserve"> - es un período de cuatro (catur) meses (masya) durante el cual llueve mucho en la India y los sabios paran de viajar y se recogen para hacer austeridades. En ISKCON se observa principalmente haciendo los ayunos específicos. Consulte el Sri Caitanya-Caritamrta, Madhya-lila, volumen I, pág. 334. Caturmasya no es opcional para vaisnavas. Primer mes de Caturmasya - ayuno de vegetales de hojas verdes frondosas, por un mes. Segundo mes de Caturmasya - ayuno de yogur por un mes. Tercero mes de Caturmasya - Ayuno de leche por un mes. Cuarto mes Caturmasya - ayuno de urad dahl, lenteja, por un mes.</t>
    </r>
  </si>
  <si>
    <r>
      <rPr>
        <b/>
        <sz val="10"/>
        <rFont val="Verdana"/>
        <family val="2"/>
      </rPr>
      <t>Damodara Masa</t>
    </r>
    <r>
      <rPr>
        <sz val="10"/>
        <rFont val="Verdana"/>
        <family val="2"/>
      </rPr>
      <t xml:space="preserve"> - el mes de Damodara. A lo largo de este mes, los devotos conmemoran el pasatiempo del travieso Señor Krsna siendo atado con cuerdas por madre Yasoda. Los devotos ofrecen pequeñas lámparas de ghi todos los días al Señor Damodara (Krsna).</t>
    </r>
  </si>
  <si>
    <r>
      <rPr>
        <b/>
        <sz val="10"/>
        <rFont val="Verdana"/>
        <family val="2"/>
      </rPr>
      <t>Dipa-dan, Dipavali, o Diwali (Festival de las luces) (y Kalipuja)</t>
    </r>
    <r>
      <rPr>
        <sz val="10"/>
        <rFont val="Verdana"/>
        <family val="2"/>
      </rPr>
      <t xml:space="preserve"> - conmemoración del regreso del Señor Rama del exilio a Ayodhya, Su capital, tras la derrota del demonio Ravana. (Vaishnavas no observan regularmente Kalipuja, la adoración a Durga Devi.)</t>
    </r>
  </si>
  <si>
    <r>
      <rPr>
        <b/>
        <sz val="10"/>
        <rFont val="Verdana"/>
        <family val="2"/>
      </rPr>
      <t>Ekadasi</t>
    </r>
    <r>
      <rPr>
        <sz val="10"/>
        <rFont val="Verdana"/>
        <family val="2"/>
      </rPr>
      <t xml:space="preserve"> - es el undécimo día lunar (tithi) de las quincenas brillantes (shukla paksha) o oscura (krishna paksha) de cada mes lunar (masa) del Calendario Védico (también llamado Panchang). En estos días se observa ayuno completo de granos, frijoles, cereales y derivados.</t>
    </r>
  </si>
  <si>
    <r>
      <rPr>
        <b/>
        <sz val="10"/>
        <rFont val="Verdana"/>
        <family val="2"/>
      </rPr>
      <t>Ganga Puja</t>
    </r>
    <r>
      <rPr>
        <sz val="10"/>
        <rFont val="Verdana"/>
        <family val="2"/>
      </rPr>
      <t xml:space="preserve"> - aniversario de la aparición de Ganga Devi, la semideusa del río Ganges.</t>
    </r>
  </si>
  <si>
    <r>
      <rPr>
        <b/>
        <sz val="10"/>
        <rFont val="Verdana"/>
        <family val="2"/>
      </rPr>
      <t>Ganga Sagara Mela</t>
    </r>
    <r>
      <rPr>
        <sz val="10"/>
        <rFont val="Verdana"/>
        <family val="2"/>
      </rPr>
      <t xml:space="preserve"> - festival observado especialmente en la confluencia del Ganges con la bahía de Bengala. Kapilasrama, el asrama de la encarnación del Señor Krsna como Kapiladeva, el hijo de Devahuti, está situado en este lugar. El festival conmemora la traída del río Ganges por el rey Bhagirathi de los planetas celestiales hacia el océano y los planetas inferiores.</t>
    </r>
  </si>
  <si>
    <r>
      <rPr>
        <b/>
        <sz val="10"/>
        <rFont val="Verdana"/>
        <family val="2"/>
      </rPr>
      <t>Gaura Purnima</t>
    </r>
    <r>
      <rPr>
        <sz val="10"/>
        <rFont val="Verdana"/>
        <family val="2"/>
      </rPr>
      <t xml:space="preserve"> - aniversario de la aparición del Señor Sri Caitanya Mahaprabhu, que es el mismo Krishna en el papel de Su propio devoto. Él aparece en este mundo para difundir el amor a Krishna a través del canto congregacional de Sus santos nombres. Él apareció en Sridhama Mayapur, Bengala Occidental, en 1486. ​​Sus actividades y enseñanzas se describen en detalle en el libro "Enseñanzas del Señor Caitanya" y en el "Sri Caitanya-Caritamrta". (Véase también el Srimad-Bhagavatam 11.5.32)</t>
    </r>
  </si>
  <si>
    <r>
      <rPr>
        <b/>
        <sz val="10"/>
        <rFont val="Verdana"/>
        <family val="2"/>
      </rPr>
      <t>Gopastami, o Gosthastami</t>
    </r>
    <r>
      <rPr>
        <sz val="10"/>
        <rFont val="Verdana"/>
        <family val="2"/>
      </rPr>
      <t xml:space="preserve"> - después de haber previamente pastoreado los terneros, en este día Krishna salió para pastorear las vacas por primera vez. Así se convirtió en un gopa, un vaquero. En este día las goteras (corrales para vacas) son limpias, las vacas son adoradas y prasadas (comida santificada) es ofrecida a ellas por los devotos.</t>
    </r>
  </si>
  <si>
    <r>
      <rPr>
        <b/>
        <sz val="10"/>
        <rFont val="Verdana"/>
        <family val="2"/>
      </rPr>
      <t>Govardhana Puja</t>
    </r>
    <r>
      <rPr>
        <sz val="10"/>
        <rFont val="Verdana"/>
        <family val="2"/>
      </rPr>
      <t xml:space="preserve"> - el festival conmemorando el almuerzo de Govardhana Hill por los residentes de Vrndavana y Lord Krsna's lifting the hill.</t>
    </r>
  </si>
  <si>
    <r>
      <rPr>
        <b/>
        <sz val="10"/>
        <rFont val="Verdana"/>
        <family val="2"/>
      </rPr>
      <t>Go Puja (o Go-krda)</t>
    </r>
    <r>
      <rPr>
        <sz val="10"/>
        <rFont val="Verdana"/>
        <family val="2"/>
      </rPr>
      <t xml:space="preserve"> - En este día, según Hari-Bhakti-Vilasa, uno debe decorar los cows y los bulls, make ellos run, y tienen los bulls plow the field.</t>
    </r>
  </si>
  <si>
    <r>
      <rPr>
        <b/>
        <sz val="10"/>
        <rFont val="Verdana"/>
        <family val="2"/>
      </rPr>
      <t>Gundica Marjana</t>
    </r>
    <r>
      <rPr>
        <sz val="10"/>
        <rFont val="Verdana"/>
        <family val="2"/>
      </rPr>
      <t xml:space="preserve"> - el limpiamiento del templo griego en Jagannatha Puri, India.</t>
    </r>
  </si>
  <si>
    <r>
      <rPr>
        <b/>
        <sz val="10"/>
        <rFont val="Verdana"/>
        <family val="2"/>
      </rPr>
      <t>Gurú (Vyasa) Purnima</t>
    </r>
    <r>
      <rPr>
        <sz val="10"/>
        <rFont val="Verdana"/>
        <family val="2"/>
      </rPr>
      <t xml:space="preserve"> - el aniversario del Srila Vyasadeva, el compilador de los Vedicentes.</t>
    </r>
  </si>
  <si>
    <r>
      <rPr>
        <b/>
        <sz val="10"/>
        <rFont val="Verdana"/>
        <family val="2"/>
      </rPr>
      <t>Hera Pancami</t>
    </r>
    <r>
      <rPr>
        <sz val="10"/>
        <rFont val="Verdana"/>
        <family val="2"/>
      </rPr>
      <t xml:space="preserve"> - a festival celebrado de tres días después Ratha-yatra para conmemorate Srimati Rukmini Devi's visitar a Vrndavana para traer Lord Krsna back to Dvaraka.</t>
    </r>
  </si>
  <si>
    <r>
      <rPr>
        <b/>
        <sz val="10"/>
        <rFont val="Verdana"/>
        <family val="2"/>
      </rPr>
      <t>Jagaddhatri Puja</t>
    </r>
    <r>
      <rPr>
        <sz val="10"/>
        <rFont val="Verdana"/>
        <family val="2"/>
      </rPr>
      <t xml:space="preserve"> - el día para la adoración de la forma de Mahamaya llamado Jagaddhatri, "el conservador del mundo del mundo." (Vaisnavas del not generalmente observe este festival.)</t>
    </r>
  </si>
  <si>
    <r>
      <rPr>
        <b/>
        <sz val="10"/>
        <rFont val="Verdana"/>
        <family val="2"/>
      </rPr>
      <t>Festival de Jagannatha Misra</t>
    </r>
    <r>
      <rPr>
        <sz val="10"/>
        <rFont val="Verdana"/>
        <family val="2"/>
      </rPr>
      <t xml:space="preserve"> - el día del padre de la Caitanya Mahaprabhu celebrado las celebraciones para la Caída de Caitanya's.</t>
    </r>
  </si>
  <si>
    <r>
      <rPr>
        <b/>
        <sz val="10"/>
        <rFont val="Verdana"/>
        <family val="2"/>
      </rPr>
      <t>Jahnu Saptami</t>
    </r>
    <r>
      <rPr>
        <sz val="10"/>
        <rFont val="Verdana"/>
        <family val="2"/>
      </rPr>
      <t xml:space="preserve"> - The day cuando el sage Jahnu puso en marcha el río Ganges después de la suya. En este día, si es posible, uno debe pagar los Ganges y golpear en las aguas.</t>
    </r>
  </si>
  <si>
    <r>
      <rPr>
        <b/>
        <sz val="10"/>
        <rFont val="Verdana"/>
        <family val="2"/>
      </rPr>
      <t>Katyayani vrata</t>
    </r>
    <r>
      <rPr>
        <sz val="10"/>
        <rFont val="Verdana"/>
        <family val="2"/>
      </rPr>
      <t xml:space="preserve"> - la vow para observar austeridades a favor de Katyayani Devi, o Yogamaya Devi, la fuerza espiritual de Lord Krsna.</t>
    </r>
  </si>
  <si>
    <r>
      <rPr>
        <b/>
        <sz val="10"/>
        <rFont val="Verdana"/>
        <family val="2"/>
      </rPr>
      <t>Krsna Janmastami</t>
    </r>
    <r>
      <rPr>
        <sz val="10"/>
        <rFont val="Verdana"/>
        <family val="2"/>
      </rPr>
      <t xml:space="preserve"> - el aniversario del Señor Sri Krsna, la Suprema Personalidad de Godhead.</t>
    </r>
  </si>
  <si>
    <r>
      <rPr>
        <b/>
        <sz val="10"/>
        <rFont val="Verdana"/>
        <family val="2"/>
      </rPr>
      <t>Krsna Phula Dola, Salila Vihara</t>
    </r>
    <r>
      <rPr>
        <sz val="10"/>
        <rFont val="Verdana"/>
        <family val="2"/>
      </rPr>
      <t xml:space="preserve"> - el festival de verano para las Deidades de Sri Sri Radha-Krsna.</t>
    </r>
  </si>
  <si>
    <r>
      <rPr>
        <b/>
        <sz val="10"/>
        <rFont val="Verdana"/>
        <family val="2"/>
      </rPr>
      <t>Krsna Pusya abhiseka</t>
    </r>
    <r>
      <rPr>
        <sz val="10"/>
        <rFont val="Verdana"/>
        <family val="2"/>
      </rPr>
      <t xml:space="preserve"> - Durante la mañana puja, o el almuerzo, la Deidad o la salagrama es bathed in pure ghee. "Srila Prabhupada once cuenta el festival de esta manera:" Krishna fue a juguete en los manos de los Gopis, so one day el Gopis decidido que hemos decorado Him. Pusyabhisheka a través de la ceremonia para decorar el deity profusamente con las flores, los ornamentos, los tejidos. Después de que debería ser lavish y se procesa a través de las calles, por lo que todos los ciudadanos deberían ver cómo el hermoso Krishna aparece.</t>
    </r>
  </si>
  <si>
    <r>
      <rPr>
        <b/>
        <sz val="10"/>
        <rFont val="Verdana"/>
        <family val="2"/>
      </rPr>
      <t>Krsna Rasayatra</t>
    </r>
    <r>
      <rPr>
        <sz val="10"/>
        <rFont val="Verdana"/>
        <family val="2"/>
      </rPr>
      <t xml:space="preserve"> - Lord Krsna's rasa dance con sus novias.</t>
    </r>
  </si>
  <si>
    <r>
      <rPr>
        <b/>
        <sz val="10"/>
        <rFont val="Verdana"/>
        <family val="2"/>
      </rPr>
      <t>Krsna Saradiya Rasayatra</t>
    </r>
    <r>
      <rPr>
        <sz val="10"/>
        <rFont val="Verdana"/>
        <family val="2"/>
      </rPr>
      <t xml:space="preserve"> - Lord Krsna's autumn rasa dance con sus novias.</t>
    </r>
  </si>
  <si>
    <r>
      <rPr>
        <b/>
        <sz val="10"/>
        <rFont val="Verdana"/>
        <family val="2"/>
      </rPr>
      <t>Krsna Vasanta Ras</t>
    </r>
    <r>
      <rPr>
        <sz val="10"/>
        <rFont val="Verdana"/>
        <family val="2"/>
      </rPr>
      <t>a - Lord Krsna's springtime rasa dance.</t>
    </r>
  </si>
  <si>
    <r>
      <rPr>
        <b/>
        <sz val="10"/>
        <rFont val="Verdana"/>
        <family val="2"/>
      </rPr>
      <t>Laksmi Puja</t>
    </r>
    <r>
      <rPr>
        <sz val="10"/>
        <rFont val="Verdana"/>
        <family val="2"/>
      </rPr>
      <t xml:space="preserve"> - adoración de Laksmi Devi, la consagra de Lord Visnu (not notado por Gaudiya Vaisnavas).</t>
    </r>
  </si>
  <si>
    <r>
      <rPr>
        <b/>
        <sz val="10"/>
        <rFont val="Verdana"/>
        <family val="2"/>
      </rPr>
      <t>Lalita Sasti</t>
    </r>
    <r>
      <rPr>
        <sz val="10"/>
        <rFont val="Verdana"/>
        <family val="2"/>
      </rPr>
      <t xml:space="preserve"> - El día de Lalita-sakhi, el íntimo confidente de Srimati Radharani.</t>
    </r>
  </si>
  <si>
    <r>
      <rPr>
        <b/>
        <sz val="10"/>
        <rFont val="Verdana"/>
        <family val="2"/>
      </rPr>
      <t>Nandotsava</t>
    </r>
    <r>
      <rPr>
        <sz val="10"/>
        <rFont val="Verdana"/>
        <family val="2"/>
      </rPr>
      <t xml:space="preserve"> - el festival observado por Nanda Maharaja, Lord Krsna's father, a celebrar Lord Krsna's appearance.</t>
    </r>
  </si>
  <si>
    <r>
      <rPr>
        <b/>
        <sz val="10"/>
        <rFont val="Verdana"/>
        <family val="2"/>
      </rPr>
      <t>Nrsimha Caturdasi</t>
    </r>
    <r>
      <rPr>
        <sz val="10"/>
        <rFont val="Verdana"/>
        <family val="2"/>
      </rPr>
      <t xml:space="preserve"> - el límite del aniversario de Lord Nrsimhadeva, Lord Krsna's encarnación las mitad-man, half-lion.</t>
    </r>
  </si>
  <si>
    <r>
      <rPr>
        <b/>
        <sz val="10"/>
        <rFont val="Verdana"/>
        <family val="2"/>
      </rPr>
      <t>Odana sasthi</t>
    </r>
    <r>
      <rPr>
        <sz val="10"/>
        <rFont val="Verdana"/>
        <family val="2"/>
      </rPr>
      <t xml:space="preserve"> - El comienzo del invierno en la India. Desde el día que viene, la cubierta de invierno debe darse a Lord Jagannatha. De acuerdo con la arcano-marga, el paño debe primero ser colocado para quitar todo el cargamento y, a continuación, se puede utilizar para cubrir el Señor. (See Cc Madhya 16.78 purport)</t>
    </r>
  </si>
  <si>
    <r>
      <rPr>
        <b/>
        <sz val="10"/>
        <rFont val="Verdana"/>
        <family val="2"/>
      </rPr>
      <t>Panihati Cida Dahi Utsava</t>
    </r>
    <r>
      <rPr>
        <sz val="10"/>
        <rFont val="Verdana"/>
        <family val="2"/>
      </rPr>
      <t xml:space="preserve"> - Srila Raghunatha Dasa Gosvami's chipped-rice-and-yogurt festival para Lord Caitanya y sus asociados. En el marco de la Conferencia de las Naciones Unidas.</t>
    </r>
  </si>
  <si>
    <r>
      <rPr>
        <b/>
        <sz val="10"/>
        <rFont val="Verdana"/>
        <family val="2"/>
      </rPr>
      <t>Radhastami</t>
    </r>
    <r>
      <rPr>
        <sz val="10"/>
        <rFont val="Verdana"/>
        <family val="2"/>
      </rPr>
      <t xml:space="preserve"> - el aniversario de Srimati Radharani, el constable consuelo de Lord Krsna.</t>
    </r>
  </si>
  <si>
    <r>
      <rPr>
        <b/>
        <sz val="10"/>
        <rFont val="Verdana"/>
        <family val="2"/>
      </rPr>
      <t>Radha Govinda Jhulan Yatra</t>
    </r>
    <r>
      <rPr>
        <sz val="10"/>
        <rFont val="Verdana"/>
        <family val="2"/>
      </rPr>
      <t xml:space="preserve"> - el swing festival de Radha-Krsna. El Deidades de viaje en un diseño de decoración personalizada.</t>
    </r>
  </si>
  <si>
    <r>
      <rPr>
        <b/>
        <sz val="10"/>
        <rFont val="Verdana"/>
        <family val="2"/>
      </rPr>
      <t>Radha Kunda prakat, snan dan</t>
    </r>
    <r>
      <rPr>
        <sz val="10"/>
        <rFont val="Verdana"/>
        <family val="2"/>
      </rPr>
      <t xml:space="preserve"> - el aniversario de la Radha- kunda, la azotea de Srimati Radharani in Vrndavana. Los devotees golpea allí sobre el día de ayer de este día.</t>
    </r>
  </si>
  <si>
    <r>
      <rPr>
        <b/>
        <sz val="10"/>
        <rFont val="Verdana"/>
        <family val="2"/>
      </rPr>
      <t>Radha Ramana Devji - aparecimiento</t>
    </r>
    <r>
      <rPr>
        <sz val="10"/>
        <rFont val="Verdana"/>
        <family val="2"/>
      </rPr>
      <t xml:space="preserve"> - el aspecto de la Deidad del Señor Krishna adorado por Srila Gopala Bhatta Goswami.</t>
    </r>
  </si>
  <si>
    <r>
      <rPr>
        <b/>
        <sz val="10"/>
        <rFont val="Verdana"/>
        <family val="2"/>
      </rPr>
      <t>Ramacandra Vijayotsava</t>
    </r>
    <r>
      <rPr>
        <sz val="10"/>
        <rFont val="Verdana"/>
        <family val="2"/>
      </rPr>
      <t xml:space="preserve"> - Lord Ramacandra's victoria sobre el demoníaco Ravana. La gran effigy de Ravana es ceremoniously quemada.</t>
    </r>
  </si>
  <si>
    <r>
      <rPr>
        <b/>
        <sz val="10"/>
        <rFont val="Verdana"/>
        <family val="2"/>
      </rPr>
      <t>Ratha Yatra</t>
    </r>
    <r>
      <rPr>
        <sz val="10"/>
        <rFont val="Verdana"/>
        <family val="2"/>
      </rPr>
      <t xml:space="preserve"> - El chariot festival en que Lord Krsna en la forma de Lord Jagannatha rides con Lord Balarama y Subhadra Devi in ​​Jagannatha Puri, India.</t>
    </r>
  </si>
  <si>
    <r>
      <rPr>
        <b/>
        <sz val="10"/>
        <rFont val="Verdana"/>
        <family val="2"/>
      </rPr>
      <t>Salagrama y Tulasi Jala Dan</t>
    </r>
    <r>
      <rPr>
        <sz val="10"/>
        <rFont val="Verdana"/>
        <family val="2"/>
      </rPr>
      <t xml:space="preserve"> - Durante la temporada caliente en India, el pot de la filtración de agua se coloca sobre Tulasi y Salagrama para mantenerlos frescos. (Generalmente, esto es impractical en el oeste, donde es frío durante este equipo.)</t>
    </r>
  </si>
  <si>
    <r>
      <rPr>
        <b/>
        <sz val="10"/>
        <rFont val="Verdana"/>
        <family val="2"/>
      </rPr>
      <t>Sarasvati Puja</t>
    </r>
    <r>
      <rPr>
        <sz val="10"/>
        <rFont val="Verdana"/>
        <family val="2"/>
      </rPr>
      <t xml:space="preserve"> - adoración de la santidad Sarasvati (no conocido por Vaisnavas).</t>
    </r>
  </si>
  <si>
    <r>
      <rPr>
        <b/>
        <sz val="10"/>
        <rFont val="Verdana"/>
        <family val="2"/>
      </rPr>
      <t>Siva Ratri</t>
    </r>
    <r>
      <rPr>
        <sz val="10"/>
        <rFont val="Verdana"/>
        <family val="2"/>
      </rPr>
      <t xml:space="preserve"> - adoración de Lord Siva. Los devotos pueden bañar Siva-lingam en agua y panca-gavya (cinco sustancias de la vaca) y ofrecer Krishna-prasadam al Señor Shiva. Fasting es opcional para Vaisnavas.</t>
    </r>
  </si>
  <si>
    <r>
      <rPr>
        <b/>
        <sz val="10"/>
        <rFont val="Verdana"/>
        <family val="2"/>
      </rPr>
      <t>Snana Yatra</t>
    </r>
    <r>
      <rPr>
        <sz val="10"/>
        <rFont val="Verdana"/>
        <family val="2"/>
      </rPr>
      <t xml:space="preserve"> - On this full-moon day, sixteen days before Ratha-yatra, Lord Jagannatha es bathed. He estado enfermo y se confinó para quedarse por cuatro días. En el caso de Ratha-yatra.</t>
    </r>
  </si>
  <si>
    <r>
      <rPr>
        <b/>
        <sz val="10"/>
        <rFont val="Verdana"/>
        <family val="2"/>
      </rPr>
      <t>Srila Prabhupada - Aceptación de sannyasa</t>
    </r>
    <r>
      <rPr>
        <sz val="10"/>
        <rFont val="Verdana"/>
        <family val="2"/>
      </rPr>
      <t xml:space="preserve"> - Srila Prabhupada aceptó sannyasa, el orden renunciado de la vida, de Sri Srimad Bhakti Vijnana Kesava Goswami Maharaja en Mathura, India, en 1959.</t>
    </r>
  </si>
  <si>
    <r>
      <rPr>
        <b/>
        <sz val="10"/>
        <rFont val="Verdana"/>
        <family val="2"/>
      </rPr>
      <t>Srila Prabhupada - Salida hacia los Estados Unidos</t>
    </r>
    <r>
      <rPr>
        <sz val="10"/>
        <rFont val="Verdana"/>
        <family val="2"/>
      </rPr>
      <t xml:space="preserve"> - este día, en 1965, Srila Prabhupada dejó Calcuta a bordo del barco carguero a vapor Jaladuta.</t>
    </r>
  </si>
  <si>
    <r>
      <rPr>
        <b/>
        <sz val="10"/>
        <rFont val="Verdana"/>
        <family val="2"/>
      </rPr>
      <t>Srila Prabhupada en los Estados Unidos</t>
    </r>
    <r>
      <rPr>
        <sz val="10"/>
        <rFont val="Verdana"/>
        <family val="2"/>
      </rPr>
      <t xml:space="preserve"> - Srila Prabhupada llegó en Boston el 17 de septiembre de 1965.</t>
    </r>
  </si>
  <si>
    <r>
      <rPr>
        <b/>
        <sz val="10"/>
        <rFont val="Verdana"/>
        <family val="2"/>
      </rPr>
      <t>La incorporación de ISKCON en Nueva York</t>
    </r>
    <r>
      <rPr>
        <sz val="10"/>
        <rFont val="Verdana"/>
        <family val="2"/>
      </rPr>
      <t xml:space="preserve"> - Srila Prabhupada fundó ISKCON, la Sociedad Internacional para Krishna Consciousness, en 1966.</t>
    </r>
  </si>
  <si>
    <r>
      <rPr>
        <b/>
        <sz val="10"/>
        <rFont val="Verdana"/>
        <family val="2"/>
      </rPr>
      <t>Srila Prabhupada - desaparecimiento</t>
    </r>
    <r>
      <rPr>
        <sz val="10"/>
        <rFont val="Verdana"/>
        <family val="2"/>
      </rPr>
      <t xml:space="preserve"> - Srila Prabhupada left this world on November 14, 1977, in Vrndavana, India. Los devotos observan este aniversario con personal remembrances de Srila Prabhupada, readings de su biografía, and so on.</t>
    </r>
  </si>
  <si>
    <r>
      <rPr>
        <b/>
        <sz val="10"/>
        <rFont val="Verdana"/>
        <family val="2"/>
      </rPr>
      <t>Tulasi-Saligram Vivaha</t>
    </r>
    <r>
      <rPr>
        <sz val="10"/>
        <rFont val="Verdana"/>
        <family val="2"/>
      </rPr>
      <t xml:space="preserve"> - la boda de Salagrama y Tulasi Devi.</t>
    </r>
  </si>
  <si>
    <r>
      <rPr>
        <b/>
        <sz val="10"/>
        <rFont val="Verdana"/>
        <family val="2"/>
      </rPr>
      <t>Vamana Dvadasi</t>
    </r>
    <r>
      <rPr>
        <sz val="10"/>
        <rFont val="Verdana"/>
        <family val="2"/>
      </rPr>
      <t xml:space="preserve"> - el aniversario del Señor Vamanadeva, el enano de la encarnación de Lord Krsna.</t>
    </r>
  </si>
  <si>
    <r>
      <rPr>
        <b/>
        <sz val="10"/>
        <rFont val="Verdana"/>
        <family val="2"/>
      </rPr>
      <t>Vasanta Pancami</t>
    </r>
    <r>
      <rPr>
        <sz val="10"/>
        <rFont val="Verdana"/>
        <family val="2"/>
      </rPr>
      <t xml:space="preserve"> - el primer día de la primavera. En este día, las Deidades están ofreciendo muchas flores, hojas y nuevos brotes de hierba.</t>
    </r>
  </si>
  <si>
    <r>
      <rPr>
        <b/>
        <sz val="10"/>
        <rFont val="Verdana"/>
        <family val="2"/>
      </rPr>
      <t>Snana Dana</t>
    </r>
    <r>
      <rPr>
        <sz val="10"/>
        <rFont val="Verdana"/>
        <family val="2"/>
      </rPr>
      <t xml:space="preserve"> - aniversario de aparecimiento de Radha-kunda, el lago donde Srimati Radharani se baña en Vrndavana. Los devotos se bañan allí especialmente en la medianoche de este día.</t>
    </r>
  </si>
  <si>
    <r>
      <rPr>
        <b/>
        <sz val="10"/>
        <rFont val="Verdana"/>
        <family val="2"/>
      </rPr>
      <t>Snana Dana</t>
    </r>
    <r>
      <rPr>
        <sz val="10"/>
        <rFont val="Verdana"/>
        <family val="2"/>
      </rPr>
      <t xml:space="preserve"> -- anniversary of appearance of Radha-kunda, the lake where Srimati Radharani Bathes in Vrndavana. The devotees bathe there especially at midnight of this day.</t>
    </r>
  </si>
  <si>
    <t>Θ</t>
  </si>
  <si>
    <t>Φ</t>
  </si>
  <si>
    <t>Languages List</t>
  </si>
  <si>
    <t>Prabhupada - partida para os EUA</t>
  </si>
  <si>
    <t>RadhaKunda</t>
  </si>
  <si>
    <t>BhagavadGita</t>
  </si>
  <si>
    <t>ISKCON</t>
  </si>
  <si>
    <t>PrabhupadaSannyasa</t>
  </si>
  <si>
    <t>GauraKisoraDis</t>
  </si>
  <si>
    <t>PrabhupadaDis</t>
  </si>
  <si>
    <t>RaghunathaBhattaDis</t>
  </si>
  <si>
    <t>RupaDis</t>
  </si>
  <si>
    <t>SanatanaDis</t>
  </si>
  <si>
    <t>AdvaitaApp</t>
  </si>
  <si>
    <t>BalaramaApp</t>
  </si>
  <si>
    <t>BhaktisiddhantaApp</t>
  </si>
  <si>
    <t>BhaktivinodaApp</t>
  </si>
  <si>
    <t>CaitanyaApp</t>
  </si>
  <si>
    <t>GadadharaApp</t>
  </si>
  <si>
    <t>GopalaBhattaApp</t>
  </si>
  <si>
    <t>JhulanaBeg</t>
  </si>
  <si>
    <t>JivaApp</t>
  </si>
  <si>
    <t>KrsnaApp</t>
  </si>
  <si>
    <t>NityanandaApp</t>
  </si>
  <si>
    <t>NrsimhadevaApp</t>
  </si>
  <si>
    <t>PrabhupadaApp</t>
  </si>
  <si>
    <t>PrabhupadaUSADep</t>
  </si>
  <si>
    <t>PrabhupadaUSAArr</t>
  </si>
  <si>
    <t>RadharaniApp</t>
  </si>
  <si>
    <t>RaghunathaDasaApp</t>
  </si>
  <si>
    <t>RamacandraApp</t>
  </si>
  <si>
    <t>SitaApp</t>
  </si>
  <si>
    <t>SitaThakuraniApp</t>
  </si>
  <si>
    <t>SrivasaApp</t>
  </si>
  <si>
    <t>VarahadevaApp</t>
  </si>
  <si>
    <t>TulasiSaligrama</t>
  </si>
  <si>
    <t>mo1_section</t>
  </si>
  <si>
    <t>mo1_NM</t>
  </si>
  <si>
    <t>mo1_FQ</t>
  </si>
  <si>
    <t>mo1_FM</t>
  </si>
  <si>
    <t>mo1_LQ</t>
  </si>
  <si>
    <t>mo2_section</t>
  </si>
  <si>
    <t>mo2_NM</t>
  </si>
  <si>
    <t>mo2_FQ</t>
  </si>
  <si>
    <t>mo2_FM</t>
  </si>
  <si>
    <t>mo2_LQ</t>
  </si>
  <si>
    <t>mo3_section</t>
  </si>
  <si>
    <t>mo3_NM</t>
  </si>
  <si>
    <t>mo3_FQ</t>
  </si>
  <si>
    <t>mo3_FM</t>
  </si>
  <si>
    <t>mo3_LQ</t>
  </si>
  <si>
    <t>TotalFast</t>
  </si>
  <si>
    <t>GundicaMarjana</t>
  </si>
  <si>
    <t>SriKrsnaPusyaAbhiseka</t>
  </si>
  <si>
    <t>RamacandraVijayotsava</t>
  </si>
  <si>
    <t>SriKrsnaSaradiyaRasayatr</t>
  </si>
  <si>
    <t>GovardhanaPuja</t>
  </si>
  <si>
    <t>Dipavali</t>
  </si>
  <si>
    <t>SriKrsnaRasayatra</t>
  </si>
  <si>
    <t>SnanaYatra</t>
  </si>
  <si>
    <t>RathaYatra</t>
  </si>
  <si>
    <t>VamanadevaApp</t>
  </si>
  <si>
    <t>SriKrsnaMadhuraUtsava</t>
  </si>
  <si>
    <t>SriBalaramaRasayatra</t>
  </si>
  <si>
    <t>Jiva Gosvami - Aparec.</t>
  </si>
  <si>
    <t>Gopala Bhatta G. - Apar.</t>
  </si>
  <si>
    <t>Bhaktivinoda Thakura - Ap.</t>
  </si>
  <si>
    <t>Raghunatha Dasa G. - Ap.</t>
  </si>
  <si>
    <t>Advaita Acarya - Aparec.</t>
  </si>
  <si>
    <t>Sanatana Gosvami - Des.</t>
  </si>
  <si>
    <t>Raghunatha Bhatta G. - Des.</t>
  </si>
  <si>
    <t>Srila Bhaktisiddhanta - Ap.</t>
  </si>
  <si>
    <t>Rupa Gosvami - Desap.</t>
  </si>
  <si>
    <t>Senhor Balarama - Aparec.</t>
  </si>
  <si>
    <t>Srivasa Pandita - Aparec.</t>
  </si>
  <si>
    <t>Srila Prabhupada - Desap.</t>
  </si>
  <si>
    <t>Srila Prabhupada - Aparec.</t>
  </si>
  <si>
    <t>Srila Gaura Kisora - Desap.</t>
  </si>
  <si>
    <t>Gadadhara Pandita - Ap.</t>
  </si>
  <si>
    <t>Sita Thakurani (Sri Advaita)</t>
  </si>
  <si>
    <t>Sita Devi (Sri Rama)</t>
  </si>
  <si>
    <t>Sri Advaita Acarya - App.</t>
  </si>
  <si>
    <t>Lord Balarama - App.</t>
  </si>
  <si>
    <t>Srila Bhaktisiddhanta - App.</t>
  </si>
  <si>
    <t>Bhaktivinoda Thakura - App.</t>
  </si>
  <si>
    <t>Gadadhara Pandita -App.</t>
  </si>
  <si>
    <t>Srila Gaura Kisora - Dis.</t>
  </si>
  <si>
    <t>Gopala Bhatta G. - App.</t>
  </si>
  <si>
    <t>ISKCON - Incorporation</t>
  </si>
  <si>
    <t>Jhulana Yatra begins</t>
  </si>
  <si>
    <t>Jiva Gosvami - App.</t>
  </si>
  <si>
    <t>Srila Prabhupada - App.</t>
  </si>
  <si>
    <t>Srila Prabhupada - Dis.</t>
  </si>
  <si>
    <t>Prabhupada - Sannyasa Accep.</t>
  </si>
  <si>
    <t>Prabhupada in the USA</t>
  </si>
  <si>
    <t>Prabhupada - for the USA</t>
  </si>
  <si>
    <t>Radha Kunda app.</t>
  </si>
  <si>
    <t>Raghunatha Bhatta G. - Dis.</t>
  </si>
  <si>
    <t>Rupa Gosvami - Dis.</t>
  </si>
  <si>
    <t>Sanatana Gosvami - Dis.</t>
  </si>
  <si>
    <t>Sita Devi (Sri Rama) - App.</t>
  </si>
  <si>
    <t>Sita Devi (Sri Rama) - Ap.</t>
  </si>
  <si>
    <t>Sita Thakurani (Sri Advaita) - Ap.</t>
  </si>
  <si>
    <t>Sri Srivasa Pandita - App.</t>
  </si>
  <si>
    <t>Prabhupada - ida para os EUA</t>
  </si>
  <si>
    <t>Sita Thakurani(Sri Advaita)-Ap.</t>
  </si>
  <si>
    <t>MoonRise</t>
  </si>
  <si>
    <t>MoonTrans</t>
  </si>
  <si>
    <t>MoonSet</t>
  </si>
  <si>
    <t>ô</t>
  </si>
  <si>
    <t>ŏ</t>
  </si>
  <si>
    <t>ō</t>
  </si>
  <si>
    <t>ù</t>
  </si>
  <si>
    <t>í</t>
  </si>
  <si>
    <t>Ö</t>
  </si>
  <si>
    <t>Ô</t>
  </si>
  <si>
    <t>Ō</t>
  </si>
  <si>
    <t>Ŏ</t>
  </si>
  <si>
    <t>º</t>
  </si>
  <si>
    <t>]</t>
  </si>
  <si>
    <t>±</t>
  </si>
  <si>
    <r>
      <rPr>
        <sz val="10"/>
        <rFont val="Wingdings"/>
        <charset val="2"/>
      </rPr>
      <t>h®¯</t>
    </r>
    <r>
      <rPr>
        <sz val="10"/>
        <rFont val="Wingdings 2"/>
        <family val="1"/>
        <charset val="2"/>
      </rPr>
      <t>õâ</t>
    </r>
  </si>
  <si>
    <t>Ộ</t>
  </si>
  <si>
    <t>…</t>
  </si>
  <si>
    <t>*©®¤°ºÔÕÖØåöøŌōŎŏŐő˚ΘΟΦθοОфоѸӨՓՕօỌọỐốỒồỔổỖỗỘộỚớỜờỞởỠỡỢợỌọỎỏ•…‰⁰₀℅∞·÷˙·•∙▪◦</t>
  </si>
  <si>
    <t>Ө</t>
  </si>
  <si>
    <t>.·.</t>
  </si>
  <si>
    <t>`Ỏ´</t>
  </si>
  <si>
    <t>˙ˇ΄·΅O</t>
  </si>
  <si>
    <t>∙´Ö`∙</t>
  </si>
  <si>
    <t>`Ộ´</t>
  </si>
  <si>
    <t>ĉčċό₵ĈČ</t>
  </si>
  <si>
    <t>Ĉ</t>
  </si>
  <si>
    <t>₵</t>
  </si>
  <si>
    <t>Č</t>
  </si>
  <si>
    <t>´∙Ö∙`</t>
  </si>
  <si>
    <t>:∙Ö∙:</t>
  </si>
  <si>
    <t>{(Ō)}</t>
  </si>
  <si>
    <t>·`(Ō)´·</t>
  </si>
  <si>
    <t>´ Ö `</t>
  </si>
  <si>
    <t>·´;Ō.`·</t>
  </si>
  <si>
    <t>´:Ō:`</t>
  </si>
  <si>
    <t>`Φ´</t>
  </si>
  <si>
    <t>ĉ</t>
  </si>
  <si>
    <t>č</t>
  </si>
  <si>
    <t>:Φ:</t>
  </si>
  <si>
    <t>:ф:</t>
  </si>
  <si>
    <t>;,</t>
  </si>
  <si>
    <t>;`Φ:´</t>
  </si>
  <si>
    <t>S2</t>
  </si>
  <si>
    <t>S3</t>
  </si>
  <si>
    <t>M2</t>
  </si>
  <si>
    <t>M3</t>
  </si>
  <si>
    <t>S4</t>
  </si>
  <si>
    <t>S5</t>
  </si>
  <si>
    <t>S6</t>
  </si>
  <si>
    <t>M4</t>
  </si>
  <si>
    <t>M5</t>
  </si>
  <si>
    <t>M6</t>
  </si>
  <si>
    <t>gcal-xml-translation</t>
  </si>
  <si>
    <t>str-en-us-translation.xml</t>
  </si>
  <si>
    <t>str-pt-br-translation.xml</t>
  </si>
  <si>
    <t>extern_file_section</t>
  </si>
  <si>
    <t>Year:</t>
  </si>
  <si>
    <t>cit_translation</t>
  </si>
  <si>
    <t>Translation</t>
  </si>
  <si>
    <t>Tradução</t>
  </si>
  <si>
    <t>dps_cFone</t>
  </si>
  <si>
    <t>cal_jan</t>
  </si>
  <si>
    <t>cal_feb</t>
  </si>
  <si>
    <t>cal_mar</t>
  </si>
  <si>
    <t>cal_apr</t>
  </si>
  <si>
    <t>cal_may</t>
  </si>
  <si>
    <t>cal_jun</t>
  </si>
  <si>
    <t>cal_jul</t>
  </si>
  <si>
    <t>cal_aug</t>
  </si>
  <si>
    <t>cal_sep</t>
  </si>
  <si>
    <t>cal_oct</t>
  </si>
  <si>
    <t>cal_nov</t>
  </si>
  <si>
    <t>cal_dec</t>
  </si>
  <si>
    <t>cal_dw1</t>
  </si>
  <si>
    <t>cal_dw2</t>
  </si>
  <si>
    <t>cal_dw3</t>
  </si>
  <si>
    <t>cal_dw4</t>
  </si>
  <si>
    <t>cal_dw5</t>
  </si>
  <si>
    <t>cal_dw6</t>
  </si>
  <si>
    <t>cal_dw7</t>
  </si>
  <si>
    <t>cal_AdvaitaApp</t>
  </si>
  <si>
    <t>cal_BalaramaApp</t>
  </si>
  <si>
    <t>cal_BhagavadGita</t>
  </si>
  <si>
    <t>cal_BhaktisiddhantaApp</t>
  </si>
  <si>
    <t>cal_BhaktivinodaApp</t>
  </si>
  <si>
    <t>cal_CaitanyaApp</t>
  </si>
  <si>
    <t>cal_Dipavali</t>
  </si>
  <si>
    <t>cal_GadadharaApp</t>
  </si>
  <si>
    <t>cal_GauraKisoraDis</t>
  </si>
  <si>
    <t>cal_GopalaBhattaApp</t>
  </si>
  <si>
    <t>cal_GovardhanaPuja</t>
  </si>
  <si>
    <t>cal_GundicaMarjana</t>
  </si>
  <si>
    <t>cal_ISKCON</t>
  </si>
  <si>
    <t>cal_JhulanaBeg</t>
  </si>
  <si>
    <t>cal_JivaApp</t>
  </si>
  <si>
    <t>cal_KrsnaApp</t>
  </si>
  <si>
    <t>cal_NityanandaApp</t>
  </si>
  <si>
    <t>cal_NrsimhadevaApp</t>
  </si>
  <si>
    <t>cal_PrabhupadaApp</t>
  </si>
  <si>
    <t>cal_PrabhupadaDis</t>
  </si>
  <si>
    <t>cal_PrabhupadaSannyasa</t>
  </si>
  <si>
    <t>cal_PrabhupadaUSAArr</t>
  </si>
  <si>
    <t>cal_PrabhupadaUSADep</t>
  </si>
  <si>
    <t>cal_RadhaKunda</t>
  </si>
  <si>
    <t>cal_RadharaniApp</t>
  </si>
  <si>
    <t>cal_RaghunathaBhattaDis</t>
  </si>
  <si>
    <t>cal_RaghunathaDasaApp</t>
  </si>
  <si>
    <t>cal_RamacandraApp</t>
  </si>
  <si>
    <t>cal_RamacandraVijayotsava</t>
  </si>
  <si>
    <t>cal_RathaYatra</t>
  </si>
  <si>
    <t>cal_RupaDis</t>
  </si>
  <si>
    <t>cal_SanatanaDis</t>
  </si>
  <si>
    <t>cal_SitaApp</t>
  </si>
  <si>
    <t>cal_SitaThakuraniApp</t>
  </si>
  <si>
    <t>cal_SnanaYatra</t>
  </si>
  <si>
    <t>cal_SriBalaramaRasayatra</t>
  </si>
  <si>
    <t>cal_SriKrsnaMadhuraUtsava</t>
  </si>
  <si>
    <t>cal_SriKrsnaPusyaAbhiseka</t>
  </si>
  <si>
    <t>cal_SriKrsnaRasayatra</t>
  </si>
  <si>
    <t>cal_SriKrsnaSaradiyaRasayatr</t>
  </si>
  <si>
    <t>cal_SrivasaApp</t>
  </si>
  <si>
    <t>cal_TotalFast</t>
  </si>
  <si>
    <t>cal_TulasiSaligrama</t>
  </si>
  <si>
    <t>cal_VamanadevaApp</t>
  </si>
  <si>
    <t>cal_VarahadevaApp</t>
  </si>
  <si>
    <t>fer_Halloween</t>
  </si>
  <si>
    <t>fer_Advent</t>
  </si>
  <si>
    <t>fer_Christmas</t>
  </si>
  <si>
    <t>fer_Childermas</t>
  </si>
  <si>
    <t>fer_Epiphany</t>
  </si>
  <si>
    <t>fer_Candlemas</t>
  </si>
  <si>
    <t>fer_Carnival</t>
  </si>
  <si>
    <t>fer_Easter</t>
  </si>
  <si>
    <t>fer_All SaintsDay</t>
  </si>
  <si>
    <t>fer_All SoulsDay</t>
  </si>
  <si>
    <t>fer_PalmSunday</t>
  </si>
  <si>
    <t>fer_AshWednesday</t>
  </si>
  <si>
    <t>fer_HolyThursday</t>
  </si>
  <si>
    <t>fer_GoodFriday</t>
  </si>
  <si>
    <t>fer_HolySaturday</t>
  </si>
  <si>
    <t>fer_EasterMonday</t>
  </si>
  <si>
    <t>fer_AscensionThursday</t>
  </si>
  <si>
    <t>fer_Pentecost_or_Whitsun</t>
  </si>
  <si>
    <t>fer_TrinitySunday</t>
  </si>
  <si>
    <t>fer_CorpusChristi</t>
  </si>
  <si>
    <t>fer_Assumption_of_Mary</t>
  </si>
  <si>
    <t>fer_WatchNight</t>
  </si>
  <si>
    <t>Weekly</t>
  </si>
  <si>
    <t>sem_section</t>
  </si>
  <si>
    <t>sem_plan</t>
  </si>
  <si>
    <t>sem_semana</t>
  </si>
  <si>
    <t>sem_aperf</t>
  </si>
  <si>
    <t>sem_aperfItem1</t>
  </si>
  <si>
    <t>sem_aperfItem2</t>
  </si>
  <si>
    <t>sem_aperfItem3</t>
  </si>
  <si>
    <t>sem_aperfItem4</t>
  </si>
  <si>
    <t>sem_impot</t>
  </si>
  <si>
    <t>sem_areas</t>
  </si>
  <si>
    <t>sem_goals</t>
  </si>
  <si>
    <t>W</t>
  </si>
  <si>
    <t>Anotacoes</t>
  </si>
  <si>
    <t>Contacts</t>
  </si>
  <si>
    <t>Contactos</t>
  </si>
  <si>
    <t>Contatos</t>
  </si>
  <si>
    <t>Day of Year</t>
  </si>
  <si>
    <t>New Year Countdown</t>
  </si>
  <si>
    <t>MoonTransitTime</t>
  </si>
  <si>
    <t>MoonRiseTime</t>
  </si>
  <si>
    <t>MoonSetTime</t>
  </si>
  <si>
    <t>Ref</t>
  </si>
  <si>
    <t>Feast Mark</t>
  </si>
  <si>
    <t>=$I$1:$J$2;$N$1:$O$2</t>
  </si>
  <si>
    <t>Fast Type</t>
  </si>
  <si>
    <t>Purpose 1</t>
  </si>
  <si>
    <t>-3:00</t>
  </si>
  <si>
    <t>A B C D</t>
  </si>
  <si>
    <t>cte_p1</t>
  </si>
  <si>
    <t>cte_p2</t>
  </si>
  <si>
    <t>cte_p3</t>
  </si>
  <si>
    <t>ctd_p1</t>
  </si>
  <si>
    <t>ctd_p3</t>
  </si>
  <si>
    <t>ctd_p2</t>
  </si>
  <si>
    <t>E F G H</t>
  </si>
  <si>
    <t>I J K L</t>
  </si>
  <si>
    <t>M N O P</t>
  </si>
  <si>
    <t>Q R S T U</t>
  </si>
  <si>
    <t>V W X Y Z</t>
  </si>
  <si>
    <t>GNU Free Documentation License</t>
  </si>
  <si>
    <t>Version 1.3, 3 November 2008</t>
  </si>
  <si>
    <t>Copyright © 2000, 2001, 2002, 2007, 2008 Free Software Foundation, Inc. &lt;http://fsf.org/&gt;</t>
  </si>
  <si>
    <t>Everyone is permitted to copy and distribute verbatim copies of this license document, but changing it is not allowed.</t>
  </si>
  <si>
    <t>0. PREAMBLE</t>
  </si>
  <si>
    <t>The purpose of this License is to make a manual, textbook, or other functional and useful document "free" in the sense of freedom: to assure everyone the effective freedom to copy and redistribute it, with or without modifying it, either commercially or noncommercially. Secondarily, this License preserves for the author and publisher a way to get credit for their work, while not being considered responsible for modifications made by others.</t>
  </si>
  <si>
    <t>This License is a kind of "copyleft", which means that derivative works of the document must themselves be free in the same sense. It complements the GNU General Public License, which is a copyleft license designed for free software.</t>
  </si>
  <si>
    <t>We have designed this License in order to use it for manuals for free software, because free software needs free documentation: a free program should come with manuals providing the same freedoms that the software does. But this License is not limited to software manuals; it can be used for any textual work, regardless of subject matter or whether it is published as a printed book. We recommend this License principally for works whose purpose is instruction or reference.</t>
  </si>
  <si>
    <t>1. APPLICABILITY AND DEFINITIONS</t>
  </si>
  <si>
    <t>This License applies to any manual or other work, in any medium, that contains a notice placed by the copyright holder saying it can be distributed under the terms of this License. Such a notice grants a world-wide, royalty-free license, unlimited in duration, to use that work under the conditions stated herein. The "Document", below, refers to any such manual or work. Any member of the public is a licensee, and is addressed as "you". You accept the license if you copy, modify or distribute the work in a way requiring permission under copyright law.</t>
  </si>
  <si>
    <t>A "Modified Version" of the Document means any work containing the Document or a portion of it, either copied verbatim, or with modifications and/or translated into another language.</t>
  </si>
  <si>
    <t>A "Secondary Section" is a named appendix or a front-matter section of the Document that deals exclusively with the relationship of the publishers or authors of the Document to the Document's overall subject (or to related matters) and contains nothing that could fall directly within that overall subject. (Thus, if the Document is in part a textbook of mathematics, a Secondary Section may not explain any mathematics.) The relationship could be a matter of historical connection with the subject or with related matters, or of legal, commercial, philosophical, ethical or political position regarding them.</t>
  </si>
  <si>
    <t>The "Invariant Sections" are certain Secondary Sections whose titles are designated, as being those of Invariant Sections, in the notice that says that the Document is released under this License. If a section does not fit the above definition of Secondary then it is not allowed to be designated as Invariant. The Document may contain zero Invariant Sections. If the Document does not identify any Invariant Sections then there are none.</t>
  </si>
  <si>
    <t>The "Cover Texts" are certain short passages of text that are listed, as Front-Cover Texts or Back-Cover Texts, in the notice that says that the Document is released under this License. A Front-Cover Text may be at most 5 words, and a Back-Cover Text may be at most 25 words.</t>
  </si>
  <si>
    <t>A "Transparent" copy of the Document means a machine-readable copy, represented in a format whose specification is available to the general public, that is suitable for revising the document straightforwardly with generic text editors or (for images composed of pixels) generic paint programs or (for drawings) some widely available drawing editor, and that is suitable for input to text formatters or for automatic translation to a variety of formats suitable for input to text formatters. A copy made in an otherwise Transparent file format whose markup, or absence of markup, has been arranged to thwart or discourage subsequent modification by readers is not Transparent. An image format is not Transparent if used for any substantial amount of text. A copy that is not "Transparent" is called "Opaque".</t>
  </si>
  <si>
    <t>Examples of suitable formats for Transparent copies include plain ASCII without markup, Texinfo input format, LaTeX input format, SGML or XML using a publicly available DTD, and standard-conforming simple HTML, PostScript or PDF designed for human modification. Examples of transparent image formats include PNG, XCF and JPG. Opaque formats include proprietary formats that can be read and edited only by proprietary word processors, SGML or XML for which the DTD and/or processing tools are not generally available, and the machine-generated HTML, PostScript or PDF produced by some word processors for output purposes only.</t>
  </si>
  <si>
    <t>The "Title Page" means, for a printed book, the title page itself, plus such following pages as are needed to hold, legibly, the material this License requires to appear in the title page. For works in formats which do not have any title page as such, "Title Page" means the text near the most prominent appearance of the work's title, preceding the beginning of the body of the text.</t>
  </si>
  <si>
    <t>The "publisher" means any person or entity that distributes copies of the Document to the public.</t>
  </si>
  <si>
    <t>A section "Entitled XYZ" means a named subunit of the Document whose title either is precisely XYZ or contains XYZ in parentheses following text that translates XYZ in another language. (Here XYZ stands for a specific section name mentioned below, such as "Acknowledgements", "Dedications", "Endorsements", or "History".) To "Preserve the Title" of such a section when you modify the Document means that it remains a section "Entitled XYZ" according to this definition.</t>
  </si>
  <si>
    <t>The Document may include Warranty Disclaimers next to the notice which states that this License applies to the Document. These Warranty Disclaimers are considered to be included by reference in this License, but only as regards disclaiming warranties: any other implication that these Warranty Disclaimers may have is void and has no effect on the meaning of this License.</t>
  </si>
  <si>
    <t>2. VERBATIM COPYING</t>
  </si>
  <si>
    <t>You may copy and distribute the Document in any medium, either commercially or noncommercially, provided that this License, the copyright notices, and the license notice saying this License applies to the Document are reproduced in all copies, and that you add no other conditions whatsoever to those of this License. You may not use technical measures to obstruct or control the reading or further copying of the copies you make or distribute. However, you may accept compensation in exchange for copies. If you distribute a large enough number of copies you must also follow the conditions in section 3.</t>
  </si>
  <si>
    <t>You may also lend copies, under the same conditions stated above, and you may publicly display copies.</t>
  </si>
  <si>
    <t>3. COPYING IN QUANTITY</t>
  </si>
  <si>
    <t>If you publish printed copies (or copies in media that commonly have printed covers) of the Document, numbering more than 100, and the Document's license notice requires Cover Texts, you must enclose the copies in covers that carry, clearly and legibly, all these Cover Texts: Front-Cover Texts on the front cover, and Back-Cover Texts on the back cover. Both covers must also clearly and legibly identify you as the publisher of these copies. The front cover must present the full title with all words of the title equally prominent and visible. You may add other material on the covers in addition. Copying with changes limited to the covers, as long as they preserve the title of the Document and satisfy these conditions, can be treated as verbatim copying in other respects.</t>
  </si>
  <si>
    <t>If the required texts for either cover are too voluminous to fit legibly, you should put the first ones listed (as many as fit reasonably) on the actual cover, and continue the rest onto adjacent pages.</t>
  </si>
  <si>
    <t>If you publish or distribute Opaque copies of the Document numbering more than 100, you must either include a machine-readable Transparent copy along with each Opaque copy, or state in or with each Opaque copy a computer-network location from which the general network-using public has access to download using public-standard network protocols a complete Transparent copy of the Document, free of added material. If you use the latter option, you must take reasonably prudent steps, when you begin distribution of Opaque copies in quantity, to ensure that this Transparent copy will remain thus accessible at the stated location until at least one year after the last time you distribute an Opaque copy (directly or through your agents or retailers) of that edition to the public.</t>
  </si>
  <si>
    <t>It is requested, but not required, that you contact the authors of the Document well before redistributing any large number of copies, to give them a chance to provide you with an updated version of the Document.</t>
  </si>
  <si>
    <t>4. MODIFICATIONS</t>
  </si>
  <si>
    <t>You may copy and distribute a Modified Version of the Document under the conditions of sections 2 and 3 above, provided that you release the Modified Version under precisely this License, with the Modified Version filling the role of the Document, thus licensing distribution and modification of the Modified Version to whoever possesses a copy of it. In addition, you must do these things in the Modified Version:</t>
  </si>
  <si>
    <t>A. Use in the Title Page (and on the covers, if any) a title distinct from that of the Document, and from those of previous versions (which should, if there were any, be listed in the History section of the Document). You may use the same title as a previous version if the original publisher of that version gives permission.</t>
  </si>
  <si>
    <t>B. List on the Title Page, as authors, one or more persons or entities responsible for authorship of the modifications in the Modified Version, together with at least five of the principal authors of the Document (all of its principal authors, if it has fewer than five), unless they release you from this requirement.</t>
  </si>
  <si>
    <t>C. State on the Title page the name of the publisher of the Modified Version, as the publisher.</t>
  </si>
  <si>
    <t>D. Preserve all the copyright notices of the Document.</t>
  </si>
  <si>
    <t>E. Add an appropriate copyright notice for your modifications adjacent to the other copyright notices.</t>
  </si>
  <si>
    <t>F. Include, immediately after the copyright notices, a license notice giving the public permission to use the Modified Version under the terms of this License, in the form shown in the Addendum below.</t>
  </si>
  <si>
    <t>G. Preserve in that license notice the full lists of Invariant Sections and required Cover Texts given in the Document's license notice.</t>
  </si>
  <si>
    <t>H. Include an unaltered copy of this License.</t>
  </si>
  <si>
    <t>I. Preserve the section Entitled "History", Preserve its Title, and add to it an item stating at least the title, year, new authors, and publisher of the Modified Version as given on the Title Page. If there is no section Entitled "History" in the Document, create one stating the title, year, authors, and publisher of the Document as given on its Title Page, then add an item describing the Modified Version as stated in the previous sentence.</t>
  </si>
  <si>
    <t>J. Preserve the network location, if any, given in the Document for public access to a Transparent copy of the Document, and likewise the network locations given in the Document for previous versions it was based on. These may be placed in the "History" section. You may omit a network location for a work that was published at least four years before the Document itself, or if the original publisher of the version it refers to gives permission.</t>
  </si>
  <si>
    <t>K. For any section Entitled "Acknowledgements" or "Dedications", Preserve the Title of the section, and preserve in the section all the substance and tone of each of the contributor acknowledgements and/or dedications given therein.</t>
  </si>
  <si>
    <t>L. Preserve all the Invariant Sections of the Document, unaltered in their text and in their titles. Section numbers or the equivalent are not considered part of the section titles.</t>
  </si>
  <si>
    <t>M. Delete any section Entitled "Endorsements". Such a section may not be included in the Modified Version.</t>
  </si>
  <si>
    <t>N. Do not retitle any existing section to be Entitled "Endorsements" or to conflict in title with any Invariant Section.</t>
  </si>
  <si>
    <t>O. Preserve any Warranty Disclaimers.</t>
  </si>
  <si>
    <t>If the Modified Version includes new front-matter sections or appendices that qualify as Secondary Sections and contain no material copied from the Document, you may at your option designate some or all of these sections as invariant. To do this, add their titles to the list of Invariant Sections in the Modified Version's license notice. These titles must be distinct from any other section titles.</t>
  </si>
  <si>
    <t>You may add a section Entitled "Endorsements", provided it contains nothing but endorsements of your Modified Version by various parties—for example, statements of peer review or that the text has been approved by an organization as the authoritative definition of a standard.</t>
  </si>
  <si>
    <t>You may add a passage of up to five words as a Front-Cover Text, and a passage of up to 25 words as a Back-Cover Text, to the end of the list of Cover Texts in the Modified Version. Only one passage of Front-Cover Text and one of Back-Cover Text may be added by (or through arrangements made by) any one entity. If the Document already includes a cover text for the same cover, previously added by you or by arrangement made by the same entity you are acting on behalf of, you may not add another; but you may replace the old one, on explicit permission from the previous publisher that added the old one.</t>
  </si>
  <si>
    <t>The author(s) and publisher(s) of the Document do not by this License give permission to use their names for publicity for or to assert or imply endorsement of any Modified Version.</t>
  </si>
  <si>
    <t>5. COMBINING DOCUMENTS</t>
  </si>
  <si>
    <t>You may combine the Document with other documents released under this License, under the terms defined in section 4 above for modified versions, provided that you include in the combination all of the Invariant Sections of all of the original documents, unmodified, and list them all as Invariant Sections of your combined work in its license notice, and that you preserve all their Warranty Disclaimers.</t>
  </si>
  <si>
    <t>The combined work need only contain one copy of this License, and multiple identical Invariant Sections may be replaced with a single copy. If there are multiple Invariant Sections with the same name but different contents, make the title of each such section unique by adding at the end of it, in parentheses, the name of the original author or publisher of that section if known, or else a unique number. Make the same adjustment to the section titles in the list of Invariant Sections in the license notice of the combined work.</t>
  </si>
  <si>
    <t>In the combination, you must combine any sections Entitled "History" in the various original documents, forming one section Entitled "History"; likewise combine any sections Entitled "Acknowledgements", and any sections Entitled "Dedications". You must delete all sections Entitled "Endorsements".</t>
  </si>
  <si>
    <t>6. COLLECTIONS OF DOCUMENTS</t>
  </si>
  <si>
    <t>You may make a collection consisting of the Document and other documents released under this License, and replace the individual copies of this License in the various documents with a single copy that is included in the collection, provided that you follow the rules of this License for verbatim copying of each of the documents in all other respects.</t>
  </si>
  <si>
    <t>You may extract a single document from such a collection, and distribute it individually under this License, provided you insert a copy of this License into the extracted document, and follow this License in all other respects regarding verbatim copying of that document.</t>
  </si>
  <si>
    <t>7. AGGREGATION WITH INDEPENDENT WORKS</t>
  </si>
  <si>
    <t>A compilation of the Document or its derivatives with other separate and independent documents or works, in or on a volume of a storage or distribution medium, is called an "aggregate" if the copyright resulting from the compilation is not used to limit the legal rights of the compilation's users beyond what the individual works permit. When the Document is included in an aggregate, this License does not apply to the other works in the aggregate which are not themselves derivative works of the Document.</t>
  </si>
  <si>
    <t>If the Cover Text requirement of section 3 is applicable to these copies of the Document, then if the Document is less than one half of the entire aggregate, the Document's Cover Texts may be placed on covers that bracket the Document within the aggregate, or the electronic equivalent of covers if the Document is in electronic form. Otherwise they must appear on printed covers that bracket the whole aggregate.</t>
  </si>
  <si>
    <t>8. TRANSLATION</t>
  </si>
  <si>
    <t>Translation is considered a kind of modification, so you may distribute translations of the Document under the terms of section 4. Replacing Invariant Sections with translations requires special permission from their copyright holders, but you may include translations of some or all Invariant Sections in addition to the original versions of these Invariant Sections. You may include a translation of this License, and all the license notices in the Document, and any Warranty Disclaimers, provided that you also include the original English version of this License and the original versions of those notices and disclaimers. In case of a disagreement between the translation and the original version of this License or a notice or disclaimer, the original version will prevail.</t>
  </si>
  <si>
    <t>If a section in the Document is Entitled "Acknowledgements", "Dedications", or "History", the requirement (section 4) to Preserve its Title (section 1) will typically require changing the actual title.</t>
  </si>
  <si>
    <t>9. TERMINATION</t>
  </si>
  <si>
    <t>You may not copy, modify, sublicense, or distribute the Document except as expressly provided under this License. Any attempt otherwise to copy, modify, sublicense, or distribute it is void, and will automatically terminate your rights under this License.</t>
  </si>
  <si>
    <t>However, if you cease all violation of this License, then your license from a particular copyright holder is reinstated (a) provisionally, unless and until the copyright holder explicitly and finally terminates your license, and (b) permanently, if the copyright holder fails to notify you of the violation by some reasonable means prior to 60 days after the cessation.</t>
  </si>
  <si>
    <t>Moreover, your license from a particular copyright holder is reinstated permanently if the copyright holder notifies you of the violation by some reasonable means, this is the first time you have received notice of violation of this License (for any work) from that copyright holder, and you cure the violation prior to 30 days after your receipt of the notice.</t>
  </si>
  <si>
    <t>Termination of your rights under this section does not terminate the licenses of parties who have received copies or rights from you under this License. If your rights have been terminated and not permanently reinstated, receipt of a copy of some or all of the same material does not give you any rights to use it.</t>
  </si>
  <si>
    <t>10. FUTURE REVISIONS OF THIS LICENSE</t>
  </si>
  <si>
    <t>The Free Software Foundation may publish new, revised versions of the GNU Free Documentation License from time to time. Such new versions will be similar in spirit to the present version, but may differ in detail to address new problems or concerns. See http://www.gnu.org/copyleft/.</t>
  </si>
  <si>
    <t>Each version of the License is given a distinguishing version number. If the Document specifies that a particular numbered version of this License "or any later version" applies to it, you have the option of following the terms and conditions either of that specified version or of any later version that has been published (not as a draft) by the Free Software Foundation. If the Document does not specify a version number of this License, you may choose any version ever published (not as a draft) by the Free Software Foundation. If the Document specifies that a proxy can decide which future versions of this License can be used, that proxy's public statement of acceptance of a version permanently authorizes you to choose that version for the Document.</t>
  </si>
  <si>
    <t>11. RELICENSING</t>
  </si>
  <si>
    <t>Massive Multiauthor Collaboration Site (or "MMC Site") means any World Wide Web server that publishes copyrightable works and also provides prominent facilities for anybody to edit those works. A public wiki that anybody can edit is an example of such a server. A "Massive Multiauthor Collaboration" (or "MMC") contained in the site means any set of copyrightable works thus published on the MMC site.</t>
  </si>
  <si>
    <t>CC-BY-SA means the Creative Commons Attribution-Share Alike 3.0 license published by Creative Commons Corporation, a not-for-profit corporation with a principal place of business in San Francisco, California, as well as future copyleft versions of that license published by that same organization.</t>
  </si>
  <si>
    <t>Incorporate means to publish or republish a Document, in whole or in part, as part of another Document.</t>
  </si>
  <si>
    <t>An MMC is "eligible for relicensing" if it is licensed under this License, and if all works that were first published under this License somewhere other than this MMC, and subsequently incorporated in whole or in part into the MMC, (1) had no cover texts or invariant sections, and (2) were thus incorporated prior to November 1, 2008.</t>
  </si>
  <si>
    <t>The operator of an MMC Site may republish an MMC contained in the site under CC-BY-SA on the same site at any time before August 1, 2009, provided the MMC is eligible for relicensing.</t>
  </si>
  <si>
    <t>City Name</t>
  </si>
  <si>
    <t>Recife</t>
  </si>
  <si>
    <t>VijayaMahadvadasi|VamanadevaApp|FastTNoon|JivaApp|FastTNoon|</t>
  </si>
  <si>
    <t>Monday2</t>
  </si>
  <si>
    <t>Tuesday2</t>
  </si>
  <si>
    <t>Wednesday2</t>
  </si>
  <si>
    <t>Tursday2</t>
  </si>
  <si>
    <t>Friday2</t>
  </si>
  <si>
    <t>꙰</t>
  </si>
  <si>
    <t>Copyright (c) 2005-2020 PAULO SERGIO DE ARAUJO.</t>
  </si>
  <si>
    <r>
      <t>:</t>
    </r>
    <r>
      <rPr>
        <sz val="8"/>
        <rFont val="Calibri"/>
        <family val="2"/>
      </rPr>
      <t>·</t>
    </r>
    <r>
      <rPr>
        <sz val="8"/>
        <rFont val="Calibri"/>
        <family val="2"/>
        <scheme val="minor"/>
      </rPr>
      <t>:</t>
    </r>
  </si>
  <si>
    <r>
      <t>`</t>
    </r>
    <r>
      <rPr>
        <sz val="8"/>
        <rFont val="Calibri"/>
        <family val="2"/>
      </rPr>
      <t>ό</t>
    </r>
    <r>
      <rPr>
        <sz val="8"/>
        <rFont val="Calibri"/>
        <family val="2"/>
        <scheme val="minor"/>
      </rPr>
      <t>´</t>
    </r>
  </si>
  <si>
    <t xml:space="preserve"> ĉ</t>
  </si>
  <si>
    <t xml:space="preserve"> c</t>
  </si>
  <si>
    <t xml:space="preserve"> č</t>
  </si>
  <si>
    <t>´ō`</t>
  </si>
  <si>
    <t xml:space="preserve">3- Agora, assinale na coluna com um troféu os afazeres que você ama e que também faz bem </t>
  </si>
  <si>
    <t xml:space="preserve">    feito, e inclua outras atividades que você faz bem feito, embora possa não amá-las.</t>
  </si>
  <si>
    <t xml:space="preserve">4- Passando então ao que você você monetiza ou poderia montizar, assinale na coluna com um </t>
  </si>
  <si>
    <t xml:space="preserve">    cifrão, os afazeres que você é ou poderia ser pago para fazer, e inclua outras atividades que </t>
  </si>
  <si>
    <t xml:space="preserve">    você ainda não sabe se gostaria de fazer ou se faria bem, mas que você poderia vir a fazer </t>
  </si>
  <si>
    <t xml:space="preserve">    com alguma orientação, estudo e/ou e treinamento, e que poderiam ser rentáveis para você.</t>
  </si>
  <si>
    <t>Atividades</t>
  </si>
  <si>
    <t>Declaração de Propósito</t>
  </si>
  <si>
    <t>Identidade</t>
  </si>
  <si>
    <t>Propósito</t>
  </si>
  <si>
    <t>Método</t>
  </si>
  <si>
    <t>Visão</t>
  </si>
  <si>
    <t>Valores inegociáveis</t>
  </si>
  <si>
    <t>Pessoas que me inspiram</t>
  </si>
  <si>
    <t>Alcançando meu Sonho</t>
  </si>
  <si>
    <t>Se houver desajuste entre seu propósito e sua atividade profissional ou outras, isso talvez possa indicar sonhos a serem realizados.</t>
  </si>
  <si>
    <t>Análise SWOT</t>
  </si>
  <si>
    <t>Fatores Internos</t>
  </si>
  <si>
    <t>Forças</t>
  </si>
  <si>
    <t>Fraquezas</t>
  </si>
  <si>
    <t>Quais são seus pontos fortes, principais qualidades, virtudes ou talentos?</t>
  </si>
  <si>
    <t>Quais são seus principais pontos a serem melhorados, fraquezas, defeitos ou dificuldades?</t>
  </si>
  <si>
    <t>Potencialize</t>
  </si>
  <si>
    <t>Melhore</t>
  </si>
  <si>
    <t>Fatores Externos</t>
  </si>
  <si>
    <t>Oportunidades</t>
  </si>
  <si>
    <t>Ameaças</t>
  </si>
  <si>
    <t>Quais oportunidades existem para aproveitar estas forças e alcançar seus objetivos?</t>
  </si>
  <si>
    <t>Quais ameaças existem devido as suas fraquezas que podem impedí-lo de atingir seus objetivos?</t>
  </si>
  <si>
    <t>Acompanhe</t>
  </si>
  <si>
    <t>Minimize</t>
  </si>
  <si>
    <t>Conclusões:</t>
  </si>
  <si>
    <t>O que fazer para aproveitar melhor as oportunidades e diminuir as ameaças?</t>
  </si>
  <si>
    <t>Jan</t>
  </si>
  <si>
    <t>Fev</t>
  </si>
  <si>
    <t>Mar</t>
  </si>
  <si>
    <t>20.2</t>
  </si>
  <si>
    <t>Abr</t>
  </si>
  <si>
    <t>Mai</t>
  </si>
  <si>
    <t>Jun</t>
  </si>
  <si>
    <t>Jul</t>
  </si>
  <si>
    <t>Ago</t>
  </si>
  <si>
    <t>Set</t>
  </si>
  <si>
    <t>Out</t>
  </si>
  <si>
    <t>Nov</t>
  </si>
  <si>
    <t>Dez</t>
  </si>
  <si>
    <t>Planejamento Anual</t>
  </si>
  <si>
    <t xml:space="preserve">5W - </t>
  </si>
  <si>
    <t>P1 -</t>
  </si>
  <si>
    <t>R1-</t>
  </si>
  <si>
    <t>P2 -</t>
  </si>
  <si>
    <t>R2 -</t>
  </si>
  <si>
    <t>P3 -</t>
  </si>
  <si>
    <t>R3 -</t>
  </si>
  <si>
    <t>P4 -</t>
  </si>
  <si>
    <t>R4 -</t>
  </si>
  <si>
    <t>P5 -</t>
  </si>
  <si>
    <t>Efeito:</t>
  </si>
  <si>
    <t>Pessoas, Habilidade e Competências</t>
  </si>
  <si>
    <t>Outras Causas</t>
  </si>
  <si>
    <t>Informações</t>
  </si>
  <si>
    <t>Revisão Mensal</t>
  </si>
  <si>
    <t>Conquistas</t>
  </si>
  <si>
    <t>Aprendizados</t>
  </si>
  <si>
    <t>Hábitos a serem mudados</t>
  </si>
  <si>
    <t>O que é preciso melhorar</t>
  </si>
  <si>
    <t>Motivos para Agradecer</t>
  </si>
  <si>
    <t>Processos</t>
  </si>
  <si>
    <t>Cultura, Ética e Comportamento</t>
  </si>
  <si>
    <t>Estruturas Organizacionais</t>
  </si>
  <si>
    <t>Princípios, Políticas e Frameworks</t>
  </si>
  <si>
    <t>Finanças</t>
  </si>
  <si>
    <t>(Legado do mês anterior, novas atribuições, e resoluções para este mês)</t>
  </si>
  <si>
    <t>Urgente</t>
  </si>
  <si>
    <t>G</t>
  </si>
  <si>
    <t>U</t>
  </si>
  <si>
    <t>GxUxT</t>
  </si>
  <si>
    <t>Não Urgente</t>
  </si>
  <si>
    <t>Não Importante</t>
  </si>
  <si>
    <t>Auto Avaliação</t>
  </si>
  <si>
    <t>Resoluções para o Mês</t>
  </si>
  <si>
    <t>whl_section</t>
  </si>
  <si>
    <t>Wheel of Life</t>
  </si>
  <si>
    <t>Rueda de la vida</t>
  </si>
  <si>
    <t>Roda da Vida</t>
  </si>
  <si>
    <t>whl_plan</t>
  </si>
  <si>
    <t>whl_title</t>
  </si>
  <si>
    <t>whl_life</t>
  </si>
  <si>
    <t>whl_eval</t>
  </si>
  <si>
    <t>Monthly Evaluation</t>
  </si>
  <si>
    <t>Evaluación Mensual</t>
  </si>
  <si>
    <t>Avaliação Mensal</t>
  </si>
  <si>
    <t>whl_pers</t>
  </si>
  <si>
    <t>Personal</t>
  </si>
  <si>
    <t>Pessoal</t>
  </si>
  <si>
    <t>whl_equ</t>
  </si>
  <si>
    <t>Emotional 
Equilibrium</t>
  </si>
  <si>
    <t>Emocional 
Equilibrio</t>
  </si>
  <si>
    <t>Equilíbrio 
Emocional</t>
  </si>
  <si>
    <t>whl_know</t>
  </si>
  <si>
    <t>Self Knowledge 
and 
Development</t>
  </si>
  <si>
    <t>Autoconocimiento 
y Desarrollo</t>
  </si>
  <si>
    <t>Auto Conhecimento 
e
Desenvolvi-mento</t>
  </si>
  <si>
    <t>whl_healt</t>
  </si>
  <si>
    <t>Health and Disposition</t>
  </si>
  <si>
    <t>Salud y disposición</t>
  </si>
  <si>
    <t>Saúde e Disposição</t>
  </si>
  <si>
    <t>whl_prof</t>
  </si>
  <si>
    <t>Professional</t>
  </si>
  <si>
    <t>Profesional</t>
  </si>
  <si>
    <t>Profissional</t>
  </si>
  <si>
    <t>whl_work</t>
  </si>
  <si>
    <t>Work and Career</t>
  </si>
  <si>
    <t>Trabajo y carrera</t>
  </si>
  <si>
    <t>Trabalho e Carreira</t>
  </si>
  <si>
    <t>whl_finan</t>
  </si>
  <si>
    <t>Finances</t>
  </si>
  <si>
    <t>Finanzas</t>
  </si>
  <si>
    <t>whl_contrib</t>
  </si>
  <si>
    <t>Social 
Contribution</t>
  </si>
  <si>
    <t>Social 
Contribución</t>
  </si>
  <si>
    <t>Contribuição 
Social</t>
  </si>
  <si>
    <t>whl_relat</t>
  </si>
  <si>
    <t>Relationships</t>
  </si>
  <si>
    <t>Relaciones</t>
  </si>
  <si>
    <t>Relaciona-mentos</t>
  </si>
  <si>
    <t>whl_soc</t>
  </si>
  <si>
    <t>Social Life and Friends</t>
  </si>
  <si>
    <t>Vida Social y Amigos</t>
  </si>
  <si>
    <t>Vida Social e Amigos</t>
  </si>
  <si>
    <t>whl_loving</t>
  </si>
  <si>
    <t>Loving 
Relationship</t>
  </si>
  <si>
    <t>Relación 
Amorosa</t>
  </si>
  <si>
    <t>Relaciona-mento 
Amoroso</t>
  </si>
  <si>
    <t>whl_fam</t>
  </si>
  <si>
    <t>Family</t>
  </si>
  <si>
    <t>Familia</t>
  </si>
  <si>
    <t>Família</t>
  </si>
  <si>
    <t>whl_qual</t>
  </si>
  <si>
    <t>Quality 
of life</t>
  </si>
  <si>
    <t>Calidad de Vida</t>
  </si>
  <si>
    <t>Qualidade 
de Vida</t>
  </si>
  <si>
    <t>whl_home</t>
  </si>
  <si>
    <t>Home and 
Environment</t>
  </si>
  <si>
    <t>Casa y Ambiente</t>
  </si>
  <si>
    <t>Casa e 
Ambiente</t>
  </si>
  <si>
    <t>whl_fun</t>
  </si>
  <si>
    <t>Hobbies, 
Fun and 
Leisure</t>
  </si>
  <si>
    <t>Aficiones, 
Diversion 
y Ocio</t>
  </si>
  <si>
    <t>Hobbies, 
Diversão 
e Lazer</t>
  </si>
  <si>
    <t>whl_spir</t>
  </si>
  <si>
    <t>Spirituality</t>
  </si>
  <si>
    <t>Espiritualidad</t>
  </si>
  <si>
    <t>Espiritualidade</t>
  </si>
  <si>
    <t>whl_qual2</t>
  </si>
  <si>
    <t>Quality of life</t>
  </si>
  <si>
    <t>whl_pers2</t>
  </si>
  <si>
    <t>whl_prof2</t>
  </si>
  <si>
    <t>whl_relat2</t>
  </si>
  <si>
    <t>Print Month</t>
  </si>
  <si>
    <t>Current Month</t>
  </si>
  <si>
    <t>Previous Month</t>
  </si>
  <si>
    <t>Resolução de Problemas</t>
  </si>
  <si>
    <t>Dicas:</t>
  </si>
  <si>
    <t>Finding Your Reason for Being (Life Purpose)</t>
  </si>
  <si>
    <t>Encontrando sua Razão de Ser (Propósito de Vida)</t>
  </si>
  <si>
    <t>Encontrar su razón de ser (propósito de vida)</t>
  </si>
  <si>
    <t xml:space="preserve">1- </t>
  </si>
  <si>
    <t>Take 30 to 60 minutes to reflect on your own. In the end, share it with someone close to you.</t>
  </si>
  <si>
    <t>Starting with what you love to do, use the lines on the side to reflect and write down with pencil and eraser, for 5 to 10 minutes, the strongest ideas that come to mind about what, in your opinion, would be a pleasant life, pointing out each activity in column with a heart.</t>
  </si>
  <si>
    <t>2-</t>
  </si>
  <si>
    <t>Comenzando con lo que le gusta hacer, use las líneas laterales para reflexionar y escribir con lápiz y borrador, durante 5 a 10 minutos, las ideas más fuertes que se le ocurren sobre lo que, en su opinión, sería una vida agradable, señalando cada actividad en la columna con un corazón.</t>
  </si>
  <si>
    <t xml:space="preserve">2- </t>
  </si>
  <si>
    <t>Tómese de 30 a 60 minutos para reflexionar por su cuenta. Al final, compártelo con alguien cercano a ti.</t>
  </si>
  <si>
    <t>Ahora, marque en la columna con un trofeo las actividades que ama y que también hace bien, e incluya otras actividades que haga bien, aunque puede que no las ame.</t>
  </si>
  <si>
    <t>Leve de 30 a 60 minutos para refletir sozinho. Ao final, compartilhe com alguém próximo a você.</t>
  </si>
  <si>
    <t>Começando com o que você ama fazer, utilize as linhas ao lado para refletir e anotar com lápis e borracha, por 5 a 10 minutos, as ideias mais fortes que vêm à mente sobre o que seria, no seu entender, uma vida agradável, assinalando cada atividade na coluna com um coração.</t>
  </si>
  <si>
    <t>3-</t>
  </si>
  <si>
    <t xml:space="preserve">  </t>
  </si>
  <si>
    <t>Agora, assinale na coluna com um troféu os afazeres que você ama e que também faz bem feito, e inclua outras atividades que você faz bem feito, embora possa não amá-las.</t>
  </si>
  <si>
    <t>Now, mark in the column with a trophy the activities that you love and that you also do well, and include other activities that you do well, although you may not love them.</t>
  </si>
  <si>
    <t>Passando então ao que você você monetiza ou poderia monetizar, assinale na coluna com um cifrão, os afazeres que você é ou poderia ser pago para fazer, e inclua outras atividades que você ainda não sabe se gostaria de fazer ou se faria bem, mas que você poderia vir a fazer com alguma orientação, estudo e/ou e treinamento, e que poderiam ser rentáveis para você.</t>
  </si>
  <si>
    <t xml:space="preserve">4- </t>
  </si>
  <si>
    <t>Then moving on to what you monetize or could monetize, mark in the column with a dollar sign, the activities that you are or could be paid to do, and include other activities that you still don't know if you would like to do or would do well, but that you could do with some guidance, study and/or training, and that could be profitable for you.</t>
  </si>
  <si>
    <t>Luego pase a lo que monetiza o podría monetizar, marque en la columna con un signo de dólar, las actividades que debe realizar o podría pagar e incluya otras actividades que aún no sabe si le gustaría hacer o haría bien, pero eso podría hacer algo de orientación, estudio y/o capacitación, y eso podría ser rentable para usted.</t>
  </si>
  <si>
    <t>4-</t>
  </si>
  <si>
    <t xml:space="preserve">5- </t>
  </si>
  <si>
    <t>Then, mark in the column with a globe the activities that the world needs, and list activities that you do not know if you would love to do, do not know if you would do well, and do not know if you could be paid to do, but that you feel that I should do because the world needs it.</t>
  </si>
  <si>
    <t>Luego, marque en la columna con un globo las actividades que el mundo necesita e incluya en la lista actividades que no sabe si le gustaría hacer, no sabe si le iría bien y no sabe si se le podría pagar por hacer, pero siente que debería hacer porque el mundo lo necesita.</t>
  </si>
  <si>
    <t>Em seguida, assinale na coluna com um globo as atividades que o mundo precisa, e inclua na lista atividades que você não sabe se amaria fazer, não sabe se faria bem feito, e não sabe se poderia ser pago para fazer, mas que você sente que deveria fazer porque o mundo precisa.</t>
  </si>
  <si>
    <t>6-</t>
  </si>
  <si>
    <t>Think about what you have written and review the list, including or excluding items and tags. If necessary, get more sheets of paper to expand the list.</t>
  </si>
  <si>
    <t>Reflita sobre o que você escreveu e revise a lista, incluindo ou excluindo itens e marcações. Se for preciso, arrange mais folhas de papel para expandir a lista.</t>
  </si>
  <si>
    <t>7-</t>
  </si>
  <si>
    <t>Complete the sentence with your life purpose: "I am the one who wakes up every day to ..."</t>
  </si>
  <si>
    <t>Complete la oración con el propósito de su vida: "Yo soy el que se despierta todos los días para ..."</t>
  </si>
  <si>
    <t>Reflexione sobre lo que ha escrito y revise la lista, incluyendo o excluyendo artículos y marcas. Si es necesario, obtenga más hojas de papel para expandir la lista.</t>
  </si>
  <si>
    <t>Complete a frase com seu propósito de vida: "Eu sou aquele(a) que acorda todo dia para ..."</t>
  </si>
  <si>
    <t>Tips:</t>
  </si>
  <si>
    <t>Consejos:</t>
  </si>
  <si>
    <t>Reaching My Dream</t>
  </si>
  <si>
    <t>Alcanzando mi Sueño</t>
  </si>
  <si>
    <t>act_section</t>
  </si>
  <si>
    <t>act_plan</t>
  </si>
  <si>
    <t>act_title</t>
  </si>
  <si>
    <t>Activities</t>
  </si>
  <si>
    <t>Ocupaciones</t>
  </si>
  <si>
    <t>My PURPOSE OF LIFE, REASON FOR BEING (ego, ahamkara, ikigai)</t>
  </si>
  <si>
    <t xml:space="preserve">Mi PROPÓSITO DE VIDA, RAZÓN DE SER (ego, ahamkara, ikigai) </t>
  </si>
  <si>
    <t xml:space="preserve">Meu PROPÓSITO DE VIDA, RAZÃO DE SER (ego, ahamkara, ikigai) </t>
  </si>
  <si>
    <t>act_purpose</t>
  </si>
  <si>
    <t>dec_section</t>
  </si>
  <si>
    <t>dec_plan</t>
  </si>
  <si>
    <t>dec_title</t>
  </si>
  <si>
    <t>dec_purpose</t>
  </si>
  <si>
    <t>Declaration</t>
  </si>
  <si>
    <t>Declaração</t>
  </si>
  <si>
    <t>Declaración</t>
  </si>
  <si>
    <t>Statement of Purpose</t>
  </si>
  <si>
    <t>Declaración de Propósito</t>
  </si>
  <si>
    <t>Identidad</t>
  </si>
  <si>
    <t>Identity</t>
  </si>
  <si>
    <t>dec_Identity</t>
  </si>
  <si>
    <t>(Quem sou)</t>
  </si>
  <si>
    <t>Apresentação curta simples</t>
  </si>
  <si>
    <t>(Quien soy yo)</t>
  </si>
  <si>
    <t>(Who I am)</t>
  </si>
  <si>
    <t>dec_Who_I_am</t>
  </si>
  <si>
    <t>Simple short presentation</t>
  </si>
  <si>
    <t>Presentación corta simple</t>
  </si>
  <si>
    <t>dec_presentation</t>
  </si>
  <si>
    <t>Purpose</t>
  </si>
  <si>
    <t>(Meu porquê)</t>
  </si>
  <si>
    <t>(My why)</t>
  </si>
  <si>
    <t>dec_my_why</t>
  </si>
  <si>
    <t>(Mi porque)</t>
  </si>
  <si>
    <t>VERBO DE AÇÃO: Todos os dias eu  desperto para...</t>
  </si>
  <si>
    <t>VERBO DE ACCIÓN: Todos los días me levanto para ...</t>
  </si>
  <si>
    <t>ACTION VERB: Every day I wake up to ...</t>
  </si>
  <si>
    <t>dec_action</t>
  </si>
  <si>
    <t>Method</t>
  </si>
  <si>
    <t>dec_method</t>
  </si>
  <si>
    <t xml:space="preserve">(Como  materializo meu propósito) </t>
  </si>
  <si>
    <t>Faço isso por meio da...</t>
  </si>
  <si>
    <t>(Cómo materializo mi propósito)</t>
  </si>
  <si>
    <t>How I materialize my purpose</t>
  </si>
  <si>
    <t>dec_how</t>
  </si>
  <si>
    <t>Hago esto a través de ...</t>
  </si>
  <si>
    <t>I do this through...</t>
  </si>
  <si>
    <t>dec_through</t>
  </si>
  <si>
    <t>Visión</t>
  </si>
  <si>
    <t>Vision</t>
  </si>
  <si>
    <t>dec_vision</t>
  </si>
  <si>
    <t>Sou visto como...</t>
  </si>
  <si>
    <t>(Lo que voy a lograr)</t>
  </si>
  <si>
    <t>(O que alcançarei)</t>
  </si>
  <si>
    <t>(What I will achieve)</t>
  </si>
  <si>
    <t>dec_achieve</t>
  </si>
  <si>
    <t>Soy visto como ...</t>
  </si>
  <si>
    <t>I'm seen as ...</t>
  </si>
  <si>
    <t>dec_seen</t>
  </si>
  <si>
    <t>Non-negotiable values</t>
  </si>
  <si>
    <t>Valores no negociables</t>
  </si>
  <si>
    <t>dec_values</t>
  </si>
  <si>
    <t>Personas que me inspiran</t>
  </si>
  <si>
    <t>People who inspire me</t>
  </si>
  <si>
    <t>dec_inspire_me</t>
  </si>
  <si>
    <t>swo_section</t>
  </si>
  <si>
    <t>SWOT</t>
  </si>
  <si>
    <t>Swot</t>
  </si>
  <si>
    <t>swo_plan</t>
  </si>
  <si>
    <t>swo_title</t>
  </si>
  <si>
    <t>SWOT Analysis</t>
  </si>
  <si>
    <t>Análisis SWOT</t>
  </si>
  <si>
    <t>Forças ou Pontos Fortes (Strengths), Fraquezas ou Pontos Fracos (Weaknesses), Oportunidades (Opportunities) e Ameaças (Threats).</t>
  </si>
  <si>
    <t>Strengths (S), Weaknesses (W), Opportunities (O) and Threats (T).</t>
  </si>
  <si>
    <t>Fortalezas (Strengths), Debilidades (Weaknesses), Oportunidades (Opportunities) y Amenazas (Threats).</t>
  </si>
  <si>
    <t>swo_desc</t>
  </si>
  <si>
    <t>Strengths</t>
  </si>
  <si>
    <t>Fortalezas</t>
  </si>
  <si>
    <t>swo_strengths</t>
  </si>
  <si>
    <t>Factores internos</t>
  </si>
  <si>
    <t>Internal Factors</t>
  </si>
  <si>
    <t>swo_internal</t>
  </si>
  <si>
    <t>Factores externos</t>
  </si>
  <si>
    <t>External factors</t>
  </si>
  <si>
    <t>swo_external</t>
  </si>
  <si>
    <t>Debilidades</t>
  </si>
  <si>
    <t>Weaknesses</t>
  </si>
  <si>
    <t>swo_weaknesses</t>
  </si>
  <si>
    <t>¿Cuáles son sus puntos fuertes, cualidades principales, virtudes o talentos?</t>
  </si>
  <si>
    <t>What are your strengths, main qualities, virtues or talents?</t>
  </si>
  <si>
    <t>swo_strengths_desc</t>
  </si>
  <si>
    <t>¿Cuáles son sus principales puntos a mejorar, debilidades, defectos o dificultades?</t>
  </si>
  <si>
    <t>What are your main points to be improved, weaknesses, defects or difficulties?</t>
  </si>
  <si>
    <t>swo_weaknesses_desc</t>
  </si>
  <si>
    <t>Reforzar</t>
  </si>
  <si>
    <t>Reinforce</t>
  </si>
  <si>
    <t>swo_reinforce</t>
  </si>
  <si>
    <t>Improve</t>
  </si>
  <si>
    <t>swo_improve</t>
  </si>
  <si>
    <t>Mejorar</t>
  </si>
  <si>
    <t>Opportunities</t>
  </si>
  <si>
    <t>swo_opportunities</t>
  </si>
  <si>
    <t>¿Qué oportunidades hay para aprovechar estas fortalezas y alcanzar sus objetivos?</t>
  </si>
  <si>
    <t>What opportunities are there to harness these strengths and achieve your goals?</t>
  </si>
  <si>
    <t>swo_opportunities_desc</t>
  </si>
  <si>
    <t>Follow</t>
  </si>
  <si>
    <t>swo_follow</t>
  </si>
  <si>
    <t>Seguir</t>
  </si>
  <si>
    <t>Amenazas</t>
  </si>
  <si>
    <t>Threats</t>
  </si>
  <si>
    <t>swo_threats</t>
  </si>
  <si>
    <t>What threats are there because of your weaknesses that can prevent you from reaching your goals?</t>
  </si>
  <si>
    <t>¿Qué amenazas existen debido a sus debilidades que pueden impedirle alcanzar sus objetivos?</t>
  </si>
  <si>
    <t>swo_threats_desc</t>
  </si>
  <si>
    <t>swo_minimize</t>
  </si>
  <si>
    <t>Minimizar</t>
  </si>
  <si>
    <t>Conclusiones:</t>
  </si>
  <si>
    <t>Conclusions:</t>
  </si>
  <si>
    <t>swo_conclusions</t>
  </si>
  <si>
    <t>What can we do to better take advantage of opportunities and reduce threats?</t>
  </si>
  <si>
    <t>¿Qué podemos hacer para aprovechar mejor las oportunidades y reducir las amenazas?</t>
  </si>
  <si>
    <t>swo_to_do</t>
  </si>
  <si>
    <t>pla_section</t>
  </si>
  <si>
    <t>pla_plan</t>
  </si>
  <si>
    <t>Annual Planning</t>
  </si>
  <si>
    <t>Planeacion Anual</t>
  </si>
  <si>
    <t>pla_title</t>
  </si>
  <si>
    <t>Feb</t>
  </si>
  <si>
    <t>Apr</t>
  </si>
  <si>
    <t>Aug</t>
  </si>
  <si>
    <t>Sep</t>
  </si>
  <si>
    <t>Oct</t>
  </si>
  <si>
    <t>Dec</t>
  </si>
  <si>
    <t>Ene</t>
  </si>
  <si>
    <t>Dic</t>
  </si>
  <si>
    <t>Solving</t>
  </si>
  <si>
    <t>Solución de Problemas</t>
  </si>
  <si>
    <t>Problems Solving</t>
  </si>
  <si>
    <t>sol_section</t>
  </si>
  <si>
    <t>sol_plan</t>
  </si>
  <si>
    <t>sol_title</t>
  </si>
  <si>
    <t>pla_jan</t>
  </si>
  <si>
    <t>pla_feb</t>
  </si>
  <si>
    <t>pla_mar</t>
  </si>
  <si>
    <t>pla_apr</t>
  </si>
  <si>
    <t>pla_may</t>
  </si>
  <si>
    <t>pla_jun</t>
  </si>
  <si>
    <t>pla_jul</t>
  </si>
  <si>
    <t>pla_aug</t>
  </si>
  <si>
    <t>pla_sep</t>
  </si>
  <si>
    <t>pla_oct</t>
  </si>
  <si>
    <t>pla_nov</t>
  </si>
  <si>
    <t>pla_dec</t>
  </si>
  <si>
    <t>Q1 -</t>
  </si>
  <si>
    <t>A1-</t>
  </si>
  <si>
    <t>Q2 -</t>
  </si>
  <si>
    <t>A2 -</t>
  </si>
  <si>
    <t>Q3 -</t>
  </si>
  <si>
    <t>A3 -</t>
  </si>
  <si>
    <t>Q4 -</t>
  </si>
  <si>
    <t>A4 -</t>
  </si>
  <si>
    <t>Q5 -</t>
  </si>
  <si>
    <t xml:space="preserve">A5 - </t>
  </si>
  <si>
    <t xml:space="preserve">R5 - </t>
  </si>
  <si>
    <t>sol_5wa</t>
  </si>
  <si>
    <t>sol_5wb</t>
  </si>
  <si>
    <t>sol_5wc</t>
  </si>
  <si>
    <t>Efecto:</t>
  </si>
  <si>
    <t>Effect:</t>
  </si>
  <si>
    <t>People, Skills and Competencies</t>
  </si>
  <si>
    <t>Personas, Habilidades y Competencias</t>
  </si>
  <si>
    <t>Serviços, Infraestrutura e Aplicações</t>
  </si>
  <si>
    <t>Services, Infrastructure and Applications</t>
  </si>
  <si>
    <t>Servicios, Infraestructura y Aplicaciones</t>
  </si>
  <si>
    <t>Other Causes</t>
  </si>
  <si>
    <t>Otras causas</t>
  </si>
  <si>
    <t>Information</t>
  </si>
  <si>
    <t>Información</t>
  </si>
  <si>
    <t>Revision</t>
  </si>
  <si>
    <t>rev_section</t>
  </si>
  <si>
    <t>rev_plan</t>
  </si>
  <si>
    <t>rev_title</t>
  </si>
  <si>
    <t>Monthly Review</t>
  </si>
  <si>
    <t>Revisión Mensual</t>
  </si>
  <si>
    <t>Conquests</t>
  </si>
  <si>
    <t>Logros</t>
  </si>
  <si>
    <t>Learnings</t>
  </si>
  <si>
    <t>Aprendizajes</t>
  </si>
  <si>
    <t>Hábitos a cambiar</t>
  </si>
  <si>
    <t>Habits to be changed</t>
  </si>
  <si>
    <t>What needs to be improved</t>
  </si>
  <si>
    <t>Lo que necesita ser mejorado</t>
  </si>
  <si>
    <t>Reasons to Thank</t>
  </si>
  <si>
    <t>Razones para Agradecer</t>
  </si>
  <si>
    <t>Procesos</t>
  </si>
  <si>
    <t>Processes</t>
  </si>
  <si>
    <t>Organizational Structure</t>
  </si>
  <si>
    <t>Estructura Organizativa</t>
  </si>
  <si>
    <t>Culture, Ethics and Behavior</t>
  </si>
  <si>
    <t>Cultura, Ética y Comportamiento</t>
  </si>
  <si>
    <t>Principios, Políticas e Frames</t>
  </si>
  <si>
    <t>Principles, Policies, and Frameworks</t>
  </si>
  <si>
    <t>Prioritization</t>
  </si>
  <si>
    <t>pri_section</t>
  </si>
  <si>
    <t>pri_plan</t>
  </si>
  <si>
    <t>pri_title</t>
  </si>
  <si>
    <t>Priorização de Tarefas</t>
  </si>
  <si>
    <t>Priorización de Tareas</t>
  </si>
  <si>
    <t>Task Prioritization</t>
  </si>
  <si>
    <t>(Legacy of the previous month, new assignments, and resolutions for this month)</t>
  </si>
  <si>
    <t>(Legado del mes anterior, nuevas asignaciones y resoluciones para este mes)</t>
  </si>
  <si>
    <t>pri_leg</t>
  </si>
  <si>
    <t>Urgent</t>
  </si>
  <si>
    <t>Not Urgent</t>
  </si>
  <si>
    <t>No urgente</t>
  </si>
  <si>
    <t>Not important</t>
  </si>
  <si>
    <t>No importante</t>
  </si>
  <si>
    <t>pri_not_urg</t>
  </si>
  <si>
    <t>pri_not_imp</t>
  </si>
  <si>
    <t>Self-evaluation</t>
  </si>
  <si>
    <t>Autoevaluación</t>
  </si>
  <si>
    <t>Resolutions for the Month</t>
  </si>
  <si>
    <t>Resoluciones para el mês</t>
  </si>
  <si>
    <t>dat_section</t>
  </si>
  <si>
    <t>dat_plan</t>
  </si>
  <si>
    <t>dat_title</t>
  </si>
  <si>
    <t>Planner calculated for:</t>
  </si>
  <si>
    <t>Planificador calculado para:</t>
  </si>
  <si>
    <t>Locality name on the cover:</t>
  </si>
  <si>
    <t>Nombre de la localidad en la portada:</t>
  </si>
  <si>
    <t>Año:</t>
  </si>
  <si>
    <t>Locality:</t>
  </si>
  <si>
    <t>Localidad:</t>
  </si>
  <si>
    <t>Latitud:</t>
  </si>
  <si>
    <t>Longitud:</t>
  </si>
  <si>
    <t>Huso horario:</t>
  </si>
  <si>
    <t>Timezone:</t>
  </si>
  <si>
    <t>Gaurabda</t>
  </si>
  <si>
    <t>Relacionamentos</t>
  </si>
  <si>
    <r>
      <t>O presente trabalho visa facilitar a elaboração, pelos devotos vaishnavas</t>
    </r>
    <r>
      <rPr>
        <vertAlign val="superscript"/>
        <sz val="12"/>
        <rFont val="Verdana"/>
        <family val="2"/>
      </rPr>
      <t>(1)</t>
    </r>
    <r>
      <rPr>
        <sz val="12"/>
        <rFont val="Verdana"/>
        <family val="2"/>
      </rPr>
      <t>, de</t>
    </r>
  </si>
  <si>
    <t>uma agenda impressa com as seguintes características:</t>
  </si>
  <si>
    <t>- semanal;</t>
  </si>
  <si>
    <t>- personalizada;</t>
  </si>
  <si>
    <t>- que facilite o planejamento e controle dos resultados das atividades, e não só</t>
  </si>
  <si>
    <t xml:space="preserve">  do tempo corrido;</t>
  </si>
  <si>
    <t>- que inclua as informações referentes às festividades, eventos e jejuns do</t>
  </si>
  <si>
    <r>
      <t xml:space="preserve">  calendário vaishnava, geradas pelo programa "GCAL  - Gaurabda Calendar"</t>
    </r>
    <r>
      <rPr>
        <vertAlign val="superscript"/>
        <sz val="12"/>
        <rFont val="Verdana"/>
        <family val="2"/>
      </rPr>
      <t>(2)</t>
    </r>
    <r>
      <rPr>
        <sz val="12"/>
        <rFont val="Verdana"/>
        <family val="2"/>
      </rPr>
      <t>;</t>
    </r>
  </si>
  <si>
    <r>
      <t>- que apresente citações</t>
    </r>
    <r>
      <rPr>
        <vertAlign val="superscript"/>
        <sz val="12"/>
        <rFont val="Verdana"/>
        <family val="2"/>
      </rPr>
      <t>(3)</t>
    </r>
    <r>
      <rPr>
        <sz val="12"/>
        <rFont val="Verdana"/>
        <family val="2"/>
      </rPr>
      <t xml:space="preserve"> dos textos védicos</t>
    </r>
    <r>
      <rPr>
        <vertAlign val="superscript"/>
        <sz val="12"/>
        <rFont val="Verdana"/>
        <family val="2"/>
      </rPr>
      <t>(4)</t>
    </r>
    <r>
      <rPr>
        <sz val="12"/>
        <rFont val="Verdana"/>
        <family val="2"/>
      </rPr>
      <t>, inclusive o sânscrito</t>
    </r>
    <r>
      <rPr>
        <vertAlign val="superscript"/>
        <sz val="12"/>
        <rFont val="Verdana"/>
        <family val="2"/>
      </rPr>
      <t>(5)</t>
    </r>
    <r>
      <rPr>
        <sz val="12"/>
        <rFont val="Verdana"/>
        <family val="2"/>
      </rPr>
      <t>,</t>
    </r>
  </si>
  <si>
    <t xml:space="preserve">  facilitando a meditação, o estudo e a memorização dos ensinamentos dos</t>
  </si>
  <si>
    <r>
      <t xml:space="preserve">  acharyas</t>
    </r>
    <r>
      <rPr>
        <vertAlign val="superscript"/>
        <sz val="12"/>
        <rFont val="Verdana"/>
        <family val="2"/>
      </rPr>
      <t>(6)</t>
    </r>
    <r>
      <rPr>
        <sz val="12"/>
        <rFont val="Verdana"/>
        <family val="2"/>
      </rPr>
      <t>.</t>
    </r>
  </si>
  <si>
    <r>
      <t>- que traga as demais informações comuns às agendas</t>
    </r>
    <r>
      <rPr>
        <vertAlign val="superscript"/>
        <sz val="12"/>
        <rFont val="Verdana"/>
        <family val="2"/>
      </rPr>
      <t>(7)</t>
    </r>
    <r>
      <rPr>
        <sz val="12"/>
        <rFont val="Verdana"/>
        <family val="2"/>
      </rPr>
      <t xml:space="preserve"> e calendários normais.</t>
    </r>
  </si>
  <si>
    <t xml:space="preserve">Nos sentiremos exitosos em nossa intenção caso pelo menos um servo do Senhor </t>
  </si>
  <si>
    <t>tenha encontrado maior facilidade na execução do seu serviço graças a este</t>
  </si>
  <si>
    <t>documento.</t>
  </si>
  <si>
    <r>
      <t>A licença deste documento através da "GNU Free Documentation License"</t>
    </r>
    <r>
      <rPr>
        <vertAlign val="superscript"/>
        <sz val="12"/>
        <rFont val="Verdana"/>
        <family val="2"/>
      </rPr>
      <t>(8)</t>
    </r>
    <r>
      <rPr>
        <sz val="12"/>
        <rFont val="Verdana"/>
        <family val="2"/>
      </rPr>
      <t xml:space="preserve"> - mais</t>
    </r>
  </si>
  <si>
    <t>conhecida como "GNU FDL", ou ainda "Copyleft" - objetiva possibilitar aos devotos</t>
  </si>
  <si>
    <t>utilizar, difundir e adaptar este documento às suas necessidades, sem as barreiras</t>
  </si>
  <si>
    <t>típicas da aplicação clássica das normas de Propriedade Intelectual. Esta licença</t>
  </si>
  <si>
    <t>requer somente que as modificações ou extensões efetuadas sejam livres,</t>
  </si>
  <si>
    <t>passando adiante, portanto, a liberdade de copiar e modificar novamente o</t>
  </si>
  <si>
    <t>(*)Notas, links e outros esclarecimentos na contracapa.</t>
  </si>
  <si>
    <t>The Bhaktivedanta Book Trust International</t>
  </si>
  <si>
    <t>Founder-Acharya: His Divine Grace A.C. Bhaktivedanta Swami Prabhupada</t>
  </si>
  <si>
    <t xml:space="preserve">Rights and Permissions    Box 34074, Los Angeles, CA 90034 USA                               </t>
  </si>
  <si>
    <t>Phone:  1-800-927-4152 (toll free in the USA)</t>
  </si>
  <si>
    <t>Outside the US: +1 310 837-5283  ·  Fax: +1 310 837-1056</t>
  </si>
  <si>
    <t>Send us e-mail</t>
  </si>
  <si>
    <t>Permission for using BBT works</t>
  </si>
  <si>
    <t>We strongly believe in “fair use.” So if all you want to do is make fair-use</t>
  </si>
  <si>
    <t xml:space="preserve">quotations, please feel free. We love to be quoted. </t>
  </si>
  <si>
    <t>Are you a student or teacher? Want to make incidental use of a BBT work in the</t>
  </si>
  <si>
    <t>course of your studies or teaching? An image, perhaps. Or a page or so of text.</t>
  </si>
  <si>
    <t xml:space="preserve">By all means, just feel free. </t>
  </si>
  <si>
    <t>Again if you’re a student or teacher and you want to publish an occasional BBT</t>
  </si>
  <si>
    <t>image on your website in an academic context, be our guest. Just please add our</t>
  </si>
  <si>
    <t xml:space="preserve">copyright notice: </t>
  </si>
  <si>
    <t xml:space="preserve">        Artwork courtesy of The</t>
  </si>
  <si>
    <t xml:space="preserve">        Bhaktivedanta Book Trust</t>
  </si>
  <si>
    <t xml:space="preserve">        International, Inc.</t>
  </si>
  <si>
    <r>
      <t xml:space="preserve">        </t>
    </r>
    <r>
      <rPr>
        <u/>
        <sz val="12"/>
        <color indexed="12"/>
        <rFont val="Verdana"/>
        <family val="2"/>
      </rPr>
      <t>www.krishna.com</t>
    </r>
  </si>
  <si>
    <t>And in your notice, please make www.krishna.com a link.</t>
  </si>
  <si>
    <t xml:space="preserve"> For other uses, we ask you to first get our permission.</t>
  </si>
  <si>
    <t>· Want to use BBT images outside an academic context?</t>
  </si>
  <si>
    <t xml:space="preserve">· Or in a book or periodical? </t>
  </si>
  <si>
    <t xml:space="preserve">· Want to publish passages that go beyond fair use? </t>
  </si>
  <si>
    <t xml:space="preserve">· Or use BBT sounds, images, or text for something you’re going to sell? </t>
  </si>
  <si>
    <t xml:space="preserve">Please get in touch with us. </t>
  </si>
  <si>
    <t>Very often, all we’ll ask is a simple copyright notice. If you’re selling something,</t>
  </si>
  <si>
    <t xml:space="preserve">we may ask a very reasonable fee. </t>
  </si>
  <si>
    <t>Our contact info is at the top of this page. Or you can fill in our online request for</t>
  </si>
  <si>
    <t>permission.</t>
  </si>
  <si>
    <t>T H A N K   Y O U</t>
  </si>
  <si>
    <t>© 2005  The Bhaktivedanta Book Trust International. All rights reserved.</t>
  </si>
  <si>
    <t xml:space="preserve">Fundador-Acharya: Sua Divina Graça A. C. Bhaktivedanta Swami Prabhupada </t>
  </si>
  <si>
    <t>Direitos e permissões: Box 34074, Los Angeles, Ca 90034 EUA</t>
  </si>
  <si>
    <t>Telefone:1-800-927-4152 (ligação gratuita nos EUA)</t>
  </si>
  <si>
    <t>Fora dos E. U.: +1 310 837-5283 · Fax: +1 310 837-1056</t>
  </si>
  <si>
    <t>Mande-nos um e-mail.</t>
  </si>
  <si>
    <t>Permissão para uso dos trabalhos da BBT</t>
  </si>
  <si>
    <t xml:space="preserve">fazer justo-uso de citações, por favor sinta-se livre. Nós amamos ser citados. </t>
  </si>
  <si>
    <t>Você é um estudante ou professor? Quer fazer um uso incidental de um trabalho</t>
  </si>
  <si>
    <t>da BBT em seus estudos ou ensino? Uma imagem, talvez. Ou uma página e tanto</t>
  </si>
  <si>
    <t xml:space="preserve">de texto. Neste casos, simplesmente sinta-se livre. </t>
  </si>
  <si>
    <t>Novamente, se você for um estudante ou um professor e quiser publicar uma</t>
  </si>
  <si>
    <t>imagem ocasional da BBT em seu website, em um contexto acadêmico, seja</t>
  </si>
  <si>
    <t xml:space="preserve">nosso convidado. Por favor, apenas adicione nossa observação de copyright: </t>
  </si>
  <si>
    <t>Arte-final cortesia da</t>
  </si>
  <si>
    <t>The Bhaktivedanta Book</t>
  </si>
  <si>
    <t>Trust International, Inc.</t>
  </si>
  <si>
    <t>www.krishna.com.</t>
  </si>
  <si>
    <r>
      <t>E em sua observação, por favor faça de “</t>
    </r>
    <r>
      <rPr>
        <i/>
        <sz val="12"/>
        <color indexed="8"/>
        <rFont val="Verdana"/>
        <family val="2"/>
      </rPr>
      <t xml:space="preserve">www.krishna.com” </t>
    </r>
    <r>
      <rPr>
        <sz val="12"/>
        <color indexed="8"/>
        <rFont val="Verdana"/>
        <family val="2"/>
      </rPr>
      <t>um link.</t>
    </r>
  </si>
  <si>
    <t>Para outros usos, nós pedimos que primeiramente você pegue nossa permissão.</t>
  </si>
  <si>
    <t>· Quer usar imagens da BBT fora de um contexto acadêmico?</t>
  </si>
  <si>
    <t xml:space="preserve">· Ou em um livro ou periódico? </t>
  </si>
  <si>
    <t xml:space="preserve">· Quer publicar passagens que vão além do uso justo? </t>
  </si>
  <si>
    <t xml:space="preserve">· Ou usar sons, imagens ou texto da BBT para algo você está querendo vender? </t>
  </si>
  <si>
    <t xml:space="preserve">Por favor, converse conosco. </t>
  </si>
  <si>
    <t>Muito frequentemente, tudo que nós pediremos é uma observação de copyright</t>
  </si>
  <si>
    <t>simples. Se você estiver vendendo algo, nós podemos pedir uma taxa muito</t>
  </si>
  <si>
    <t xml:space="preserve">razoável. </t>
  </si>
  <si>
    <t xml:space="preserve">Nosso contato para informações está no alto desta página. Ou você pode </t>
  </si>
  <si>
    <t>preencher nosso pedido on line para a permissão.</t>
  </si>
  <si>
    <t>OBRIGADO</t>
  </si>
  <si>
    <t>© 2005 The Bhaktivedanta Book Trust International. Todos os direitos reservados.</t>
  </si>
  <si>
    <t>Nós acreditamos fortemente no "uso justo”. Assim se tudo que você quer fazer é</t>
  </si>
  <si>
    <t>Quotes from Bhagavad-gita As It Is, Srimad-Bhagavatam, Nectar of Instruction and Sri Isopanisad courtesy of The Bhaktivedanta Book Trust International, Inc. (www.krishna.com) Used with permission. ("fair use")</t>
  </si>
  <si>
    <t>Citações do Bhagavad-gita Como Ele É, Srimad-Bhagavatam, Nectar da Instrução and Sri Isopanisad cortesia da Bhaktivedanta Book Trust International, Inc. (www.krishna.com) Usado com permissão. ("uso justo")</t>
  </si>
  <si>
    <t>tit_bbt_works1</t>
  </si>
  <si>
    <t>tit_bbt_works2</t>
  </si>
  <si>
    <t>tit_bbt_works3</t>
  </si>
  <si>
    <t>tit_bbt_works4</t>
  </si>
  <si>
    <t>Citas dEl Bhagavad-gita Tal Como Es, Srimad-Bhagavatam, Néctar de la Instrucción y Sri Isopanisad, cortesía de The Bhaktivedanta Book Trust International, Inc. (www.krishna.com) Utilizado con permiso. ("uso justo")</t>
  </si>
  <si>
    <t>Agradeço a todos aqueles com quem tive a oportunidade de aprender,</t>
  </si>
  <si>
    <t>ao longo de minha vida:</t>
  </si>
  <si>
    <t xml:space="preserve"> - meus pais, minhas irmãs e os parentes próximos, que pacientemente me</t>
  </si>
  <si>
    <t xml:space="preserve">   apoiaram em minhas primeiras tentativas de interagir com este mundo</t>
  </si>
  <si>
    <t xml:space="preserve">   (e continuam apoiando);</t>
  </si>
  <si>
    <t xml:space="preserve"> - meus professores e colegas dos sistemas regulares de ensino;</t>
  </si>
  <si>
    <t xml:space="preserve"> - os amigos que encontrei ao longo da vida;</t>
  </si>
  <si>
    <t xml:space="preserve"> - os professores e alunos do sistema profissionalizante;</t>
  </si>
  <si>
    <t xml:space="preserve"> - os chefes e colegas de trabalho;</t>
  </si>
  <si>
    <t xml:space="preserve"> - os mestres e irmãos espirituais, das diversas denominações e correntes</t>
  </si>
  <si>
    <t xml:space="preserve">   de pensamento e doutrinas filosóficas pelas quais passei;</t>
  </si>
  <si>
    <t xml:space="preserve"> - a todos que, de uma forma ou de outra, compartilharam seus conhecimentos</t>
  </si>
  <si>
    <t xml:space="preserve">   e experiências comigo, inclusive na forma de livros, os quais</t>
  </si>
  <si>
    <t xml:space="preserve">   foram, e ainda são para mim, grande fonte de orientação e inspiração.</t>
  </si>
  <si>
    <t>Um agradecimento especial à Maharaj Dhanvantari Swami (Dr. Ivan Augusto L.</t>
  </si>
  <si>
    <t>Ribeiro), o qual tenho como meu Siksha Guru (mestre espiritual instrutor). Seu</t>
  </si>
  <si>
    <t>apoio e orientação foram fundamentais para a compreensão e consolidação dos</t>
  </si>
  <si>
    <t>ensinamentos de Srila Prabhupada, e sua seriedade, paciência e determinação no</t>
  </si>
  <si>
    <t>serviço devocional ao Senhor Krishna foram e continuam sendo nossa grande fonte</t>
  </si>
  <si>
    <t>de inspiração e entusiasmo.</t>
  </si>
  <si>
    <t>Tive o privilégio de conviver com Maharaj Dhanvantari e sua equipe do Gurukula</t>
  </si>
  <si>
    <t>em Nova Gokula Dhama (Pindamonhangaba, São Paulo, Brasil), durante os anos de</t>
  </si>
  <si>
    <t>1989 à 1991, período em que o Swami me salvou por diversas vezes da ilusão e da</t>
  </si>
  <si>
    <t>confusão mental (maya), e da ação nos modos inferiores da Natureza (tama guna e</t>
  </si>
  <si>
    <t>raja guna - os modos da ignorância e da paixão). Somente por sua tolerância e</t>
  </si>
  <si>
    <t xml:space="preserve">compaixão pude ser indicado a Srila Hirdayananda Goswami para iniciação, e seu </t>
  </si>
  <si>
    <t xml:space="preserve">exemplo pessoal de serviço ao meu Diksha Guru (mestre espiritual iniciador) forma </t>
  </si>
  <si>
    <t xml:space="preserve">o padrão que anelo um dia alcançar, com suas bênçãos, as bênçãos de Guru </t>
  </si>
  <si>
    <t>Maharaj e de Sri Sri Radha-Krishna.</t>
  </si>
  <si>
    <t>Por fim, agradeço a todos os devotos de Recife. Através de seu encorajamento,</t>
  </si>
  <si>
    <t>paciência e orientação, tornaram possível a execução deste serviço devocional.</t>
  </si>
  <si>
    <t>AGENDA VAISHNAVA</t>
  </si>
  <si>
    <t>Qualidade de Vida</t>
  </si>
  <si>
    <t>Calidad de vida</t>
  </si>
  <si>
    <t>PERMISSION FOR USING BBT WORKS</t>
  </si>
  <si>
    <t>PERMISSÃO PARA USO DOS TRABALHOS DA BBT</t>
  </si>
  <si>
    <t>PERMISO PARA USAR OBRAS DE LA BBT</t>
  </si>
  <si>
    <t>As células de tamanho grande nesta planilha, das células A1 a W29, representam um papel milimetrado grande.</t>
  </si>
  <si>
    <t>Projeto</t>
  </si>
  <si>
    <t>Motivo</t>
  </si>
  <si>
    <t>Nome Descritivo</t>
  </si>
  <si>
    <t>Prazo</t>
  </si>
  <si>
    <t>Progresso</t>
  </si>
  <si>
    <t>Etapas de Ação</t>
  </si>
  <si>
    <t>Início</t>
  </si>
  <si>
    <t>Conclusão</t>
  </si>
  <si>
    <t>Projetos</t>
  </si>
  <si>
    <t>Projects</t>
  </si>
  <si>
    <t>Proyectos</t>
  </si>
  <si>
    <t>pro_section</t>
  </si>
  <si>
    <t>pro_plan</t>
  </si>
  <si>
    <t>pro_title</t>
  </si>
  <si>
    <t>Project</t>
  </si>
  <si>
    <t>Proyecto</t>
  </si>
  <si>
    <t>Descriptive Name</t>
  </si>
  <si>
    <t>Reason</t>
  </si>
  <si>
    <t>Start</t>
  </si>
  <si>
    <t>Conclusion</t>
  </si>
  <si>
    <t>Action Steps</t>
  </si>
  <si>
    <t>Progress</t>
  </si>
  <si>
    <t>Term</t>
  </si>
  <si>
    <t>Nombre descriptivo</t>
  </si>
  <si>
    <t>Razón</t>
  </si>
  <si>
    <t>Conclusión</t>
  </si>
  <si>
    <t>Progreso</t>
  </si>
  <si>
    <t>Plazo</t>
  </si>
  <si>
    <t>Inicio</t>
  </si>
  <si>
    <t>Pasos de Acción</t>
  </si>
  <si>
    <t>pro_name</t>
  </si>
  <si>
    <t>pro_reason</t>
  </si>
  <si>
    <t>pro_start</t>
  </si>
  <si>
    <t>pro_conclusion</t>
  </si>
  <si>
    <t>pro_steps</t>
  </si>
  <si>
    <t>pro_progress</t>
  </si>
  <si>
    <t>pro_term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</si>
</sst>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d"/>
    <numFmt numFmtId="165" formatCode="00"/>
    <numFmt numFmtId="166" formatCode="dd/mm/yyyy;@"/>
    <numFmt numFmtId="167" formatCode="dd"/>
    <numFmt numFmtId="168" formatCode="[$-416]dd\-mmm;@"/>
    <numFmt numFmtId="169" formatCode="[$-F400]h:mm:ss\ AM/PM"/>
    <numFmt numFmtId="170" formatCode="0.0"/>
    <numFmt numFmtId="171" formatCode="dd/mm/yy;@"/>
  </numFmts>
  <fonts count="73">
    <font>
      <sz val="11"/>
      <color theme="1"/>
      <name val="Calibri"/>
      <family val="2"/>
      <scheme val="minor"/>
    </font>
    <font>
      <b/>
      <sz val="16"/>
      <name val="Verdana"/>
      <family val="2"/>
    </font>
    <font>
      <b/>
      <sz val="11"/>
      <name val="Verdana"/>
      <family val="2"/>
    </font>
    <font>
      <sz val="9"/>
      <name val="Verdana"/>
      <family val="2"/>
    </font>
    <font>
      <b/>
      <sz val="12"/>
      <name val="Verdana"/>
      <family val="2"/>
    </font>
    <font>
      <sz val="10"/>
      <name val="Arial"/>
      <family val="2"/>
    </font>
    <font>
      <sz val="10"/>
      <name val="Verdana"/>
      <family val="2"/>
    </font>
    <font>
      <sz val="11"/>
      <name val="Arial"/>
      <family val="2"/>
    </font>
    <font>
      <sz val="8"/>
      <name val="Verdana"/>
      <family val="2"/>
    </font>
    <font>
      <b/>
      <sz val="10"/>
      <name val="Arial"/>
      <family val="2"/>
    </font>
    <font>
      <b/>
      <sz val="36"/>
      <name val="Verdana"/>
      <family val="2"/>
    </font>
    <font>
      <sz val="15"/>
      <name val="Verdana"/>
      <family val="2"/>
    </font>
    <font>
      <b/>
      <sz val="10"/>
      <name val="Verdana"/>
      <family val="2"/>
    </font>
    <font>
      <sz val="14"/>
      <name val="Verdana"/>
      <family val="2"/>
    </font>
    <font>
      <sz val="12"/>
      <name val="Verdana"/>
      <family val="2"/>
    </font>
    <font>
      <sz val="16"/>
      <name val="Verdana"/>
      <family val="2"/>
    </font>
    <font>
      <i/>
      <sz val="10"/>
      <name val="Arial"/>
      <family val="2"/>
    </font>
    <font>
      <b/>
      <sz val="14"/>
      <name val="Verdana"/>
      <family val="2"/>
    </font>
    <font>
      <b/>
      <sz val="14"/>
      <color indexed="9"/>
      <name val="Verdana"/>
      <family val="2"/>
    </font>
    <font>
      <b/>
      <sz val="8"/>
      <color indexed="9"/>
      <name val="Verdana"/>
      <family val="2"/>
    </font>
    <font>
      <b/>
      <sz val="10"/>
      <color indexed="9"/>
      <name val="Verdana"/>
      <family val="2"/>
    </font>
    <font>
      <sz val="8"/>
      <name val="Arial"/>
      <family val="2"/>
    </font>
    <font>
      <sz val="7"/>
      <name val="Verdana"/>
      <family val="2"/>
    </font>
    <font>
      <b/>
      <sz val="26"/>
      <name val="Verdana"/>
      <family val="2"/>
    </font>
    <font>
      <sz val="10"/>
      <color theme="1"/>
      <name val="Arial"/>
      <family val="2"/>
    </font>
    <font>
      <b/>
      <u/>
      <sz val="10"/>
      <name val="Verdana"/>
      <family val="2"/>
    </font>
    <font>
      <b/>
      <sz val="9"/>
      <name val="Verdana"/>
      <family val="2"/>
    </font>
    <font>
      <b/>
      <sz val="22"/>
      <name val="Verdana"/>
      <family val="2"/>
    </font>
    <font>
      <b/>
      <sz val="28"/>
      <name val="Verdana"/>
      <family val="2"/>
    </font>
    <font>
      <sz val="7"/>
      <name val="Tamal"/>
    </font>
    <font>
      <sz val="12"/>
      <name val="Symbol"/>
      <family val="1"/>
      <charset val="2"/>
    </font>
    <font>
      <b/>
      <sz val="8"/>
      <name val="Verdana"/>
      <family val="2"/>
    </font>
    <font>
      <sz val="6.5"/>
      <name val="Verdana"/>
      <family val="2"/>
    </font>
    <font>
      <sz val="7"/>
      <color indexed="23"/>
      <name val="Verdana"/>
      <family val="2"/>
    </font>
    <font>
      <b/>
      <sz val="10"/>
      <color indexed="23"/>
      <name val="Verdana"/>
      <family val="2"/>
    </font>
    <font>
      <sz val="10"/>
      <color theme="1"/>
      <name val="Verdana"/>
      <family val="2"/>
    </font>
    <font>
      <sz val="10"/>
      <name val="Wingdings 2"/>
      <family val="1"/>
      <charset val="2"/>
    </font>
    <font>
      <sz val="14"/>
      <name val="Wingdings 2"/>
      <family val="1"/>
      <charset val="2"/>
    </font>
    <font>
      <sz val="8"/>
      <name val="Wingdings 2"/>
      <family val="1"/>
      <charset val="2"/>
    </font>
    <font>
      <sz val="11"/>
      <color rgb="FFFF0000"/>
      <name val="Arial"/>
      <family val="2"/>
    </font>
    <font>
      <sz val="8"/>
      <color indexed="23"/>
      <name val="Verdana"/>
      <family val="2"/>
    </font>
    <font>
      <sz val="7"/>
      <color rgb="FF808080"/>
      <name val="Verdana"/>
      <family val="2"/>
    </font>
    <font>
      <b/>
      <sz val="18"/>
      <name val="Verdana"/>
      <family val="2"/>
    </font>
    <font>
      <b/>
      <sz val="20"/>
      <name val="Verdana"/>
      <family val="2"/>
    </font>
    <font>
      <vertAlign val="superscript"/>
      <sz val="12"/>
      <name val="Verdana"/>
      <family val="2"/>
    </font>
    <font>
      <sz val="12"/>
      <name val="Arial"/>
      <family val="2"/>
    </font>
    <font>
      <b/>
      <sz val="15"/>
      <name val="Verdana"/>
      <family val="2"/>
    </font>
    <font>
      <b/>
      <sz val="22"/>
      <color rgb="FF808080"/>
      <name val="Verdana"/>
      <family val="2"/>
    </font>
    <font>
      <b/>
      <sz val="10"/>
      <color theme="1"/>
      <name val="Verdana"/>
      <family val="2"/>
    </font>
    <font>
      <b/>
      <sz val="20"/>
      <color theme="1"/>
      <name val="Verdana"/>
      <family val="2"/>
    </font>
    <font>
      <sz val="10"/>
      <name val="Webdings"/>
      <family val="1"/>
      <charset val="2"/>
    </font>
    <font>
      <sz val="10"/>
      <name val="Wingdings"/>
      <charset val="2"/>
    </font>
    <font>
      <sz val="10"/>
      <name val="Arial"/>
      <family val="2"/>
      <charset val="2"/>
    </font>
    <font>
      <u/>
      <sz val="10"/>
      <name val="Verdana"/>
      <family val="2"/>
    </font>
    <font>
      <u/>
      <sz val="10"/>
      <name val="Arial"/>
      <family val="2"/>
    </font>
    <font>
      <u val="double"/>
      <sz val="10"/>
      <name val="Arial"/>
      <family val="2"/>
    </font>
    <font>
      <sz val="11"/>
      <name val="Verdana"/>
      <family val="2"/>
    </font>
    <font>
      <sz val="8"/>
      <name val="Calibri"/>
      <family val="2"/>
      <scheme val="minor"/>
    </font>
    <font>
      <b/>
      <sz val="12"/>
      <name val="Arial"/>
      <family val="2"/>
    </font>
    <font>
      <sz val="10"/>
      <name val="Calibri"/>
      <family val="2"/>
      <scheme val="minor"/>
    </font>
    <font>
      <b/>
      <sz val="10"/>
      <name val="Calibri"/>
      <family val="2"/>
      <scheme val="minor"/>
    </font>
    <font>
      <sz val="8"/>
      <name val="Calibri"/>
      <family val="2"/>
    </font>
    <font>
      <b/>
      <sz val="19"/>
      <name val="Verdana"/>
      <family val="2"/>
    </font>
    <font>
      <sz val="10"/>
      <color theme="1"/>
      <name val="Calibri"/>
      <family val="2"/>
      <scheme val="minor"/>
    </font>
    <font>
      <sz val="12"/>
      <color theme="1"/>
      <name val="Calibri"/>
      <family val="2"/>
      <scheme val="minor"/>
    </font>
    <font>
      <sz val="12"/>
      <color rgb="FF000000"/>
      <name val="Arial"/>
      <family val="2"/>
    </font>
    <font>
      <u/>
      <sz val="10"/>
      <color indexed="12"/>
      <name val="Arial"/>
      <family val="2"/>
    </font>
    <font>
      <u/>
      <sz val="12"/>
      <color indexed="12"/>
      <name val="Verdana"/>
      <family val="2"/>
    </font>
    <font>
      <sz val="12"/>
      <color indexed="8"/>
      <name val="Verdana"/>
      <family val="2"/>
    </font>
    <font>
      <i/>
      <sz val="12"/>
      <color indexed="8"/>
      <name val="Verdana"/>
      <family val="2"/>
    </font>
    <font>
      <b/>
      <sz val="11"/>
      <color theme="1"/>
      <name val="Calibri"/>
      <family val="2"/>
      <scheme val="minor"/>
    </font>
    <font>
      <sz val="10"/>
      <color theme="0"/>
      <name val="Calibri"/>
      <family val="2"/>
      <scheme val="minor"/>
    </font>
    <font>
      <sz val="20"/>
      <name val="Verdana"/>
      <family val="2"/>
    </font>
  </fonts>
  <fills count="23">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indexed="43"/>
        <bgColor indexed="64"/>
      </patternFill>
    </fill>
    <fill>
      <patternFill patternType="solid">
        <fgColor indexed="47"/>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indexed="55"/>
        <bgColor indexed="64"/>
      </patternFill>
    </fill>
    <fill>
      <patternFill patternType="solid">
        <fgColor indexed="22"/>
        <bgColor indexed="64"/>
      </patternFill>
    </fill>
    <fill>
      <patternFill patternType="solid">
        <fgColor indexed="46"/>
        <bgColor indexed="64"/>
      </patternFill>
    </fill>
    <fill>
      <patternFill patternType="solid">
        <fgColor rgb="FFFFFF66"/>
        <bgColor indexed="64"/>
      </patternFill>
    </fill>
    <fill>
      <patternFill patternType="solid">
        <fgColor theme="8" tint="0.59999389629810485"/>
        <bgColor indexed="64"/>
      </patternFill>
    </fill>
    <fill>
      <patternFill patternType="solid">
        <fgColor theme="8" tint="-0.249977111117893"/>
        <bgColor indexed="64"/>
      </patternFill>
    </fill>
    <fill>
      <patternFill patternType="solid">
        <fgColor theme="7" tint="0.59999389629810485"/>
        <bgColor indexed="64"/>
      </patternFill>
    </fill>
    <fill>
      <patternFill patternType="solid">
        <fgColor theme="3"/>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249977111117893"/>
        <bgColor indexed="64"/>
      </patternFill>
    </fill>
  </fills>
  <borders count="14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22"/>
      </bottom>
      <diagonal/>
    </border>
    <border>
      <left style="thin">
        <color indexed="22"/>
      </left>
      <right/>
      <top style="thin">
        <color indexed="22"/>
      </top>
      <bottom style="thin">
        <color indexed="22"/>
      </bottom>
      <diagonal/>
    </border>
    <border>
      <left/>
      <right/>
      <top style="thin">
        <color indexed="22"/>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22"/>
      </left>
      <right style="thin">
        <color indexed="22"/>
      </right>
      <top/>
      <bottom/>
      <diagonal/>
    </border>
    <border>
      <left style="thin">
        <color indexed="22"/>
      </left>
      <right/>
      <top/>
      <bottom/>
      <diagonal/>
    </border>
    <border>
      <left style="thin">
        <color indexed="22"/>
      </left>
      <right style="thin">
        <color indexed="22"/>
      </right>
      <top style="medium">
        <color indexed="22"/>
      </top>
      <bottom/>
      <diagonal/>
    </border>
    <border>
      <left style="thin">
        <color indexed="22"/>
      </left>
      <right style="thin">
        <color indexed="22"/>
      </right>
      <top/>
      <bottom style="medium">
        <color indexed="22"/>
      </bottom>
      <diagonal/>
    </border>
    <border>
      <left/>
      <right/>
      <top/>
      <bottom style="medium">
        <color indexed="22"/>
      </bottom>
      <diagonal/>
    </border>
    <border>
      <left/>
      <right style="thin">
        <color indexed="22"/>
      </right>
      <top/>
      <bottom style="thin">
        <color indexed="22"/>
      </bottom>
      <diagonal/>
    </border>
    <border>
      <left style="thin">
        <color indexed="22"/>
      </left>
      <right/>
      <top/>
      <bottom style="thin">
        <color indexed="22"/>
      </bottom>
      <diagonal/>
    </border>
    <border>
      <left/>
      <right style="thin">
        <color indexed="22"/>
      </right>
      <top/>
      <bottom style="medium">
        <color indexed="22"/>
      </bottom>
      <diagonal/>
    </border>
    <border>
      <left style="thin">
        <color indexed="22"/>
      </left>
      <right/>
      <top/>
      <bottom style="medium">
        <color indexed="22"/>
      </bottom>
      <diagonal/>
    </border>
    <border>
      <left/>
      <right style="thin">
        <color indexed="22"/>
      </right>
      <top style="medium">
        <color indexed="22"/>
      </top>
      <bottom style="thin">
        <color indexed="22"/>
      </bottom>
      <diagonal/>
    </border>
    <border>
      <left style="thin">
        <color indexed="22"/>
      </left>
      <right/>
      <top style="medium">
        <color indexed="22"/>
      </top>
      <bottom style="thin">
        <color indexed="22"/>
      </bottom>
      <diagonal/>
    </border>
    <border>
      <left/>
      <right/>
      <top style="medium">
        <color indexed="22"/>
      </top>
      <bottom/>
      <diagonal/>
    </border>
    <border>
      <left/>
      <right style="thin">
        <color indexed="22"/>
      </right>
      <top style="medium">
        <color indexed="22"/>
      </top>
      <bottom style="medium">
        <color indexed="22"/>
      </bottom>
      <diagonal/>
    </border>
    <border>
      <left style="thin">
        <color indexed="22"/>
      </left>
      <right/>
      <top style="medium">
        <color indexed="22"/>
      </top>
      <bottom style="medium">
        <color indexed="22"/>
      </bottom>
      <diagonal/>
    </border>
    <border>
      <left/>
      <right/>
      <top style="medium">
        <color indexed="22"/>
      </top>
      <bottom style="medium">
        <color indexed="22"/>
      </bottom>
      <diagonal/>
    </border>
    <border>
      <left style="thin">
        <color indexed="64"/>
      </left>
      <right style="medium">
        <color indexed="64"/>
      </right>
      <top/>
      <bottom/>
      <diagonal/>
    </border>
    <border>
      <left style="thin">
        <color indexed="64"/>
      </left>
      <right/>
      <top style="medium">
        <color indexed="64"/>
      </top>
      <bottom/>
      <diagonal/>
    </border>
    <border>
      <left style="thin">
        <color indexed="22"/>
      </left>
      <right/>
      <top style="medium">
        <color indexed="22"/>
      </top>
      <bottom/>
      <diagonal/>
    </border>
    <border>
      <left/>
      <right style="thin">
        <color indexed="22"/>
      </right>
      <top style="medium">
        <color indexed="22"/>
      </top>
      <bottom/>
      <diagonal/>
    </border>
    <border>
      <left/>
      <right/>
      <top style="medium">
        <color indexed="22"/>
      </top>
      <bottom style="thin">
        <color indexed="22"/>
      </bottom>
      <diagonal/>
    </border>
    <border>
      <left/>
      <right/>
      <top/>
      <bottom style="thin">
        <color theme="0" tint="-0.24994659260841701"/>
      </bottom>
      <diagonal/>
    </border>
    <border>
      <left/>
      <right/>
      <top style="thin">
        <color theme="0" tint="-0.24994659260841701"/>
      </top>
      <bottom/>
      <diagonal/>
    </border>
    <border>
      <left/>
      <right/>
      <top style="thin">
        <color indexed="22"/>
      </top>
      <bottom/>
      <diagonal/>
    </border>
    <border>
      <left style="thin">
        <color indexed="64"/>
      </left>
      <right style="thin">
        <color indexed="64"/>
      </right>
      <top style="thin">
        <color indexed="64"/>
      </top>
      <bottom style="thin">
        <color indexed="64"/>
      </bottom>
      <diagonal/>
    </border>
    <border>
      <left/>
      <right/>
      <top style="thin">
        <color rgb="FFC0C0C0"/>
      </top>
      <bottom style="thin">
        <color rgb="FFC0C0C0"/>
      </bottom>
      <diagonal/>
    </border>
    <border>
      <left/>
      <right/>
      <top style="medium">
        <color rgb="FFC0C0C0"/>
      </top>
      <bottom style="thin">
        <color rgb="FFC0C0C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style="thin">
        <color auto="1"/>
      </bottom>
      <diagonal/>
    </border>
    <border>
      <left/>
      <right/>
      <top style="thin">
        <color indexed="22"/>
      </top>
      <bottom style="thin">
        <color indexed="22"/>
      </bottom>
      <diagonal/>
    </border>
    <border>
      <left style="thin">
        <color indexed="22"/>
      </left>
      <right/>
      <top style="thin">
        <color indexed="22"/>
      </top>
      <bottom/>
      <diagonal/>
    </border>
    <border>
      <left/>
      <right style="thin">
        <color indexed="22"/>
      </right>
      <top style="thin">
        <color indexed="22"/>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top style="thin">
        <color indexed="22"/>
      </top>
      <bottom style="medium">
        <color indexed="22"/>
      </bottom>
      <diagonal/>
    </border>
    <border>
      <left/>
      <right style="thin">
        <color indexed="22"/>
      </right>
      <top style="thin">
        <color indexed="22"/>
      </top>
      <bottom style="medium">
        <color indexed="22"/>
      </bottom>
      <diagonal/>
    </border>
    <border>
      <left/>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style="thin">
        <color auto="1"/>
      </right>
      <top style="thin">
        <color auto="1"/>
      </top>
      <bottom style="thin">
        <color auto="1"/>
      </bottom>
      <diagonal/>
    </border>
    <border>
      <left/>
      <right/>
      <top style="thin">
        <color indexed="22"/>
      </top>
      <bottom style="thin">
        <color indexed="22"/>
      </bottom>
      <diagonal/>
    </border>
    <border>
      <left/>
      <right/>
      <top style="thin">
        <color indexed="22"/>
      </top>
      <bottom/>
      <diagonal/>
    </border>
    <border>
      <left/>
      <right/>
      <top/>
      <bottom style="hair">
        <color rgb="FFC0C0C0"/>
      </bottom>
      <diagonal/>
    </border>
    <border>
      <left/>
      <right/>
      <top style="thin">
        <color rgb="FFC0C0C0"/>
      </top>
      <bottom/>
      <diagonal/>
    </border>
    <border>
      <left/>
      <right/>
      <top/>
      <bottom style="thin">
        <color rgb="FFC0C0C0"/>
      </bottom>
      <diagonal/>
    </border>
    <border>
      <left/>
      <right/>
      <top/>
      <bottom style="medium">
        <color rgb="FFC0C0C0"/>
      </bottom>
      <diagonal/>
    </border>
    <border>
      <left/>
      <right/>
      <top/>
      <bottom style="hair">
        <color indexed="64"/>
      </bottom>
      <diagonal/>
    </border>
    <border>
      <left style="thin">
        <color indexed="64"/>
      </left>
      <right style="thin">
        <color indexed="64"/>
      </right>
      <top style="thin">
        <color indexed="64"/>
      </top>
      <bottom style="thin">
        <color indexed="64"/>
      </bottom>
      <diagonal/>
    </border>
    <border>
      <left style="thin">
        <color rgb="FFC0C0C0"/>
      </left>
      <right style="thin">
        <color rgb="FFC0C0C0"/>
      </right>
      <top style="thin">
        <color rgb="FFC0C0C0"/>
      </top>
      <bottom style="thin">
        <color rgb="FFC0C0C0"/>
      </bottom>
      <diagonal/>
    </border>
    <border>
      <left style="thin">
        <color rgb="FFC0C0C0"/>
      </left>
      <right/>
      <top style="thin">
        <color rgb="FFC0C0C0"/>
      </top>
      <bottom style="thin">
        <color rgb="FFC0C0C0"/>
      </bottom>
      <diagonal/>
    </border>
    <border>
      <left/>
      <right/>
      <top style="thin">
        <color rgb="FFC0C0C0"/>
      </top>
      <bottom style="medium">
        <color rgb="FFC0C0C0"/>
      </bottom>
      <diagonal/>
    </border>
    <border>
      <left/>
      <right/>
      <top style="medium">
        <color rgb="FFC0C0C0"/>
      </top>
      <bottom/>
      <diagonal/>
    </border>
    <border>
      <left/>
      <right/>
      <top style="thin">
        <color indexed="64"/>
      </top>
      <bottom style="thin">
        <color indexed="64"/>
      </bottom>
      <diagonal/>
    </border>
    <border>
      <left/>
      <right style="thin">
        <color rgb="FFC0C0C0"/>
      </right>
      <top style="thin">
        <color rgb="FFC0C0C0"/>
      </top>
      <bottom style="thin">
        <color rgb="FFC0C0C0"/>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bottom/>
      <diagonal/>
    </border>
    <border>
      <left style="thin">
        <color theme="0" tint="-0.14996795556505021"/>
      </left>
      <right style="thin">
        <color theme="0" tint="-0.14993743705557422"/>
      </right>
      <top style="thin">
        <color theme="0" tint="-0.14996795556505021"/>
      </top>
      <bottom style="thin">
        <color theme="0" tint="-0.14996795556505021"/>
      </bottom>
      <diagonal/>
    </border>
    <border>
      <left style="thin">
        <color theme="0" tint="-0.14990691854609822"/>
      </left>
      <right style="thin">
        <color theme="0" tint="-0.14990691854609822"/>
      </right>
      <top style="thin">
        <color theme="0" tint="-0.14990691854609822"/>
      </top>
      <bottom style="thin">
        <color theme="0" tint="-0.14996795556505021"/>
      </bottom>
      <diagonal/>
    </border>
    <border>
      <left style="thin">
        <color rgb="FFC0C0C0"/>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style="thin">
        <color rgb="FFC0C0C0"/>
      </right>
      <top/>
      <bottom style="thin">
        <color rgb="FFC0C0C0"/>
      </bottom>
      <diagonal/>
    </border>
    <border>
      <left style="thin">
        <color rgb="FFC0C0C0"/>
      </left>
      <right style="thin">
        <color rgb="FFC0C0C0"/>
      </right>
      <top style="thin">
        <color rgb="FFC0C0C0"/>
      </top>
      <bottom/>
      <diagonal/>
    </border>
    <border>
      <left style="thin">
        <color rgb="FFC0C0C0"/>
      </left>
      <right style="thin">
        <color rgb="FFC0C0C0"/>
      </right>
      <top/>
      <bottom/>
      <diagonal/>
    </border>
    <border>
      <left style="thin">
        <color rgb="FFC0C0C0"/>
      </left>
      <right style="thin">
        <color rgb="FFC0C0C0"/>
      </right>
      <top/>
      <bottom style="thin">
        <color rgb="FFC0C0C0"/>
      </bottom>
      <diagonal/>
    </border>
    <border>
      <left style="medium">
        <color rgb="FFC0C0C0"/>
      </left>
      <right/>
      <top style="medium">
        <color rgb="FFC0C0C0"/>
      </top>
      <bottom style="thin">
        <color rgb="FFC0C0C0"/>
      </bottom>
      <diagonal/>
    </border>
    <border>
      <left/>
      <right style="medium">
        <color rgb="FFC0C0C0"/>
      </right>
      <top style="medium">
        <color rgb="FFC0C0C0"/>
      </top>
      <bottom style="thin">
        <color rgb="FFC0C0C0"/>
      </bottom>
      <diagonal/>
    </border>
    <border>
      <left style="medium">
        <color rgb="FFC0C0C0"/>
      </left>
      <right/>
      <top style="thin">
        <color rgb="FFC0C0C0"/>
      </top>
      <bottom style="thin">
        <color rgb="FFC0C0C0"/>
      </bottom>
      <diagonal/>
    </border>
    <border>
      <left/>
      <right style="medium">
        <color rgb="FFC0C0C0"/>
      </right>
      <top style="thin">
        <color rgb="FFC0C0C0"/>
      </top>
      <bottom style="thin">
        <color rgb="FFC0C0C0"/>
      </bottom>
      <diagonal/>
    </border>
    <border>
      <left style="medium">
        <color rgb="FFC0C0C0"/>
      </left>
      <right/>
      <top style="thin">
        <color rgb="FFC0C0C0"/>
      </top>
      <bottom style="medium">
        <color rgb="FFC0C0C0"/>
      </bottom>
      <diagonal/>
    </border>
    <border>
      <left/>
      <right style="medium">
        <color rgb="FFC0C0C0"/>
      </right>
      <top style="thin">
        <color rgb="FFC0C0C0"/>
      </top>
      <bottom style="medium">
        <color rgb="FFC0C0C0"/>
      </bottom>
      <diagonal/>
    </border>
    <border>
      <left/>
      <right style="thin">
        <color rgb="FFC0C0C0"/>
      </right>
      <top style="medium">
        <color rgb="FFC0C0C0"/>
      </top>
      <bottom style="thin">
        <color rgb="FFC0C0C0"/>
      </bottom>
      <diagonal/>
    </border>
    <border>
      <left style="thin">
        <color rgb="FFC0C0C0"/>
      </left>
      <right style="thin">
        <color rgb="FFC0C0C0"/>
      </right>
      <top style="medium">
        <color rgb="FFC0C0C0"/>
      </top>
      <bottom style="thin">
        <color rgb="FFC0C0C0"/>
      </bottom>
      <diagonal/>
    </border>
    <border>
      <left style="thin">
        <color rgb="FFC0C0C0"/>
      </left>
      <right/>
      <top style="medium">
        <color rgb="FFC0C0C0"/>
      </top>
      <bottom style="thin">
        <color rgb="FFC0C0C0"/>
      </bottom>
      <diagonal/>
    </border>
    <border>
      <left/>
      <right style="thin">
        <color rgb="FFC0C0C0"/>
      </right>
      <top style="thin">
        <color rgb="FFC0C0C0"/>
      </top>
      <bottom style="medium">
        <color rgb="FFC0C0C0"/>
      </bottom>
      <diagonal/>
    </border>
    <border>
      <left style="thin">
        <color rgb="FFC0C0C0"/>
      </left>
      <right style="thin">
        <color rgb="FFC0C0C0"/>
      </right>
      <top style="thin">
        <color rgb="FFC0C0C0"/>
      </top>
      <bottom style="medium">
        <color rgb="FFC0C0C0"/>
      </bottom>
      <diagonal/>
    </border>
    <border>
      <left style="thin">
        <color rgb="FFC0C0C0"/>
      </left>
      <right/>
      <top style="thin">
        <color rgb="FFC0C0C0"/>
      </top>
      <bottom style="medium">
        <color rgb="FFC0C0C0"/>
      </bottom>
      <diagonal/>
    </border>
    <border>
      <left/>
      <right style="medium">
        <color rgb="FFC0C0C0"/>
      </right>
      <top style="medium">
        <color rgb="FFC0C0C0"/>
      </top>
      <bottom style="thin">
        <color indexed="64"/>
      </bottom>
      <diagonal/>
    </border>
    <border>
      <left/>
      <right style="medium">
        <color rgb="FFC0C0C0"/>
      </right>
      <top style="thin">
        <color indexed="64"/>
      </top>
      <bottom style="thin">
        <color indexed="64"/>
      </bottom>
      <diagonal/>
    </border>
    <border>
      <left/>
      <right style="medium">
        <color rgb="FFC0C0C0"/>
      </right>
      <top style="thin">
        <color indexed="64"/>
      </top>
      <bottom/>
      <diagonal/>
    </border>
    <border>
      <left style="medium">
        <color rgb="FFC0C0C0"/>
      </left>
      <right/>
      <top/>
      <bottom style="medium">
        <color rgb="FFC0C0C0"/>
      </bottom>
      <diagonal/>
    </border>
    <border>
      <left style="dashed">
        <color rgb="FFC0C0C0"/>
      </left>
      <right style="dashed">
        <color rgb="FFC0C0C0"/>
      </right>
      <top style="dashed">
        <color rgb="FFC0C0C0"/>
      </top>
      <bottom/>
      <diagonal/>
    </border>
    <border>
      <left style="dashed">
        <color rgb="FFC0C0C0"/>
      </left>
      <right style="dashed">
        <color rgb="FFC0C0C0"/>
      </right>
      <top/>
      <bottom/>
      <diagonal/>
    </border>
    <border>
      <left style="dashed">
        <color rgb="FFC0C0C0"/>
      </left>
      <right style="dashed">
        <color rgb="FFC0C0C0"/>
      </right>
      <top/>
      <bottom style="thin">
        <color rgb="FFC0C0C0"/>
      </bottom>
      <diagonal/>
    </border>
    <border>
      <left style="dashed">
        <color rgb="FFC0C0C0"/>
      </left>
      <right style="thin">
        <color rgb="FFC0C0C0"/>
      </right>
      <top style="dashed">
        <color rgb="FFC0C0C0"/>
      </top>
      <bottom/>
      <diagonal/>
    </border>
    <border>
      <left style="thin">
        <color theme="0" tint="-0.14993743705557422"/>
      </left>
      <right/>
      <top style="thin">
        <color theme="0" tint="-0.14990691854609822"/>
      </top>
      <bottom style="thin">
        <color theme="0" tint="-0.14996795556505021"/>
      </bottom>
      <diagonal/>
    </border>
    <border>
      <left/>
      <right/>
      <top style="thin">
        <color theme="0" tint="-0.14990691854609822"/>
      </top>
      <bottom style="thin">
        <color theme="0" tint="-0.14996795556505021"/>
      </bottom>
      <diagonal/>
    </border>
    <border>
      <left/>
      <right style="thin">
        <color theme="0" tint="-0.14990691854609822"/>
      </right>
      <top style="thin">
        <color theme="0" tint="-0.14990691854609822"/>
      </top>
      <bottom style="thin">
        <color theme="0" tint="-0.14996795556505021"/>
      </bottom>
      <diagonal/>
    </border>
    <border>
      <left style="thin">
        <color theme="0" tint="-0.14990691854609822"/>
      </left>
      <right/>
      <top style="thin">
        <color theme="0" tint="-0.14990691854609822"/>
      </top>
      <bottom style="thin">
        <color theme="0" tint="-0.14996795556505021"/>
      </bottom>
      <diagonal/>
    </border>
  </borders>
  <cellStyleXfs count="6">
    <xf numFmtId="0" fontId="0" fillId="0" borderId="0"/>
    <xf numFmtId="0" fontId="5" fillId="0" borderId="0"/>
    <xf numFmtId="0" fontId="6" fillId="0" borderId="0"/>
    <xf numFmtId="0" fontId="66" fillId="0" borderId="0" applyNumberFormat="0" applyFill="0" applyBorder="0" applyAlignment="0" applyProtection="0">
      <alignment vertical="top"/>
      <protection locked="0"/>
    </xf>
    <xf numFmtId="0" fontId="59" fillId="0" borderId="101"/>
    <xf numFmtId="0" fontId="59" fillId="0" borderId="0"/>
  </cellStyleXfs>
  <cellXfs count="806">
    <xf numFmtId="0" fontId="0" fillId="0" borderId="0" xfId="0"/>
    <xf numFmtId="0" fontId="5" fillId="0" borderId="0" xfId="1"/>
    <xf numFmtId="0" fontId="5" fillId="0" borderId="0" xfId="1" applyAlignment="1">
      <alignment horizontal="right"/>
    </xf>
    <xf numFmtId="0" fontId="5" fillId="0" borderId="9" xfId="1" applyBorder="1"/>
    <xf numFmtId="0" fontId="5" fillId="4" borderId="0" xfId="1" applyFill="1"/>
    <xf numFmtId="0" fontId="6" fillId="0" borderId="0" xfId="1" applyFont="1"/>
    <xf numFmtId="0" fontId="10" fillId="0" borderId="0" xfId="2" applyFont="1" applyAlignment="1">
      <alignment horizontal="left"/>
    </xf>
    <xf numFmtId="0" fontId="1" fillId="0" borderId="0" xfId="2" applyFont="1" applyAlignment="1">
      <alignment horizontal="center" vertical="center"/>
    </xf>
    <xf numFmtId="0" fontId="11" fillId="5" borderId="0" xfId="1" applyFont="1" applyFill="1"/>
    <xf numFmtId="164" fontId="12" fillId="0" borderId="0" xfId="2" applyNumberFormat="1" applyFont="1" applyAlignment="1">
      <alignment horizontal="left" vertical="center"/>
    </xf>
    <xf numFmtId="14" fontId="6" fillId="0" borderId="0" xfId="2" applyNumberFormat="1" applyAlignment="1">
      <alignment horizontal="left" vertical="center" wrapText="1"/>
    </xf>
    <xf numFmtId="164" fontId="12" fillId="0" borderId="16" xfId="2" applyNumberFormat="1" applyFont="1" applyBorder="1" applyAlignment="1">
      <alignment horizontal="left" vertical="center"/>
    </xf>
    <xf numFmtId="164" fontId="12" fillId="0" borderId="17" xfId="2" applyNumberFormat="1" applyFont="1" applyBorder="1" applyAlignment="1">
      <alignment horizontal="left" vertical="center"/>
    </xf>
    <xf numFmtId="164" fontId="12" fillId="0" borderId="17" xfId="2" applyNumberFormat="1" applyFont="1" applyBorder="1" applyAlignment="1" applyProtection="1">
      <alignment horizontal="left" vertical="center"/>
      <protection locked="0"/>
    </xf>
    <xf numFmtId="14" fontId="6" fillId="0" borderId="17" xfId="2" applyNumberFormat="1" applyBorder="1" applyAlignment="1" applyProtection="1">
      <alignment horizontal="left" vertical="center" wrapText="1"/>
      <protection locked="0"/>
    </xf>
    <xf numFmtId="164" fontId="12" fillId="0" borderId="18" xfId="2" applyNumberFormat="1" applyFont="1" applyBorder="1" applyAlignment="1" applyProtection="1">
      <alignment horizontal="left" vertical="center"/>
      <protection locked="0"/>
    </xf>
    <xf numFmtId="0" fontId="6" fillId="0" borderId="0" xfId="1" applyFont="1" applyProtection="1">
      <protection locked="0"/>
    </xf>
    <xf numFmtId="164" fontId="12" fillId="0" borderId="17" xfId="2" applyNumberFormat="1" applyFont="1" applyBorder="1" applyAlignment="1">
      <alignment vertical="center"/>
    </xf>
    <xf numFmtId="164" fontId="12" fillId="0" borderId="17" xfId="2" applyNumberFormat="1" applyFont="1" applyBorder="1" applyAlignment="1">
      <alignment horizontal="right" vertical="center"/>
    </xf>
    <xf numFmtId="164" fontId="12" fillId="0" borderId="17" xfId="2" applyNumberFormat="1" applyFont="1" applyBorder="1" applyAlignment="1" applyProtection="1">
      <alignment horizontal="right" vertical="center"/>
      <protection locked="0"/>
    </xf>
    <xf numFmtId="14" fontId="6" fillId="0" borderId="17" xfId="2" applyNumberFormat="1" applyBorder="1" applyAlignment="1">
      <alignment horizontal="left" vertical="center" wrapText="1"/>
    </xf>
    <xf numFmtId="164" fontId="12" fillId="0" borderId="0" xfId="2" applyNumberFormat="1" applyFont="1" applyAlignment="1" applyProtection="1">
      <alignment horizontal="left" vertical="center"/>
      <protection locked="0"/>
    </xf>
    <xf numFmtId="0" fontId="6" fillId="0" borderId="19" xfId="1" applyFont="1" applyBorder="1" applyProtection="1">
      <protection locked="0"/>
    </xf>
    <xf numFmtId="164" fontId="12" fillId="0" borderId="16" xfId="2" applyNumberFormat="1" applyFont="1" applyBorder="1" applyAlignment="1">
      <alignment vertical="center"/>
    </xf>
    <xf numFmtId="164" fontId="12" fillId="0" borderId="17" xfId="2" applyNumberFormat="1" applyFont="1" applyBorder="1" applyAlignment="1" applyProtection="1">
      <alignment vertical="center"/>
      <protection locked="0"/>
    </xf>
    <xf numFmtId="164" fontId="12" fillId="0" borderId="18" xfId="2" applyNumberFormat="1" applyFont="1" applyBorder="1" applyAlignment="1" applyProtection="1">
      <alignment vertical="center"/>
      <protection locked="0"/>
    </xf>
    <xf numFmtId="164" fontId="12" fillId="0" borderId="17" xfId="2" quotePrefix="1" applyNumberFormat="1" applyFont="1" applyBorder="1" applyAlignment="1">
      <alignment horizontal="center" vertical="center"/>
    </xf>
    <xf numFmtId="164" fontId="12" fillId="0" borderId="20" xfId="2" applyNumberFormat="1" applyFont="1" applyBorder="1" applyAlignment="1">
      <alignment horizontal="left" vertical="center"/>
    </xf>
    <xf numFmtId="164" fontId="12" fillId="0" borderId="21" xfId="2" applyNumberFormat="1" applyFont="1" applyBorder="1" applyAlignment="1">
      <alignment horizontal="left" vertical="center"/>
    </xf>
    <xf numFmtId="164" fontId="12" fillId="0" borderId="21" xfId="2" applyNumberFormat="1" applyFont="1" applyBorder="1" applyAlignment="1" applyProtection="1">
      <alignment horizontal="left" vertical="center"/>
      <protection locked="0"/>
    </xf>
    <xf numFmtId="14" fontId="6" fillId="0" borderId="21" xfId="2" applyNumberFormat="1" applyBorder="1" applyAlignment="1" applyProtection="1">
      <alignment horizontal="left" vertical="center" wrapText="1"/>
      <protection locked="0"/>
    </xf>
    <xf numFmtId="164" fontId="12" fillId="0" borderId="22" xfId="2" applyNumberFormat="1" applyFont="1" applyBorder="1" applyAlignment="1" applyProtection="1">
      <alignment vertical="center"/>
      <protection locked="0"/>
    </xf>
    <xf numFmtId="0" fontId="1" fillId="0" borderId="0" xfId="2" applyFont="1" applyAlignment="1">
      <alignment horizontal="left" vertical="center"/>
    </xf>
    <xf numFmtId="0" fontId="1" fillId="0" borderId="0" xfId="2" applyFont="1" applyAlignment="1">
      <alignment horizontal="right" vertical="center"/>
    </xf>
    <xf numFmtId="0" fontId="13" fillId="6" borderId="0" xfId="1" applyFont="1" applyFill="1"/>
    <xf numFmtId="0" fontId="1" fillId="0" borderId="15" xfId="2" applyFont="1" applyBorder="1" applyAlignment="1">
      <alignment vertical="center"/>
    </xf>
    <xf numFmtId="164" fontId="12" fillId="0" borderId="15" xfId="2" applyNumberFormat="1" applyFont="1" applyBorder="1" applyAlignment="1">
      <alignment horizontal="left" vertical="center"/>
    </xf>
    <xf numFmtId="14" fontId="6" fillId="0" borderId="15" xfId="2" applyNumberFormat="1" applyBorder="1" applyAlignment="1">
      <alignment horizontal="left" vertical="center" wrapText="1"/>
    </xf>
    <xf numFmtId="14" fontId="12" fillId="0" borderId="15" xfId="2" applyNumberFormat="1" applyFont="1" applyBorder="1" applyAlignment="1">
      <alignment horizontal="left" vertical="center"/>
    </xf>
    <xf numFmtId="14" fontId="12" fillId="0" borderId="15" xfId="2" applyNumberFormat="1" applyFont="1" applyBorder="1" applyAlignment="1">
      <alignment horizontal="left" vertical="center" wrapText="1"/>
    </xf>
    <xf numFmtId="14" fontId="12" fillId="0" borderId="15" xfId="2" applyNumberFormat="1" applyFont="1" applyBorder="1" applyAlignment="1" applyProtection="1">
      <alignment horizontal="left" vertical="center" wrapText="1"/>
      <protection locked="0"/>
    </xf>
    <xf numFmtId="164" fontId="12" fillId="0" borderId="18" xfId="2" applyNumberFormat="1" applyFont="1" applyBorder="1" applyAlignment="1">
      <alignment horizontal="left" vertical="center"/>
    </xf>
    <xf numFmtId="164" fontId="12" fillId="0" borderId="16" xfId="2" applyNumberFormat="1" applyFont="1" applyBorder="1" applyAlignment="1">
      <alignment horizontal="right" vertical="center"/>
    </xf>
    <xf numFmtId="164" fontId="12" fillId="0" borderId="17" xfId="2" applyNumberFormat="1" applyFont="1" applyBorder="1" applyAlignment="1" applyProtection="1">
      <alignment horizontal="left" vertical="top"/>
      <protection locked="0"/>
    </xf>
    <xf numFmtId="0" fontId="6" fillId="0" borderId="17" xfId="2" applyBorder="1" applyAlignment="1" applyProtection="1">
      <alignment horizontal="left" vertical="center"/>
      <protection locked="0"/>
    </xf>
    <xf numFmtId="0" fontId="6" fillId="0" borderId="18" xfId="2" applyBorder="1" applyAlignment="1" applyProtection="1">
      <alignment horizontal="left" vertical="center"/>
      <protection locked="0"/>
    </xf>
    <xf numFmtId="0" fontId="6" fillId="0" borderId="0" xfId="2" applyAlignment="1">
      <alignment horizontal="left" vertical="center" wrapText="1"/>
    </xf>
    <xf numFmtId="0" fontId="1" fillId="0" borderId="0" xfId="1" applyFont="1"/>
    <xf numFmtId="0" fontId="14" fillId="0" borderId="0" xfId="1" applyFont="1"/>
    <xf numFmtId="0" fontId="15" fillId="0" borderId="0" xfId="1" applyFont="1"/>
    <xf numFmtId="0" fontId="13" fillId="0" borderId="0" xfId="2" applyFont="1" applyAlignment="1">
      <alignment vertical="center"/>
    </xf>
    <xf numFmtId="0" fontId="4" fillId="0" borderId="23" xfId="1" applyFont="1" applyBorder="1" applyAlignment="1">
      <alignment horizontal="center" vertical="center"/>
    </xf>
    <xf numFmtId="0" fontId="4" fillId="0" borderId="23" xfId="1" applyFont="1" applyBorder="1" applyAlignment="1">
      <alignment horizontal="center" vertical="center" wrapText="1"/>
    </xf>
    <xf numFmtId="0" fontId="5" fillId="0" borderId="1" xfId="1" applyBorder="1"/>
    <xf numFmtId="0" fontId="12" fillId="0" borderId="16" xfId="1" applyFont="1" applyBorder="1"/>
    <xf numFmtId="0" fontId="12" fillId="0" borderId="17" xfId="1" applyFont="1" applyBorder="1"/>
    <xf numFmtId="0" fontId="12" fillId="0" borderId="18" xfId="1" applyFont="1" applyBorder="1"/>
    <xf numFmtId="0" fontId="5" fillId="0" borderId="8" xfId="1" applyBorder="1"/>
    <xf numFmtId="0" fontId="5" fillId="0" borderId="12" xfId="1" applyBorder="1"/>
    <xf numFmtId="0" fontId="5" fillId="0" borderId="4" xfId="1" applyBorder="1"/>
    <xf numFmtId="165" fontId="14" fillId="0" borderId="23" xfId="1" applyNumberFormat="1" applyFont="1" applyBorder="1" applyAlignment="1" applyProtection="1">
      <alignment horizontal="center"/>
      <protection locked="0"/>
    </xf>
    <xf numFmtId="166" fontId="14" fillId="0" borderId="23" xfId="1" applyNumberFormat="1" applyFont="1" applyBorder="1" applyAlignment="1">
      <alignment horizontal="center"/>
    </xf>
    <xf numFmtId="0" fontId="14" fillId="0" borderId="23" xfId="1" applyFont="1" applyBorder="1" applyProtection="1">
      <protection locked="0"/>
    </xf>
    <xf numFmtId="0" fontId="14" fillId="0" borderId="23" xfId="1" applyFont="1" applyBorder="1"/>
    <xf numFmtId="166" fontId="14" fillId="0" borderId="23" xfId="1" applyNumberFormat="1" applyFont="1" applyBorder="1" applyAlignment="1" applyProtection="1">
      <alignment horizontal="center"/>
      <protection locked="0"/>
    </xf>
    <xf numFmtId="0" fontId="5" fillId="0" borderId="0" xfId="1" applyAlignment="1">
      <alignment horizontal="center"/>
    </xf>
    <xf numFmtId="0" fontId="5" fillId="0" borderId="10" xfId="1" applyBorder="1"/>
    <xf numFmtId="0" fontId="9" fillId="0" borderId="9" xfId="1" applyFont="1" applyBorder="1" applyAlignment="1">
      <alignment horizontal="center" vertical="center"/>
    </xf>
    <xf numFmtId="0" fontId="14" fillId="0" borderId="23" xfId="1" applyFont="1" applyBorder="1" applyAlignment="1" applyProtection="1">
      <alignment horizontal="center"/>
      <protection locked="0"/>
    </xf>
    <xf numFmtId="0" fontId="12" fillId="0" borderId="18" xfId="1" applyFont="1" applyBorder="1" applyAlignment="1">
      <alignment horizontal="center"/>
    </xf>
    <xf numFmtId="165" fontId="14" fillId="0" borderId="23" xfId="1" applyNumberFormat="1" applyFont="1" applyBorder="1" applyAlignment="1">
      <alignment horizontal="center"/>
    </xf>
    <xf numFmtId="0" fontId="14" fillId="0" borderId="0" xfId="2" applyFont="1" applyAlignment="1">
      <alignment vertical="center"/>
    </xf>
    <xf numFmtId="0" fontId="14" fillId="0" borderId="23" xfId="1" applyFont="1" applyBorder="1" applyAlignment="1">
      <alignment horizontal="center"/>
    </xf>
    <xf numFmtId="0" fontId="10" fillId="0" borderId="0" xfId="1" applyFont="1" applyAlignment="1">
      <alignment vertical="center"/>
    </xf>
    <xf numFmtId="0" fontId="13" fillId="5" borderId="13" xfId="2" applyFont="1" applyFill="1" applyBorder="1" applyAlignment="1">
      <alignment vertical="center"/>
    </xf>
    <xf numFmtId="14" fontId="6" fillId="0" borderId="24" xfId="1" applyNumberFormat="1" applyFont="1" applyBorder="1"/>
    <xf numFmtId="0" fontId="18" fillId="9" borderId="25" xfId="2" applyFont="1" applyFill="1" applyBorder="1" applyAlignment="1">
      <alignment horizontal="center" vertical="center"/>
    </xf>
    <xf numFmtId="164" fontId="19" fillId="9" borderId="26" xfId="2" applyNumberFormat="1" applyFont="1" applyFill="1" applyBorder="1" applyAlignment="1">
      <alignment vertical="center"/>
    </xf>
    <xf numFmtId="0" fontId="19" fillId="9" borderId="26" xfId="2" applyFont="1" applyFill="1" applyBorder="1" applyAlignment="1">
      <alignment horizontal="center" vertical="center"/>
    </xf>
    <xf numFmtId="0" fontId="2" fillId="0" borderId="0" xfId="2" applyFont="1" applyAlignment="1">
      <alignment horizontal="center" vertical="center"/>
    </xf>
    <xf numFmtId="0" fontId="2" fillId="0" borderId="28" xfId="2" applyFont="1" applyBorder="1" applyAlignment="1">
      <alignment horizontal="center" vertical="center"/>
    </xf>
    <xf numFmtId="0" fontId="2" fillId="0" borderId="11" xfId="2" applyFont="1" applyBorder="1" applyAlignment="1">
      <alignment horizontal="center" vertical="center"/>
    </xf>
    <xf numFmtId="0" fontId="2" fillId="10" borderId="11" xfId="2" applyFont="1" applyFill="1" applyBorder="1" applyAlignment="1">
      <alignment horizontal="center" vertical="center"/>
    </xf>
    <xf numFmtId="0" fontId="2" fillId="10" borderId="29" xfId="2" applyFont="1" applyFill="1" applyBorder="1" applyAlignment="1">
      <alignment horizontal="center" vertical="center"/>
    </xf>
    <xf numFmtId="165" fontId="8" fillId="0" borderId="0" xfId="1" applyNumberFormat="1" applyFont="1" applyAlignment="1">
      <alignment horizontal="left" vertical="center"/>
    </xf>
    <xf numFmtId="164" fontId="6" fillId="0" borderId="4" xfId="2" applyNumberFormat="1" applyBorder="1" applyAlignment="1">
      <alignment horizontal="center" vertical="center"/>
    </xf>
    <xf numFmtId="164" fontId="6" fillId="0" borderId="0" xfId="2" applyNumberFormat="1" applyAlignment="1">
      <alignment horizontal="center" vertical="center"/>
    </xf>
    <xf numFmtId="0" fontId="8" fillId="0" borderId="0" xfId="2" applyFont="1" applyAlignment="1">
      <alignment horizontal="right" vertical="center"/>
    </xf>
    <xf numFmtId="0" fontId="6" fillId="0" borderId="30" xfId="2" applyBorder="1" applyAlignment="1">
      <alignment horizontal="center" vertical="center"/>
    </xf>
    <xf numFmtId="0" fontId="6" fillId="0" borderId="0" xfId="2" applyAlignment="1">
      <alignment horizontal="center" vertical="center"/>
    </xf>
    <xf numFmtId="0" fontId="6" fillId="10" borderId="0" xfId="2" applyFill="1" applyAlignment="1">
      <alignment horizontal="center" vertical="center"/>
    </xf>
    <xf numFmtId="0" fontId="6" fillId="10" borderId="31" xfId="2" applyFill="1" applyBorder="1" applyAlignment="1">
      <alignment horizontal="center" vertical="center"/>
    </xf>
    <xf numFmtId="165" fontId="8" fillId="0" borderId="0" xfId="1" applyNumberFormat="1" applyFont="1" applyAlignment="1">
      <alignment horizontal="left"/>
    </xf>
    <xf numFmtId="164" fontId="6" fillId="0" borderId="10" xfId="2" applyNumberFormat="1" applyBorder="1" applyAlignment="1">
      <alignment horizontal="center" vertical="center"/>
    </xf>
    <xf numFmtId="164" fontId="6" fillId="0" borderId="11" xfId="2" applyNumberFormat="1" applyBorder="1" applyAlignment="1">
      <alignment horizontal="center" vertical="center"/>
    </xf>
    <xf numFmtId="0" fontId="6" fillId="0" borderId="32" xfId="2" applyBorder="1" applyAlignment="1">
      <alignment horizontal="center" vertical="center"/>
    </xf>
    <xf numFmtId="0" fontId="6" fillId="0" borderId="24" xfId="2" applyBorder="1" applyAlignment="1">
      <alignment horizontal="center" vertical="center"/>
    </xf>
    <xf numFmtId="167" fontId="8" fillId="11" borderId="24" xfId="2" applyNumberFormat="1" applyFont="1" applyFill="1" applyBorder="1" applyAlignment="1">
      <alignment horizontal="center" vertical="center"/>
    </xf>
    <xf numFmtId="167" fontId="6" fillId="11" borderId="33" xfId="2" applyNumberFormat="1" applyFill="1" applyBorder="1" applyAlignment="1">
      <alignment horizontal="center" vertical="center"/>
    </xf>
    <xf numFmtId="0" fontId="8" fillId="0" borderId="0" xfId="1" applyFont="1" applyAlignment="1">
      <alignment horizontal="left" vertical="center"/>
    </xf>
    <xf numFmtId="0" fontId="8" fillId="0" borderId="0" xfId="1" applyFont="1" applyAlignment="1">
      <alignment horizontal="left"/>
    </xf>
    <xf numFmtId="0" fontId="6" fillId="0" borderId="11" xfId="2" applyBorder="1" applyAlignment="1">
      <alignment horizontal="center" vertical="center"/>
    </xf>
    <xf numFmtId="0" fontId="20" fillId="9" borderId="25" xfId="2" applyFont="1" applyFill="1" applyBorder="1" applyAlignment="1">
      <alignment horizontal="center" vertical="center"/>
    </xf>
    <xf numFmtId="0" fontId="6" fillId="0" borderId="0" xfId="2" applyAlignment="1">
      <alignment vertical="center"/>
    </xf>
    <xf numFmtId="0" fontId="22" fillId="5" borderId="13" xfId="2" applyFont="1" applyFill="1" applyBorder="1" applyAlignment="1">
      <alignment vertical="center"/>
    </xf>
    <xf numFmtId="0" fontId="6" fillId="0" borderId="0" xfId="1" applyFont="1" applyAlignment="1">
      <alignment horizontal="right"/>
    </xf>
    <xf numFmtId="168" fontId="8" fillId="0" borderId="0" xfId="1" applyNumberFormat="1" applyFont="1" applyAlignment="1">
      <alignment horizontal="center"/>
    </xf>
    <xf numFmtId="0" fontId="8" fillId="0" borderId="0" xfId="1" applyFont="1"/>
    <xf numFmtId="0" fontId="8" fillId="0" borderId="0" xfId="1" applyFont="1" applyAlignment="1">
      <alignment horizontal="right"/>
    </xf>
    <xf numFmtId="0" fontId="6" fillId="0" borderId="0" xfId="1" applyFont="1" applyAlignment="1">
      <alignment horizontal="center" vertical="top"/>
    </xf>
    <xf numFmtId="0" fontId="6" fillId="0" borderId="0" xfId="1" applyFont="1" applyAlignment="1">
      <alignment vertical="top"/>
    </xf>
    <xf numFmtId="0" fontId="5" fillId="8" borderId="9" xfId="1" applyFill="1" applyBorder="1" applyAlignment="1">
      <alignment horizontal="center" vertical="center"/>
    </xf>
    <xf numFmtId="0" fontId="6" fillId="0" borderId="0" xfId="1" applyFont="1" applyAlignment="1">
      <alignment horizontal="center" vertical="center"/>
    </xf>
    <xf numFmtId="0" fontId="8" fillId="0" borderId="0" xfId="1" applyFont="1" applyAlignment="1">
      <alignment horizontal="center" vertical="center"/>
    </xf>
    <xf numFmtId="0" fontId="8" fillId="0" borderId="0" xfId="1" applyFont="1" applyAlignment="1">
      <alignment vertical="top"/>
    </xf>
    <xf numFmtId="167" fontId="8" fillId="0" borderId="0" xfId="1" applyNumberFormat="1" applyFont="1" applyAlignment="1">
      <alignment vertical="top"/>
    </xf>
    <xf numFmtId="0" fontId="8" fillId="12" borderId="9" xfId="1" applyFont="1" applyFill="1" applyBorder="1" applyAlignment="1">
      <alignment horizontal="left" vertical="top"/>
    </xf>
    <xf numFmtId="0" fontId="8" fillId="13" borderId="9" xfId="1" applyFont="1" applyFill="1" applyBorder="1" applyAlignment="1">
      <alignment horizontal="left" vertical="top"/>
    </xf>
    <xf numFmtId="0" fontId="8" fillId="14" borderId="9" xfId="1" applyFont="1" applyFill="1" applyBorder="1" applyAlignment="1">
      <alignment horizontal="left" vertical="top"/>
    </xf>
    <xf numFmtId="0" fontId="8" fillId="13" borderId="9" xfId="1" applyFont="1" applyFill="1" applyBorder="1" applyAlignment="1">
      <alignment horizontal="right" vertical="top"/>
    </xf>
    <xf numFmtId="0" fontId="8" fillId="7" borderId="0" xfId="1" applyFont="1" applyFill="1"/>
    <xf numFmtId="0" fontId="4" fillId="0" borderId="0" xfId="1" applyFont="1"/>
    <xf numFmtId="0" fontId="13" fillId="5" borderId="8" xfId="2" applyFont="1" applyFill="1" applyBorder="1" applyAlignment="1">
      <alignment vertical="center"/>
    </xf>
    <xf numFmtId="0" fontId="6" fillId="16" borderId="12" xfId="2" applyFill="1" applyBorder="1" applyAlignment="1">
      <alignment horizontal="center" vertical="center"/>
    </xf>
    <xf numFmtId="0" fontId="6" fillId="16" borderId="10" xfId="2" applyFill="1" applyBorder="1" applyAlignment="1">
      <alignment horizontal="center" vertical="center"/>
    </xf>
    <xf numFmtId="0" fontId="6" fillId="16" borderId="11" xfId="2" applyFill="1" applyBorder="1" applyAlignment="1">
      <alignment horizontal="center" vertical="center"/>
    </xf>
    <xf numFmtId="0" fontId="6" fillId="0" borderId="10" xfId="2" applyBorder="1" applyAlignment="1">
      <alignment horizontal="center" vertical="center"/>
    </xf>
    <xf numFmtId="0" fontId="6" fillId="16" borderId="8" xfId="2" applyFill="1" applyBorder="1" applyAlignment="1">
      <alignment horizontal="center" vertical="center"/>
    </xf>
    <xf numFmtId="0" fontId="6" fillId="16" borderId="4" xfId="2" applyFill="1" applyBorder="1" applyAlignment="1">
      <alignment horizontal="center" vertical="center"/>
    </xf>
    <xf numFmtId="0" fontId="6" fillId="16" borderId="0" xfId="2" applyFill="1" applyAlignment="1">
      <alignment horizontal="center" vertical="center"/>
    </xf>
    <xf numFmtId="0" fontId="6" fillId="0" borderId="4" xfId="2" applyBorder="1" applyAlignment="1">
      <alignment horizontal="center" vertical="center"/>
    </xf>
    <xf numFmtId="0" fontId="2" fillId="16" borderId="7" xfId="2" applyFont="1" applyFill="1" applyBorder="1" applyAlignment="1">
      <alignment horizontal="center" vertical="center"/>
    </xf>
    <xf numFmtId="0" fontId="2" fillId="16" borderId="5" xfId="2" applyFont="1" applyFill="1" applyBorder="1" applyAlignment="1">
      <alignment horizontal="center" vertical="center"/>
    </xf>
    <xf numFmtId="0" fontId="2" fillId="16" borderId="6" xfId="2" applyFont="1" applyFill="1" applyBorder="1" applyAlignment="1">
      <alignment horizontal="center" vertical="center"/>
    </xf>
    <xf numFmtId="0" fontId="2" fillId="0" borderId="6" xfId="2" applyFont="1" applyBorder="1" applyAlignment="1">
      <alignment horizontal="center" vertical="center"/>
    </xf>
    <xf numFmtId="0" fontId="2" fillId="0" borderId="5" xfId="2" applyFont="1" applyBorder="1" applyAlignment="1">
      <alignment horizontal="center" vertical="center"/>
    </xf>
    <xf numFmtId="0" fontId="5" fillId="0" borderId="4" xfId="1" applyBorder="1" applyAlignment="1" applyProtection="1">
      <alignment vertical="center"/>
      <protection locked="0"/>
    </xf>
    <xf numFmtId="164" fontId="6" fillId="10" borderId="12" xfId="2" applyNumberFormat="1" applyFill="1" applyBorder="1" applyAlignment="1">
      <alignment horizontal="center" vertical="center"/>
    </xf>
    <xf numFmtId="164" fontId="6" fillId="10" borderId="10" xfId="2" applyNumberFormat="1" applyFill="1" applyBorder="1" applyAlignment="1">
      <alignment horizontal="center" vertical="center"/>
    </xf>
    <xf numFmtId="164" fontId="6" fillId="10" borderId="8" xfId="2" applyNumberFormat="1" applyFill="1" applyBorder="1" applyAlignment="1">
      <alignment horizontal="center" vertical="center"/>
    </xf>
    <xf numFmtId="164" fontId="6" fillId="10" borderId="4" xfId="2" applyNumberFormat="1" applyFill="1" applyBorder="1" applyAlignment="1">
      <alignment horizontal="center" vertical="center"/>
    </xf>
    <xf numFmtId="164" fontId="6" fillId="10" borderId="3" xfId="2" applyNumberFormat="1" applyFill="1" applyBorder="1" applyAlignment="1">
      <alignment horizontal="center" vertical="center"/>
    </xf>
    <xf numFmtId="164" fontId="6" fillId="10" borderId="1" xfId="2" applyNumberFormat="1" applyFill="1" applyBorder="1" applyAlignment="1">
      <alignment horizontal="center" vertical="center"/>
    </xf>
    <xf numFmtId="164" fontId="6" fillId="0" borderId="2" xfId="2" applyNumberFormat="1" applyBorder="1" applyAlignment="1">
      <alignment horizontal="center" vertical="center"/>
    </xf>
    <xf numFmtId="164" fontId="6" fillId="0" borderId="1" xfId="2" applyNumberFormat="1" applyBorder="1" applyAlignment="1">
      <alignment horizontal="center" vertical="center"/>
    </xf>
    <xf numFmtId="0" fontId="2" fillId="10" borderId="7" xfId="2" applyFont="1" applyFill="1" applyBorder="1" applyAlignment="1">
      <alignment horizontal="center" vertical="center"/>
    </xf>
    <xf numFmtId="0" fontId="2" fillId="10" borderId="5" xfId="2" applyFont="1" applyFill="1" applyBorder="1" applyAlignment="1">
      <alignment horizontal="center" vertical="center"/>
    </xf>
    <xf numFmtId="164" fontId="6" fillId="0" borderId="0" xfId="1" applyNumberFormat="1" applyFont="1"/>
    <xf numFmtId="0" fontId="5" fillId="0" borderId="10" xfId="1" applyBorder="1" applyAlignment="1" applyProtection="1">
      <alignment vertical="center"/>
      <protection locked="0"/>
    </xf>
    <xf numFmtId="0" fontId="5" fillId="0" borderId="8" xfId="1" applyBorder="1" applyAlignment="1" applyProtection="1">
      <alignment horizontal="center" vertical="center"/>
      <protection locked="0"/>
    </xf>
    <xf numFmtId="0" fontId="6" fillId="0" borderId="9" xfId="2" applyBorder="1" applyAlignment="1">
      <alignment horizontal="center" vertical="center"/>
    </xf>
    <xf numFmtId="14" fontId="5" fillId="0" borderId="3" xfId="1" applyNumberFormat="1" applyBorder="1" applyAlignment="1" applyProtection="1">
      <alignment horizontal="center" vertical="center"/>
      <protection locked="0"/>
    </xf>
    <xf numFmtId="0" fontId="5" fillId="0" borderId="1" xfId="1" applyBorder="1" applyAlignment="1" applyProtection="1">
      <alignment vertical="center"/>
      <protection locked="0"/>
    </xf>
    <xf numFmtId="14" fontId="6" fillId="0" borderId="9" xfId="2" applyNumberFormat="1" applyBorder="1" applyAlignment="1">
      <alignment horizontal="center" vertical="center"/>
    </xf>
    <xf numFmtId="0" fontId="5" fillId="0" borderId="11" xfId="1" applyBorder="1" applyAlignment="1" applyProtection="1">
      <alignment horizontal="center" vertical="center"/>
      <protection locked="0"/>
    </xf>
    <xf numFmtId="0" fontId="5" fillId="0" borderId="11" xfId="1" applyBorder="1" applyAlignment="1" applyProtection="1">
      <alignment vertical="center"/>
      <protection locked="0"/>
    </xf>
    <xf numFmtId="0" fontId="6" fillId="0" borderId="0" xfId="2" applyAlignment="1">
      <alignment horizontal="right" vertical="center"/>
    </xf>
    <xf numFmtId="0" fontId="6" fillId="0" borderId="0" xfId="1" applyFont="1" applyAlignment="1">
      <alignment horizontal="left" vertical="center"/>
    </xf>
    <xf numFmtId="0" fontId="13" fillId="5" borderId="8" xfId="2" applyFont="1" applyFill="1" applyBorder="1" applyAlignment="1">
      <alignment horizontal="center" vertical="center"/>
    </xf>
    <xf numFmtId="0" fontId="6" fillId="10" borderId="12" xfId="2" applyFill="1" applyBorder="1" applyAlignment="1">
      <alignment horizontal="center" vertical="center"/>
    </xf>
    <xf numFmtId="0" fontId="6" fillId="10" borderId="10" xfId="2" applyFill="1" applyBorder="1" applyAlignment="1">
      <alignment horizontal="center" vertical="center"/>
    </xf>
    <xf numFmtId="0" fontId="6" fillId="10" borderId="8" xfId="2" applyFill="1" applyBorder="1" applyAlignment="1">
      <alignment horizontal="center" vertical="center"/>
    </xf>
    <xf numFmtId="0" fontId="6" fillId="10" borderId="4" xfId="2" applyFill="1" applyBorder="1" applyAlignment="1">
      <alignment horizontal="center" vertical="center"/>
    </xf>
    <xf numFmtId="49" fontId="5" fillId="0" borderId="3" xfId="1" applyNumberFormat="1" applyBorder="1" applyAlignment="1" applyProtection="1">
      <alignment horizontal="center" vertical="center"/>
      <protection locked="0"/>
    </xf>
    <xf numFmtId="169" fontId="6" fillId="0" borderId="0" xfId="2" applyNumberFormat="1" applyAlignment="1">
      <alignment vertical="center"/>
    </xf>
    <xf numFmtId="0" fontId="12" fillId="0" borderId="15" xfId="2" applyFont="1" applyBorder="1" applyAlignment="1">
      <alignment horizontal="right"/>
    </xf>
    <xf numFmtId="0" fontId="25" fillId="0" borderId="15" xfId="2" applyFont="1" applyBorder="1" applyAlignment="1">
      <alignment horizontal="right"/>
    </xf>
    <xf numFmtId="0" fontId="13" fillId="0" borderId="19" xfId="2" applyFont="1" applyBorder="1" applyAlignment="1">
      <alignment vertical="center"/>
    </xf>
    <xf numFmtId="0" fontId="13" fillId="0" borderId="35" xfId="2" applyFont="1" applyBorder="1" applyAlignment="1">
      <alignment vertical="center"/>
    </xf>
    <xf numFmtId="0" fontId="6" fillId="0" borderId="37" xfId="2" applyBorder="1" applyAlignment="1">
      <alignment vertical="center"/>
    </xf>
    <xf numFmtId="0" fontId="13" fillId="0" borderId="38" xfId="2" applyFont="1" applyBorder="1" applyAlignment="1">
      <alignment vertical="center"/>
    </xf>
    <xf numFmtId="0" fontId="13" fillId="0" borderId="37" xfId="2" applyFont="1" applyBorder="1" applyAlignment="1">
      <alignment vertical="center"/>
    </xf>
    <xf numFmtId="0" fontId="6" fillId="0" borderId="34" xfId="2" applyBorder="1" applyAlignment="1">
      <alignment vertical="center"/>
    </xf>
    <xf numFmtId="0" fontId="13" fillId="0" borderId="34" xfId="2" applyFont="1" applyBorder="1" applyAlignment="1">
      <alignment vertical="center"/>
    </xf>
    <xf numFmtId="0" fontId="13" fillId="0" borderId="39" xfId="2" applyFont="1" applyBorder="1" applyAlignment="1">
      <alignment vertical="center"/>
    </xf>
    <xf numFmtId="0" fontId="13" fillId="0" borderId="40" xfId="2" applyFont="1" applyBorder="1" applyAlignment="1">
      <alignment vertical="center"/>
    </xf>
    <xf numFmtId="0" fontId="6" fillId="0" borderId="15" xfId="2" applyBorder="1" applyAlignment="1">
      <alignment vertical="center"/>
    </xf>
    <xf numFmtId="0" fontId="25" fillId="0" borderId="0" xfId="2" applyFont="1" applyAlignment="1">
      <alignment horizontal="right"/>
    </xf>
    <xf numFmtId="0" fontId="13" fillId="0" borderId="41" xfId="2" applyFont="1" applyBorder="1" applyAlignment="1">
      <alignment vertical="center"/>
    </xf>
    <xf numFmtId="0" fontId="13" fillId="0" borderId="42" xfId="2" applyFont="1" applyBorder="1" applyAlignment="1">
      <alignment vertical="center"/>
    </xf>
    <xf numFmtId="0" fontId="13" fillId="0" borderId="43" xfId="2" applyFont="1" applyBorder="1" applyAlignment="1">
      <alignment vertical="center"/>
    </xf>
    <xf numFmtId="0" fontId="13" fillId="0" borderId="44" xfId="2" applyFont="1" applyBorder="1" applyAlignment="1">
      <alignment vertical="center"/>
    </xf>
    <xf numFmtId="0" fontId="6" fillId="0" borderId="36" xfId="2" applyBorder="1" applyAlignment="1">
      <alignment vertical="center"/>
    </xf>
    <xf numFmtId="0" fontId="13" fillId="0" borderId="45" xfId="2" applyFont="1" applyBorder="1" applyAlignment="1">
      <alignment vertical="center"/>
    </xf>
    <xf numFmtId="0" fontId="13" fillId="0" borderId="36" xfId="2" applyFont="1" applyBorder="1" applyAlignment="1">
      <alignment vertical="center"/>
    </xf>
    <xf numFmtId="0" fontId="6" fillId="0" borderId="12" xfId="2" applyBorder="1" applyAlignment="1">
      <alignment vertical="center"/>
    </xf>
    <xf numFmtId="0" fontId="6" fillId="0" borderId="10" xfId="2" applyBorder="1" applyAlignment="1">
      <alignment vertical="center"/>
    </xf>
    <xf numFmtId="0" fontId="6" fillId="0" borderId="8" xfId="2" applyBorder="1" applyAlignment="1">
      <alignment vertical="center"/>
    </xf>
    <xf numFmtId="0" fontId="6" fillId="0" borderId="4" xfId="2" applyBorder="1" applyAlignment="1">
      <alignment vertical="center"/>
    </xf>
    <xf numFmtId="0" fontId="22" fillId="0" borderId="0" xfId="2" applyFont="1" applyAlignment="1">
      <alignment vertical="center" wrapText="1"/>
    </xf>
    <xf numFmtId="0" fontId="6" fillId="0" borderId="0" xfId="2"/>
    <xf numFmtId="0" fontId="3" fillId="0" borderId="15" xfId="2" applyFont="1" applyBorder="1" applyAlignment="1">
      <alignment vertical="center"/>
    </xf>
    <xf numFmtId="0" fontId="17" fillId="0" borderId="15" xfId="2" applyFont="1" applyBorder="1" applyAlignment="1">
      <alignment horizontal="center" wrapText="1"/>
    </xf>
    <xf numFmtId="14" fontId="22" fillId="0" borderId="0" xfId="2" applyNumberFormat="1" applyFont="1" applyAlignment="1">
      <alignment horizontal="center" vertical="center"/>
    </xf>
    <xf numFmtId="0" fontId="13" fillId="0" borderId="8" xfId="2" applyFont="1" applyBorder="1" applyAlignment="1">
      <alignment vertical="center"/>
    </xf>
    <xf numFmtId="0" fontId="22" fillId="0" borderId="0" xfId="2" applyFont="1" applyAlignment="1">
      <alignment horizontal="justify" vertical="top" wrapText="1"/>
    </xf>
    <xf numFmtId="0" fontId="29" fillId="0" borderId="8" xfId="2" applyFont="1" applyBorder="1" applyAlignment="1">
      <alignment horizontal="center" vertical="top" wrapText="1"/>
    </xf>
    <xf numFmtId="164" fontId="6" fillId="0" borderId="0" xfId="2" applyNumberFormat="1" applyAlignment="1">
      <alignment vertical="center"/>
    </xf>
    <xf numFmtId="0" fontId="6" fillId="5" borderId="13" xfId="2" applyFill="1" applyBorder="1" applyAlignment="1">
      <alignment vertical="center"/>
    </xf>
    <xf numFmtId="0" fontId="6" fillId="10" borderId="33" xfId="2" applyFill="1" applyBorder="1" applyAlignment="1">
      <alignment horizontal="center" vertical="center"/>
    </xf>
    <xf numFmtId="0" fontId="6" fillId="10" borderId="32" xfId="2" applyFill="1" applyBorder="1" applyAlignment="1">
      <alignment horizontal="center" vertical="center"/>
    </xf>
    <xf numFmtId="164" fontId="8" fillId="0" borderId="39" xfId="2" applyNumberFormat="1" applyFont="1" applyBorder="1" applyAlignment="1">
      <alignment horizontal="center" vertical="center"/>
    </xf>
    <xf numFmtId="164" fontId="8" fillId="0" borderId="40" xfId="2" applyNumberFormat="1" applyFont="1" applyBorder="1" applyAlignment="1">
      <alignment horizontal="center" vertical="center"/>
    </xf>
    <xf numFmtId="164" fontId="8" fillId="0" borderId="15" xfId="2" applyNumberFormat="1" applyFont="1" applyBorder="1" applyAlignment="1">
      <alignment horizontal="center" vertical="center"/>
    </xf>
    <xf numFmtId="0" fontId="6" fillId="10" borderId="30" xfId="2" applyFill="1" applyBorder="1" applyAlignment="1">
      <alignment horizontal="center" vertical="center"/>
    </xf>
    <xf numFmtId="164" fontId="8" fillId="0" borderId="19" xfId="2" applyNumberFormat="1" applyFont="1" applyBorder="1" applyAlignment="1">
      <alignment horizontal="center" vertical="center"/>
    </xf>
    <xf numFmtId="164" fontId="8" fillId="0" borderId="35" xfId="2" applyNumberFormat="1" applyFont="1" applyBorder="1" applyAlignment="1">
      <alignment horizontal="center" vertical="center"/>
    </xf>
    <xf numFmtId="164" fontId="8" fillId="0" borderId="0" xfId="2" applyNumberFormat="1" applyFont="1" applyAlignment="1">
      <alignment horizontal="center" vertical="center"/>
    </xf>
    <xf numFmtId="0" fontId="22" fillId="0" borderId="15" xfId="2" applyFont="1" applyBorder="1" applyAlignment="1">
      <alignment horizontal="left" vertical="center"/>
    </xf>
    <xf numFmtId="0" fontId="2" fillId="10" borderId="31" xfId="2" applyFont="1" applyFill="1" applyBorder="1" applyAlignment="1">
      <alignment horizontal="center" vertical="center"/>
    </xf>
    <xf numFmtId="0" fontId="2" fillId="10" borderId="30" xfId="2" applyFont="1" applyFill="1" applyBorder="1" applyAlignment="1">
      <alignment horizontal="center" vertical="center"/>
    </xf>
    <xf numFmtId="0" fontId="2" fillId="0" borderId="30" xfId="2" applyFont="1" applyBorder="1" applyAlignment="1">
      <alignment horizontal="center" vertical="center"/>
    </xf>
    <xf numFmtId="0" fontId="2" fillId="0" borderId="19" xfId="2" applyFont="1" applyBorder="1" applyAlignment="1">
      <alignment horizontal="center" vertical="center"/>
    </xf>
    <xf numFmtId="0" fontId="2" fillId="0" borderId="35" xfId="2" applyFont="1" applyBorder="1" applyAlignment="1">
      <alignment horizontal="center" vertical="center"/>
    </xf>
    <xf numFmtId="0" fontId="22" fillId="0" borderId="0" xfId="2" applyFont="1" applyAlignment="1">
      <alignment vertical="center"/>
    </xf>
    <xf numFmtId="0" fontId="30" fillId="9" borderId="49" xfId="2" applyFont="1" applyFill="1" applyBorder="1" applyAlignment="1">
      <alignment horizontal="center" vertical="center"/>
    </xf>
    <xf numFmtId="164" fontId="31" fillId="0" borderId="19" xfId="2" applyNumberFormat="1" applyFont="1" applyBorder="1" applyAlignment="1">
      <alignment horizontal="center" vertical="center"/>
    </xf>
    <xf numFmtId="164" fontId="31" fillId="0" borderId="35" xfId="2" applyNumberFormat="1" applyFont="1" applyBorder="1" applyAlignment="1">
      <alignment horizontal="center" vertical="center"/>
    </xf>
    <xf numFmtId="164" fontId="31" fillId="0" borderId="0" xfId="2" applyNumberFormat="1" applyFont="1" applyAlignment="1">
      <alignment horizontal="center" vertical="center"/>
    </xf>
    <xf numFmtId="0" fontId="2" fillId="10" borderId="28" xfId="2" applyFont="1" applyFill="1" applyBorder="1" applyAlignment="1">
      <alignment horizontal="center" vertical="center"/>
    </xf>
    <xf numFmtId="0" fontId="22" fillId="0" borderId="0" xfId="2" applyFont="1" applyAlignment="1">
      <alignment horizontal="left" vertical="center"/>
    </xf>
    <xf numFmtId="0" fontId="2" fillId="0" borderId="39" xfId="2" applyFont="1" applyBorder="1" applyAlignment="1">
      <alignment horizontal="center" vertical="center"/>
    </xf>
    <xf numFmtId="0" fontId="2" fillId="0" borderId="15" xfId="2" applyFont="1" applyBorder="1" applyAlignment="1">
      <alignment horizontal="center" vertical="center"/>
    </xf>
    <xf numFmtId="0" fontId="2" fillId="0" borderId="40" xfId="2" applyFont="1" applyBorder="1" applyAlignment="1">
      <alignment horizontal="center" vertical="center"/>
    </xf>
    <xf numFmtId="0" fontId="22" fillId="0" borderId="15" xfId="2" applyFont="1" applyBorder="1" applyAlignment="1">
      <alignment vertical="center"/>
    </xf>
    <xf numFmtId="0" fontId="18" fillId="9" borderId="27" xfId="2" applyFont="1" applyFill="1" applyBorder="1" applyAlignment="1">
      <alignment horizontal="center" vertical="center"/>
    </xf>
    <xf numFmtId="0" fontId="18" fillId="9" borderId="26" xfId="2" applyFont="1" applyFill="1" applyBorder="1" applyAlignment="1">
      <alignment horizontal="center" vertical="center"/>
    </xf>
    <xf numFmtId="0" fontId="30" fillId="9" borderId="10" xfId="2" applyFont="1" applyFill="1" applyBorder="1" applyAlignment="1">
      <alignment horizontal="center" vertical="center"/>
    </xf>
    <xf numFmtId="0" fontId="13" fillId="9" borderId="49" xfId="2" applyFont="1" applyFill="1" applyBorder="1" applyAlignment="1">
      <alignment horizontal="center" vertical="center"/>
    </xf>
    <xf numFmtId="164" fontId="31" fillId="0" borderId="39" xfId="2" applyNumberFormat="1" applyFont="1" applyBorder="1" applyAlignment="1">
      <alignment horizontal="center" vertical="center"/>
    </xf>
    <xf numFmtId="164" fontId="31" fillId="0" borderId="40" xfId="2" applyNumberFormat="1" applyFont="1" applyBorder="1" applyAlignment="1">
      <alignment horizontal="center" vertical="center"/>
    </xf>
    <xf numFmtId="164" fontId="31" fillId="0" borderId="15" xfId="2" applyNumberFormat="1" applyFont="1" applyBorder="1" applyAlignment="1">
      <alignment horizontal="center" vertical="center"/>
    </xf>
    <xf numFmtId="0" fontId="18" fillId="9" borderId="50" xfId="2" applyFont="1" applyFill="1" applyBorder="1" applyAlignment="1">
      <alignment horizontal="center" vertical="center"/>
    </xf>
    <xf numFmtId="0" fontId="32" fillId="0" borderId="0" xfId="2" applyFont="1" applyAlignment="1">
      <alignment horizontal="right" vertical="center" wrapText="1"/>
    </xf>
    <xf numFmtId="0" fontId="32" fillId="0" borderId="38" xfId="2" applyFont="1" applyBorder="1" applyAlignment="1">
      <alignment horizontal="right" vertical="center" wrapText="1"/>
    </xf>
    <xf numFmtId="0" fontId="12" fillId="0" borderId="0" xfId="2" applyFont="1" applyAlignment="1">
      <alignment horizontal="right" vertical="center"/>
    </xf>
    <xf numFmtId="0" fontId="6" fillId="0" borderId="0" xfId="2" quotePrefix="1" applyAlignment="1">
      <alignment vertical="center"/>
    </xf>
    <xf numFmtId="14" fontId="13" fillId="0" borderId="11" xfId="2" applyNumberFormat="1" applyFont="1" applyBorder="1" applyAlignment="1">
      <alignment vertical="center"/>
    </xf>
    <xf numFmtId="0" fontId="13" fillId="0" borderId="0" xfId="2" applyFont="1" applyAlignment="1">
      <alignment vertical="top"/>
    </xf>
    <xf numFmtId="0" fontId="6" fillId="0" borderId="9" xfId="1" applyFont="1" applyBorder="1" applyAlignment="1">
      <alignment horizontal="center" vertical="center"/>
    </xf>
    <xf numFmtId="0" fontId="5" fillId="0" borderId="0" xfId="1" applyAlignment="1">
      <alignment horizontal="center" vertical="center"/>
    </xf>
    <xf numFmtId="0" fontId="6" fillId="0" borderId="0" xfId="1" applyFont="1" applyAlignment="1">
      <alignment vertical="center"/>
    </xf>
    <xf numFmtId="0" fontId="35" fillId="0" borderId="0" xfId="0" applyFont="1" applyAlignment="1">
      <alignment vertical="center"/>
    </xf>
    <xf numFmtId="0" fontId="21" fillId="0" borderId="0" xfId="2" applyFont="1" applyAlignment="1">
      <alignment horizontal="left" vertical="top"/>
    </xf>
    <xf numFmtId="0" fontId="21" fillId="0" borderId="0" xfId="2" applyFont="1" applyAlignment="1">
      <alignment vertical="top"/>
    </xf>
    <xf numFmtId="0" fontId="38" fillId="0" borderId="0" xfId="1" applyFont="1" applyAlignment="1">
      <alignment horizontal="right" vertical="top"/>
    </xf>
    <xf numFmtId="167" fontId="8" fillId="0" borderId="0" xfId="1" applyNumberFormat="1" applyFont="1" applyAlignment="1">
      <alignment horizontal="left" vertical="top"/>
    </xf>
    <xf numFmtId="0" fontId="8" fillId="0" borderId="0" xfId="1" applyFont="1" applyAlignment="1">
      <alignment horizontal="left" vertical="top"/>
    </xf>
    <xf numFmtId="164" fontId="8" fillId="0" borderId="0" xfId="1" applyNumberFormat="1" applyFont="1" applyAlignment="1">
      <alignment horizontal="left" vertical="top"/>
    </xf>
    <xf numFmtId="0" fontId="0" fillId="3" borderId="9" xfId="2" applyFont="1" applyFill="1" applyBorder="1" applyAlignment="1">
      <alignment horizontal="center" vertical="center"/>
    </xf>
    <xf numFmtId="0" fontId="5" fillId="3" borderId="9" xfId="1" applyFill="1" applyBorder="1" applyAlignment="1">
      <alignment horizontal="center" vertical="center"/>
    </xf>
    <xf numFmtId="0" fontId="5" fillId="0" borderId="12" xfId="1" applyBorder="1" applyAlignment="1">
      <alignment horizontal="center" vertical="center"/>
    </xf>
    <xf numFmtId="49" fontId="5" fillId="0" borderId="9" xfId="1" applyNumberFormat="1" applyBorder="1" applyAlignment="1" applyProtection="1">
      <alignment horizontal="center" vertical="center"/>
      <protection locked="0"/>
    </xf>
    <xf numFmtId="0" fontId="6" fillId="0" borderId="0" xfId="1" applyFont="1" applyAlignment="1">
      <alignment horizontal="left" vertical="top"/>
    </xf>
    <xf numFmtId="0" fontId="9" fillId="0" borderId="9" xfId="1" applyFont="1" applyBorder="1" applyAlignment="1">
      <alignment horizontal="center" vertical="center" wrapText="1"/>
    </xf>
    <xf numFmtId="0" fontId="5" fillId="0" borderId="0" xfId="1" applyAlignment="1">
      <alignment vertical="center"/>
    </xf>
    <xf numFmtId="0" fontId="9" fillId="0" borderId="0" xfId="1" applyFont="1" applyAlignment="1" applyProtection="1">
      <alignment horizontal="center" vertical="center"/>
      <protection locked="0"/>
    </xf>
    <xf numFmtId="0" fontId="9" fillId="0" borderId="9" xfId="1" applyFont="1" applyBorder="1" applyAlignment="1" applyProtection="1">
      <alignment horizontal="center" vertical="center"/>
      <protection locked="0"/>
    </xf>
    <xf numFmtId="0" fontId="6" fillId="0" borderId="9" xfId="1" applyFont="1" applyBorder="1" applyAlignment="1">
      <alignment horizontal="center" vertical="center" wrapText="1"/>
    </xf>
    <xf numFmtId="0" fontId="6" fillId="0" borderId="0" xfId="1" applyFont="1" applyAlignment="1" applyProtection="1">
      <alignment horizontal="center" vertical="center" wrapText="1"/>
      <protection locked="0"/>
    </xf>
    <xf numFmtId="0" fontId="6" fillId="0" borderId="9" xfId="1" applyFont="1" applyBorder="1" applyAlignment="1">
      <alignment vertical="center" wrapText="1"/>
    </xf>
    <xf numFmtId="0" fontId="6" fillId="0" borderId="0" xfId="1" applyFont="1" applyAlignment="1" applyProtection="1">
      <alignment vertical="center" wrapText="1"/>
      <protection locked="0"/>
    </xf>
    <xf numFmtId="0" fontId="16" fillId="0" borderId="9" xfId="1" applyFont="1" applyBorder="1" applyAlignment="1">
      <alignment horizontal="center" vertical="center" wrapText="1"/>
    </xf>
    <xf numFmtId="0" fontId="7" fillId="0" borderId="9" xfId="1" applyFont="1" applyBorder="1" applyAlignment="1">
      <alignment horizontal="center" vertical="center" wrapText="1"/>
    </xf>
    <xf numFmtId="0" fontId="13" fillId="0" borderId="51" xfId="2" applyFont="1" applyBorder="1" applyAlignment="1">
      <alignment vertical="center"/>
    </xf>
    <xf numFmtId="0" fontId="13" fillId="0" borderId="52" xfId="2" applyFont="1" applyBorder="1" applyAlignment="1">
      <alignment vertical="center"/>
    </xf>
    <xf numFmtId="0" fontId="13" fillId="0" borderId="53" xfId="2" applyFont="1" applyBorder="1" applyAlignment="1">
      <alignment vertical="center"/>
    </xf>
    <xf numFmtId="0" fontId="6" fillId="0" borderId="53" xfId="2" applyBorder="1" applyAlignment="1">
      <alignment vertical="center"/>
    </xf>
    <xf numFmtId="0" fontId="34" fillId="0" borderId="45" xfId="2" applyFont="1" applyBorder="1" applyAlignment="1">
      <alignment vertical="center"/>
    </xf>
    <xf numFmtId="0" fontId="22" fillId="0" borderId="0" xfId="2" applyFont="1" applyAlignment="1">
      <alignment horizontal="right" vertical="center" wrapText="1"/>
    </xf>
    <xf numFmtId="0" fontId="1" fillId="0" borderId="0" xfId="1" applyFont="1" applyAlignment="1">
      <alignment vertical="center" wrapText="1"/>
    </xf>
    <xf numFmtId="0" fontId="27" fillId="0" borderId="0" xfId="1" applyFont="1"/>
    <xf numFmtId="0" fontId="12" fillId="0" borderId="0" xfId="1" applyFont="1"/>
    <xf numFmtId="0" fontId="43" fillId="0" borderId="0" xfId="1" applyFont="1"/>
    <xf numFmtId="0" fontId="17" fillId="0" borderId="0" xfId="1" applyFont="1"/>
    <xf numFmtId="0" fontId="14" fillId="0" borderId="0" xfId="1" quotePrefix="1" applyFont="1"/>
    <xf numFmtId="0" fontId="14" fillId="0" borderId="0" xfId="1" applyFont="1" applyAlignment="1">
      <alignment horizontal="right"/>
    </xf>
    <xf numFmtId="0" fontId="14" fillId="0" borderId="0" xfId="1" applyFont="1" applyAlignment="1">
      <alignment horizontal="left"/>
    </xf>
    <xf numFmtId="0" fontId="45" fillId="0" borderId="0" xfId="1" applyFont="1"/>
    <xf numFmtId="0" fontId="43" fillId="0" borderId="0" xfId="2" applyFont="1" applyAlignment="1">
      <alignment vertical="center"/>
    </xf>
    <xf numFmtId="0" fontId="43" fillId="0" borderId="0" xfId="2" applyFont="1" applyAlignment="1" applyProtection="1">
      <alignment horizontal="right" vertical="center"/>
      <protection locked="0"/>
    </xf>
    <xf numFmtId="0" fontId="13" fillId="0" borderId="0" xfId="1" applyFont="1"/>
    <xf numFmtId="0" fontId="17" fillId="0" borderId="15" xfId="2" applyFont="1" applyBorder="1" applyAlignment="1">
      <alignment horizontal="left" vertical="top"/>
    </xf>
    <xf numFmtId="0" fontId="17" fillId="0" borderId="39" xfId="2" applyFont="1" applyBorder="1" applyAlignment="1">
      <alignment vertical="top"/>
    </xf>
    <xf numFmtId="0" fontId="17" fillId="0" borderId="40" xfId="2" applyFont="1" applyBorder="1" applyAlignment="1">
      <alignment vertical="top"/>
    </xf>
    <xf numFmtId="0" fontId="17" fillId="0" borderId="15" xfId="2" applyFont="1" applyBorder="1" applyAlignment="1">
      <alignment horizontal="right" vertical="top"/>
    </xf>
    <xf numFmtId="14" fontId="13" fillId="0" borderId="17" xfId="2" applyNumberFormat="1" applyFont="1" applyBorder="1" applyAlignment="1">
      <alignment horizontal="left" vertical="center" wrapText="1"/>
    </xf>
    <xf numFmtId="14" fontId="13" fillId="0" borderId="18" xfId="2" applyNumberFormat="1" applyFont="1" applyBorder="1" applyAlignment="1">
      <alignment horizontal="left" vertical="center" wrapText="1"/>
    </xf>
    <xf numFmtId="14" fontId="13" fillId="0" borderId="16" xfId="2" applyNumberFormat="1" applyFont="1" applyBorder="1" applyAlignment="1">
      <alignment horizontal="left" vertical="center" wrapText="1"/>
    </xf>
    <xf numFmtId="14" fontId="13" fillId="0" borderId="17" xfId="2" applyNumberFormat="1" applyFont="1" applyBorder="1" applyAlignment="1">
      <alignment horizontal="left" vertical="center"/>
    </xf>
    <xf numFmtId="0" fontId="13" fillId="0" borderId="18" xfId="2" applyFont="1" applyBorder="1" applyAlignment="1">
      <alignment horizontal="left" vertical="center" wrapText="1"/>
    </xf>
    <xf numFmtId="0" fontId="13" fillId="0" borderId="16" xfId="2" applyFont="1" applyBorder="1" applyAlignment="1">
      <alignment horizontal="left" vertical="center" wrapText="1"/>
    </xf>
    <xf numFmtId="0" fontId="13" fillId="0" borderId="17" xfId="2" applyFont="1" applyBorder="1" applyAlignment="1">
      <alignment horizontal="left" vertical="center" wrapText="1"/>
    </xf>
    <xf numFmtId="0" fontId="1" fillId="0" borderId="0" xfId="2" applyFont="1" applyAlignment="1">
      <alignment vertical="center"/>
    </xf>
    <xf numFmtId="0" fontId="43" fillId="0" borderId="0" xfId="2" applyFont="1" applyAlignment="1" applyProtection="1">
      <alignment horizontal="center" vertical="center"/>
      <protection locked="0"/>
    </xf>
    <xf numFmtId="0" fontId="43" fillId="0" borderId="0" xfId="2" applyFont="1" applyAlignment="1">
      <alignment horizontal="right" vertical="center"/>
    </xf>
    <xf numFmtId="0" fontId="1" fillId="0" borderId="0" xfId="2" applyFont="1" applyAlignment="1" applyProtection="1">
      <alignment horizontal="center" vertical="center"/>
      <protection locked="0"/>
    </xf>
    <xf numFmtId="0" fontId="43" fillId="0" borderId="0" xfId="2" applyFont="1" applyAlignment="1">
      <alignment horizontal="left" vertical="top"/>
    </xf>
    <xf numFmtId="0" fontId="17" fillId="0" borderId="0" xfId="2" applyFont="1" applyAlignment="1">
      <alignment vertical="top"/>
    </xf>
    <xf numFmtId="0" fontId="17" fillId="0" borderId="0" xfId="2" applyFont="1" applyAlignment="1">
      <alignment horizontal="center" vertical="top"/>
    </xf>
    <xf numFmtId="14" fontId="13" fillId="0" borderId="15" xfId="2" applyNumberFormat="1" applyFont="1" applyBorder="1" applyAlignment="1">
      <alignment horizontal="left" vertical="center" wrapText="1"/>
    </xf>
    <xf numFmtId="0" fontId="17" fillId="0" borderId="0" xfId="2" applyFont="1" applyAlignment="1">
      <alignment horizontal="left" vertical="top"/>
    </xf>
    <xf numFmtId="0" fontId="1" fillId="0" borderId="0" xfId="1" applyFont="1" applyAlignment="1">
      <alignment horizontal="center" vertical="center" wrapText="1"/>
    </xf>
    <xf numFmtId="0" fontId="6" fillId="0" borderId="0" xfId="1" applyFont="1" applyAlignment="1">
      <alignment horizontal="justify" wrapText="1"/>
    </xf>
    <xf numFmtId="0" fontId="6" fillId="0" borderId="0" xfId="1" applyFont="1" applyAlignment="1">
      <alignment horizontal="right" vertical="top"/>
    </xf>
    <xf numFmtId="0" fontId="46" fillId="0" borderId="0" xfId="1" applyFont="1" applyAlignment="1">
      <alignment horizontal="center" vertical="top"/>
    </xf>
    <xf numFmtId="0" fontId="48" fillId="0" borderId="0" xfId="0" applyFont="1"/>
    <xf numFmtId="0" fontId="35" fillId="0" borderId="0" xfId="0" applyFont="1"/>
    <xf numFmtId="0" fontId="35" fillId="0" borderId="54" xfId="0" applyFont="1" applyBorder="1"/>
    <xf numFmtId="0" fontId="48" fillId="0" borderId="55" xfId="0" applyFont="1" applyBorder="1" applyAlignment="1">
      <alignment horizontal="center"/>
    </xf>
    <xf numFmtId="0" fontId="37" fillId="0" borderId="0" xfId="2" applyFont="1" applyAlignment="1">
      <alignment horizontal="left" vertical="center"/>
    </xf>
    <xf numFmtId="0" fontId="6" fillId="0" borderId="0" xfId="1" applyFont="1" applyAlignment="1">
      <alignment horizontal="justify" vertical="top" wrapText="1"/>
    </xf>
    <xf numFmtId="0" fontId="49" fillId="0" borderId="0" xfId="0" applyFont="1" applyAlignment="1">
      <alignment horizontal="center" vertical="top"/>
    </xf>
    <xf numFmtId="0" fontId="1" fillId="0" borderId="38" xfId="2" applyFont="1" applyBorder="1" applyAlignment="1">
      <alignment horizontal="center" vertical="center" wrapText="1"/>
    </xf>
    <xf numFmtId="169" fontId="8" fillId="0" borderId="38" xfId="2" applyNumberFormat="1" applyFont="1" applyBorder="1" applyAlignment="1">
      <alignment horizontal="left" vertical="center"/>
    </xf>
    <xf numFmtId="0" fontId="8" fillId="0" borderId="38" xfId="2" applyFont="1" applyBorder="1" applyAlignment="1">
      <alignment horizontal="left" vertical="center"/>
    </xf>
    <xf numFmtId="0" fontId="3" fillId="0" borderId="56" xfId="2" applyFont="1" applyBorder="1" applyAlignment="1">
      <alignment vertical="center"/>
    </xf>
    <xf numFmtId="0" fontId="13" fillId="0" borderId="56" xfId="2" applyFont="1" applyBorder="1" applyAlignment="1">
      <alignment vertical="center"/>
    </xf>
    <xf numFmtId="0" fontId="8" fillId="0" borderId="0" xfId="2" applyFont="1" applyAlignment="1">
      <alignment horizontal="justify" vertical="top" wrapText="1"/>
    </xf>
    <xf numFmtId="0" fontId="36" fillId="17" borderId="0" xfId="1" applyFont="1" applyFill="1"/>
    <xf numFmtId="0" fontId="24" fillId="0" borderId="0" xfId="2" applyFont="1"/>
    <xf numFmtId="169" fontId="6" fillId="0" borderId="0" xfId="2" applyNumberFormat="1" applyAlignment="1">
      <alignment horizontal="right" vertical="center"/>
    </xf>
    <xf numFmtId="0" fontId="51" fillId="0" borderId="0" xfId="1" applyFont="1" applyAlignment="1">
      <alignment horizontal="center" vertical="center"/>
    </xf>
    <xf numFmtId="14" fontId="22" fillId="0" borderId="53" xfId="2" applyNumberFormat="1" applyFont="1" applyBorder="1" applyAlignment="1">
      <alignment vertical="center" wrapText="1"/>
    </xf>
    <xf numFmtId="0" fontId="52" fillId="0" borderId="0" xfId="1" applyFont="1"/>
    <xf numFmtId="0" fontId="36" fillId="0" borderId="0" xfId="1" applyFont="1" applyAlignment="1">
      <alignment horizontal="right" vertical="center"/>
    </xf>
    <xf numFmtId="0" fontId="50" fillId="0" borderId="0" xfId="1" applyFont="1" applyAlignment="1">
      <alignment horizontal="right" vertical="center"/>
    </xf>
    <xf numFmtId="0" fontId="51" fillId="0" borderId="0" xfId="1" applyFont="1" applyAlignment="1">
      <alignment horizontal="right" vertical="center"/>
    </xf>
    <xf numFmtId="0" fontId="53" fillId="0" borderId="0" xfId="1" applyFont="1" applyAlignment="1">
      <alignment horizontal="center" vertical="center"/>
    </xf>
    <xf numFmtId="0" fontId="54" fillId="0" borderId="0" xfId="1" applyFont="1" applyAlignment="1">
      <alignment horizontal="center" vertical="center"/>
    </xf>
    <xf numFmtId="0" fontId="55" fillId="0" borderId="0" xfId="1" applyFont="1" applyAlignment="1">
      <alignment horizontal="center" vertical="center"/>
    </xf>
    <xf numFmtId="0" fontId="5" fillId="0" borderId="0" xfId="1" applyAlignment="1">
      <alignment horizontal="left"/>
    </xf>
    <xf numFmtId="14" fontId="6" fillId="0" borderId="59" xfId="2" applyNumberFormat="1" applyBorder="1" applyAlignment="1">
      <alignment vertical="center" wrapText="1"/>
    </xf>
    <xf numFmtId="14" fontId="6" fillId="0" borderId="58" xfId="2" applyNumberFormat="1" applyBorder="1" applyAlignment="1">
      <alignment vertical="center" wrapText="1"/>
    </xf>
    <xf numFmtId="170" fontId="5" fillId="0" borderId="0" xfId="1" applyNumberFormat="1"/>
    <xf numFmtId="0" fontId="5" fillId="13" borderId="57" xfId="1" applyFill="1" applyBorder="1"/>
    <xf numFmtId="0" fontId="5" fillId="0" borderId="0" xfId="1"/>
    <xf numFmtId="0" fontId="5" fillId="18" borderId="0" xfId="1" applyFill="1"/>
    <xf numFmtId="0" fontId="5" fillId="19" borderId="0" xfId="1" applyFill="1"/>
    <xf numFmtId="0" fontId="5" fillId="20" borderId="0" xfId="1" applyFill="1"/>
    <xf numFmtId="0" fontId="5" fillId="0" borderId="0" xfId="1" applyFill="1"/>
    <xf numFmtId="0" fontId="5" fillId="15" borderId="0" xfId="1" applyFill="1"/>
    <xf numFmtId="0" fontId="5" fillId="17" borderId="0" xfId="1" applyFill="1"/>
    <xf numFmtId="0" fontId="5" fillId="0" borderId="0" xfId="1"/>
    <xf numFmtId="0" fontId="13" fillId="0" borderId="0" xfId="2" applyFont="1" applyAlignment="1">
      <alignment vertical="center"/>
    </xf>
    <xf numFmtId="0" fontId="6" fillId="0" borderId="0" xfId="1" applyFont="1" applyAlignment="1">
      <alignment horizontal="center"/>
    </xf>
    <xf numFmtId="0" fontId="6" fillId="5" borderId="13" xfId="2" applyFont="1" applyFill="1" applyBorder="1" applyAlignment="1">
      <alignment vertical="center"/>
    </xf>
    <xf numFmtId="0" fontId="6" fillId="0" borderId="0" xfId="1" applyNumberFormat="1" applyFont="1" applyAlignment="1">
      <alignment horizontal="left" vertical="center"/>
    </xf>
    <xf numFmtId="164" fontId="6" fillId="21" borderId="60" xfId="1" applyNumberFormat="1" applyFont="1" applyFill="1" applyBorder="1" applyAlignment="1">
      <alignment horizontal="left" vertical="center"/>
    </xf>
    <xf numFmtId="0" fontId="6" fillId="0" borderId="0" xfId="2" applyFont="1" applyAlignment="1">
      <alignment vertical="center"/>
    </xf>
    <xf numFmtId="0" fontId="30" fillId="9" borderId="4" xfId="2" applyFont="1" applyFill="1" applyBorder="1" applyAlignment="1">
      <alignment horizontal="center" vertical="center"/>
    </xf>
    <xf numFmtId="164" fontId="6" fillId="22" borderId="60" xfId="1" applyNumberFormat="1" applyFont="1" applyFill="1" applyBorder="1" applyAlignment="1">
      <alignment horizontal="left" vertical="center"/>
    </xf>
    <xf numFmtId="0" fontId="6" fillId="0" borderId="0" xfId="1" applyFont="1" applyBorder="1" applyAlignment="1">
      <alignment vertical="center"/>
    </xf>
    <xf numFmtId="0" fontId="6" fillId="0" borderId="61" xfId="1" applyFont="1" applyBorder="1" applyAlignment="1">
      <alignment vertical="center"/>
    </xf>
    <xf numFmtId="0" fontId="6" fillId="0" borderId="62" xfId="1" applyFont="1" applyBorder="1" applyAlignment="1">
      <alignment vertical="center"/>
    </xf>
    <xf numFmtId="0" fontId="6" fillId="0" borderId="63" xfId="1" applyFont="1" applyBorder="1" applyAlignment="1">
      <alignment vertical="center"/>
    </xf>
    <xf numFmtId="0" fontId="6" fillId="0" borderId="64" xfId="1" applyFont="1" applyBorder="1" applyAlignment="1">
      <alignment vertical="center"/>
    </xf>
    <xf numFmtId="0" fontId="6" fillId="0" borderId="4" xfId="1" applyFont="1" applyBorder="1" applyAlignment="1">
      <alignment vertical="center"/>
    </xf>
    <xf numFmtId="0" fontId="6" fillId="0" borderId="8" xfId="1" applyFont="1" applyBorder="1" applyAlignment="1">
      <alignment vertical="center"/>
    </xf>
    <xf numFmtId="0" fontId="6" fillId="0" borderId="10" xfId="1" applyFont="1" applyBorder="1" applyAlignment="1">
      <alignment vertical="center"/>
    </xf>
    <xf numFmtId="0" fontId="6" fillId="0" borderId="11" xfId="1" applyFont="1" applyBorder="1" applyAlignment="1">
      <alignment vertical="center"/>
    </xf>
    <xf numFmtId="0" fontId="6" fillId="0" borderId="12" xfId="1" applyFont="1" applyBorder="1" applyAlignment="1">
      <alignment vertical="center"/>
    </xf>
    <xf numFmtId="0" fontId="6" fillId="0" borderId="65" xfId="2" applyFont="1" applyBorder="1" applyAlignment="1">
      <alignment vertical="center"/>
    </xf>
    <xf numFmtId="0" fontId="6" fillId="0" borderId="65" xfId="2" applyFont="1" applyBorder="1" applyAlignment="1">
      <alignment horizontal="center" vertical="center"/>
    </xf>
    <xf numFmtId="0" fontId="36" fillId="0" borderId="65" xfId="2" applyFont="1" applyBorder="1" applyAlignment="1">
      <alignment horizontal="center" vertical="center"/>
    </xf>
    <xf numFmtId="0" fontId="5" fillId="0" borderId="0" xfId="1" applyAlignment="1">
      <alignment horizontal="right" vertical="center"/>
    </xf>
    <xf numFmtId="169" fontId="6" fillId="0" borderId="0" xfId="2" applyNumberFormat="1" applyBorder="1" applyAlignment="1">
      <alignment horizontal="center" vertical="center"/>
    </xf>
    <xf numFmtId="169" fontId="6" fillId="0" borderId="8" xfId="2" applyNumberFormat="1" applyBorder="1" applyAlignment="1">
      <alignment horizontal="center" vertical="center"/>
    </xf>
    <xf numFmtId="169" fontId="6" fillId="0" borderId="11" xfId="2" applyNumberFormat="1" applyBorder="1" applyAlignment="1">
      <alignment horizontal="center" vertical="center"/>
    </xf>
    <xf numFmtId="169" fontId="6" fillId="0" borderId="12" xfId="2" applyNumberFormat="1" applyBorder="1" applyAlignment="1">
      <alignment horizontal="center" vertical="center"/>
    </xf>
    <xf numFmtId="169" fontId="6" fillId="0" borderId="4" xfId="2" applyNumberFormat="1" applyBorder="1" applyAlignment="1">
      <alignment horizontal="center" vertical="center"/>
    </xf>
    <xf numFmtId="169" fontId="6" fillId="0" borderId="10" xfId="2" applyNumberFormat="1" applyBorder="1" applyAlignment="1">
      <alignment horizontal="center" vertical="center"/>
    </xf>
    <xf numFmtId="170" fontId="8" fillId="0" borderId="4" xfId="1" applyNumberFormat="1" applyFont="1" applyBorder="1" applyAlignment="1">
      <alignment vertical="center"/>
    </xf>
    <xf numFmtId="170" fontId="8" fillId="0" borderId="0" xfId="1" applyNumberFormat="1" applyFont="1" applyBorder="1" applyAlignment="1">
      <alignment vertical="center"/>
    </xf>
    <xf numFmtId="170" fontId="8" fillId="0" borderId="8" xfId="1" applyNumberFormat="1" applyFont="1" applyBorder="1" applyAlignment="1">
      <alignment vertical="center"/>
    </xf>
    <xf numFmtId="170" fontId="8" fillId="0" borderId="10" xfId="1" applyNumberFormat="1" applyFont="1" applyBorder="1" applyAlignment="1">
      <alignment vertical="center"/>
    </xf>
    <xf numFmtId="170" fontId="8" fillId="0" borderId="11" xfId="1" applyNumberFormat="1" applyFont="1" applyBorder="1" applyAlignment="1">
      <alignment vertical="center"/>
    </xf>
    <xf numFmtId="170" fontId="8" fillId="0" borderId="12" xfId="1" applyNumberFormat="1" applyFont="1" applyBorder="1" applyAlignment="1">
      <alignment vertical="center"/>
    </xf>
    <xf numFmtId="0" fontId="5" fillId="0" borderId="0" xfId="1"/>
    <xf numFmtId="0" fontId="22" fillId="0" borderId="66" xfId="2" applyFont="1" applyBorder="1" applyAlignment="1">
      <alignment horizontal="left" vertical="center"/>
    </xf>
    <xf numFmtId="0" fontId="6" fillId="0" borderId="66" xfId="2" applyBorder="1" applyAlignment="1">
      <alignment vertical="center"/>
    </xf>
    <xf numFmtId="0" fontId="6" fillId="0" borderId="66" xfId="2" applyBorder="1" applyAlignment="1">
      <alignment horizontal="left" vertical="center"/>
    </xf>
    <xf numFmtId="167" fontId="6" fillId="10" borderId="69" xfId="2" applyNumberFormat="1" applyFill="1" applyBorder="1" applyAlignment="1">
      <alignment horizontal="center" vertical="center"/>
    </xf>
    <xf numFmtId="0" fontId="2" fillId="0" borderId="67" xfId="2" applyFont="1" applyBorder="1" applyAlignment="1">
      <alignment horizontal="center" vertical="center"/>
    </xf>
    <xf numFmtId="0" fontId="2" fillId="0" borderId="68" xfId="2" applyFont="1" applyBorder="1" applyAlignment="1">
      <alignment horizontal="center" vertical="center"/>
    </xf>
    <xf numFmtId="0" fontId="13" fillId="9" borderId="70" xfId="2" applyFont="1" applyFill="1" applyBorder="1" applyAlignment="1">
      <alignment horizontal="right" vertical="center"/>
    </xf>
    <xf numFmtId="167" fontId="6" fillId="0" borderId="69" xfId="2" applyNumberFormat="1" applyBorder="1" applyAlignment="1">
      <alignment horizontal="right" vertical="center"/>
    </xf>
    <xf numFmtId="0" fontId="6" fillId="21" borderId="71" xfId="2" applyFill="1" applyBorder="1" applyAlignment="1">
      <alignment horizontal="center" vertical="center"/>
    </xf>
    <xf numFmtId="0" fontId="6" fillId="21" borderId="72" xfId="2" applyFill="1" applyBorder="1" applyAlignment="1">
      <alignment horizontal="center" vertical="center"/>
    </xf>
    <xf numFmtId="0" fontId="6" fillId="0" borderId="69" xfId="2" applyFont="1" applyBorder="1" applyAlignment="1">
      <alignment horizontal="left" vertical="center"/>
    </xf>
    <xf numFmtId="0" fontId="6" fillId="0" borderId="69" xfId="2" applyBorder="1" applyAlignment="1">
      <alignment horizontal="center" vertical="center"/>
    </xf>
    <xf numFmtId="0" fontId="13" fillId="0" borderId="69" xfId="2" applyFont="1" applyBorder="1" applyAlignment="1">
      <alignment vertical="center"/>
    </xf>
    <xf numFmtId="14" fontId="6" fillId="0" borderId="69" xfId="2" applyNumberFormat="1" applyBorder="1" applyAlignment="1">
      <alignment horizontal="center" vertical="center"/>
    </xf>
    <xf numFmtId="14" fontId="6" fillId="0" borderId="69" xfId="2" applyNumberFormat="1" applyBorder="1" applyAlignment="1">
      <alignment vertical="center"/>
    </xf>
    <xf numFmtId="0" fontId="6" fillId="0" borderId="73" xfId="2" applyBorder="1" applyAlignment="1">
      <alignment vertical="center"/>
    </xf>
    <xf numFmtId="0" fontId="6" fillId="0" borderId="74" xfId="2" applyBorder="1" applyAlignment="1">
      <alignment vertical="center"/>
    </xf>
    <xf numFmtId="14" fontId="22" fillId="0" borderId="66" xfId="2" applyNumberFormat="1" applyFont="1" applyBorder="1" applyAlignment="1">
      <alignment vertical="center" wrapText="1"/>
    </xf>
    <xf numFmtId="0" fontId="22" fillId="0" borderId="56" xfId="2" applyFont="1" applyBorder="1" applyAlignment="1">
      <alignment vertical="center"/>
    </xf>
    <xf numFmtId="0" fontId="6" fillId="0" borderId="56" xfId="2" applyBorder="1" applyAlignment="1">
      <alignment vertical="center"/>
    </xf>
    <xf numFmtId="0" fontId="25" fillId="0" borderId="56" xfId="2" applyFont="1" applyBorder="1" applyAlignment="1">
      <alignment horizontal="right"/>
    </xf>
    <xf numFmtId="0" fontId="2" fillId="0" borderId="56" xfId="2" applyFont="1" applyBorder="1" applyAlignment="1">
      <alignment horizontal="center" vertical="center"/>
    </xf>
    <xf numFmtId="164" fontId="22" fillId="0" borderId="56" xfId="2" applyNumberFormat="1" applyFont="1" applyBorder="1" applyAlignment="1">
      <alignment horizontal="right" vertical="center" wrapText="1"/>
    </xf>
    <xf numFmtId="0" fontId="22" fillId="0" borderId="56" xfId="2" applyFont="1" applyBorder="1" applyAlignment="1">
      <alignment horizontal="right" vertical="center" wrapText="1"/>
    </xf>
    <xf numFmtId="0" fontId="5" fillId="0" borderId="0" xfId="1"/>
    <xf numFmtId="0" fontId="28" fillId="0" borderId="0" xfId="2" applyFont="1" applyAlignment="1">
      <alignment horizontal="center" vertical="center"/>
    </xf>
    <xf numFmtId="0" fontId="4" fillId="0" borderId="0" xfId="2" applyFont="1" applyAlignment="1">
      <alignment horizontal="center" vertical="center"/>
    </xf>
    <xf numFmtId="0" fontId="13" fillId="0" borderId="0" xfId="2" applyFont="1" applyAlignment="1">
      <alignment vertical="center"/>
    </xf>
    <xf numFmtId="0" fontId="13" fillId="0" borderId="15" xfId="2" applyFont="1" applyBorder="1" applyAlignment="1">
      <alignment vertical="center"/>
    </xf>
    <xf numFmtId="0" fontId="13" fillId="0" borderId="66" xfId="2" applyFont="1" applyBorder="1" applyAlignment="1">
      <alignment vertical="center"/>
    </xf>
    <xf numFmtId="0" fontId="12" fillId="0" borderId="0" xfId="2" applyFont="1" applyAlignment="1">
      <alignment horizontal="left" vertical="center"/>
    </xf>
    <xf numFmtId="0" fontId="22" fillId="0" borderId="0" xfId="2" applyFont="1" applyAlignment="1">
      <alignment horizontal="left" wrapText="1"/>
    </xf>
    <xf numFmtId="0" fontId="6" fillId="0" borderId="0" xfId="2" applyAlignment="1">
      <alignment horizontal="right" vertical="top"/>
    </xf>
    <xf numFmtId="0" fontId="35" fillId="0" borderId="0" xfId="0" applyFont="1" applyAlignment="1">
      <alignment vertical="top"/>
    </xf>
    <xf numFmtId="0" fontId="6" fillId="0" borderId="0" xfId="2" applyAlignment="1">
      <alignment vertical="top"/>
    </xf>
    <xf numFmtId="0" fontId="6" fillId="0" borderId="69" xfId="1" applyFont="1" applyBorder="1" applyAlignment="1">
      <alignment horizontal="center" vertical="center"/>
    </xf>
    <xf numFmtId="0" fontId="6" fillId="0" borderId="69" xfId="2" applyBorder="1" applyAlignment="1">
      <alignment horizontal="right" vertical="center"/>
    </xf>
    <xf numFmtId="0" fontId="3" fillId="0" borderId="66" xfId="2" applyFont="1" applyBorder="1" applyAlignment="1">
      <alignment vertical="center"/>
    </xf>
    <xf numFmtId="0" fontId="13" fillId="0" borderId="77" xfId="2" applyFont="1" applyBorder="1" applyAlignment="1">
      <alignment vertical="center"/>
    </xf>
    <xf numFmtId="0" fontId="5" fillId="0" borderId="69" xfId="1" applyBorder="1" applyAlignment="1">
      <alignment horizontal="center" vertical="center"/>
    </xf>
    <xf numFmtId="0" fontId="13" fillId="0" borderId="68" xfId="2" applyFont="1" applyBorder="1" applyAlignment="1">
      <alignment vertical="center"/>
    </xf>
    <xf numFmtId="0" fontId="6" fillId="0" borderId="69" xfId="2" applyBorder="1" applyAlignment="1">
      <alignment vertical="center"/>
    </xf>
    <xf numFmtId="0" fontId="5" fillId="8" borderId="69" xfId="1" applyFill="1" applyBorder="1" applyAlignment="1">
      <alignment horizontal="center" vertical="center"/>
    </xf>
    <xf numFmtId="0" fontId="13" fillId="0" borderId="76" xfId="2" applyFont="1" applyBorder="1" applyAlignment="1">
      <alignment vertical="center"/>
    </xf>
    <xf numFmtId="0" fontId="13" fillId="0" borderId="67" xfId="2" applyFont="1" applyBorder="1" applyAlignment="1">
      <alignment vertical="center"/>
    </xf>
    <xf numFmtId="0" fontId="13" fillId="0" borderId="78" xfId="2" applyFont="1" applyBorder="1" applyAlignment="1">
      <alignment vertical="center"/>
    </xf>
    <xf numFmtId="0" fontId="13" fillId="0" borderId="79" xfId="2" applyFont="1" applyBorder="1" applyAlignment="1">
      <alignment vertical="center"/>
    </xf>
    <xf numFmtId="169" fontId="6" fillId="0" borderId="80" xfId="2" applyNumberFormat="1" applyBorder="1" applyAlignment="1">
      <alignment horizontal="center" vertical="center"/>
    </xf>
    <xf numFmtId="169" fontId="6" fillId="0" borderId="74" xfId="2" applyNumberFormat="1" applyBorder="1" applyAlignment="1">
      <alignment horizontal="center" vertical="center"/>
    </xf>
    <xf numFmtId="169" fontId="6" fillId="0" borderId="81" xfId="2" applyNumberFormat="1" applyBorder="1" applyAlignment="1">
      <alignment horizontal="center" vertical="center"/>
    </xf>
    <xf numFmtId="169" fontId="6" fillId="0" borderId="82" xfId="2" applyNumberFormat="1" applyBorder="1" applyAlignment="1">
      <alignment horizontal="center" vertical="center"/>
    </xf>
    <xf numFmtId="0" fontId="6" fillId="0" borderId="13" xfId="2" applyFont="1" applyBorder="1" applyAlignment="1">
      <alignment horizontal="center" vertical="center"/>
    </xf>
    <xf numFmtId="170" fontId="8" fillId="0" borderId="82" xfId="1" applyNumberFormat="1" applyFont="1" applyBorder="1" applyAlignment="1">
      <alignment vertical="center"/>
    </xf>
    <xf numFmtId="170" fontId="8" fillId="0" borderId="83" xfId="1" applyNumberFormat="1" applyFont="1" applyBorder="1" applyAlignment="1">
      <alignment vertical="center"/>
    </xf>
    <xf numFmtId="170" fontId="8" fillId="0" borderId="81" xfId="1" applyNumberFormat="1" applyFont="1" applyBorder="1" applyAlignment="1">
      <alignment vertical="center"/>
    </xf>
    <xf numFmtId="171" fontId="6" fillId="0" borderId="65" xfId="2" applyNumberFormat="1" applyFont="1" applyBorder="1" applyAlignment="1">
      <alignment vertical="center"/>
    </xf>
    <xf numFmtId="0" fontId="5" fillId="0" borderId="84" xfId="1" applyBorder="1" applyAlignment="1">
      <alignment horizontal="center" vertical="center"/>
    </xf>
    <xf numFmtId="0" fontId="5" fillId="0" borderId="0" xfId="1"/>
    <xf numFmtId="0" fontId="13" fillId="0" borderId="0" xfId="2" applyFont="1" applyAlignment="1">
      <alignment vertical="center"/>
    </xf>
    <xf numFmtId="169" fontId="6" fillId="0" borderId="83" xfId="2" applyNumberFormat="1" applyBorder="1" applyAlignment="1">
      <alignment horizontal="center" vertical="center"/>
    </xf>
    <xf numFmtId="0" fontId="6" fillId="0" borderId="84" xfId="2" applyFont="1" applyBorder="1" applyAlignment="1">
      <alignment horizontal="center" vertical="center"/>
    </xf>
    <xf numFmtId="0" fontId="5" fillId="2" borderId="0" xfId="1" applyFill="1" applyAlignment="1">
      <alignment horizontal="center"/>
    </xf>
    <xf numFmtId="0" fontId="5" fillId="4" borderId="0" xfId="1" applyFill="1" applyAlignment="1">
      <alignment horizontal="center"/>
    </xf>
    <xf numFmtId="0" fontId="6" fillId="0" borderId="30" xfId="1" applyFont="1" applyBorder="1" applyAlignment="1">
      <alignment horizontal="left" vertical="center"/>
    </xf>
    <xf numFmtId="14" fontId="8" fillId="0" borderId="0" xfId="1" applyNumberFormat="1" applyFont="1" applyAlignment="1">
      <alignment horizontal="right"/>
    </xf>
    <xf numFmtId="0" fontId="2" fillId="10" borderId="85" xfId="2" applyFont="1" applyFill="1" applyBorder="1" applyAlignment="1">
      <alignment horizontal="center" vertical="center"/>
    </xf>
    <xf numFmtId="0" fontId="6" fillId="4" borderId="84" xfId="1" applyFont="1" applyFill="1" applyBorder="1" applyAlignment="1">
      <alignment horizontal="left" vertical="center"/>
    </xf>
    <xf numFmtId="0" fontId="20" fillId="9" borderId="26" xfId="2" applyFont="1" applyFill="1" applyBorder="1" applyAlignment="1">
      <alignment horizontal="center" vertical="center"/>
    </xf>
    <xf numFmtId="0" fontId="20" fillId="9" borderId="27" xfId="2" applyFont="1" applyFill="1" applyBorder="1" applyAlignment="1">
      <alignment horizontal="center" vertical="center"/>
    </xf>
    <xf numFmtId="0" fontId="5" fillId="0" borderId="0" xfId="1"/>
    <xf numFmtId="0" fontId="6" fillId="0" borderId="84" xfId="1" applyFont="1" applyBorder="1" applyAlignment="1">
      <alignment horizontal="center" vertical="center"/>
    </xf>
    <xf numFmtId="0" fontId="5" fillId="0" borderId="0" xfId="1"/>
    <xf numFmtId="0" fontId="13" fillId="0" borderId="0" xfId="2" applyFont="1" applyAlignment="1">
      <alignment vertical="center"/>
    </xf>
    <xf numFmtId="0" fontId="6" fillId="0" borderId="0" xfId="2" applyFont="1" applyAlignment="1">
      <alignment horizontal="right" vertical="center"/>
    </xf>
    <xf numFmtId="0" fontId="13" fillId="0" borderId="0" xfId="2" applyFont="1" applyAlignment="1">
      <alignment horizontal="right" vertical="center"/>
    </xf>
    <xf numFmtId="171" fontId="6" fillId="0" borderId="84" xfId="2" applyNumberFormat="1" applyFont="1" applyBorder="1" applyAlignment="1">
      <alignment vertical="center"/>
    </xf>
    <xf numFmtId="0" fontId="6" fillId="0" borderId="84" xfId="2" applyFont="1" applyBorder="1" applyAlignment="1">
      <alignment vertical="center"/>
    </xf>
    <xf numFmtId="0" fontId="36" fillId="0" borderId="84" xfId="2" applyFont="1" applyBorder="1" applyAlignment="1">
      <alignment horizontal="center" vertical="center"/>
    </xf>
    <xf numFmtId="0" fontId="10" fillId="0" borderId="0" xfId="2" applyFont="1" applyAlignment="1">
      <alignment horizontal="right" vertical="top"/>
    </xf>
    <xf numFmtId="0" fontId="10" fillId="0" borderId="15" xfId="2" applyFont="1" applyBorder="1" applyAlignment="1">
      <alignment horizontal="right" vertical="top"/>
    </xf>
    <xf numFmtId="0" fontId="1" fillId="0" borderId="0" xfId="2" applyFont="1" applyAlignment="1"/>
    <xf numFmtId="164" fontId="12" fillId="0" borderId="17" xfId="2" applyNumberFormat="1" applyFont="1" applyBorder="1" applyAlignment="1" applyProtection="1">
      <alignment horizontal="center" vertical="center"/>
      <protection locked="0"/>
    </xf>
    <xf numFmtId="0" fontId="9" fillId="0" borderId="17" xfId="1" applyFont="1" applyBorder="1" applyAlignment="1" applyProtection="1">
      <alignment horizontal="center" vertical="center"/>
      <protection locked="0"/>
    </xf>
    <xf numFmtId="0" fontId="12" fillId="0" borderId="17" xfId="2" applyFont="1" applyBorder="1" applyAlignment="1" applyProtection="1">
      <alignment horizontal="center" vertical="center"/>
      <protection locked="0"/>
    </xf>
    <xf numFmtId="0" fontId="9" fillId="0" borderId="18" xfId="1" applyFont="1" applyBorder="1" applyAlignment="1" applyProtection="1">
      <alignment horizontal="center" vertical="center"/>
      <protection locked="0"/>
    </xf>
    <xf numFmtId="0" fontId="1" fillId="0" borderId="0" xfId="1" applyFont="1" applyAlignment="1">
      <alignment horizontal="center" vertical="center" wrapText="1"/>
    </xf>
    <xf numFmtId="0" fontId="4" fillId="0" borderId="0" xfId="1" applyFont="1" applyAlignment="1" applyProtection="1">
      <alignment horizontal="right"/>
      <protection locked="0"/>
    </xf>
    <xf numFmtId="0" fontId="14" fillId="0" borderId="84" xfId="1" applyFont="1" applyBorder="1" applyAlignment="1">
      <alignment horizontal="left"/>
    </xf>
    <xf numFmtId="0" fontId="56" fillId="0" borderId="0" xfId="1" applyFont="1"/>
    <xf numFmtId="0" fontId="5" fillId="0" borderId="0" xfId="1"/>
    <xf numFmtId="0" fontId="5" fillId="0" borderId="0" xfId="1"/>
    <xf numFmtId="0" fontId="58" fillId="0" borderId="0" xfId="1" applyFont="1" applyAlignment="1">
      <alignment horizontal="justify" vertical="top" wrapText="1"/>
    </xf>
    <xf numFmtId="0" fontId="5" fillId="0" borderId="0" xfId="1" applyAlignment="1">
      <alignment horizontal="justify" vertical="top" wrapText="1"/>
    </xf>
    <xf numFmtId="0" fontId="5" fillId="0" borderId="0" xfId="1" applyAlignment="1">
      <alignment horizontal="right" vertical="top" wrapText="1"/>
    </xf>
    <xf numFmtId="0" fontId="5" fillId="0" borderId="0" xfId="1" applyAlignment="1">
      <alignment horizontal="center" vertical="top" wrapText="1"/>
    </xf>
    <xf numFmtId="0" fontId="5" fillId="0" borderId="0" xfId="1" applyAlignment="1">
      <alignment horizontal="justify" vertical="top"/>
    </xf>
    <xf numFmtId="0" fontId="8" fillId="0" borderId="0" xfId="1" applyFont="1" applyAlignment="1">
      <alignment vertical="center" wrapText="1"/>
    </xf>
    <xf numFmtId="0" fontId="22" fillId="0" borderId="66" xfId="2" applyFont="1" applyBorder="1" applyAlignment="1">
      <alignment vertical="center" wrapText="1"/>
    </xf>
    <xf numFmtId="0" fontId="13" fillId="0" borderId="66" xfId="2" applyFont="1" applyBorder="1" applyAlignment="1">
      <alignment vertical="center" wrapText="1"/>
    </xf>
    <xf numFmtId="0" fontId="13" fillId="0" borderId="15" xfId="2" applyFont="1" applyBorder="1" applyAlignment="1">
      <alignment vertical="center"/>
    </xf>
    <xf numFmtId="0" fontId="13" fillId="0" borderId="66" xfId="2" applyFont="1" applyBorder="1" applyAlignment="1">
      <alignment vertical="center"/>
    </xf>
    <xf numFmtId="0" fontId="13" fillId="0" borderId="0" xfId="2" applyFont="1" applyAlignment="1">
      <alignment vertical="center"/>
    </xf>
    <xf numFmtId="0" fontId="6" fillId="0" borderId="81" xfId="1" applyFont="1" applyBorder="1" applyAlignment="1">
      <alignment vertical="center"/>
    </xf>
    <xf numFmtId="0" fontId="6" fillId="0" borderId="85" xfId="1" applyFont="1" applyBorder="1" applyAlignment="1">
      <alignment vertical="center"/>
    </xf>
    <xf numFmtId="14" fontId="33" fillId="0" borderId="45" xfId="2" applyNumberFormat="1" applyFont="1" applyBorder="1" applyAlignment="1">
      <alignment horizontal="center" vertical="center"/>
    </xf>
    <xf numFmtId="0" fontId="5" fillId="0" borderId="0" xfId="1"/>
    <xf numFmtId="0" fontId="6" fillId="4" borderId="86" xfId="2" applyFill="1" applyBorder="1" applyAlignment="1">
      <alignment vertical="center"/>
    </xf>
    <xf numFmtId="0" fontId="6" fillId="21" borderId="86" xfId="2" applyFill="1" applyBorder="1" applyAlignment="1">
      <alignment vertical="center"/>
    </xf>
    <xf numFmtId="0" fontId="6" fillId="22" borderId="86" xfId="2" applyFill="1" applyBorder="1" applyAlignment="1">
      <alignment vertical="center"/>
    </xf>
    <xf numFmtId="0" fontId="6" fillId="0" borderId="0" xfId="2" applyFont="1" applyBorder="1" applyAlignment="1">
      <alignment vertical="center"/>
    </xf>
    <xf numFmtId="0" fontId="59" fillId="0" borderId="75" xfId="2" applyFont="1" applyBorder="1" applyAlignment="1">
      <alignment horizontal="center" vertical="center"/>
    </xf>
    <xf numFmtId="0" fontId="59" fillId="0" borderId="13" xfId="2" applyFont="1" applyBorder="1" applyAlignment="1">
      <alignment horizontal="center" vertical="center"/>
    </xf>
    <xf numFmtId="0" fontId="59" fillId="0" borderId="14" xfId="2" applyFont="1" applyBorder="1" applyAlignment="1">
      <alignment horizontal="center" vertical="center"/>
    </xf>
    <xf numFmtId="0" fontId="60" fillId="0" borderId="75" xfId="2" applyFont="1" applyBorder="1" applyAlignment="1">
      <alignment horizontal="center" vertical="center"/>
    </xf>
    <xf numFmtId="0" fontId="60" fillId="0" borderId="13" xfId="2" applyFont="1" applyBorder="1" applyAlignment="1">
      <alignment horizontal="center" vertical="center"/>
    </xf>
    <xf numFmtId="0" fontId="60" fillId="0" borderId="14" xfId="2" applyFont="1" applyBorder="1" applyAlignment="1">
      <alignment horizontal="center" vertical="center"/>
    </xf>
    <xf numFmtId="0" fontId="43" fillId="0" borderId="0" xfId="2" applyFont="1" applyAlignment="1">
      <alignment horizontal="right" vertical="top"/>
    </xf>
    <xf numFmtId="0" fontId="57" fillId="0" borderId="0" xfId="1" applyFont="1" applyAlignment="1">
      <alignment vertical="center"/>
    </xf>
    <xf numFmtId="0" fontId="57" fillId="0" borderId="0" xfId="1" applyFont="1" applyAlignment="1">
      <alignment horizontal="center" vertical="center"/>
    </xf>
    <xf numFmtId="0" fontId="57" fillId="0" borderId="8" xfId="1" applyFont="1" applyBorder="1" applyAlignment="1">
      <alignment horizontal="center" vertical="center"/>
    </xf>
    <xf numFmtId="0" fontId="57" fillId="0" borderId="64" xfId="1" applyFont="1" applyBorder="1" applyAlignment="1">
      <alignment horizontal="center" vertical="center"/>
    </xf>
    <xf numFmtId="0" fontId="57" fillId="0" borderId="12" xfId="1" applyFont="1" applyBorder="1" applyAlignment="1">
      <alignment horizontal="center" vertical="center"/>
    </xf>
    <xf numFmtId="0" fontId="57" fillId="0" borderId="81" xfId="1" applyFont="1" applyBorder="1" applyAlignment="1">
      <alignment horizontal="center" vertical="center"/>
    </xf>
    <xf numFmtId="0" fontId="57" fillId="0" borderId="4" xfId="1" applyFont="1" applyBorder="1" applyAlignment="1">
      <alignment horizontal="center" vertical="center"/>
    </xf>
    <xf numFmtId="0" fontId="57" fillId="0" borderId="10" xfId="1" applyFont="1" applyBorder="1" applyAlignment="1">
      <alignment horizontal="center" vertical="center"/>
    </xf>
    <xf numFmtId="0" fontId="8" fillId="0" borderId="73" xfId="1" applyFont="1" applyBorder="1" applyAlignment="1">
      <alignment horizontal="center" vertical="center"/>
    </xf>
    <xf numFmtId="0" fontId="8" fillId="0" borderId="4" xfId="1" applyFont="1" applyBorder="1" applyAlignment="1">
      <alignment horizontal="center" vertical="center"/>
    </xf>
    <xf numFmtId="0" fontId="8" fillId="0" borderId="81" xfId="1" applyFont="1" applyBorder="1" applyAlignment="1">
      <alignment horizontal="center" vertical="center"/>
    </xf>
    <xf numFmtId="0" fontId="62" fillId="0" borderId="0" xfId="2" applyFont="1" applyAlignment="1">
      <alignment horizontal="left" vertical="top"/>
    </xf>
    <xf numFmtId="14" fontId="13" fillId="0" borderId="0" xfId="2" applyNumberFormat="1" applyFont="1" applyAlignment="1">
      <alignment horizontal="left" vertical="center" wrapText="1"/>
    </xf>
    <xf numFmtId="14" fontId="56" fillId="0" borderId="0" xfId="2" applyNumberFormat="1" applyFont="1" applyAlignment="1">
      <alignment horizontal="left" vertical="center" wrapText="1"/>
    </xf>
    <xf numFmtId="14" fontId="56" fillId="0" borderId="0" xfId="2" applyNumberFormat="1" applyFont="1" applyAlignment="1">
      <alignment horizontal="left" vertical="center"/>
    </xf>
    <xf numFmtId="14" fontId="56" fillId="0" borderId="0" xfId="2" applyNumberFormat="1" applyFont="1" applyAlignment="1">
      <alignment horizontal="left" vertical="top"/>
    </xf>
    <xf numFmtId="14" fontId="6" fillId="0" borderId="0" xfId="2" applyNumberFormat="1" applyAlignment="1">
      <alignment horizontal="left" vertical="top"/>
    </xf>
    <xf numFmtId="14" fontId="14" fillId="0" borderId="0" xfId="2" applyNumberFormat="1" applyFont="1" applyAlignment="1">
      <alignment horizontal="left" vertical="center" wrapText="1"/>
    </xf>
    <xf numFmtId="14" fontId="6" fillId="0" borderId="15" xfId="2" applyNumberFormat="1" applyBorder="1" applyAlignment="1">
      <alignment horizontal="left" vertical="center"/>
    </xf>
    <xf numFmtId="14" fontId="13" fillId="0" borderId="87" xfId="2" applyNumberFormat="1" applyFont="1" applyBorder="1" applyAlignment="1">
      <alignment horizontal="left" vertical="center" wrapText="1"/>
    </xf>
    <xf numFmtId="14" fontId="6" fillId="0" borderId="87" xfId="2" applyNumberFormat="1" applyBorder="1" applyAlignment="1">
      <alignment horizontal="left" vertical="center"/>
    </xf>
    <xf numFmtId="14" fontId="13" fillId="0" borderId="88" xfId="2" applyNumberFormat="1" applyFont="1" applyBorder="1" applyAlignment="1">
      <alignment horizontal="left" vertical="center" wrapText="1"/>
    </xf>
    <xf numFmtId="0" fontId="13" fillId="0" borderId="87" xfId="2" applyFont="1" applyBorder="1" applyAlignment="1">
      <alignment horizontal="left" vertical="center" wrapText="1"/>
    </xf>
    <xf numFmtId="14" fontId="6" fillId="0" borderId="0" xfId="2" applyNumberFormat="1" applyAlignment="1">
      <alignment horizontal="left" vertical="top" wrapText="1"/>
    </xf>
    <xf numFmtId="0" fontId="13" fillId="0" borderId="0" xfId="2" applyFont="1" applyAlignment="1">
      <alignment horizontal="left" vertical="center" wrapText="1"/>
    </xf>
    <xf numFmtId="14" fontId="13" fillId="0" borderId="0" xfId="2" applyNumberFormat="1" applyFont="1" applyAlignment="1">
      <alignment horizontal="left" vertical="center"/>
    </xf>
    <xf numFmtId="14" fontId="13" fillId="0" borderId="0" xfId="2" applyNumberFormat="1" applyFont="1" applyAlignment="1">
      <alignment horizontal="center" vertical="center"/>
    </xf>
    <xf numFmtId="0" fontId="0" fillId="0" borderId="0" xfId="0" applyAlignment="1">
      <alignment horizontal="right" vertical="center" textRotation="90"/>
    </xf>
    <xf numFmtId="14" fontId="14" fillId="0" borderId="0" xfId="2" applyNumberFormat="1" applyFont="1" applyAlignment="1">
      <alignment horizontal="left" vertical="center"/>
    </xf>
    <xf numFmtId="0" fontId="17" fillId="0" borderId="0" xfId="2" applyFont="1" applyAlignment="1">
      <alignment horizontal="left"/>
    </xf>
    <xf numFmtId="0" fontId="5" fillId="0" borderId="0" xfId="1"/>
    <xf numFmtId="0" fontId="1" fillId="0" borderId="0" xfId="2" applyFont="1" applyAlignment="1">
      <alignment horizontal="right"/>
    </xf>
    <xf numFmtId="14" fontId="13" fillId="0" borderId="91" xfId="2" applyNumberFormat="1" applyFont="1" applyBorder="1" applyAlignment="1">
      <alignment horizontal="left" vertical="center" wrapText="1"/>
    </xf>
    <xf numFmtId="14" fontId="13" fillId="0" borderId="92" xfId="2" applyNumberFormat="1" applyFont="1" applyBorder="1" applyAlignment="1">
      <alignment horizontal="center" vertical="center" wrapText="1"/>
    </xf>
    <xf numFmtId="14" fontId="13" fillId="0" borderId="92" xfId="2" applyNumberFormat="1" applyFont="1" applyBorder="1" applyAlignment="1">
      <alignment horizontal="left" vertical="center" wrapText="1"/>
    </xf>
    <xf numFmtId="14" fontId="13" fillId="0" borderId="89" xfId="2" applyNumberFormat="1" applyFont="1" applyBorder="1" applyAlignment="1">
      <alignment horizontal="left" vertical="center" wrapText="1"/>
    </xf>
    <xf numFmtId="0" fontId="1" fillId="0" borderId="0" xfId="2" applyFont="1" applyAlignment="1">
      <alignment horizontal="left"/>
    </xf>
    <xf numFmtId="14" fontId="13" fillId="0" borderId="90" xfId="2" applyNumberFormat="1" applyFont="1" applyBorder="1" applyAlignment="1">
      <alignment vertical="center" wrapText="1"/>
    </xf>
    <xf numFmtId="0" fontId="43" fillId="0" borderId="0" xfId="2" applyFont="1"/>
    <xf numFmtId="0" fontId="43" fillId="0" borderId="0" xfId="2" applyFont="1" applyAlignment="1">
      <alignment horizontal="right"/>
    </xf>
    <xf numFmtId="14" fontId="13" fillId="0" borderId="0" xfId="2" applyNumberFormat="1" applyFont="1" applyAlignment="1">
      <alignment horizontal="left" vertical="top" wrapText="1"/>
    </xf>
    <xf numFmtId="14" fontId="6" fillId="0" borderId="0" xfId="2" applyNumberFormat="1" applyAlignment="1">
      <alignment horizontal="center" vertical="center" wrapText="1"/>
    </xf>
    <xf numFmtId="14" fontId="12" fillId="0" borderId="0" xfId="2" applyNumberFormat="1" applyFont="1" applyAlignment="1">
      <alignment horizontal="center" vertical="center"/>
    </xf>
    <xf numFmtId="14" fontId="6" fillId="0" borderId="0" xfId="2" applyNumberFormat="1" applyAlignment="1">
      <alignment horizontal="center" vertical="top" wrapText="1"/>
    </xf>
    <xf numFmtId="14" fontId="13" fillId="0" borderId="0" xfId="2" applyNumberFormat="1" applyFont="1" applyAlignment="1">
      <alignment horizontal="right" vertical="top" wrapText="1"/>
    </xf>
    <xf numFmtId="14" fontId="6" fillId="0" borderId="0" xfId="2" applyNumberFormat="1" applyAlignment="1">
      <alignment horizontal="right" vertical="top" wrapText="1"/>
    </xf>
    <xf numFmtId="14" fontId="6" fillId="0" borderId="0" xfId="2" applyNumberFormat="1" applyAlignment="1">
      <alignment horizontal="right" vertical="top"/>
    </xf>
    <xf numFmtId="14" fontId="12" fillId="0" borderId="0" xfId="2" applyNumberFormat="1" applyFont="1" applyAlignment="1">
      <alignment horizontal="left" vertical="center" textRotation="90" wrapText="1"/>
    </xf>
    <xf numFmtId="14" fontId="12" fillId="0" borderId="0" xfId="2" applyNumberFormat="1" applyFont="1" applyAlignment="1">
      <alignment horizontal="center" vertical="center" wrapText="1"/>
    </xf>
    <xf numFmtId="14" fontId="13" fillId="0" borderId="0" xfId="2" applyNumberFormat="1" applyFont="1" applyAlignment="1">
      <alignment horizontal="right" wrapText="1"/>
    </xf>
    <xf numFmtId="168" fontId="43" fillId="0" borderId="0" xfId="1" applyNumberFormat="1" applyFont="1" applyAlignment="1">
      <alignment horizontal="left"/>
    </xf>
    <xf numFmtId="168" fontId="6" fillId="0" borderId="0" xfId="1" applyNumberFormat="1" applyFont="1" applyAlignment="1">
      <alignment horizontal="left"/>
    </xf>
    <xf numFmtId="0" fontId="43" fillId="0" borderId="0" xfId="1" applyFont="1" applyAlignment="1">
      <alignment horizontal="center"/>
    </xf>
    <xf numFmtId="0" fontId="43" fillId="0" borderId="0" xfId="1" applyFont="1" applyAlignment="1">
      <alignment horizontal="right"/>
    </xf>
    <xf numFmtId="0" fontId="6" fillId="0" borderId="93" xfId="1" applyFont="1" applyBorder="1"/>
    <xf numFmtId="0" fontId="24" fillId="0" borderId="0" xfId="0" applyFont="1"/>
    <xf numFmtId="0" fontId="56" fillId="0" borderId="8" xfId="1" applyFont="1" applyBorder="1" applyAlignment="1">
      <alignment horizontal="right" vertical="center"/>
    </xf>
    <xf numFmtId="0" fontId="56" fillId="13" borderId="94" xfId="1" applyFont="1" applyFill="1" applyBorder="1" applyAlignment="1">
      <alignment vertical="center"/>
    </xf>
    <xf numFmtId="0" fontId="6" fillId="0" borderId="4" xfId="1" applyFont="1" applyBorder="1" applyAlignment="1">
      <alignment horizontal="left" vertical="center"/>
    </xf>
    <xf numFmtId="0" fontId="6" fillId="0" borderId="94" xfId="1" applyFont="1" applyBorder="1" applyAlignment="1">
      <alignment vertical="center"/>
    </xf>
    <xf numFmtId="0" fontId="6" fillId="13" borderId="94" xfId="1" applyFont="1" applyFill="1" applyBorder="1" applyAlignment="1">
      <alignment horizontal="center" vertical="center"/>
    </xf>
    <xf numFmtId="0" fontId="5" fillId="0" borderId="0" xfId="1" applyFont="1" applyAlignment="1">
      <alignment vertical="center"/>
    </xf>
    <xf numFmtId="0" fontId="6" fillId="13" borderId="94" xfId="1" applyFont="1" applyFill="1" applyBorder="1" applyAlignment="1">
      <alignment vertical="center"/>
    </xf>
    <xf numFmtId="0" fontId="43" fillId="0" borderId="0" xfId="2" applyFont="1" applyAlignment="1">
      <alignment horizontal="right" vertical="top"/>
    </xf>
    <xf numFmtId="0" fontId="5" fillId="0" borderId="0" xfId="1"/>
    <xf numFmtId="14" fontId="6" fillId="0" borderId="0" xfId="2" applyNumberFormat="1" applyAlignment="1">
      <alignment horizontal="left" vertical="top" wrapText="1"/>
    </xf>
    <xf numFmtId="0" fontId="42" fillId="0" borderId="0" xfId="2" applyFont="1" applyAlignment="1">
      <alignment horizontal="left" vertical="top"/>
    </xf>
    <xf numFmtId="14" fontId="6" fillId="0" borderId="0" xfId="2" applyNumberFormat="1" applyFont="1" applyAlignment="1">
      <alignment horizontal="left" vertical="top"/>
    </xf>
    <xf numFmtId="0" fontId="5" fillId="0" borderId="0" xfId="1"/>
    <xf numFmtId="0" fontId="5" fillId="0" borderId="0" xfId="1" applyAlignment="1"/>
    <xf numFmtId="0" fontId="65" fillId="0" borderId="0" xfId="0" applyFont="1"/>
    <xf numFmtId="0" fontId="5" fillId="0" borderId="0" xfId="1"/>
    <xf numFmtId="0" fontId="5" fillId="0" borderId="0" xfId="1"/>
    <xf numFmtId="0" fontId="4" fillId="0" borderId="0" xfId="1" applyFont="1" applyAlignment="1">
      <alignment horizontal="left"/>
    </xf>
    <xf numFmtId="0" fontId="5" fillId="0" borderId="0" xfId="1"/>
    <xf numFmtId="0" fontId="14" fillId="0" borderId="94" xfId="1" applyFont="1" applyBorder="1" applyAlignment="1">
      <alignment horizontal="left"/>
    </xf>
    <xf numFmtId="0" fontId="5" fillId="0" borderId="0" xfId="1"/>
    <xf numFmtId="0" fontId="6" fillId="0" borderId="0" xfId="1" applyFont="1" applyAlignment="1">
      <alignment horizontal="justify" vertical="top" wrapText="1"/>
    </xf>
    <xf numFmtId="0" fontId="67" fillId="0" borderId="0" xfId="3" applyFont="1" applyAlignment="1" applyProtection="1">
      <alignment horizontal="left"/>
    </xf>
    <xf numFmtId="0" fontId="14" fillId="0" borderId="0" xfId="3" applyFont="1" applyAlignment="1" applyProtection="1"/>
    <xf numFmtId="0" fontId="67" fillId="0" borderId="0" xfId="3" applyFont="1" applyAlignment="1" applyProtection="1"/>
    <xf numFmtId="0" fontId="68" fillId="0" borderId="0" xfId="1" applyFont="1"/>
    <xf numFmtId="0" fontId="70" fillId="0" borderId="0" xfId="0" applyFont="1"/>
    <xf numFmtId="0" fontId="35" fillId="0" borderId="0" xfId="0" applyFont="1" applyAlignment="1">
      <alignment horizontal="justify" vertical="top"/>
    </xf>
    <xf numFmtId="0" fontId="6" fillId="0" borderId="0" xfId="1" applyFont="1" applyAlignment="1">
      <alignment horizontal="justify" vertical="top"/>
    </xf>
    <xf numFmtId="0" fontId="14" fillId="0" borderId="0" xfId="1" applyFont="1" applyAlignment="1">
      <alignment vertical="top"/>
    </xf>
    <xf numFmtId="14" fontId="13" fillId="0" borderId="90" xfId="2" applyNumberFormat="1" applyFont="1" applyBorder="1" applyAlignment="1">
      <alignment horizontal="left" vertical="center" wrapText="1"/>
    </xf>
    <xf numFmtId="14" fontId="13" fillId="0" borderId="0" xfId="2" applyNumberFormat="1" applyFont="1" applyBorder="1" applyAlignment="1">
      <alignment horizontal="left" vertical="center" wrapText="1"/>
    </xf>
    <xf numFmtId="0" fontId="3" fillId="0" borderId="40" xfId="2" applyFont="1" applyBorder="1" applyAlignment="1">
      <alignment horizontal="left" vertical="center"/>
    </xf>
    <xf numFmtId="0" fontId="3" fillId="0" borderId="15" xfId="2" applyFont="1" applyBorder="1" applyAlignment="1">
      <alignment horizontal="left" vertical="center"/>
    </xf>
    <xf numFmtId="0" fontId="3" fillId="0" borderId="76" xfId="2" applyFont="1" applyBorder="1" applyAlignment="1">
      <alignment horizontal="left" vertical="center"/>
    </xf>
    <xf numFmtId="0" fontId="3" fillId="0" borderId="66" xfId="2" applyFont="1" applyBorder="1" applyAlignment="1">
      <alignment horizontal="left" vertical="center"/>
    </xf>
    <xf numFmtId="0" fontId="3" fillId="0" borderId="67" xfId="2" applyFont="1" applyBorder="1" applyAlignment="1">
      <alignment horizontal="left" vertical="center"/>
    </xf>
    <xf numFmtId="0" fontId="3" fillId="0" borderId="56" xfId="2" applyFont="1" applyBorder="1" applyAlignment="1">
      <alignment horizontal="left" vertical="center"/>
    </xf>
    <xf numFmtId="0" fontId="5" fillId="0" borderId="0" xfId="1"/>
    <xf numFmtId="0" fontId="0" fillId="0" borderId="95" xfId="0" applyBorder="1"/>
    <xf numFmtId="0" fontId="63" fillId="0" borderId="95" xfId="0" applyFont="1" applyBorder="1" applyAlignment="1">
      <alignment horizontal="center" vertical="center"/>
    </xf>
    <xf numFmtId="14" fontId="13" fillId="0" borderId="58" xfId="2" applyNumberFormat="1" applyFont="1" applyBorder="1" applyAlignment="1">
      <alignment horizontal="left" vertical="center" wrapText="1"/>
    </xf>
    <xf numFmtId="14" fontId="13" fillId="0" borderId="0" xfId="2" applyNumberFormat="1" applyFont="1" applyBorder="1" applyAlignment="1">
      <alignment horizontal="left" vertical="center"/>
    </xf>
    <xf numFmtId="0" fontId="6" fillId="0" borderId="0" xfId="1" applyFont="1" applyBorder="1"/>
    <xf numFmtId="14" fontId="13" fillId="0" borderId="58" xfId="2" applyNumberFormat="1" applyFont="1" applyBorder="1" applyAlignment="1">
      <alignment horizontal="left" vertical="center"/>
    </xf>
    <xf numFmtId="0" fontId="6" fillId="0" borderId="58" xfId="1" applyFont="1" applyBorder="1"/>
    <xf numFmtId="14" fontId="13" fillId="0" borderId="58" xfId="2" applyNumberFormat="1" applyFont="1" applyBorder="1" applyAlignment="1">
      <alignment horizontal="right" vertical="center" wrapText="1"/>
    </xf>
    <xf numFmtId="14" fontId="6" fillId="0" borderId="58" xfId="2" applyNumberFormat="1" applyBorder="1" applyAlignment="1">
      <alignment horizontal="left" vertical="center" wrapText="1"/>
    </xf>
    <xf numFmtId="14" fontId="13" fillId="0" borderId="58" xfId="2" applyNumberFormat="1" applyFont="1" applyBorder="1" applyAlignment="1">
      <alignment horizontal="center" vertical="center" wrapText="1"/>
    </xf>
    <xf numFmtId="14" fontId="6" fillId="0" borderId="58" xfId="2" applyNumberFormat="1" applyBorder="1" applyAlignment="1">
      <alignment horizontal="center" vertical="center"/>
    </xf>
    <xf numFmtId="14" fontId="6" fillId="0" borderId="58" xfId="2" applyNumberFormat="1" applyBorder="1" applyAlignment="1">
      <alignment horizontal="center" vertical="center" wrapText="1"/>
    </xf>
    <xf numFmtId="14" fontId="13" fillId="0" borderId="97" xfId="2" applyNumberFormat="1" applyFont="1" applyBorder="1" applyAlignment="1">
      <alignment horizontal="center" vertical="center" wrapText="1"/>
    </xf>
    <xf numFmtId="14" fontId="13" fillId="0" borderId="59" xfId="2" applyNumberFormat="1" applyFont="1" applyBorder="1" applyAlignment="1">
      <alignment horizontal="left" vertical="center" wrapText="1"/>
    </xf>
    <xf numFmtId="14" fontId="13" fillId="0" borderId="98" xfId="2" applyNumberFormat="1" applyFont="1" applyBorder="1" applyAlignment="1">
      <alignment horizontal="left" vertical="center" wrapText="1"/>
    </xf>
    <xf numFmtId="14" fontId="13" fillId="0" borderId="58" xfId="2" applyNumberFormat="1" applyFont="1" applyBorder="1" applyAlignment="1">
      <alignment vertical="center" wrapText="1"/>
    </xf>
    <xf numFmtId="14" fontId="6" fillId="0" borderId="58" xfId="2" applyNumberFormat="1" applyBorder="1" applyAlignment="1">
      <alignment horizontal="left" vertical="center"/>
    </xf>
    <xf numFmtId="14" fontId="6" fillId="0" borderId="58" xfId="2" applyNumberFormat="1" applyBorder="1" applyAlignment="1">
      <alignment horizontal="right" vertical="center"/>
    </xf>
    <xf numFmtId="14" fontId="2" fillId="0" borderId="66" xfId="2" applyNumberFormat="1" applyFont="1" applyBorder="1" applyAlignment="1">
      <alignment vertical="center"/>
    </xf>
    <xf numFmtId="14" fontId="2" fillId="0" borderId="66" xfId="2" applyNumberFormat="1" applyFont="1" applyBorder="1" applyAlignment="1">
      <alignment horizontal="left" vertical="top" wrapText="1"/>
    </xf>
    <xf numFmtId="14" fontId="13" fillId="0" borderId="66" xfId="2" applyNumberFormat="1" applyFont="1" applyBorder="1" applyAlignment="1">
      <alignment horizontal="left" vertical="center" wrapText="1"/>
    </xf>
    <xf numFmtId="14" fontId="2" fillId="0" borderId="90" xfId="2" applyNumberFormat="1" applyFont="1" applyBorder="1" applyAlignment="1">
      <alignment horizontal="left" vertical="top" wrapText="1"/>
    </xf>
    <xf numFmtId="14" fontId="2" fillId="0" borderId="0" xfId="2" applyNumberFormat="1" applyFont="1" applyBorder="1" applyAlignment="1">
      <alignment horizontal="left" vertical="top" wrapText="1"/>
    </xf>
    <xf numFmtId="0" fontId="12" fillId="0" borderId="0" xfId="1" applyFont="1" applyBorder="1" applyAlignment="1">
      <alignment horizontal="center"/>
    </xf>
    <xf numFmtId="0" fontId="6" fillId="0" borderId="95" xfId="1" applyFont="1" applyBorder="1"/>
    <xf numFmtId="0" fontId="6" fillId="0" borderId="96" xfId="1" applyFont="1" applyBorder="1"/>
    <xf numFmtId="0" fontId="6" fillId="0" borderId="100" xfId="1" applyFont="1" applyBorder="1"/>
    <xf numFmtId="0" fontId="8" fillId="0" borderId="58" xfId="1" applyFont="1" applyBorder="1"/>
    <xf numFmtId="0" fontId="8" fillId="0" borderId="58" xfId="1" applyFont="1" applyBorder="1" applyAlignment="1">
      <alignment horizontal="right"/>
    </xf>
    <xf numFmtId="168" fontId="8" fillId="0" borderId="58" xfId="1" applyNumberFormat="1" applyFont="1" applyBorder="1" applyAlignment="1">
      <alignment horizontal="left"/>
    </xf>
    <xf numFmtId="0" fontId="71" fillId="0" borderId="101" xfId="4" applyFont="1" applyAlignment="1">
      <alignment wrapText="1"/>
    </xf>
    <xf numFmtId="0" fontId="59" fillId="0" borderId="101" xfId="4"/>
    <xf numFmtId="0" fontId="59" fillId="0" borderId="0" xfId="5"/>
    <xf numFmtId="0" fontId="5" fillId="0" borderId="0" xfId="1"/>
    <xf numFmtId="0" fontId="59" fillId="0" borderId="0" xfId="4" applyBorder="1"/>
    <xf numFmtId="0" fontId="59" fillId="0" borderId="111" xfId="4" applyBorder="1"/>
    <xf numFmtId="0" fontId="17" fillId="0" borderId="106" xfId="4" applyFont="1" applyBorder="1" applyAlignment="1">
      <alignment horizontal="center" vertical="center"/>
    </xf>
    <xf numFmtId="0" fontId="17" fillId="0" borderId="107" xfId="4" applyFont="1" applyBorder="1" applyAlignment="1">
      <alignment horizontal="center" vertical="center"/>
    </xf>
    <xf numFmtId="0" fontId="17" fillId="0" borderId="108" xfId="4" applyFont="1" applyBorder="1" applyAlignment="1">
      <alignment horizontal="center" vertical="center"/>
    </xf>
    <xf numFmtId="0" fontId="59" fillId="0" borderId="107" xfId="4" applyBorder="1"/>
    <xf numFmtId="0" fontId="59" fillId="0" borderId="103" xfId="4" applyBorder="1"/>
    <xf numFmtId="0" fontId="59" fillId="0" borderId="104" xfId="4" applyBorder="1"/>
    <xf numFmtId="0" fontId="59" fillId="0" borderId="105" xfId="4" applyBorder="1"/>
    <xf numFmtId="0" fontId="59" fillId="0" borderId="112" xfId="4" applyBorder="1"/>
    <xf numFmtId="0" fontId="17" fillId="0" borderId="103" xfId="4" applyFont="1" applyBorder="1" applyAlignment="1">
      <alignment vertical="center"/>
    </xf>
    <xf numFmtId="0" fontId="59" fillId="0" borderId="104" xfId="5" applyBorder="1"/>
    <xf numFmtId="0" fontId="59" fillId="0" borderId="0" xfId="5" applyBorder="1"/>
    <xf numFmtId="0" fontId="43" fillId="0" borderId="0" xfId="4" applyFont="1" applyBorder="1" applyAlignment="1">
      <alignment horizontal="center"/>
    </xf>
    <xf numFmtId="0" fontId="72" fillId="0" borderId="0" xfId="4" applyFont="1" applyBorder="1" applyAlignment="1"/>
    <xf numFmtId="0" fontId="13" fillId="0" borderId="103" xfId="4" applyFont="1" applyBorder="1" applyAlignment="1">
      <alignment horizontal="center" vertical="center"/>
    </xf>
    <xf numFmtId="0" fontId="4" fillId="0" borderId="0" xfId="2" applyFont="1" applyBorder="1" applyAlignment="1">
      <alignment horizontal="center" vertical="center"/>
    </xf>
    <xf numFmtId="0" fontId="4" fillId="0" borderId="96" xfId="2" applyFont="1" applyBorder="1" applyAlignment="1">
      <alignment horizontal="center" vertical="center"/>
    </xf>
    <xf numFmtId="0" fontId="4" fillId="0" borderId="100" xfId="2" applyFont="1" applyBorder="1" applyAlignment="1">
      <alignment horizontal="center" vertical="center"/>
    </xf>
    <xf numFmtId="164" fontId="4" fillId="0" borderId="0" xfId="2" applyNumberFormat="1" applyFont="1" applyBorder="1" applyAlignment="1">
      <alignment horizontal="left" vertical="center"/>
    </xf>
    <xf numFmtId="0" fontId="14" fillId="0" borderId="0" xfId="2" applyFont="1" applyBorder="1" applyAlignment="1">
      <alignment horizontal="center" vertical="center"/>
    </xf>
    <xf numFmtId="0" fontId="22" fillId="0" borderId="0" xfId="2" applyFont="1" applyBorder="1" applyAlignment="1">
      <alignment horizontal="left" vertical="center" wrapText="1"/>
    </xf>
    <xf numFmtId="0" fontId="22" fillId="0" borderId="118" xfId="2" applyFont="1" applyBorder="1" applyAlignment="1">
      <alignment horizontal="left" vertical="center" wrapText="1"/>
    </xf>
    <xf numFmtId="164" fontId="4" fillId="0" borderId="119" xfId="2" applyNumberFormat="1" applyFont="1" applyBorder="1" applyAlignment="1">
      <alignment horizontal="right" vertical="center"/>
    </xf>
    <xf numFmtId="0" fontId="4" fillId="0" borderId="95" xfId="1" applyFont="1" applyBorder="1" applyAlignment="1">
      <alignment horizontal="center" vertical="center"/>
    </xf>
    <xf numFmtId="0" fontId="22" fillId="0" borderId="120" xfId="2" applyFont="1" applyBorder="1" applyAlignment="1">
      <alignment horizontal="left" vertical="center" wrapText="1"/>
    </xf>
    <xf numFmtId="0" fontId="22" fillId="0" borderId="121" xfId="2" applyFont="1" applyBorder="1" applyAlignment="1">
      <alignment horizontal="left" vertical="center" wrapText="1"/>
    </xf>
    <xf numFmtId="0" fontId="6" fillId="0" borderId="121" xfId="1" applyFont="1" applyBorder="1"/>
    <xf numFmtId="0" fontId="6" fillId="0" borderId="122" xfId="1" applyFont="1" applyBorder="1"/>
    <xf numFmtId="0" fontId="22" fillId="0" borderId="118" xfId="2" applyFont="1" applyBorder="1" applyAlignment="1">
      <alignment horizontal="left" vertical="top" wrapText="1"/>
    </xf>
    <xf numFmtId="0" fontId="6" fillId="0" borderId="91" xfId="1" applyFont="1" applyBorder="1"/>
    <xf numFmtId="0" fontId="6" fillId="0" borderId="123" xfId="1" applyFont="1" applyBorder="1"/>
    <xf numFmtId="0" fontId="6" fillId="0" borderId="59" xfId="1" applyFont="1" applyBorder="1"/>
    <xf numFmtId="0" fontId="6" fillId="0" borderId="124" xfId="1" applyFont="1" applyBorder="1"/>
    <xf numFmtId="0" fontId="6" fillId="0" borderId="125" xfId="1" applyFont="1" applyBorder="1"/>
    <xf numFmtId="0" fontId="6" fillId="0" borderId="126" xfId="1" applyFont="1" applyBorder="1"/>
    <xf numFmtId="0" fontId="6" fillId="0" borderId="127" xfId="1" applyFont="1" applyBorder="1"/>
    <xf numFmtId="0" fontId="6" fillId="0" borderId="97" xfId="1" applyFont="1" applyBorder="1"/>
    <xf numFmtId="0" fontId="6" fillId="0" borderId="128" xfId="1" applyFont="1" applyBorder="1"/>
    <xf numFmtId="0" fontId="6" fillId="0" borderId="129" xfId="1" applyFont="1" applyBorder="1"/>
    <xf numFmtId="0" fontId="6" fillId="0" borderId="130" xfId="1" applyFont="1" applyBorder="1"/>
    <xf numFmtId="0" fontId="6" fillId="0" borderId="131" xfId="1" applyFont="1" applyBorder="1"/>
    <xf numFmtId="0" fontId="6" fillId="0" borderId="132" xfId="1" applyFont="1" applyBorder="1"/>
    <xf numFmtId="0" fontId="6" fillId="0" borderId="133" xfId="1" applyFont="1" applyBorder="1"/>
    <xf numFmtId="0" fontId="6" fillId="0" borderId="134" xfId="1" applyFont="1" applyBorder="1"/>
    <xf numFmtId="14" fontId="17" fillId="0" borderId="120" xfId="2" applyNumberFormat="1" applyFont="1" applyBorder="1" applyAlignment="1">
      <alignment horizontal="center" vertical="center" wrapText="1"/>
    </xf>
    <xf numFmtId="14" fontId="13" fillId="0" borderId="121" xfId="2" applyNumberFormat="1" applyFont="1" applyBorder="1" applyAlignment="1">
      <alignment horizontal="left" vertical="center" wrapText="1"/>
    </xf>
    <xf numFmtId="14" fontId="13" fillId="0" borderId="122" xfId="2" applyNumberFormat="1" applyFont="1" applyBorder="1" applyAlignment="1">
      <alignment horizontal="left" vertical="center" wrapText="1"/>
    </xf>
    <xf numFmtId="14" fontId="13" fillId="0" borderId="122" xfId="2" applyNumberFormat="1" applyFont="1" applyBorder="1" applyAlignment="1">
      <alignment horizontal="right" vertical="center" wrapText="1"/>
    </xf>
    <xf numFmtId="14" fontId="13" fillId="0" borderId="121" xfId="2" applyNumberFormat="1" applyFont="1" applyBorder="1" applyAlignment="1">
      <alignment horizontal="left" vertical="center"/>
    </xf>
    <xf numFmtId="0" fontId="2" fillId="0" borderId="116" xfId="2" applyFont="1" applyBorder="1" applyAlignment="1">
      <alignment horizontal="center" vertical="center"/>
    </xf>
    <xf numFmtId="0" fontId="2" fillId="0" borderId="0" xfId="2" applyFont="1" applyBorder="1" applyAlignment="1">
      <alignment horizontal="center" vertical="center"/>
    </xf>
    <xf numFmtId="164" fontId="6" fillId="0" borderId="116" xfId="2" applyNumberFormat="1" applyBorder="1" applyAlignment="1">
      <alignment horizontal="center" vertical="center"/>
    </xf>
    <xf numFmtId="164" fontId="6" fillId="0" borderId="0" xfId="2" applyNumberFormat="1" applyBorder="1" applyAlignment="1">
      <alignment horizontal="center" vertical="center"/>
    </xf>
    <xf numFmtId="164" fontId="6" fillId="0" borderId="118" xfId="2" applyNumberFormat="1" applyBorder="1" applyAlignment="1">
      <alignment horizontal="center" vertical="center"/>
    </xf>
    <xf numFmtId="164" fontId="6" fillId="0" borderId="91" xfId="2" applyNumberFormat="1" applyBorder="1" applyAlignment="1">
      <alignment horizontal="center" vertical="center"/>
    </xf>
    <xf numFmtId="0" fontId="6" fillId="0" borderId="91" xfId="2" applyBorder="1" applyAlignment="1">
      <alignment horizontal="center" vertical="center"/>
    </xf>
    <xf numFmtId="164" fontId="6" fillId="0" borderId="117" xfId="2" applyNumberFormat="1" applyBorder="1" applyAlignment="1">
      <alignment horizontal="center" vertical="center"/>
    </xf>
    <xf numFmtId="164" fontId="6" fillId="0" borderId="119" xfId="2" applyNumberFormat="1" applyBorder="1" applyAlignment="1">
      <alignment horizontal="center" vertical="center"/>
    </xf>
    <xf numFmtId="0" fontId="2" fillId="0" borderId="139" xfId="2" applyFont="1" applyBorder="1" applyAlignment="1">
      <alignment horizontal="center" vertical="center"/>
    </xf>
    <xf numFmtId="164" fontId="6" fillId="0" borderId="140" xfId="2" applyNumberFormat="1" applyBorder="1" applyAlignment="1">
      <alignment horizontal="center" vertical="center"/>
    </xf>
    <xf numFmtId="164" fontId="6" fillId="0" borderId="141" xfId="2" applyNumberFormat="1" applyBorder="1" applyAlignment="1">
      <alignment horizontal="center" vertical="center"/>
    </xf>
    <xf numFmtId="0" fontId="2" fillId="0" borderId="142" xfId="2" applyFont="1" applyBorder="1" applyAlignment="1">
      <alignment horizontal="center" vertical="center"/>
    </xf>
    <xf numFmtId="0" fontId="17" fillId="0" borderId="143" xfId="5" applyFont="1" applyBorder="1" applyAlignment="1">
      <alignment horizontal="center" vertical="center"/>
    </xf>
    <xf numFmtId="0" fontId="17" fillId="0" borderId="144" xfId="5" applyFont="1" applyBorder="1" applyAlignment="1">
      <alignment horizontal="center" vertical="center"/>
    </xf>
    <xf numFmtId="0" fontId="17" fillId="0" borderId="145" xfId="5" applyFont="1" applyBorder="1" applyAlignment="1">
      <alignment horizontal="center" vertical="center"/>
    </xf>
    <xf numFmtId="0" fontId="17" fillId="0" borderId="146" xfId="5" applyFont="1" applyBorder="1" applyAlignment="1">
      <alignment horizontal="center" vertical="center"/>
    </xf>
    <xf numFmtId="0" fontId="23" fillId="0" borderId="0" xfId="1" applyFont="1" applyAlignment="1">
      <alignment horizontal="center" vertical="center" wrapText="1"/>
    </xf>
    <xf numFmtId="0" fontId="1" fillId="0" borderId="0" xfId="1" applyFont="1" applyAlignment="1">
      <alignment horizontal="center" vertical="center" wrapText="1"/>
    </xf>
    <xf numFmtId="0" fontId="42" fillId="0" borderId="0" xfId="1" applyFont="1" applyAlignment="1">
      <alignment horizontal="center"/>
    </xf>
    <xf numFmtId="0" fontId="1" fillId="0" borderId="0" xfId="1" applyFont="1" applyAlignment="1">
      <alignment horizontal="justify" vertical="center" wrapText="1"/>
    </xf>
    <xf numFmtId="0" fontId="6" fillId="0" borderId="0" xfId="1" applyFont="1" applyAlignment="1">
      <alignment horizontal="justify" vertical="center" wrapText="1"/>
    </xf>
    <xf numFmtId="0" fontId="5" fillId="0" borderId="0" xfId="1" applyAlignment="1">
      <alignment horizontal="center" vertical="center" wrapText="1"/>
    </xf>
    <xf numFmtId="0" fontId="16" fillId="0" borderId="0" xfId="1" applyFont="1" applyAlignment="1">
      <alignment horizontal="center" vertical="center" wrapText="1"/>
    </xf>
    <xf numFmtId="0" fontId="35" fillId="0" borderId="0" xfId="0" applyFont="1" applyAlignment="1">
      <alignment horizontal="justify" vertical="center" wrapText="1"/>
    </xf>
    <xf numFmtId="0" fontId="4" fillId="0" borderId="0" xfId="1" applyFont="1" applyAlignment="1">
      <alignment horizontal="left"/>
    </xf>
    <xf numFmtId="0" fontId="10" fillId="0" borderId="0" xfId="1" applyFont="1" applyAlignment="1">
      <alignment horizontal="right" vertical="center"/>
    </xf>
    <xf numFmtId="0" fontId="5" fillId="0" borderId="0" xfId="1"/>
    <xf numFmtId="164" fontId="8" fillId="0" borderId="91" xfId="2" applyNumberFormat="1" applyFont="1" applyBorder="1" applyAlignment="1">
      <alignment horizontal="left"/>
    </xf>
    <xf numFmtId="164" fontId="8" fillId="0" borderId="119" xfId="2" applyNumberFormat="1" applyFont="1" applyBorder="1" applyAlignment="1">
      <alignment horizontal="left"/>
    </xf>
    <xf numFmtId="0" fontId="17" fillId="0" borderId="114" xfId="2" applyFont="1" applyBorder="1" applyAlignment="1">
      <alignment horizontal="center" vertical="center"/>
    </xf>
    <xf numFmtId="0" fontId="17" fillId="0" borderId="90" xfId="2" applyFont="1" applyBorder="1" applyAlignment="1">
      <alignment horizontal="center" vertical="center"/>
    </xf>
    <xf numFmtId="0" fontId="17" fillId="0" borderId="115" xfId="2" applyFont="1" applyBorder="1" applyAlignment="1">
      <alignment horizontal="center" vertical="center"/>
    </xf>
    <xf numFmtId="0" fontId="8" fillId="0" borderId="91" xfId="2" applyFont="1" applyBorder="1" applyAlignment="1">
      <alignment horizontal="left"/>
    </xf>
    <xf numFmtId="0" fontId="8" fillId="0" borderId="119" xfId="2" applyFont="1" applyBorder="1" applyAlignment="1">
      <alignment horizontal="left"/>
    </xf>
    <xf numFmtId="168" fontId="8" fillId="0" borderId="0" xfId="1" applyNumberFormat="1" applyFont="1" applyAlignment="1">
      <alignment horizontal="left"/>
    </xf>
    <xf numFmtId="14" fontId="6" fillId="0" borderId="0" xfId="2" applyNumberFormat="1" applyFont="1" applyAlignment="1">
      <alignment horizontal="justify" vertical="top" wrapText="1"/>
    </xf>
    <xf numFmtId="14" fontId="6" fillId="0" borderId="0" xfId="2" applyNumberFormat="1" applyFont="1" applyAlignment="1">
      <alignment horizontal="justify" vertical="top"/>
    </xf>
    <xf numFmtId="0" fontId="6" fillId="0" borderId="0" xfId="1" applyFont="1" applyAlignment="1">
      <alignment horizontal="justify" vertical="top" wrapText="1"/>
    </xf>
    <xf numFmtId="0" fontId="43" fillId="0" borderId="0" xfId="2" applyFont="1" applyAlignment="1">
      <alignment horizontal="right" vertical="top"/>
    </xf>
    <xf numFmtId="14" fontId="14" fillId="0" borderId="0" xfId="2" applyNumberFormat="1" applyFont="1" applyAlignment="1">
      <alignment horizontal="left" vertical="top" wrapText="1"/>
    </xf>
    <xf numFmtId="14" fontId="6" fillId="0" borderId="0" xfId="2" applyNumberFormat="1" applyAlignment="1">
      <alignment horizontal="left" vertical="top" wrapText="1"/>
    </xf>
    <xf numFmtId="14" fontId="14" fillId="0" borderId="0" xfId="2" applyNumberFormat="1" applyFont="1" applyAlignment="1">
      <alignment horizontal="right" vertical="center" textRotation="90"/>
    </xf>
    <xf numFmtId="14" fontId="6" fillId="0" borderId="121" xfId="2" applyNumberFormat="1" applyBorder="1" applyAlignment="1">
      <alignment horizontal="justify" vertical="top"/>
    </xf>
    <xf numFmtId="0" fontId="64" fillId="0" borderId="0" xfId="0" applyFont="1" applyAlignment="1">
      <alignment horizontal="right" textRotation="90"/>
    </xf>
    <xf numFmtId="14" fontId="13" fillId="0" borderId="58" xfId="2" applyNumberFormat="1" applyFont="1" applyBorder="1" applyAlignment="1">
      <alignment horizontal="left" vertical="center" wrapText="1"/>
    </xf>
    <xf numFmtId="14" fontId="6" fillId="0" borderId="58" xfId="2" applyNumberFormat="1" applyBorder="1" applyAlignment="1">
      <alignment horizontal="center" vertical="center" wrapText="1"/>
    </xf>
    <xf numFmtId="14" fontId="6" fillId="0" borderId="90" xfId="2" applyNumberFormat="1" applyBorder="1" applyAlignment="1">
      <alignment horizontal="center" vertical="center" wrapText="1"/>
    </xf>
    <xf numFmtId="14" fontId="6" fillId="0" borderId="91" xfId="2" applyNumberFormat="1" applyBorder="1" applyAlignment="1">
      <alignment horizontal="center" vertical="center" wrapText="1"/>
    </xf>
    <xf numFmtId="14" fontId="17" fillId="0" borderId="0" xfId="2" applyNumberFormat="1" applyFont="1" applyAlignment="1">
      <alignment horizontal="center" vertical="center" wrapText="1"/>
    </xf>
    <xf numFmtId="14" fontId="12" fillId="0" borderId="0" xfId="2" applyNumberFormat="1" applyFont="1" applyAlignment="1">
      <alignment horizontal="center" wrapText="1"/>
    </xf>
    <xf numFmtId="14" fontId="12" fillId="0" borderId="0" xfId="2" applyNumberFormat="1" applyFont="1" applyAlignment="1">
      <alignment horizontal="center" vertical="center" wrapText="1"/>
    </xf>
    <xf numFmtId="14" fontId="17" fillId="0" borderId="0" xfId="2" applyNumberFormat="1" applyFont="1" applyAlignment="1">
      <alignment horizontal="center" vertical="center"/>
    </xf>
    <xf numFmtId="14" fontId="12" fillId="0" borderId="0" xfId="2" applyNumberFormat="1" applyFont="1" applyAlignment="1">
      <alignment horizontal="left" vertical="center" textRotation="90" wrapText="1"/>
    </xf>
    <xf numFmtId="14" fontId="12" fillId="0" borderId="0" xfId="2" applyNumberFormat="1" applyFont="1" applyAlignment="1">
      <alignment horizontal="right" vertical="center" textRotation="180" wrapText="1"/>
    </xf>
    <xf numFmtId="168" fontId="8" fillId="0" borderId="58" xfId="1" applyNumberFormat="1" applyFont="1" applyBorder="1" applyAlignment="1">
      <alignment horizontal="left"/>
    </xf>
    <xf numFmtId="0" fontId="12" fillId="0" borderId="0" xfId="1" applyFont="1" applyBorder="1" applyAlignment="1">
      <alignment horizontal="center"/>
    </xf>
    <xf numFmtId="0" fontId="1" fillId="0" borderId="85" xfId="1" applyFont="1" applyBorder="1" applyAlignment="1">
      <alignment horizontal="center" vertical="center" textRotation="90"/>
    </xf>
    <xf numFmtId="0" fontId="1" fillId="0" borderId="99" xfId="1" applyFont="1" applyBorder="1" applyAlignment="1">
      <alignment horizontal="center" vertical="center" textRotation="90"/>
    </xf>
    <xf numFmtId="0" fontId="1" fillId="0" borderId="82" xfId="1" applyFont="1" applyBorder="1" applyAlignment="1">
      <alignment horizontal="center" vertical="center" textRotation="90"/>
    </xf>
    <xf numFmtId="0" fontId="1" fillId="0" borderId="135" xfId="1" applyFont="1" applyBorder="1" applyAlignment="1">
      <alignment horizontal="center" vertical="center" textRotation="90"/>
    </xf>
    <xf numFmtId="0" fontId="1" fillId="0" borderId="136" xfId="1" applyFont="1" applyBorder="1" applyAlignment="1">
      <alignment horizontal="center" vertical="center" textRotation="90"/>
    </xf>
    <xf numFmtId="0" fontId="1" fillId="0" borderId="137" xfId="1" applyFont="1" applyBorder="1" applyAlignment="1">
      <alignment horizontal="center" vertical="center" textRotation="90"/>
    </xf>
    <xf numFmtId="0" fontId="4" fillId="0" borderId="0" xfId="1" applyFont="1" applyAlignment="1">
      <alignment horizontal="center" vertical="center" textRotation="90"/>
    </xf>
    <xf numFmtId="0" fontId="1" fillId="0" borderId="138" xfId="1" applyFont="1" applyBorder="1" applyAlignment="1">
      <alignment horizontal="center"/>
    </xf>
    <xf numFmtId="0" fontId="1" fillId="0" borderId="92" xfId="1" applyFont="1" applyBorder="1" applyAlignment="1">
      <alignment horizontal="center"/>
    </xf>
    <xf numFmtId="0" fontId="4" fillId="0" borderId="0" xfId="1" applyFont="1" applyBorder="1" applyAlignment="1">
      <alignment horizontal="center" vertical="center" textRotation="90"/>
    </xf>
    <xf numFmtId="0" fontId="1" fillId="0" borderId="0" xfId="1" applyFont="1" applyBorder="1" applyAlignment="1">
      <alignment horizontal="center"/>
    </xf>
    <xf numFmtId="164" fontId="6" fillId="0" borderId="114" xfId="2" applyNumberFormat="1" applyBorder="1" applyAlignment="1">
      <alignment horizontal="left" vertical="top" wrapText="1"/>
    </xf>
    <xf numFmtId="0" fontId="6" fillId="0" borderId="115" xfId="2" applyBorder="1" applyAlignment="1">
      <alignment horizontal="left" vertical="top" wrapText="1"/>
    </xf>
    <xf numFmtId="0" fontId="6" fillId="0" borderId="116" xfId="2" applyBorder="1" applyAlignment="1">
      <alignment horizontal="left" vertical="top" wrapText="1"/>
    </xf>
    <xf numFmtId="0" fontId="6" fillId="0" borderId="117" xfId="2" applyBorder="1" applyAlignment="1">
      <alignment horizontal="left" vertical="top" wrapText="1"/>
    </xf>
    <xf numFmtId="0" fontId="23" fillId="0" borderId="0" xfId="1" applyFont="1" applyBorder="1" applyAlignment="1">
      <alignment horizontal="right" textRotation="90"/>
    </xf>
    <xf numFmtId="0" fontId="10" fillId="0" borderId="0" xfId="2" applyFont="1" applyBorder="1" applyAlignment="1" applyProtection="1">
      <alignment horizontal="left" vertical="top" textRotation="90"/>
      <protection locked="0"/>
    </xf>
    <xf numFmtId="0" fontId="10" fillId="0" borderId="0" xfId="2" applyFont="1" applyBorder="1" applyAlignment="1">
      <alignment horizontal="left" textRotation="90"/>
    </xf>
    <xf numFmtId="0" fontId="23" fillId="0" borderId="0" xfId="1" applyFont="1" applyBorder="1" applyAlignment="1">
      <alignment horizontal="left" textRotation="180"/>
    </xf>
    <xf numFmtId="164" fontId="6" fillId="0" borderId="115" xfId="2" applyNumberFormat="1" applyBorder="1" applyAlignment="1">
      <alignment horizontal="left" vertical="top" wrapText="1"/>
    </xf>
    <xf numFmtId="164" fontId="6" fillId="0" borderId="116" xfId="2" applyNumberFormat="1" applyBorder="1" applyAlignment="1">
      <alignment horizontal="left" vertical="top" wrapText="1"/>
    </xf>
    <xf numFmtId="164" fontId="6" fillId="0" borderId="117" xfId="2" applyNumberFormat="1" applyBorder="1" applyAlignment="1">
      <alignment horizontal="left" vertical="top" wrapText="1"/>
    </xf>
    <xf numFmtId="0" fontId="10" fillId="0" borderId="0" xfId="2" applyFont="1" applyBorder="1" applyAlignment="1">
      <alignment horizontal="right" textRotation="180"/>
    </xf>
    <xf numFmtId="164" fontId="6" fillId="0" borderId="114" xfId="2" applyNumberFormat="1" applyBorder="1" applyAlignment="1">
      <alignment vertical="top" wrapText="1"/>
    </xf>
    <xf numFmtId="0" fontId="6" fillId="0" borderId="115" xfId="2" applyBorder="1" applyAlignment="1">
      <alignment vertical="top" wrapText="1"/>
    </xf>
    <xf numFmtId="0" fontId="6" fillId="0" borderId="116" xfId="2" applyBorder="1" applyAlignment="1">
      <alignment vertical="top" wrapText="1"/>
    </xf>
    <xf numFmtId="0" fontId="6" fillId="0" borderId="117" xfId="2" applyBorder="1" applyAlignment="1">
      <alignment vertical="top" wrapText="1"/>
    </xf>
    <xf numFmtId="0" fontId="10" fillId="0" borderId="0" xfId="2" applyFont="1" applyBorder="1" applyAlignment="1" applyProtection="1">
      <alignment horizontal="right" vertical="top" textRotation="180"/>
      <protection locked="0"/>
    </xf>
    <xf numFmtId="0" fontId="28" fillId="0" borderId="0" xfId="2" applyFont="1" applyAlignment="1">
      <alignment horizontal="center" vertical="center"/>
    </xf>
    <xf numFmtId="0" fontId="4" fillId="0" borderId="0" xfId="2" applyFont="1" applyAlignment="1">
      <alignment horizontal="center" vertical="center"/>
    </xf>
    <xf numFmtId="164" fontId="27" fillId="0" borderId="0" xfId="2" applyNumberFormat="1" applyFont="1" applyAlignment="1">
      <alignment horizontal="center" vertical="center"/>
    </xf>
    <xf numFmtId="0" fontId="12" fillId="0" borderId="0" xfId="2" applyFont="1" applyAlignment="1">
      <alignment horizontal="center" vertical="center"/>
    </xf>
    <xf numFmtId="0" fontId="8" fillId="0" borderId="56" xfId="2" applyFont="1" applyBorder="1" applyAlignment="1">
      <alignment vertical="top" wrapText="1"/>
    </xf>
    <xf numFmtId="0" fontId="8" fillId="0" borderId="0" xfId="2" applyFont="1" applyAlignment="1">
      <alignment vertical="top" wrapText="1"/>
    </xf>
    <xf numFmtId="0" fontId="8" fillId="0" borderId="38" xfId="2" applyFont="1" applyBorder="1" applyAlignment="1">
      <alignment vertical="top" wrapText="1"/>
    </xf>
    <xf numFmtId="0" fontId="17" fillId="0" borderId="47" xfId="2" applyFont="1" applyBorder="1" applyAlignment="1">
      <alignment horizontal="center" vertical="center"/>
    </xf>
    <xf numFmtId="0" fontId="17" fillId="0" borderId="48" xfId="2" applyFont="1" applyBorder="1" applyAlignment="1">
      <alignment horizontal="center" vertical="center"/>
    </xf>
    <xf numFmtId="0" fontId="17" fillId="0" borderId="46" xfId="2" applyFont="1" applyBorder="1" applyAlignment="1">
      <alignment horizontal="center" vertical="center"/>
    </xf>
    <xf numFmtId="0" fontId="1" fillId="0" borderId="0" xfId="2" applyFont="1" applyAlignment="1">
      <alignment horizontal="center" vertical="center" wrapText="1"/>
    </xf>
    <xf numFmtId="0" fontId="26" fillId="0" borderId="0" xfId="2" applyFont="1" applyAlignment="1">
      <alignment horizontal="center" vertical="center" wrapText="1"/>
    </xf>
    <xf numFmtId="0" fontId="17" fillId="0" borderId="0" xfId="2" applyFont="1" applyAlignment="1">
      <alignment horizontal="center" vertical="center" textRotation="90"/>
    </xf>
    <xf numFmtId="0" fontId="8" fillId="0" borderId="15" xfId="2" applyFont="1" applyBorder="1" applyAlignment="1">
      <alignment horizontal="left" vertical="center" wrapText="1"/>
    </xf>
    <xf numFmtId="0" fontId="8" fillId="0" borderId="35" xfId="2" applyFont="1" applyBorder="1" applyAlignment="1">
      <alignment horizontal="center" vertical="top" wrapText="1"/>
    </xf>
    <xf numFmtId="0" fontId="8" fillId="0" borderId="0" xfId="2" applyFont="1" applyAlignment="1">
      <alignment horizontal="center" vertical="top" wrapText="1"/>
    </xf>
    <xf numFmtId="0" fontId="8" fillId="0" borderId="19" xfId="2" applyFont="1" applyBorder="1" applyAlignment="1">
      <alignment horizontal="center" vertical="top" wrapText="1"/>
    </xf>
    <xf numFmtId="0" fontId="8" fillId="0" borderId="40" xfId="2" applyFont="1" applyBorder="1" applyAlignment="1">
      <alignment horizontal="center" vertical="top" wrapText="1"/>
    </xf>
    <xf numFmtId="0" fontId="8" fillId="0" borderId="15" xfId="2" applyFont="1" applyBorder="1" applyAlignment="1">
      <alignment horizontal="center" vertical="top" wrapText="1"/>
    </xf>
    <xf numFmtId="0" fontId="8" fillId="0" borderId="39" xfId="2" applyFont="1" applyBorder="1" applyAlignment="1">
      <alignment horizontal="center" vertical="top" wrapText="1"/>
    </xf>
    <xf numFmtId="0" fontId="22" fillId="0" borderId="0" xfId="2" applyFont="1" applyAlignment="1">
      <alignment horizontal="left" vertical="center" wrapText="1"/>
    </xf>
    <xf numFmtId="0" fontId="12" fillId="0" borderId="0" xfId="2" applyFont="1" applyAlignment="1">
      <alignment horizontal="left" vertical="center"/>
    </xf>
    <xf numFmtId="0" fontId="22" fillId="0" borderId="0" xfId="2" applyFont="1" applyAlignment="1">
      <alignment horizontal="left" wrapText="1"/>
    </xf>
    <xf numFmtId="0" fontId="22" fillId="0" borderId="38" xfId="2" applyFont="1" applyBorder="1" applyAlignment="1">
      <alignment vertical="center" wrapText="1"/>
    </xf>
    <xf numFmtId="164" fontId="47" fillId="0" borderId="45" xfId="2" applyNumberFormat="1" applyFont="1" applyBorder="1" applyAlignment="1">
      <alignment horizontal="center" vertical="center"/>
    </xf>
    <xf numFmtId="164" fontId="47" fillId="0" borderId="0" xfId="2" applyNumberFormat="1" applyFont="1" applyAlignment="1">
      <alignment horizontal="center" vertical="center"/>
    </xf>
    <xf numFmtId="0" fontId="41" fillId="0" borderId="0" xfId="2" applyFont="1" applyAlignment="1">
      <alignment vertical="center"/>
    </xf>
    <xf numFmtId="0" fontId="40" fillId="0" borderId="15" xfId="2" applyFont="1" applyBorder="1" applyAlignment="1">
      <alignment horizontal="left" vertical="center" wrapText="1"/>
    </xf>
    <xf numFmtId="0" fontId="22" fillId="0" borderId="15" xfId="2" applyFont="1" applyBorder="1" applyAlignment="1">
      <alignment vertical="center" wrapText="1"/>
    </xf>
    <xf numFmtId="0" fontId="17" fillId="0" borderId="67" xfId="2" applyFont="1" applyBorder="1" applyAlignment="1">
      <alignment horizontal="center" vertical="center"/>
    </xf>
    <xf numFmtId="0" fontId="17" fillId="0" borderId="56" xfId="2" applyFont="1" applyBorder="1" applyAlignment="1">
      <alignment horizontal="center" vertical="center"/>
    </xf>
    <xf numFmtId="0" fontId="17" fillId="0" borderId="68" xfId="2" applyFont="1" applyBorder="1" applyAlignment="1">
      <alignment horizontal="center" vertical="center"/>
    </xf>
    <xf numFmtId="0" fontId="22" fillId="0" borderId="56" xfId="2" applyFont="1" applyBorder="1" applyAlignment="1">
      <alignment vertical="center" wrapText="1"/>
    </xf>
    <xf numFmtId="0" fontId="5" fillId="0" borderId="56" xfId="1" applyBorder="1" applyAlignment="1">
      <alignment vertical="center"/>
    </xf>
    <xf numFmtId="0" fontId="17" fillId="0" borderId="113" xfId="5" applyFont="1" applyBorder="1" applyAlignment="1">
      <alignment horizontal="center" vertical="center"/>
    </xf>
    <xf numFmtId="0" fontId="17" fillId="0" borderId="106" xfId="4" applyFont="1" applyBorder="1" applyAlignment="1">
      <alignment horizontal="center" vertical="center"/>
    </xf>
    <xf numFmtId="0" fontId="17" fillId="0" borderId="107" xfId="4" applyFont="1" applyBorder="1" applyAlignment="1">
      <alignment horizontal="center" vertical="center"/>
    </xf>
    <xf numFmtId="0" fontId="17" fillId="0" borderId="108" xfId="4" applyFont="1" applyBorder="1" applyAlignment="1">
      <alignment horizontal="center" vertical="center"/>
    </xf>
    <xf numFmtId="0" fontId="59" fillId="0" borderId="109" xfId="4" applyBorder="1"/>
    <xf numFmtId="0" fontId="59" fillId="0" borderId="102" xfId="4" applyBorder="1"/>
    <xf numFmtId="0" fontId="59" fillId="0" borderId="110" xfId="4" applyBorder="1"/>
    <xf numFmtId="0" fontId="48" fillId="0" borderId="55" xfId="0" applyFont="1" applyBorder="1" applyAlignment="1">
      <alignment horizontal="center"/>
    </xf>
    <xf numFmtId="0" fontId="49" fillId="0" borderId="0" xfId="0" applyFont="1" applyAlignment="1">
      <alignment horizontal="center" vertical="top"/>
    </xf>
    <xf numFmtId="0" fontId="13" fillId="0" borderId="0" xfId="1" applyFont="1" applyAlignment="1">
      <alignment horizontal="justify" vertical="center" wrapText="1"/>
    </xf>
    <xf numFmtId="0" fontId="14" fillId="0" borderId="0" xfId="1" applyFont="1" applyAlignment="1">
      <alignment horizontal="left"/>
    </xf>
    <xf numFmtId="0" fontId="14" fillId="0" borderId="0" xfId="1" applyFont="1" applyAlignment="1">
      <alignment horizontal="justify" vertical="top" wrapText="1"/>
    </xf>
  </cellXfs>
  <cellStyles count="6">
    <cellStyle name="Borda do Gráfico" xfId="4" xr:uid="{E8D2D6F1-D5E9-4650-BE3C-750470AFB555}"/>
    <cellStyle name="Hiperlink 2" xfId="3" xr:uid="{E7BBE083-8D76-42B2-B7F1-599CF710A46F}"/>
    <cellStyle name="Normal" xfId="0" builtinId="0"/>
    <cellStyle name="Normal 2" xfId="1" xr:uid="{00000000-0005-0000-0000-000002000000}"/>
    <cellStyle name="Normal 3" xfId="5" xr:uid="{7E4A9A31-1096-4EB0-9967-33449A5B2EC5}"/>
    <cellStyle name="Normal_Agenda" xfId="2" xr:uid="{00000000-0005-0000-0000-000003000000}"/>
  </cellStyles>
  <dxfs count="48">
    <dxf>
      <font>
        <condense val="0"/>
        <extend val="0"/>
        <color auto="1"/>
      </font>
      <border>
        <left style="thin">
          <color indexed="64"/>
        </left>
        <right style="thin">
          <color indexed="64"/>
        </right>
        <top style="thin">
          <color indexed="64"/>
        </top>
        <bottom style="thin">
          <color indexed="64"/>
        </bottom>
      </border>
    </dxf>
    <dxf>
      <font>
        <b/>
        <i val="0"/>
        <condense val="0"/>
        <extend val="0"/>
        <color auto="1"/>
      </font>
      <fill>
        <patternFill>
          <bgColor indexed="22"/>
        </patternFill>
      </fill>
      <border>
        <left style="thin">
          <color indexed="64"/>
        </left>
        <right style="thin">
          <color indexed="64"/>
        </right>
        <top style="thin">
          <color indexed="64"/>
        </top>
        <bottom style="thin">
          <color indexed="64"/>
        </bottom>
      </border>
    </dxf>
    <dxf>
      <font>
        <b/>
        <i val="0"/>
      </font>
      <fill>
        <patternFill patternType="gray125"/>
      </fill>
      <border>
        <left style="thin">
          <color auto="1"/>
        </left>
        <right style="thin">
          <color auto="1"/>
        </right>
        <top style="thin">
          <color auto="1"/>
        </top>
        <bottom style="thin">
          <color auto="1"/>
        </bottom>
        <vertical/>
        <horizontal/>
      </border>
    </dxf>
    <dxf>
      <font>
        <b/>
        <i val="0"/>
      </font>
      <fill>
        <patternFill patternType="gray125">
          <bgColor rgb="FFC0C0C0"/>
        </patternFill>
      </fill>
      <border>
        <left style="thin">
          <color auto="1"/>
        </left>
        <right style="thin">
          <color auto="1"/>
        </right>
        <top style="thin">
          <color auto="1"/>
        </top>
        <bottom style="thin">
          <color auto="1"/>
        </bottom>
        <vertical/>
        <horizontal/>
      </border>
    </dxf>
    <dxf>
      <font>
        <b/>
        <i val="0"/>
        <color theme="0"/>
      </font>
      <fill>
        <patternFill>
          <bgColor rgb="FF0000FF"/>
        </patternFill>
      </fill>
      <border>
        <left style="thin">
          <color auto="1"/>
        </left>
        <right style="thin">
          <color auto="1"/>
        </right>
        <top style="thin">
          <color auto="1"/>
        </top>
        <bottom style="thin">
          <color auto="1"/>
        </bottom>
        <vertical/>
        <horizontal/>
      </border>
    </dxf>
    <dxf>
      <font>
        <b/>
        <i val="0"/>
        <strike val="0"/>
        <color theme="0"/>
      </font>
      <fill>
        <patternFill>
          <bgColor rgb="FFCC0000"/>
        </patternFill>
      </fill>
      <border>
        <left style="thin">
          <color indexed="64"/>
        </left>
        <right style="thin">
          <color indexed="64"/>
        </right>
        <top style="thin">
          <color indexed="64"/>
        </top>
        <bottom style="thin">
          <color indexed="64"/>
        </bottom>
      </border>
    </dxf>
    <dxf>
      <font>
        <b/>
        <i val="0"/>
        <color theme="0"/>
      </font>
      <fill>
        <patternFill patternType="lightGray">
          <bgColor rgb="FFCC0000"/>
        </patternFill>
      </fill>
      <border>
        <left style="thin">
          <color auto="1"/>
        </left>
        <right style="thin">
          <color auto="1"/>
        </right>
        <top style="thin">
          <color auto="1"/>
        </top>
        <bottom style="thin">
          <color auto="1"/>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top style="thin">
          <color indexed="22"/>
        </top>
        <bottom style="thin">
          <color indexed="22"/>
        </bottom>
      </border>
    </dxf>
    <dxf>
      <font>
        <condense val="0"/>
        <extend val="0"/>
        <color auto="1"/>
      </font>
      <border>
        <left style="thin">
          <color indexed="64"/>
        </left>
        <right style="thin">
          <color indexed="64"/>
        </right>
        <top style="thin">
          <color indexed="64"/>
        </top>
        <bottom style="thin">
          <color indexed="64"/>
        </bottom>
      </border>
    </dxf>
    <dxf>
      <font>
        <b/>
        <i val="0"/>
        <condense val="0"/>
        <extend val="0"/>
        <color auto="1"/>
      </font>
      <fill>
        <patternFill>
          <bgColor indexed="22"/>
        </patternFill>
      </fill>
      <border>
        <left style="thin">
          <color indexed="64"/>
        </left>
        <right style="thin">
          <color indexed="64"/>
        </right>
        <top style="thin">
          <color indexed="64"/>
        </top>
        <bottom style="thin">
          <color indexed="64"/>
        </bottom>
      </border>
    </dxf>
    <dxf>
      <font>
        <b/>
        <i val="0"/>
      </font>
      <fill>
        <patternFill patternType="gray125"/>
      </fill>
      <border>
        <left style="thin">
          <color auto="1"/>
        </left>
        <right style="thin">
          <color auto="1"/>
        </right>
        <top style="thin">
          <color auto="1"/>
        </top>
        <bottom style="thin">
          <color auto="1"/>
        </bottom>
        <vertical/>
        <horizontal/>
      </border>
    </dxf>
    <dxf>
      <font>
        <b/>
        <i val="0"/>
      </font>
      <fill>
        <patternFill patternType="gray125">
          <bgColor rgb="FFC0C0C0"/>
        </patternFill>
      </fill>
      <border>
        <left style="thin">
          <color auto="1"/>
        </left>
        <right style="thin">
          <color auto="1"/>
        </right>
        <top style="thin">
          <color auto="1"/>
        </top>
        <bottom style="thin">
          <color auto="1"/>
        </bottom>
        <vertical/>
        <horizontal/>
      </border>
    </dxf>
    <dxf>
      <font>
        <b/>
        <i val="0"/>
        <color theme="0"/>
      </font>
      <fill>
        <patternFill>
          <bgColor rgb="FF0000FF"/>
        </patternFill>
      </fill>
      <border>
        <left style="thin">
          <color auto="1"/>
        </left>
        <right style="thin">
          <color auto="1"/>
        </right>
        <top style="thin">
          <color auto="1"/>
        </top>
        <bottom style="thin">
          <color auto="1"/>
        </bottom>
        <vertical/>
        <horizontal/>
      </border>
    </dxf>
    <dxf>
      <font>
        <b/>
        <i val="0"/>
        <strike val="0"/>
        <color theme="0"/>
      </font>
      <fill>
        <patternFill>
          <bgColor rgb="FFCC0000"/>
        </patternFill>
      </fill>
      <border>
        <left style="thin">
          <color indexed="64"/>
        </left>
        <right style="thin">
          <color indexed="64"/>
        </right>
        <top style="thin">
          <color indexed="64"/>
        </top>
        <bottom style="thin">
          <color indexed="64"/>
        </bottom>
      </border>
    </dxf>
    <dxf>
      <font>
        <b/>
        <i val="0"/>
        <color theme="0"/>
      </font>
      <fill>
        <patternFill patternType="lightGray">
          <bgColor rgb="FFCC0000"/>
        </patternFill>
      </fill>
      <border>
        <left style="thin">
          <color auto="1"/>
        </left>
        <right style="thin">
          <color auto="1"/>
        </right>
        <top style="thin">
          <color auto="1"/>
        </top>
        <bottom style="thin">
          <color auto="1"/>
        </bottom>
      </border>
    </dxf>
    <dxf>
      <font>
        <condense val="0"/>
        <extend val="0"/>
        <color auto="1"/>
      </font>
      <border>
        <left style="thin">
          <color indexed="64"/>
        </left>
        <right style="thin">
          <color indexed="64"/>
        </right>
        <top style="thin">
          <color indexed="64"/>
        </top>
        <bottom style="thin">
          <color indexed="64"/>
        </bottom>
      </border>
    </dxf>
    <dxf>
      <font>
        <b/>
        <i val="0"/>
        <condense val="0"/>
        <extend val="0"/>
        <color auto="1"/>
      </font>
      <fill>
        <patternFill>
          <bgColor indexed="22"/>
        </patternFill>
      </fill>
      <border>
        <left style="thin">
          <color indexed="64"/>
        </left>
        <right style="thin">
          <color indexed="64"/>
        </right>
        <top style="thin">
          <color indexed="64"/>
        </top>
        <bottom style="thin">
          <color indexed="64"/>
        </bottom>
      </border>
    </dxf>
    <dxf>
      <font>
        <b/>
        <i val="0"/>
      </font>
      <fill>
        <patternFill patternType="gray125"/>
      </fill>
      <border>
        <left style="thin">
          <color auto="1"/>
        </left>
        <right style="thin">
          <color auto="1"/>
        </right>
        <top style="thin">
          <color auto="1"/>
        </top>
        <bottom style="thin">
          <color auto="1"/>
        </bottom>
        <vertical/>
        <horizontal/>
      </border>
    </dxf>
    <dxf>
      <font>
        <b/>
        <i val="0"/>
      </font>
      <fill>
        <patternFill patternType="gray125">
          <bgColor rgb="FFC0C0C0"/>
        </patternFill>
      </fill>
      <border>
        <left style="thin">
          <color auto="1"/>
        </left>
        <right style="thin">
          <color auto="1"/>
        </right>
        <top style="thin">
          <color auto="1"/>
        </top>
        <bottom style="thin">
          <color auto="1"/>
        </bottom>
        <vertical/>
        <horizontal/>
      </border>
    </dxf>
    <dxf>
      <font>
        <b/>
        <i val="0"/>
        <color theme="0"/>
      </font>
      <fill>
        <patternFill>
          <bgColor rgb="FF0000FF"/>
        </patternFill>
      </fill>
      <border>
        <left style="thin">
          <color auto="1"/>
        </left>
        <right style="thin">
          <color auto="1"/>
        </right>
        <top style="thin">
          <color auto="1"/>
        </top>
        <bottom style="thin">
          <color auto="1"/>
        </bottom>
        <vertical/>
        <horizontal/>
      </border>
    </dxf>
    <dxf>
      <font>
        <b/>
        <i val="0"/>
        <strike val="0"/>
        <color theme="0"/>
      </font>
      <fill>
        <patternFill>
          <bgColor rgb="FFCC0000"/>
        </patternFill>
      </fill>
      <border>
        <left style="thin">
          <color indexed="64"/>
        </left>
        <right style="thin">
          <color indexed="64"/>
        </right>
        <top style="thin">
          <color indexed="64"/>
        </top>
        <bottom style="thin">
          <color indexed="64"/>
        </bottom>
      </border>
    </dxf>
    <dxf>
      <font>
        <b/>
        <i val="0"/>
        <color theme="0"/>
      </font>
      <fill>
        <patternFill patternType="lightGray">
          <bgColor rgb="FFCC0000"/>
        </patternFill>
      </fill>
      <border>
        <left style="thin">
          <color auto="1"/>
        </left>
        <right style="thin">
          <color auto="1"/>
        </right>
        <top style="thin">
          <color auto="1"/>
        </top>
        <bottom style="thin">
          <color auto="1"/>
        </bottom>
      </border>
    </dxf>
    <dxf>
      <font>
        <condense val="0"/>
        <extend val="0"/>
        <color auto="1"/>
      </font>
      <border>
        <left style="thin">
          <color indexed="64"/>
        </left>
        <right style="thin">
          <color indexed="64"/>
        </right>
        <top style="thin">
          <color indexed="64"/>
        </top>
        <bottom style="thin">
          <color indexed="64"/>
        </bottom>
      </border>
    </dxf>
    <dxf>
      <font>
        <b/>
        <i val="0"/>
        <condense val="0"/>
        <extend val="0"/>
        <color auto="1"/>
      </font>
      <fill>
        <patternFill>
          <bgColor indexed="22"/>
        </patternFill>
      </fill>
      <border>
        <left style="thin">
          <color indexed="64"/>
        </left>
        <right style="thin">
          <color indexed="64"/>
        </right>
        <top style="thin">
          <color indexed="64"/>
        </top>
        <bottom style="thin">
          <color indexed="64"/>
        </bottom>
      </border>
    </dxf>
    <dxf>
      <font>
        <b/>
        <i val="0"/>
      </font>
      <fill>
        <patternFill patternType="gray125"/>
      </fill>
      <border>
        <left style="thin">
          <color auto="1"/>
        </left>
        <right style="thin">
          <color auto="1"/>
        </right>
        <top style="thin">
          <color auto="1"/>
        </top>
        <bottom style="thin">
          <color auto="1"/>
        </bottom>
        <vertical/>
        <horizontal/>
      </border>
    </dxf>
    <dxf>
      <font>
        <b/>
        <i val="0"/>
      </font>
      <fill>
        <patternFill patternType="gray125">
          <bgColor rgb="FFC0C0C0"/>
        </patternFill>
      </fill>
      <border>
        <left style="thin">
          <color auto="1"/>
        </left>
        <right style="thin">
          <color auto="1"/>
        </right>
        <top style="thin">
          <color auto="1"/>
        </top>
        <bottom style="thin">
          <color auto="1"/>
        </bottom>
        <vertical/>
        <horizontal/>
      </border>
    </dxf>
    <dxf>
      <font>
        <b/>
        <i val="0"/>
        <color theme="0"/>
      </font>
      <fill>
        <patternFill>
          <bgColor rgb="FF0000FF"/>
        </patternFill>
      </fill>
      <border>
        <left style="thin">
          <color auto="1"/>
        </left>
        <right style="thin">
          <color auto="1"/>
        </right>
        <top style="thin">
          <color auto="1"/>
        </top>
        <bottom style="thin">
          <color auto="1"/>
        </bottom>
        <vertical/>
        <horizontal/>
      </border>
    </dxf>
    <dxf>
      <font>
        <b/>
        <i val="0"/>
        <strike val="0"/>
        <color theme="0"/>
      </font>
      <fill>
        <patternFill>
          <bgColor rgb="FFCC0000"/>
        </patternFill>
      </fill>
      <border>
        <left style="thin">
          <color indexed="64"/>
        </left>
        <right style="thin">
          <color indexed="64"/>
        </right>
        <top style="thin">
          <color indexed="64"/>
        </top>
        <bottom style="thin">
          <color indexed="64"/>
        </bottom>
      </border>
    </dxf>
    <dxf>
      <font>
        <b/>
        <i val="0"/>
        <color theme="0"/>
      </font>
      <fill>
        <patternFill patternType="lightGray">
          <bgColor rgb="FFCC0000"/>
        </patternFill>
      </fill>
      <border>
        <left style="thin">
          <color auto="1"/>
        </left>
        <right style="thin">
          <color auto="1"/>
        </right>
        <top style="thin">
          <color auto="1"/>
        </top>
        <bottom style="thin">
          <color auto="1"/>
        </bottom>
      </border>
    </dxf>
    <dxf>
      <font>
        <b/>
        <i val="0"/>
        <color theme="0"/>
      </font>
      <fill>
        <patternFill>
          <bgColor rgb="FF0000FF"/>
        </patternFill>
      </fill>
      <border>
        <left style="thin">
          <color auto="1"/>
        </left>
        <right style="thin">
          <color auto="1"/>
        </right>
        <top style="thin">
          <color auto="1"/>
        </top>
        <bottom style="thin">
          <color auto="1"/>
        </bottom>
        <vertical/>
        <horizontal/>
      </border>
    </dxf>
    <dxf>
      <font>
        <b/>
        <i val="0"/>
      </font>
      <fill>
        <patternFill patternType="gray125"/>
      </fill>
      <border>
        <left style="thin">
          <color auto="1"/>
        </left>
        <right style="thin">
          <color auto="1"/>
        </right>
        <top style="thin">
          <color auto="1"/>
        </top>
        <bottom style="thin">
          <color auto="1"/>
        </bottom>
        <vertical/>
        <horizontal/>
      </border>
    </dxf>
    <dxf>
      <font>
        <b/>
        <i val="0"/>
      </font>
      <fill>
        <patternFill patternType="gray125">
          <bgColor rgb="FFC0C0C0"/>
        </patternFill>
      </fill>
      <border>
        <left style="thin">
          <color auto="1"/>
        </left>
        <right style="thin">
          <color auto="1"/>
        </right>
        <top style="thin">
          <color auto="1"/>
        </top>
        <bottom style="thin">
          <color auto="1"/>
        </bottom>
        <vertical/>
        <horizontal/>
      </border>
    </dxf>
    <dxf>
      <font>
        <b/>
        <i val="0"/>
        <color theme="0"/>
      </font>
      <fill>
        <patternFill patternType="lightGray">
          <bgColor rgb="FFCC0000"/>
        </patternFill>
      </fill>
      <border>
        <left style="thin">
          <color auto="1"/>
        </left>
        <right style="thin">
          <color auto="1"/>
        </right>
        <top style="thin">
          <color auto="1"/>
        </top>
        <bottom style="thin">
          <color auto="1"/>
        </bottom>
      </border>
    </dxf>
    <dxf>
      <font>
        <condense val="0"/>
        <extend val="0"/>
        <color auto="1"/>
      </font>
      <border>
        <left style="thin">
          <color indexed="64"/>
        </left>
        <right style="thin">
          <color indexed="64"/>
        </right>
        <top style="thin">
          <color indexed="64"/>
        </top>
        <bottom style="thin">
          <color indexed="64"/>
        </bottom>
      </border>
    </dxf>
    <dxf>
      <font>
        <b/>
        <i val="0"/>
        <condense val="0"/>
        <extend val="0"/>
        <color auto="1"/>
      </font>
      <fill>
        <patternFill>
          <bgColor indexed="22"/>
        </patternFill>
      </fill>
      <border>
        <left style="thin">
          <color indexed="64"/>
        </left>
        <right style="thin">
          <color indexed="64"/>
        </right>
        <top style="thin">
          <color indexed="64"/>
        </top>
        <bottom style="thin">
          <color indexed="64"/>
        </bottom>
      </border>
    </dxf>
    <dxf>
      <font>
        <b/>
        <i val="0"/>
        <strike val="0"/>
        <color theme="0"/>
      </font>
      <fill>
        <patternFill>
          <bgColor rgb="FFCC0000"/>
        </patternFill>
      </fill>
      <border>
        <left style="thin">
          <color indexed="64"/>
        </left>
        <right style="thin">
          <color indexed="64"/>
        </right>
        <top style="thin">
          <color indexed="64"/>
        </top>
        <bottom style="thin">
          <color indexed="64"/>
        </bottom>
      </border>
    </dxf>
  </dxfs>
  <tableStyles count="0" defaultTableStyle="TableStyleMedium9" defaultPivotStyle="PivotStyleLight16"/>
  <colors>
    <mruColors>
      <color rgb="FFC0C0C0"/>
      <color rgb="FFFFFFCC"/>
      <color rgb="FFFFFF00"/>
      <color rgb="FFFFFF99"/>
      <color rgb="FFFAFECA"/>
      <color rgb="FF808080"/>
      <color rgb="FF0000FF"/>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3">
    <xs:schema xmlns:xs="http://www.w3.org/2001/XMLSchema" xmlns="" attributeFormDefault="unqualified" elementFormDefault="qualified">
      <xs:element name="xml">
        <xs:complexType>
          <xs:sequence>
            <xs:element name="request">
              <xs:complexType>
                <xs:sequence>
                  <xs:element type="xs:string" name="reqname"/>
                  <xs:element type="xs:string" name="reqversion"/>
                  <xs:element type="xs:float" name="reqlongitude"/>
                  <xs:element type="xs:float" name="reqlatitude"/>
                  <xs:element type="xs:float" name="reqtimezone"/>
                  <xs:element type="xs:string" name="reqstartdate"/>
                  <xs:element type="xs:short" name="reqdaycount"/>
                  <xs:element type="xs:byte" name="reqdst"/>
                  <xs:element type="xs:string" name="resname"/>
                  <xs:element type="xs:string" name="resdstsystem"/>
                </xs:sequence>
              </xs:complexType>
            </xs:element>
            <xs:element name="result">
              <xs:complexType>
                <xs:sequence>
                  <xs:element name="masa" maxOccurs="unbounded" minOccurs="0">
                    <xs:complexType>
                      <xs:sequence>
                        <xs:element name="msday" maxOccurs="unbounded" minOccurs="0">
                          <xs:complexType>
                            <xs:sequence>
                              <xs:element type="xs:date" name="date"/>
                              <xs:element type="xs:positiveInteger" name="doy"/>
                              <xs:element type="xs:positiveInteger" name="nyc"/>
                              <xs:element type="xs:string" name="month"/>
                              <xs:element type="xs:positiveInteger" name="wnum"/>
                              <xs:element type="xs:string" name="weekday"/>
                              <xs:element type="xs:positiveInteger" name="gyear"/>
                              <xs:element type="xs:string" name="masa"/>
                              <xs:element type="xs:string" name="paksa"/>
                              <xs:element type="xs:positiveInteger" name="tnum"/>
                              <xs:element type="xs:string" name="tithi"/>
                              <xs:element type="xs:string" name="arunodayatithi"/>
                              <xs:element type="xs:string" name="vriddhi" minOccurs="0"/>
                              <xs:element type="xs:float" name="dstoffset" minOccurs="0"/>
                              <xs:element type="xs:time" name="ksayafrom" minOccurs="0"/>
                              <xs:element type="xs:time" name="ksayato" minOccurs="0"/>
                              <xs:element type="xs:time" name="sankrantitime" minOccurs="0"/>
                              <xs:element type="xs:string" name="sankrantirasi" minOccurs="0"/>
                              <xs:element type="xs:time" name="arunodaya"/>
                              <xs:element type="xs:time" name="sunrise"/>
                              <xs:element type="xs:time" name="paranafrom" minOccurs="0"/>
                              <xs:element type="xs:time" name="paranato" minOccurs="0"/>
                              <xs:element type="xs:time" name="noon"/>
                              <xs:element type="xs:time" name="sunset"/>
                              <xs:element type="xs:time" name="moonrise"/>
                              <xs:element type="xs:time" name="moontransit"/>
                              <xs:element type="xs:time" name="moonset"/>
                              <xs:element type="xs:string" name="moonphase"/>
                              <xs:element type="xs:short" name="mooncode"/>
                              <xs:element type="xs:string" name="moontransl"/>
                              <xs:element type="xs:string" name="moonref" minOccurs="0"/>
                              <xs:element type="xs:float" name="tithielapse"/>
                              <xs:element type="xs:float" name="naksatraelapse"/>
                              <xs:element type="xs:string" name="naksatra"/>
                              <xs:element type="xs:string" name="yoga"/>
                              <xs:element type="xs:string" name="fasttype"/>
                              <xs:element type="xs:string" name="fastmark"/>
                              <xs:element type="xs:string" name="festival1" minOccurs="0"/>
                              <xs:element type="xs:string" name="class1" minOccurs="0"/>
                              <xs:element type="xs:string" name="festival2" minOccurs="0"/>
                              <xs:element type="xs:string" name="class2" minOccurs="0"/>
                              <xs:element type="xs:string" name="festival3" minOccurs="0"/>
                              <xs:element type="xs:string" name="class3" minOccurs="0"/>
                              <xs:element type="xs:string" name="festival4" minOccurs="0"/>
                              <xs:element type="xs:string" name="class4" minOccurs="0"/>
                              <xs:element type="xs:string" name="festival5" minOccurs="0"/>
                              <xs:element type="xs:string" name="class5" minOccurs="0"/>
                              <xs:element type="xs:string" name="festival6" minOccurs="0"/>
                              <xs:element type="xs:string" name="class6" minOccurs="0"/>
                              <xs:element type="xs:string" name="festival7" minOccurs="0"/>
                              <xs:element type="xs:string" name="class7" minOccurs="0"/>
                              <xs:element type="xs:string" name="festival8" minOccurs="0"/>
                              <xs:element type="xs:string" name="class8" minOccurs="0"/>
                              <xs:element type="xs:string" name="festival9" minOccurs="0"/>
                              <xs:element type="xs:string" name="class9" minOccurs="0"/>
                              <xs:element type="xs:string" name="festival10" minOccurs="0"/>
                              <xs:element type="xs:string" name="class10" minOccurs="0"/>
                              <xs:element type="xs:string" name="festival11" minOccurs="0"/>
                              <xs:element type="xs:string" name="class11" minOccurs="0"/>
                              <xs:element type="xs:string" name="festival12" minOccurs="0"/>
                              <xs:element type="xs:string" name="class12" minOccurs="0"/>
                              <xs:element type="xs:string" name="festivalref" minOccurs="0"/>
                              <xs:element type="xs:string" name="caturmasya1" minOccurs="0"/>
                              <xs:element type="xs:string" name="caturmasya2" minOccurs="0"/>
                            </xs:sequence>
                          </xs:complexType>
                        </xs:element>
                      </xs:sequence>
                      <xs:attribute type="xs:string" name="name" use="optional"/>
                      <xs:attribute type="xs:string" name="gyear" use="optional"/>
                    </xs:complexType>
                  </xs:element>
                </xs:sequence>
                <xs:attribute type="xs:string" name="name"/>
              </xs:complexType>
            </xs:element>
          </xs:sequence>
        </xs:complexType>
      </xs:element>
    </xs:schema>
  </Schema>
  <Map ID="12" Name="calendar-rd" RootElement="xml" SchemaID="Schema3" ShowImportExportValidationErrors="false" AutoFit="true" Append="false" PreserveSortAFLayout="true" PreserveFormat="true">
    <DataBinding FileBinding="true" ConnectionID="2" DataBindingLoadMode="1"/>
  </Map>
</MapInfo>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onnections" Target="connections.xml"/><Relationship Id="rId47" Type="http://schemas.openxmlformats.org/officeDocument/2006/relationships/xmlMaps" Target="xmlMap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2.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gif"/><Relationship Id="rId3" Type="http://schemas.openxmlformats.org/officeDocument/2006/relationships/image" Target="../media/image3.gif"/><Relationship Id="rId7" Type="http://schemas.openxmlformats.org/officeDocument/2006/relationships/image" Target="../media/image7.gif"/><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4" Type="http://schemas.openxmlformats.org/officeDocument/2006/relationships/image" Target="../media/image4.gif"/></Relationships>
</file>

<file path=xl/drawings/_rels/drawing10.xml.rels><?xml version="1.0" encoding="UTF-8" standalone="yes"?>
<Relationships xmlns="http://schemas.openxmlformats.org/package/2006/relationships"><Relationship Id="rId8" Type="http://schemas.openxmlformats.org/officeDocument/2006/relationships/image" Target="../media/image41.svg"/><Relationship Id="rId13" Type="http://schemas.openxmlformats.org/officeDocument/2006/relationships/image" Target="../media/image46.png"/><Relationship Id="rId18" Type="http://schemas.openxmlformats.org/officeDocument/2006/relationships/image" Target="../media/image51.png"/><Relationship Id="rId3" Type="http://schemas.openxmlformats.org/officeDocument/2006/relationships/image" Target="../media/image36.png"/><Relationship Id="rId21" Type="http://schemas.openxmlformats.org/officeDocument/2006/relationships/image" Target="../media/image54.svg"/><Relationship Id="rId7" Type="http://schemas.openxmlformats.org/officeDocument/2006/relationships/image" Target="../media/image40.png"/><Relationship Id="rId12" Type="http://schemas.openxmlformats.org/officeDocument/2006/relationships/image" Target="../media/image45.svg"/><Relationship Id="rId17" Type="http://schemas.openxmlformats.org/officeDocument/2006/relationships/image" Target="../media/image50.svg"/><Relationship Id="rId25" Type="http://schemas.openxmlformats.org/officeDocument/2006/relationships/image" Target="../media/image58.svg"/><Relationship Id="rId2" Type="http://schemas.openxmlformats.org/officeDocument/2006/relationships/image" Target="../media/image35.svg"/><Relationship Id="rId16" Type="http://schemas.openxmlformats.org/officeDocument/2006/relationships/image" Target="../media/image49.png"/><Relationship Id="rId20" Type="http://schemas.openxmlformats.org/officeDocument/2006/relationships/image" Target="../media/image53.png"/><Relationship Id="rId1" Type="http://schemas.openxmlformats.org/officeDocument/2006/relationships/image" Target="../media/image34.png"/><Relationship Id="rId6" Type="http://schemas.openxmlformats.org/officeDocument/2006/relationships/image" Target="../media/image39.svg"/><Relationship Id="rId11" Type="http://schemas.openxmlformats.org/officeDocument/2006/relationships/image" Target="../media/image44.png"/><Relationship Id="rId24" Type="http://schemas.openxmlformats.org/officeDocument/2006/relationships/image" Target="../media/image57.png"/><Relationship Id="rId5" Type="http://schemas.openxmlformats.org/officeDocument/2006/relationships/image" Target="../media/image38.png"/><Relationship Id="rId15" Type="http://schemas.openxmlformats.org/officeDocument/2006/relationships/image" Target="../media/image48.png"/><Relationship Id="rId23" Type="http://schemas.openxmlformats.org/officeDocument/2006/relationships/image" Target="../media/image56.svg"/><Relationship Id="rId10" Type="http://schemas.openxmlformats.org/officeDocument/2006/relationships/image" Target="../media/image43.svg"/><Relationship Id="rId19" Type="http://schemas.openxmlformats.org/officeDocument/2006/relationships/image" Target="../media/image52.svg"/><Relationship Id="rId4" Type="http://schemas.openxmlformats.org/officeDocument/2006/relationships/image" Target="../media/image37.svg"/><Relationship Id="rId9" Type="http://schemas.openxmlformats.org/officeDocument/2006/relationships/image" Target="../media/image42.png"/><Relationship Id="rId14" Type="http://schemas.openxmlformats.org/officeDocument/2006/relationships/image" Target="../media/image47.svg"/><Relationship Id="rId22" Type="http://schemas.openxmlformats.org/officeDocument/2006/relationships/image" Target="../media/image55.png"/></Relationships>
</file>

<file path=xl/drawings/_rels/drawing11.xml.rels><?xml version="1.0" encoding="UTF-8" standalone="yes"?>
<Relationships xmlns="http://schemas.openxmlformats.org/package/2006/relationships"><Relationship Id="rId3" Type="http://schemas.openxmlformats.org/officeDocument/2006/relationships/image" Target="../media/image61.png"/><Relationship Id="rId2" Type="http://schemas.openxmlformats.org/officeDocument/2006/relationships/image" Target="../media/image60.png"/><Relationship Id="rId1" Type="http://schemas.openxmlformats.org/officeDocument/2006/relationships/image" Target="../media/image59.png"/><Relationship Id="rId4" Type="http://schemas.openxmlformats.org/officeDocument/2006/relationships/image" Target="../media/image62.png"/></Relationships>
</file>

<file path=xl/drawings/_rels/drawing2.xml.rels><?xml version="1.0" encoding="UTF-8" standalone="yes"?>
<Relationships xmlns="http://schemas.openxmlformats.org/package/2006/relationships"><Relationship Id="rId8" Type="http://schemas.openxmlformats.org/officeDocument/2006/relationships/image" Target="../media/image16.png"/><Relationship Id="rId13" Type="http://schemas.openxmlformats.org/officeDocument/2006/relationships/image" Target="../media/image21.svg"/><Relationship Id="rId3" Type="http://schemas.openxmlformats.org/officeDocument/2006/relationships/image" Target="../media/image11.svg"/><Relationship Id="rId7" Type="http://schemas.openxmlformats.org/officeDocument/2006/relationships/image" Target="../media/image15.svg"/><Relationship Id="rId12" Type="http://schemas.openxmlformats.org/officeDocument/2006/relationships/image" Target="../media/image20.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11" Type="http://schemas.openxmlformats.org/officeDocument/2006/relationships/image" Target="../media/image19.svg"/><Relationship Id="rId5" Type="http://schemas.openxmlformats.org/officeDocument/2006/relationships/image" Target="../media/image13.svg"/><Relationship Id="rId15" Type="http://schemas.openxmlformats.org/officeDocument/2006/relationships/image" Target="../media/image23.svg"/><Relationship Id="rId10" Type="http://schemas.openxmlformats.org/officeDocument/2006/relationships/image" Target="../media/image18.png"/><Relationship Id="rId4" Type="http://schemas.openxmlformats.org/officeDocument/2006/relationships/image" Target="../media/image12.png"/><Relationship Id="rId9" Type="http://schemas.openxmlformats.org/officeDocument/2006/relationships/image" Target="../media/image17.svg"/><Relationship Id="rId14" Type="http://schemas.openxmlformats.org/officeDocument/2006/relationships/image" Target="../media/image22.png"/></Relationships>
</file>

<file path=xl/drawings/_rels/drawing3.xml.rels><?xml version="1.0" encoding="UTF-8" standalone="yes"?>
<Relationships xmlns="http://schemas.openxmlformats.org/package/2006/relationships"><Relationship Id="rId8" Type="http://schemas.openxmlformats.org/officeDocument/2006/relationships/image" Target="../media/image23.svg"/><Relationship Id="rId3" Type="http://schemas.openxmlformats.org/officeDocument/2006/relationships/image" Target="../media/image18.png"/><Relationship Id="rId7" Type="http://schemas.openxmlformats.org/officeDocument/2006/relationships/image" Target="../media/image22.png"/><Relationship Id="rId2" Type="http://schemas.openxmlformats.org/officeDocument/2006/relationships/image" Target="../media/image13.svg"/><Relationship Id="rId1" Type="http://schemas.openxmlformats.org/officeDocument/2006/relationships/image" Target="../media/image12.png"/><Relationship Id="rId6" Type="http://schemas.openxmlformats.org/officeDocument/2006/relationships/image" Target="../media/image11.svg"/><Relationship Id="rId5" Type="http://schemas.openxmlformats.org/officeDocument/2006/relationships/image" Target="../media/image10.png"/><Relationship Id="rId4" Type="http://schemas.openxmlformats.org/officeDocument/2006/relationships/image" Target="../media/image19.svg"/></Relationships>
</file>

<file path=xl/drawings/_rels/drawing5.xml.rels><?xml version="1.0" encoding="UTF-8" standalone="yes"?>
<Relationships xmlns="http://schemas.openxmlformats.org/package/2006/relationships"><Relationship Id="rId3" Type="http://schemas.openxmlformats.org/officeDocument/2006/relationships/image" Target="../media/image26.svg"/><Relationship Id="rId2" Type="http://schemas.openxmlformats.org/officeDocument/2006/relationships/image" Target="../media/image25.png"/><Relationship Id="rId1" Type="http://schemas.openxmlformats.org/officeDocument/2006/relationships/image" Target="../media/image24.gif"/><Relationship Id="rId5" Type="http://schemas.openxmlformats.org/officeDocument/2006/relationships/image" Target="../media/image28.svg"/><Relationship Id="rId4" Type="http://schemas.openxmlformats.org/officeDocument/2006/relationships/image" Target="../media/image27.png"/></Relationships>
</file>

<file path=xl/drawings/_rels/drawing6.xml.rels><?xml version="1.0" encoding="UTF-8" standalone="yes"?>
<Relationships xmlns="http://schemas.openxmlformats.org/package/2006/relationships"><Relationship Id="rId3" Type="http://schemas.openxmlformats.org/officeDocument/2006/relationships/image" Target="../media/image31.gif"/><Relationship Id="rId2" Type="http://schemas.openxmlformats.org/officeDocument/2006/relationships/image" Target="../media/image30.gif"/><Relationship Id="rId1" Type="http://schemas.openxmlformats.org/officeDocument/2006/relationships/image" Target="../media/image29.gif"/><Relationship Id="rId4" Type="http://schemas.openxmlformats.org/officeDocument/2006/relationships/image" Target="../media/image32.gif"/></Relationships>
</file>

<file path=xl/drawings/_rels/drawing9.xml.rels><?xml version="1.0" encoding="UTF-8" standalone="yes"?>
<Relationships xmlns="http://schemas.openxmlformats.org/package/2006/relationships"><Relationship Id="rId1" Type="http://schemas.openxmlformats.org/officeDocument/2006/relationships/image" Target="../media/image33.gif"/></Relationships>
</file>

<file path=xl/drawings/drawing1.xml><?xml version="1.0" encoding="utf-8"?>
<xdr:wsDr xmlns:xdr="http://schemas.openxmlformats.org/drawingml/2006/spreadsheetDrawing" xmlns:a="http://schemas.openxmlformats.org/drawingml/2006/main">
  <xdr:twoCellAnchor editAs="oneCell">
    <xdr:from>
      <xdr:col>1</xdr:col>
      <xdr:colOff>11240</xdr:colOff>
      <xdr:row>17</xdr:row>
      <xdr:rowOff>171450</xdr:rowOff>
    </xdr:from>
    <xdr:to>
      <xdr:col>10</xdr:col>
      <xdr:colOff>388076</xdr:colOff>
      <xdr:row>46</xdr:row>
      <xdr:rowOff>5719</xdr:rowOff>
    </xdr:to>
    <xdr:pic>
      <xdr:nvPicPr>
        <xdr:cNvPr id="3" name="Imagem 2">
          <a:extLst>
            <a:ext uri="{FF2B5EF4-FFF2-40B4-BE49-F238E27FC236}">
              <a16:creationId xmlns:a16="http://schemas.microsoft.com/office/drawing/2014/main" id="{08E42865-F8A3-4E56-877B-1F502A04DC3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125540" y="3476625"/>
          <a:ext cx="5863236" cy="5358769"/>
        </a:xfrm>
        <a:prstGeom prst="rect">
          <a:avLst/>
        </a:prstGeom>
      </xdr:spPr>
    </xdr:pic>
    <xdr:clientData/>
  </xdr:twoCellAnchor>
  <xdr:twoCellAnchor editAs="oneCell">
    <xdr:from>
      <xdr:col>8</xdr:col>
      <xdr:colOff>161925</xdr:colOff>
      <xdr:row>15</xdr:row>
      <xdr:rowOff>170589</xdr:rowOff>
    </xdr:from>
    <xdr:to>
      <xdr:col>10</xdr:col>
      <xdr:colOff>590550</xdr:colOff>
      <xdr:row>22</xdr:row>
      <xdr:rowOff>8664</xdr:rowOff>
    </xdr:to>
    <xdr:pic>
      <xdr:nvPicPr>
        <xdr:cNvPr id="5" name="Imagem 4">
          <a:extLst>
            <a:ext uri="{FF2B5EF4-FFF2-40B4-BE49-F238E27FC236}">
              <a16:creationId xmlns:a16="http://schemas.microsoft.com/office/drawing/2014/main" id="{5317B48B-9B0D-4C1F-A73A-CA3F0762398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4543425" y="3094764"/>
          <a:ext cx="1647825" cy="1171575"/>
        </a:xfrm>
        <a:prstGeom prst="rect">
          <a:avLst/>
        </a:prstGeom>
      </xdr:spPr>
    </xdr:pic>
    <xdr:clientData/>
  </xdr:twoCellAnchor>
  <xdr:twoCellAnchor editAs="oneCell">
    <xdr:from>
      <xdr:col>1</xdr:col>
      <xdr:colOff>28953</xdr:colOff>
      <xdr:row>49</xdr:row>
      <xdr:rowOff>42355</xdr:rowOff>
    </xdr:from>
    <xdr:to>
      <xdr:col>4</xdr:col>
      <xdr:colOff>28198</xdr:colOff>
      <xdr:row>58</xdr:row>
      <xdr:rowOff>174942</xdr:rowOff>
    </xdr:to>
    <xdr:pic>
      <xdr:nvPicPr>
        <xdr:cNvPr id="7" name="Imagem 6">
          <a:extLst>
            <a:ext uri="{FF2B5EF4-FFF2-40B4-BE49-F238E27FC236}">
              <a16:creationId xmlns:a16="http://schemas.microsoft.com/office/drawing/2014/main" id="{936E380E-8BBC-4197-856E-AD517396AE9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a:xfrm>
          <a:off x="143253" y="9481630"/>
          <a:ext cx="1828045" cy="1847087"/>
        </a:xfrm>
        <a:prstGeom prst="rect">
          <a:avLst/>
        </a:prstGeom>
      </xdr:spPr>
    </xdr:pic>
    <xdr:clientData/>
  </xdr:twoCellAnchor>
  <xdr:twoCellAnchor editAs="oneCell">
    <xdr:from>
      <xdr:col>7</xdr:col>
      <xdr:colOff>600075</xdr:colOff>
      <xdr:row>53</xdr:row>
      <xdr:rowOff>38238</xdr:rowOff>
    </xdr:from>
    <xdr:to>
      <xdr:col>10</xdr:col>
      <xdr:colOff>587586</xdr:colOff>
      <xdr:row>58</xdr:row>
      <xdr:rowOff>169819</xdr:rowOff>
    </xdr:to>
    <xdr:pic>
      <xdr:nvPicPr>
        <xdr:cNvPr id="8" name="Imagem 7">
          <a:extLst>
            <a:ext uri="{FF2B5EF4-FFF2-40B4-BE49-F238E27FC236}">
              <a16:creationId xmlns:a16="http://schemas.microsoft.com/office/drawing/2014/main" id="{CF26AF10-1CAA-492D-B594-5F59128F14B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xdr:blipFill>
      <xdr:spPr>
        <a:xfrm>
          <a:off x="4371975" y="10239513"/>
          <a:ext cx="1816311" cy="1084081"/>
        </a:xfrm>
        <a:prstGeom prst="rect">
          <a:avLst/>
        </a:prstGeom>
      </xdr:spPr>
    </xdr:pic>
    <xdr:clientData/>
  </xdr:twoCellAnchor>
  <xdr:twoCellAnchor editAs="oneCell">
    <xdr:from>
      <xdr:col>1</xdr:col>
      <xdr:colOff>9525</xdr:colOff>
      <xdr:row>3</xdr:row>
      <xdr:rowOff>93858</xdr:rowOff>
    </xdr:from>
    <xdr:to>
      <xdr:col>5</xdr:col>
      <xdr:colOff>513981</xdr:colOff>
      <xdr:row>19</xdr:row>
      <xdr:rowOff>131567</xdr:rowOff>
    </xdr:to>
    <xdr:pic>
      <xdr:nvPicPr>
        <xdr:cNvPr id="2" name="Imagem 1">
          <a:extLst>
            <a:ext uri="{FF2B5EF4-FFF2-40B4-BE49-F238E27FC236}">
              <a16:creationId xmlns:a16="http://schemas.microsoft.com/office/drawing/2014/main" id="{1B518BA3-BDB0-458C-BB17-8F66D3AFD55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xdr:blipFill>
      <xdr:spPr>
        <a:xfrm>
          <a:off x="123825" y="693933"/>
          <a:ext cx="2942856" cy="3123809"/>
        </a:xfrm>
        <a:prstGeom prst="rect">
          <a:avLst/>
        </a:prstGeom>
      </xdr:spPr>
    </xdr:pic>
    <xdr:clientData/>
  </xdr:twoCellAnchor>
  <xdr:twoCellAnchor editAs="oneCell">
    <xdr:from>
      <xdr:col>5</xdr:col>
      <xdr:colOff>238281</xdr:colOff>
      <xdr:row>7</xdr:row>
      <xdr:rowOff>163792</xdr:rowOff>
    </xdr:from>
    <xdr:to>
      <xdr:col>10</xdr:col>
      <xdr:colOff>590394</xdr:colOff>
      <xdr:row>16</xdr:row>
      <xdr:rowOff>182682</xdr:rowOff>
    </xdr:to>
    <xdr:pic>
      <xdr:nvPicPr>
        <xdr:cNvPr id="4" name="Imagem 3">
          <a:extLst>
            <a:ext uri="{FF2B5EF4-FFF2-40B4-BE49-F238E27FC236}">
              <a16:creationId xmlns:a16="http://schemas.microsoft.com/office/drawing/2014/main" id="{7CEB74B4-651F-415D-8021-413638CCFD14}"/>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xdr:blipFill>
      <xdr:spPr>
        <a:xfrm>
          <a:off x="2790981" y="1563967"/>
          <a:ext cx="3400113" cy="1733390"/>
        </a:xfrm>
        <a:prstGeom prst="rect">
          <a:avLst/>
        </a:prstGeom>
      </xdr:spPr>
    </xdr:pic>
    <xdr:clientData/>
  </xdr:twoCellAnchor>
  <xdr:twoCellAnchor editAs="oneCell">
    <xdr:from>
      <xdr:col>9</xdr:col>
      <xdr:colOff>47602</xdr:colOff>
      <xdr:row>2</xdr:row>
      <xdr:rowOff>85725</xdr:rowOff>
    </xdr:from>
    <xdr:to>
      <xdr:col>10</xdr:col>
      <xdr:colOff>589494</xdr:colOff>
      <xdr:row>7</xdr:row>
      <xdr:rowOff>151341</xdr:rowOff>
    </xdr:to>
    <xdr:pic>
      <xdr:nvPicPr>
        <xdr:cNvPr id="6" name="Imagem 5">
          <a:extLst>
            <a:ext uri="{FF2B5EF4-FFF2-40B4-BE49-F238E27FC236}">
              <a16:creationId xmlns:a16="http://schemas.microsoft.com/office/drawing/2014/main" id="{1B08A85B-FAFB-4DDD-B1D4-E31D7C1BA8E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xdr:blipFill>
      <xdr:spPr>
        <a:xfrm>
          <a:off x="5038702" y="371475"/>
          <a:ext cx="1151492" cy="1180041"/>
        </a:xfrm>
        <a:prstGeom prst="rect">
          <a:avLst/>
        </a:prstGeom>
      </xdr:spPr>
    </xdr:pic>
    <xdr:clientData/>
  </xdr:twoCellAnchor>
  <xdr:twoCellAnchor editAs="oneCell">
    <xdr:from>
      <xdr:col>7</xdr:col>
      <xdr:colOff>114301</xdr:colOff>
      <xdr:row>43</xdr:row>
      <xdr:rowOff>64558</xdr:rowOff>
    </xdr:from>
    <xdr:to>
      <xdr:col>10</xdr:col>
      <xdr:colOff>593369</xdr:colOff>
      <xdr:row>47</xdr:row>
      <xdr:rowOff>132293</xdr:rowOff>
    </xdr:to>
    <xdr:pic>
      <xdr:nvPicPr>
        <xdr:cNvPr id="9" name="Imagem 8">
          <a:extLst>
            <a:ext uri="{FF2B5EF4-FFF2-40B4-BE49-F238E27FC236}">
              <a16:creationId xmlns:a16="http://schemas.microsoft.com/office/drawing/2014/main" id="{96F61DF6-BDD3-4CDA-A8DA-DCA81656A23D}"/>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xdr:blipFill>
      <xdr:spPr>
        <a:xfrm>
          <a:off x="3886201" y="8322733"/>
          <a:ext cx="2307868" cy="86783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15</xdr:col>
      <xdr:colOff>162401</xdr:colOff>
      <xdr:row>31</xdr:row>
      <xdr:rowOff>192065</xdr:rowOff>
    </xdr:from>
    <xdr:to>
      <xdr:col>16</xdr:col>
      <xdr:colOff>211929</xdr:colOff>
      <xdr:row>34</xdr:row>
      <xdr:rowOff>77762</xdr:rowOff>
    </xdr:to>
    <xdr:grpSp>
      <xdr:nvGrpSpPr>
        <xdr:cNvPr id="2" name="Agrupar 1">
          <a:extLst>
            <a:ext uri="{FF2B5EF4-FFF2-40B4-BE49-F238E27FC236}">
              <a16:creationId xmlns:a16="http://schemas.microsoft.com/office/drawing/2014/main" id="{3F45344B-CB46-4615-844E-0CDA22E2686A}"/>
            </a:ext>
          </a:extLst>
        </xdr:cNvPr>
        <xdr:cNvGrpSpPr>
          <a:grpSpLocks noChangeAspect="1"/>
        </xdr:cNvGrpSpPr>
      </xdr:nvGrpSpPr>
      <xdr:grpSpPr>
        <a:xfrm>
          <a:off x="4143851" y="7345340"/>
          <a:ext cx="306703" cy="571497"/>
          <a:chOff x="2702717" y="3714658"/>
          <a:chExt cx="966717" cy="1371617"/>
        </a:xfrm>
      </xdr:grpSpPr>
      <xdr:pic>
        <xdr:nvPicPr>
          <xdr:cNvPr id="3" name="Gráfico 2" descr="Usuários">
            <a:extLst>
              <a:ext uri="{FF2B5EF4-FFF2-40B4-BE49-F238E27FC236}">
                <a16:creationId xmlns:a16="http://schemas.microsoft.com/office/drawing/2014/main" id="{E5262D22-11D8-4714-91D5-80BF4384AA9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755034" y="4171875"/>
            <a:ext cx="914400" cy="914400"/>
          </a:xfrm>
          <a:prstGeom prst="rect">
            <a:avLst/>
          </a:prstGeom>
        </xdr:spPr>
      </xdr:pic>
      <xdr:pic>
        <xdr:nvPicPr>
          <xdr:cNvPr id="4" name="Gráfico 3" descr="Seta com giro para a direita">
            <a:extLst>
              <a:ext uri="{FF2B5EF4-FFF2-40B4-BE49-F238E27FC236}">
                <a16:creationId xmlns:a16="http://schemas.microsoft.com/office/drawing/2014/main" id="{5D092E6A-5016-4D20-BCF5-7A3442C4B18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702717" y="3714658"/>
            <a:ext cx="747619" cy="747619"/>
          </a:xfrm>
          <a:prstGeom prst="rect">
            <a:avLst/>
          </a:prstGeom>
        </xdr:spPr>
      </xdr:pic>
    </xdr:grpSp>
    <xdr:clientData/>
  </xdr:twoCellAnchor>
  <xdr:twoCellAnchor>
    <xdr:from>
      <xdr:col>26</xdr:col>
      <xdr:colOff>76199</xdr:colOff>
      <xdr:row>32</xdr:row>
      <xdr:rowOff>224540</xdr:rowOff>
    </xdr:from>
    <xdr:to>
      <xdr:col>27</xdr:col>
      <xdr:colOff>229781</xdr:colOff>
      <xdr:row>34</xdr:row>
      <xdr:rowOff>21697</xdr:rowOff>
    </xdr:to>
    <xdr:grpSp>
      <xdr:nvGrpSpPr>
        <xdr:cNvPr id="5" name="Agrupar 4">
          <a:extLst>
            <a:ext uri="{FF2B5EF4-FFF2-40B4-BE49-F238E27FC236}">
              <a16:creationId xmlns:a16="http://schemas.microsoft.com/office/drawing/2014/main" id="{8CC52D71-A741-4B3D-AD66-937843861F08}"/>
            </a:ext>
          </a:extLst>
        </xdr:cNvPr>
        <xdr:cNvGrpSpPr>
          <a:grpSpLocks noChangeAspect="1"/>
        </xdr:cNvGrpSpPr>
      </xdr:nvGrpSpPr>
      <xdr:grpSpPr>
        <a:xfrm>
          <a:off x="6886574" y="7606415"/>
          <a:ext cx="410757" cy="254357"/>
          <a:chOff x="3971908" y="3795659"/>
          <a:chExt cx="698906" cy="364359"/>
        </a:xfrm>
      </xdr:grpSpPr>
      <xdr:pic>
        <xdr:nvPicPr>
          <xdr:cNvPr id="6" name="Gráfico 5" descr="Lixo">
            <a:extLst>
              <a:ext uri="{FF2B5EF4-FFF2-40B4-BE49-F238E27FC236}">
                <a16:creationId xmlns:a16="http://schemas.microsoft.com/office/drawing/2014/main" id="{19BC4FE7-F5E8-49CD-AB52-24D9D981159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300463" y="3795659"/>
            <a:ext cx="370351" cy="345172"/>
          </a:xfrm>
          <a:prstGeom prst="rect">
            <a:avLst/>
          </a:prstGeom>
        </xdr:spPr>
      </xdr:pic>
      <xdr:pic>
        <xdr:nvPicPr>
          <xdr:cNvPr id="7" name="Gráfico 6" descr="Fechar">
            <a:extLst>
              <a:ext uri="{FF2B5EF4-FFF2-40B4-BE49-F238E27FC236}">
                <a16:creationId xmlns:a16="http://schemas.microsoft.com/office/drawing/2014/main" id="{261D0DAD-79DB-4A79-AF5A-E6D1F59F8E0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971908" y="3811212"/>
            <a:ext cx="364653" cy="348806"/>
          </a:xfrm>
          <a:prstGeom prst="rect">
            <a:avLst/>
          </a:prstGeom>
        </xdr:spPr>
      </xdr:pic>
    </xdr:grpSp>
    <xdr:clientData/>
  </xdr:twoCellAnchor>
  <xdr:twoCellAnchor>
    <xdr:from>
      <xdr:col>23</xdr:col>
      <xdr:colOff>133350</xdr:colOff>
      <xdr:row>17</xdr:row>
      <xdr:rowOff>172047</xdr:rowOff>
    </xdr:from>
    <xdr:to>
      <xdr:col>27</xdr:col>
      <xdr:colOff>202405</xdr:colOff>
      <xdr:row>19</xdr:row>
      <xdr:rowOff>55477</xdr:rowOff>
    </xdr:to>
    <xdr:grpSp>
      <xdr:nvGrpSpPr>
        <xdr:cNvPr id="8" name="Agrupar 7">
          <a:extLst>
            <a:ext uri="{FF2B5EF4-FFF2-40B4-BE49-F238E27FC236}">
              <a16:creationId xmlns:a16="http://schemas.microsoft.com/office/drawing/2014/main" id="{50B43FA2-B769-4AEB-97FE-69F57E92CBFA}"/>
            </a:ext>
          </a:extLst>
        </xdr:cNvPr>
        <xdr:cNvGrpSpPr>
          <a:grpSpLocks noChangeAspect="1"/>
        </xdr:cNvGrpSpPr>
      </xdr:nvGrpSpPr>
      <xdr:grpSpPr>
        <a:xfrm>
          <a:off x="6172200" y="4124922"/>
          <a:ext cx="1097755" cy="340630"/>
          <a:chOff x="5417344" y="3315474"/>
          <a:chExt cx="1595436" cy="481430"/>
        </a:xfrm>
      </xdr:grpSpPr>
      <xdr:pic>
        <xdr:nvPicPr>
          <xdr:cNvPr id="9" name="Gráfico 8" descr="Calendário diário">
            <a:extLst>
              <a:ext uri="{FF2B5EF4-FFF2-40B4-BE49-F238E27FC236}">
                <a16:creationId xmlns:a16="http://schemas.microsoft.com/office/drawing/2014/main" id="{1C1D81B9-2F02-41A0-BC16-A72C14FED39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744942" y="3353322"/>
            <a:ext cx="370072" cy="411109"/>
          </a:xfrm>
          <a:prstGeom prst="rect">
            <a:avLst/>
          </a:prstGeom>
        </xdr:spPr>
      </xdr:pic>
      <xdr:pic>
        <xdr:nvPicPr>
          <xdr:cNvPr id="10" name="Gráfico 9" descr="Pasta aberta">
            <a:extLst>
              <a:ext uri="{FF2B5EF4-FFF2-40B4-BE49-F238E27FC236}">
                <a16:creationId xmlns:a16="http://schemas.microsoft.com/office/drawing/2014/main" id="{88D69283-0921-4C32-B9B8-6CCD92CFCE4D}"/>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6335694" y="3315474"/>
            <a:ext cx="422261" cy="481430"/>
          </a:xfrm>
          <a:prstGeom prst="rect">
            <a:avLst/>
          </a:prstGeom>
        </xdr:spPr>
      </xdr:pic>
      <xdr:pic>
        <xdr:nvPicPr>
          <xdr:cNvPr id="11" name="Gráfico 10" descr="Lista">
            <a:extLst>
              <a:ext uri="{FF2B5EF4-FFF2-40B4-BE49-F238E27FC236}">
                <a16:creationId xmlns:a16="http://schemas.microsoft.com/office/drawing/2014/main" id="{4CF0B3A3-C7FA-48CF-B7A4-B6CD73540849}"/>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6066191" y="3382515"/>
            <a:ext cx="312203" cy="355950"/>
          </a:xfrm>
          <a:prstGeom prst="rect">
            <a:avLst/>
          </a:prstGeom>
        </xdr:spPr>
      </xdr:pic>
      <xdr:pic>
        <xdr:nvPicPr>
          <xdr:cNvPr id="12" name="Imagem 11">
            <a:extLst>
              <a:ext uri="{FF2B5EF4-FFF2-40B4-BE49-F238E27FC236}">
                <a16:creationId xmlns:a16="http://schemas.microsoft.com/office/drawing/2014/main" id="{C9CA5248-A817-4A29-A67F-DF3BDD6394E0}"/>
              </a:ext>
            </a:extLst>
          </xdr:cNvPr>
          <xdr:cNvPicPr>
            <a:picLocks noChangeAspect="1"/>
          </xdr:cNvPicPr>
        </xdr:nvPicPr>
        <xdr:blipFill>
          <a:blip xmlns:r="http://schemas.openxmlformats.org/officeDocument/2006/relationships" r:embed="rId15" cstate="email">
            <a:extLst>
              <a:ext uri="{28A0092B-C50C-407E-A947-70E740481C1C}">
                <a14:useLocalDpi xmlns:a14="http://schemas.microsoft.com/office/drawing/2010/main" val="0"/>
              </a:ext>
            </a:extLst>
          </a:blip>
          <a:stretch>
            <a:fillRect/>
          </a:stretch>
        </xdr:blipFill>
        <xdr:spPr>
          <a:xfrm>
            <a:off x="6743217" y="3375924"/>
            <a:ext cx="269563" cy="349084"/>
          </a:xfrm>
          <a:prstGeom prst="rect">
            <a:avLst/>
          </a:prstGeom>
        </xdr:spPr>
      </xdr:pic>
      <xdr:pic>
        <xdr:nvPicPr>
          <xdr:cNvPr id="13" name="Gráfico 12" descr="Alvo">
            <a:extLst>
              <a:ext uri="{FF2B5EF4-FFF2-40B4-BE49-F238E27FC236}">
                <a16:creationId xmlns:a16="http://schemas.microsoft.com/office/drawing/2014/main" id="{226B839C-DB6E-4D15-AEB4-C80029003E89}"/>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5417344" y="3379180"/>
            <a:ext cx="371309" cy="371309"/>
          </a:xfrm>
          <a:prstGeom prst="rect">
            <a:avLst/>
          </a:prstGeom>
        </xdr:spPr>
      </xdr:pic>
    </xdr:grpSp>
    <xdr:clientData/>
  </xdr:twoCellAnchor>
  <xdr:twoCellAnchor>
    <xdr:from>
      <xdr:col>15</xdr:col>
      <xdr:colOff>161925</xdr:colOff>
      <xdr:row>17</xdr:row>
      <xdr:rowOff>213232</xdr:rowOff>
    </xdr:from>
    <xdr:to>
      <xdr:col>16</xdr:col>
      <xdr:colOff>156163</xdr:colOff>
      <xdr:row>18</xdr:row>
      <xdr:rowOff>212969</xdr:rowOff>
    </xdr:to>
    <xdr:grpSp>
      <xdr:nvGrpSpPr>
        <xdr:cNvPr id="15" name="Agrupar 14">
          <a:extLst>
            <a:ext uri="{FF2B5EF4-FFF2-40B4-BE49-F238E27FC236}">
              <a16:creationId xmlns:a16="http://schemas.microsoft.com/office/drawing/2014/main" id="{C27A50FA-6391-4584-A4D0-B081679BDDF5}"/>
            </a:ext>
          </a:extLst>
        </xdr:cNvPr>
        <xdr:cNvGrpSpPr/>
      </xdr:nvGrpSpPr>
      <xdr:grpSpPr>
        <a:xfrm>
          <a:off x="4143375" y="4166107"/>
          <a:ext cx="251413" cy="228337"/>
          <a:chOff x="3429000" y="3457760"/>
          <a:chExt cx="251413" cy="228337"/>
        </a:xfrm>
      </xdr:grpSpPr>
      <xdr:pic>
        <xdr:nvPicPr>
          <xdr:cNvPr id="18" name="Gráfico 17" descr="Marca de seleção">
            <a:extLst>
              <a:ext uri="{FF2B5EF4-FFF2-40B4-BE49-F238E27FC236}">
                <a16:creationId xmlns:a16="http://schemas.microsoft.com/office/drawing/2014/main" id="{002D8D74-836B-46EC-A38D-3E4F3D927F5C}"/>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3464835" y="3457760"/>
            <a:ext cx="215578" cy="221641"/>
          </a:xfrm>
          <a:prstGeom prst="rect">
            <a:avLst/>
          </a:prstGeom>
        </xdr:spPr>
      </xdr:pic>
      <xdr:sp macro="" textlink="">
        <xdr:nvSpPr>
          <xdr:cNvPr id="19" name="Retângulo: Cantos Arredondados 18">
            <a:extLst>
              <a:ext uri="{FF2B5EF4-FFF2-40B4-BE49-F238E27FC236}">
                <a16:creationId xmlns:a16="http://schemas.microsoft.com/office/drawing/2014/main" id="{8A341C16-099F-4471-84F7-272016333F02}"/>
              </a:ext>
            </a:extLst>
          </xdr:cNvPr>
          <xdr:cNvSpPr/>
        </xdr:nvSpPr>
        <xdr:spPr>
          <a:xfrm>
            <a:off x="3429000" y="3495868"/>
            <a:ext cx="190795" cy="190229"/>
          </a:xfrm>
          <a:prstGeom prst="round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grpSp>
    <xdr:clientData/>
  </xdr:twoCellAnchor>
  <xdr:twoCellAnchor>
    <xdr:from>
      <xdr:col>13</xdr:col>
      <xdr:colOff>5119</xdr:colOff>
      <xdr:row>17</xdr:row>
      <xdr:rowOff>218318</xdr:rowOff>
    </xdr:from>
    <xdr:to>
      <xdr:col>14</xdr:col>
      <xdr:colOff>4942</xdr:colOff>
      <xdr:row>19</xdr:row>
      <xdr:rowOff>17299</xdr:rowOff>
    </xdr:to>
    <xdr:pic>
      <xdr:nvPicPr>
        <xdr:cNvPr id="16" name="Gráfico 15" descr="Cronômetro">
          <a:extLst>
            <a:ext uri="{FF2B5EF4-FFF2-40B4-BE49-F238E27FC236}">
              <a16:creationId xmlns:a16="http://schemas.microsoft.com/office/drawing/2014/main" id="{E7BDD336-629B-4271-956E-E173011B9A91}"/>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3079644" y="4166973"/>
          <a:ext cx="256034" cy="257146"/>
        </a:xfrm>
        <a:prstGeom prst="rect">
          <a:avLst/>
        </a:prstGeom>
      </xdr:spPr>
    </xdr:pic>
    <xdr:clientData/>
  </xdr:twoCellAnchor>
  <xdr:twoCellAnchor>
    <xdr:from>
      <xdr:col>12</xdr:col>
      <xdr:colOff>27243</xdr:colOff>
      <xdr:row>18</xdr:row>
      <xdr:rowOff>5026</xdr:rowOff>
    </xdr:from>
    <xdr:to>
      <xdr:col>12</xdr:col>
      <xdr:colOff>247359</xdr:colOff>
      <xdr:row>18</xdr:row>
      <xdr:rowOff>224442</xdr:rowOff>
    </xdr:to>
    <xdr:pic>
      <xdr:nvPicPr>
        <xdr:cNvPr id="17" name="Gráfico 16" descr="Incêndio">
          <a:extLst>
            <a:ext uri="{FF2B5EF4-FFF2-40B4-BE49-F238E27FC236}">
              <a16:creationId xmlns:a16="http://schemas.microsoft.com/office/drawing/2014/main" id="{08A54EAF-339B-4234-9BA3-EA130D89782E}"/>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2845558" y="4182763"/>
          <a:ext cx="220116" cy="219416"/>
        </a:xfrm>
        <a:prstGeom prst="rect">
          <a:avLst/>
        </a:prstGeom>
      </xdr:spPr>
    </xdr:pic>
    <xdr:clientData/>
  </xdr:twoCellAnchor>
  <xdr:twoCellAnchor editAs="oneCell">
    <xdr:from>
      <xdr:col>14</xdr:col>
      <xdr:colOff>22064</xdr:colOff>
      <xdr:row>18</xdr:row>
      <xdr:rowOff>16036</xdr:rowOff>
    </xdr:from>
    <xdr:to>
      <xdr:col>14</xdr:col>
      <xdr:colOff>241520</xdr:colOff>
      <xdr:row>19</xdr:row>
      <xdr:rowOff>6892</xdr:rowOff>
    </xdr:to>
    <xdr:pic>
      <xdr:nvPicPr>
        <xdr:cNvPr id="21" name="Gráfico 20" descr="Tendência ascendente">
          <a:extLst>
            <a:ext uri="{FF2B5EF4-FFF2-40B4-BE49-F238E27FC236}">
              <a16:creationId xmlns:a16="http://schemas.microsoft.com/office/drawing/2014/main" id="{1E7732FB-24A4-4E6D-820D-9288CF8C08D2}"/>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3352800" y="4193773"/>
          <a:ext cx="219456" cy="21993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38100</xdr:colOff>
      <xdr:row>3</xdr:row>
      <xdr:rowOff>243495</xdr:rowOff>
    </xdr:from>
    <xdr:to>
      <xdr:col>0</xdr:col>
      <xdr:colOff>209550</xdr:colOff>
      <xdr:row>4</xdr:row>
      <xdr:rowOff>227484</xdr:rowOff>
    </xdr:to>
    <xdr:pic>
      <xdr:nvPicPr>
        <xdr:cNvPr id="3" name="Imagem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val="0"/>
            </a:ext>
          </a:extLst>
        </a:blip>
        <a:stretch>
          <a:fillRect/>
        </a:stretch>
      </xdr:blipFill>
      <xdr:spPr>
        <a:xfrm>
          <a:off x="38100" y="929295"/>
          <a:ext cx="171450" cy="231639"/>
        </a:xfrm>
        <a:prstGeom prst="rect">
          <a:avLst/>
        </a:prstGeom>
      </xdr:spPr>
    </xdr:pic>
    <xdr:clientData/>
  </xdr:twoCellAnchor>
  <xdr:twoCellAnchor editAs="oneCell">
    <xdr:from>
      <xdr:col>7</xdr:col>
      <xdr:colOff>38100</xdr:colOff>
      <xdr:row>4</xdr:row>
      <xdr:rowOff>13013</xdr:rowOff>
    </xdr:from>
    <xdr:to>
      <xdr:col>7</xdr:col>
      <xdr:colOff>295275</xdr:colOff>
      <xdr:row>4</xdr:row>
      <xdr:rowOff>190500</xdr:rowOff>
    </xdr:to>
    <xdr:pic>
      <xdr:nvPicPr>
        <xdr:cNvPr id="4" name="Imagem 3">
          <a:extLst>
            <a:ext uri="{FF2B5EF4-FFF2-40B4-BE49-F238E27FC236}">
              <a16:creationId xmlns:a16="http://schemas.microsoft.com/office/drawing/2014/main" id="{00000000-0008-0000-0900-000004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30986"/>
        <a:stretch/>
      </xdr:blipFill>
      <xdr:spPr>
        <a:xfrm>
          <a:off x="2190750" y="946463"/>
          <a:ext cx="257175" cy="177487"/>
        </a:xfrm>
        <a:prstGeom prst="rect">
          <a:avLst/>
        </a:prstGeom>
      </xdr:spPr>
    </xdr:pic>
    <xdr:clientData/>
  </xdr:twoCellAnchor>
  <xdr:twoCellAnchor editAs="oneCell">
    <xdr:from>
      <xdr:col>5</xdr:col>
      <xdr:colOff>47624</xdr:colOff>
      <xdr:row>3</xdr:row>
      <xdr:rowOff>217248</xdr:rowOff>
    </xdr:from>
    <xdr:to>
      <xdr:col>5</xdr:col>
      <xdr:colOff>303224</xdr:colOff>
      <xdr:row>4</xdr:row>
      <xdr:rowOff>218534</xdr:rowOff>
    </xdr:to>
    <xdr:pic>
      <xdr:nvPicPr>
        <xdr:cNvPr id="5" name="Imagem 4">
          <a:extLst>
            <a:ext uri="{FF2B5EF4-FFF2-40B4-BE49-F238E27FC236}">
              <a16:creationId xmlns:a16="http://schemas.microsoft.com/office/drawing/2014/main" id="{00000000-0008-0000-0900-000005000000}"/>
            </a:ext>
          </a:extLst>
        </xdr:cNvPr>
        <xdr:cNvPicPr>
          <a:picLocks noChangeAspect="1"/>
        </xdr:cNvPicPr>
      </xdr:nvPicPr>
      <xdr:blipFill rotWithShape="1">
        <a:blip xmlns:r="http://schemas.openxmlformats.org/officeDocument/2006/relationships" r:embed="rId3" cstate="email">
          <a:extLst>
            <a:ext uri="{28A0092B-C50C-407E-A947-70E740481C1C}">
              <a14:useLocalDpi xmlns:a14="http://schemas.microsoft.com/office/drawing/2010/main" val="0"/>
            </a:ext>
          </a:extLst>
        </a:blip>
        <a:srcRect b="4907"/>
        <a:stretch/>
      </xdr:blipFill>
      <xdr:spPr>
        <a:xfrm>
          <a:off x="1466849" y="903048"/>
          <a:ext cx="255600" cy="248936"/>
        </a:xfrm>
        <a:prstGeom prst="rect">
          <a:avLst/>
        </a:prstGeom>
      </xdr:spPr>
    </xdr:pic>
    <xdr:clientData/>
  </xdr:twoCellAnchor>
  <xdr:twoCellAnchor editAs="oneCell">
    <xdr:from>
      <xdr:col>3</xdr:col>
      <xdr:colOff>40883</xdr:colOff>
      <xdr:row>4</xdr:row>
      <xdr:rowOff>9525</xdr:rowOff>
    </xdr:from>
    <xdr:to>
      <xdr:col>3</xdr:col>
      <xdr:colOff>296483</xdr:colOff>
      <xdr:row>4</xdr:row>
      <xdr:rowOff>186772</xdr:rowOff>
    </xdr:to>
    <xdr:pic>
      <xdr:nvPicPr>
        <xdr:cNvPr id="6" name="Imagem 5">
          <a:extLst>
            <a:ext uri="{FF2B5EF4-FFF2-40B4-BE49-F238E27FC236}">
              <a16:creationId xmlns:a16="http://schemas.microsoft.com/office/drawing/2014/main" id="{00000000-0008-0000-0900-000006000000}"/>
            </a:ext>
          </a:extLst>
        </xdr:cNvPr>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val="0"/>
            </a:ext>
          </a:extLst>
        </a:blip>
        <a:srcRect b="32293"/>
        <a:stretch/>
      </xdr:blipFill>
      <xdr:spPr>
        <a:xfrm>
          <a:off x="726683" y="942975"/>
          <a:ext cx="255600" cy="1772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xdr:colOff>
      <xdr:row>2</xdr:row>
      <xdr:rowOff>214312</xdr:rowOff>
    </xdr:from>
    <xdr:to>
      <xdr:col>33</xdr:col>
      <xdr:colOff>9524</xdr:colOff>
      <xdr:row>29</xdr:row>
      <xdr:rowOff>138111</xdr:rowOff>
    </xdr:to>
    <xdr:pic>
      <xdr:nvPicPr>
        <xdr:cNvPr id="57" name="Imagem 56">
          <a:extLst>
            <a:ext uri="{FF2B5EF4-FFF2-40B4-BE49-F238E27FC236}">
              <a16:creationId xmlns:a16="http://schemas.microsoft.com/office/drawing/2014/main" id="{5F847A6C-8755-49E0-A1B3-607B9624B284}"/>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val="0"/>
            </a:ext>
          </a:extLst>
        </a:blip>
        <a:srcRect/>
        <a:stretch/>
      </xdr:blipFill>
      <xdr:spPr>
        <a:xfrm>
          <a:off x="9525" y="776287"/>
          <a:ext cx="6095999" cy="6095999"/>
        </a:xfrm>
        <a:prstGeom prst="rect">
          <a:avLst/>
        </a:prstGeom>
      </xdr:spPr>
    </xdr:pic>
    <xdr:clientData/>
  </xdr:twoCellAnchor>
  <xdr:twoCellAnchor>
    <xdr:from>
      <xdr:col>4</xdr:col>
      <xdr:colOff>19050</xdr:colOff>
      <xdr:row>9</xdr:row>
      <xdr:rowOff>57149</xdr:rowOff>
    </xdr:from>
    <xdr:to>
      <xdr:col>20</xdr:col>
      <xdr:colOff>167607</xdr:colOff>
      <xdr:row>23</xdr:row>
      <xdr:rowOff>53306</xdr:rowOff>
    </xdr:to>
    <xdr:sp macro="" textlink="">
      <xdr:nvSpPr>
        <xdr:cNvPr id="58" name="Elipse 57">
          <a:extLst>
            <a:ext uri="{FF2B5EF4-FFF2-40B4-BE49-F238E27FC236}">
              <a16:creationId xmlns:a16="http://schemas.microsoft.com/office/drawing/2014/main" id="{13729B18-5148-44CC-80FA-7D7FA3167FBE}"/>
            </a:ext>
          </a:extLst>
        </xdr:cNvPr>
        <xdr:cNvSpPr>
          <a:spLocks noChangeAspect="1"/>
        </xdr:cNvSpPr>
      </xdr:nvSpPr>
      <xdr:spPr>
        <a:xfrm>
          <a:off x="590550" y="2219324"/>
          <a:ext cx="3196557" cy="3196557"/>
        </a:xfrm>
        <a:prstGeom prst="ellipse">
          <a:avLst/>
        </a:prstGeom>
        <a:solidFill>
          <a:srgbClr val="FFFF00">
            <a:alpha val="14902"/>
          </a:srgb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8</xdr:col>
      <xdr:colOff>128587</xdr:colOff>
      <xdr:row>13</xdr:row>
      <xdr:rowOff>8605</xdr:rowOff>
    </xdr:from>
    <xdr:to>
      <xdr:col>25</xdr:col>
      <xdr:colOff>86644</xdr:colOff>
      <xdr:row>27</xdr:row>
      <xdr:rowOff>4762</xdr:rowOff>
    </xdr:to>
    <xdr:sp macro="" textlink="">
      <xdr:nvSpPr>
        <xdr:cNvPr id="59" name="Elipse 58">
          <a:extLst>
            <a:ext uri="{FF2B5EF4-FFF2-40B4-BE49-F238E27FC236}">
              <a16:creationId xmlns:a16="http://schemas.microsoft.com/office/drawing/2014/main" id="{31C3662F-AF63-415E-86EF-827612300C29}"/>
            </a:ext>
          </a:extLst>
        </xdr:cNvPr>
        <xdr:cNvSpPr>
          <a:spLocks noChangeAspect="1"/>
        </xdr:cNvSpPr>
      </xdr:nvSpPr>
      <xdr:spPr>
        <a:xfrm rot="5400000">
          <a:off x="1462087" y="3085180"/>
          <a:ext cx="3196557" cy="3196557"/>
        </a:xfrm>
        <a:prstGeom prst="ellipse">
          <a:avLst/>
        </a:prstGeom>
        <a:solidFill>
          <a:srgbClr val="006C03">
            <a:alpha val="14902"/>
          </a:srgb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13</xdr:col>
      <xdr:colOff>32418</xdr:colOff>
      <xdr:row>9</xdr:row>
      <xdr:rowOff>65003</xdr:rowOff>
    </xdr:from>
    <xdr:to>
      <xdr:col>29</xdr:col>
      <xdr:colOff>180975</xdr:colOff>
      <xdr:row>23</xdr:row>
      <xdr:rowOff>61160</xdr:rowOff>
    </xdr:to>
    <xdr:sp macro="" textlink="">
      <xdr:nvSpPr>
        <xdr:cNvPr id="60" name="Elipse 59">
          <a:extLst>
            <a:ext uri="{FF2B5EF4-FFF2-40B4-BE49-F238E27FC236}">
              <a16:creationId xmlns:a16="http://schemas.microsoft.com/office/drawing/2014/main" id="{9620353F-4116-4A8F-BD79-3841B13DF725}"/>
            </a:ext>
          </a:extLst>
        </xdr:cNvPr>
        <xdr:cNvSpPr>
          <a:spLocks noChangeAspect="1"/>
        </xdr:cNvSpPr>
      </xdr:nvSpPr>
      <xdr:spPr>
        <a:xfrm>
          <a:off x="2318418" y="2227178"/>
          <a:ext cx="3196557" cy="3196557"/>
        </a:xfrm>
        <a:prstGeom prst="ellipse">
          <a:avLst/>
        </a:prstGeom>
        <a:solidFill>
          <a:srgbClr val="00B0F0">
            <a:alpha val="14902"/>
          </a:srgb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8</xdr:col>
      <xdr:colOff>136441</xdr:colOff>
      <xdr:row>5</xdr:row>
      <xdr:rowOff>109537</xdr:rowOff>
    </xdr:from>
    <xdr:to>
      <xdr:col>25</xdr:col>
      <xdr:colOff>94498</xdr:colOff>
      <xdr:row>19</xdr:row>
      <xdr:rowOff>105694</xdr:rowOff>
    </xdr:to>
    <xdr:sp macro="" textlink="">
      <xdr:nvSpPr>
        <xdr:cNvPr id="61" name="Elipse 60">
          <a:extLst>
            <a:ext uri="{FF2B5EF4-FFF2-40B4-BE49-F238E27FC236}">
              <a16:creationId xmlns:a16="http://schemas.microsoft.com/office/drawing/2014/main" id="{BA80DD27-A9C3-417F-A4AE-CEF5338119BC}"/>
            </a:ext>
          </a:extLst>
        </xdr:cNvPr>
        <xdr:cNvSpPr>
          <a:spLocks noChangeAspect="1"/>
        </xdr:cNvSpPr>
      </xdr:nvSpPr>
      <xdr:spPr>
        <a:xfrm rot="5400000">
          <a:off x="1469941" y="1357312"/>
          <a:ext cx="3196557" cy="3196557"/>
        </a:xfrm>
        <a:prstGeom prst="ellipse">
          <a:avLst/>
        </a:prstGeom>
        <a:solidFill>
          <a:srgbClr val="FF0000">
            <a:alpha val="14902"/>
          </a:srgb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editAs="oneCell">
    <xdr:from>
      <xdr:col>5</xdr:col>
      <xdr:colOff>45225</xdr:colOff>
      <xdr:row>13</xdr:row>
      <xdr:rowOff>73800</xdr:rowOff>
    </xdr:from>
    <xdr:to>
      <xdr:col>8</xdr:col>
      <xdr:colOff>66675</xdr:colOff>
      <xdr:row>15</xdr:row>
      <xdr:rowOff>209550</xdr:rowOff>
    </xdr:to>
    <xdr:pic>
      <xdr:nvPicPr>
        <xdr:cNvPr id="62" name="Gráfico 61" descr="Américas no globo terrestre">
          <a:extLst>
            <a:ext uri="{FF2B5EF4-FFF2-40B4-BE49-F238E27FC236}">
              <a16:creationId xmlns:a16="http://schemas.microsoft.com/office/drawing/2014/main" id="{A1536656-8D4A-422F-A332-95F09CEC6555}"/>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07225" y="3150375"/>
          <a:ext cx="592950" cy="592950"/>
        </a:xfrm>
        <a:prstGeom prst="rect">
          <a:avLst/>
        </a:prstGeom>
      </xdr:spPr>
    </xdr:pic>
    <xdr:clientData/>
  </xdr:twoCellAnchor>
  <xdr:twoCellAnchor editAs="oneCell">
    <xdr:from>
      <xdr:col>18</xdr:col>
      <xdr:colOff>19050</xdr:colOff>
      <xdr:row>6</xdr:row>
      <xdr:rowOff>76200</xdr:rowOff>
    </xdr:from>
    <xdr:to>
      <xdr:col>21</xdr:col>
      <xdr:colOff>9525</xdr:colOff>
      <xdr:row>8</xdr:row>
      <xdr:rowOff>180975</xdr:rowOff>
    </xdr:to>
    <xdr:pic>
      <xdr:nvPicPr>
        <xdr:cNvPr id="63" name="Gráfico 62" descr="Coração">
          <a:extLst>
            <a:ext uri="{FF2B5EF4-FFF2-40B4-BE49-F238E27FC236}">
              <a16:creationId xmlns:a16="http://schemas.microsoft.com/office/drawing/2014/main" id="{4B230491-98B5-4617-8485-F67CADEC4413}"/>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257550" y="1552575"/>
          <a:ext cx="561975" cy="561975"/>
        </a:xfrm>
        <a:prstGeom prst="rect">
          <a:avLst/>
        </a:prstGeom>
      </xdr:spPr>
    </xdr:pic>
    <xdr:clientData/>
  </xdr:twoCellAnchor>
  <xdr:twoCellAnchor>
    <xdr:from>
      <xdr:col>11</xdr:col>
      <xdr:colOff>111199</xdr:colOff>
      <xdr:row>23</xdr:row>
      <xdr:rowOff>9525</xdr:rowOff>
    </xdr:from>
    <xdr:to>
      <xdr:col>14</xdr:col>
      <xdr:colOff>152400</xdr:colOff>
      <xdr:row>26</xdr:row>
      <xdr:rowOff>78200</xdr:rowOff>
    </xdr:to>
    <xdr:grpSp>
      <xdr:nvGrpSpPr>
        <xdr:cNvPr id="64" name="Agrupar 63">
          <a:extLst>
            <a:ext uri="{FF2B5EF4-FFF2-40B4-BE49-F238E27FC236}">
              <a16:creationId xmlns:a16="http://schemas.microsoft.com/office/drawing/2014/main" id="{BCC67C87-ABAF-4185-B239-973395DA7A8F}"/>
            </a:ext>
          </a:extLst>
        </xdr:cNvPr>
        <xdr:cNvGrpSpPr>
          <a:grpSpLocks noChangeAspect="1"/>
        </xdr:cNvGrpSpPr>
      </xdr:nvGrpSpPr>
      <xdr:grpSpPr>
        <a:xfrm>
          <a:off x="2206699" y="5372100"/>
          <a:ext cx="612701" cy="754475"/>
          <a:chOff x="3778324" y="6629400"/>
          <a:chExt cx="1050851" cy="1294009"/>
        </a:xfrm>
      </xdr:grpSpPr>
      <xdr:pic>
        <xdr:nvPicPr>
          <xdr:cNvPr id="65" name="Gráfico 64" descr="Mão aberta">
            <a:extLst>
              <a:ext uri="{FF2B5EF4-FFF2-40B4-BE49-F238E27FC236}">
                <a16:creationId xmlns:a16="http://schemas.microsoft.com/office/drawing/2014/main" id="{29A742D7-B6F0-483E-829B-8B966AD7CA78}"/>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rot="453039">
            <a:off x="3778324" y="6902920"/>
            <a:ext cx="1020489" cy="1020489"/>
          </a:xfrm>
          <a:prstGeom prst="rect">
            <a:avLst/>
          </a:prstGeom>
        </xdr:spPr>
      </xdr:pic>
      <xdr:pic>
        <xdr:nvPicPr>
          <xdr:cNvPr id="66" name="Gráfico 65" descr="Dinheiro">
            <a:extLst>
              <a:ext uri="{FF2B5EF4-FFF2-40B4-BE49-F238E27FC236}">
                <a16:creationId xmlns:a16="http://schemas.microsoft.com/office/drawing/2014/main" id="{3C1185B7-49FD-4599-BDF5-4F8FE251860C}"/>
              </a:ext>
            </a:extLst>
          </xdr:cNvPr>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105275" y="6629400"/>
            <a:ext cx="723900" cy="723900"/>
          </a:xfrm>
          <a:prstGeom prst="rect">
            <a:avLst/>
          </a:prstGeom>
        </xdr:spPr>
      </xdr:pic>
      <xdr:pic>
        <xdr:nvPicPr>
          <xdr:cNvPr id="67" name="Gráfico 66" descr="Dólar">
            <a:extLst>
              <a:ext uri="{FF2B5EF4-FFF2-40B4-BE49-F238E27FC236}">
                <a16:creationId xmlns:a16="http://schemas.microsoft.com/office/drawing/2014/main" id="{7ED3BF52-2781-4F2E-8C17-B62B16585F4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3826650" y="6919875"/>
            <a:ext cx="307200" cy="307200"/>
          </a:xfrm>
          <a:prstGeom prst="rect">
            <a:avLst/>
          </a:prstGeom>
        </xdr:spPr>
      </xdr:pic>
    </xdr:grpSp>
    <xdr:clientData/>
  </xdr:twoCellAnchor>
  <xdr:twoCellAnchor>
    <xdr:from>
      <xdr:col>2</xdr:col>
      <xdr:colOff>123825</xdr:colOff>
      <xdr:row>10</xdr:row>
      <xdr:rowOff>114299</xdr:rowOff>
    </xdr:from>
    <xdr:to>
      <xdr:col>9</xdr:col>
      <xdr:colOff>76200</xdr:colOff>
      <xdr:row>13</xdr:row>
      <xdr:rowOff>190500</xdr:rowOff>
    </xdr:to>
    <xdr:sp macro="" textlink="">
      <xdr:nvSpPr>
        <xdr:cNvPr id="68" name="Retângulo 67">
          <a:extLst>
            <a:ext uri="{FF2B5EF4-FFF2-40B4-BE49-F238E27FC236}">
              <a16:creationId xmlns:a16="http://schemas.microsoft.com/office/drawing/2014/main" id="{9A4B1626-E819-41A3-BCC9-A7AABBC94EF5}"/>
            </a:ext>
          </a:extLst>
        </xdr:cNvPr>
        <xdr:cNvSpPr/>
      </xdr:nvSpPr>
      <xdr:spPr>
        <a:xfrm>
          <a:off x="504825" y="2505074"/>
          <a:ext cx="1285875" cy="7620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a:solidFill>
                <a:sysClr val="windowText" lastClr="000000"/>
              </a:solidFill>
              <a:latin typeface="+mn-lt"/>
              <a:ea typeface="+mn-ea"/>
              <a:cs typeface="+mn-cs"/>
            </a:rPr>
            <a:t>Liberated and Altruistic Life (</a:t>
          </a:r>
          <a:r>
            <a:rPr lang="pt-BR" sz="1400" b="1">
              <a:solidFill>
                <a:sysClr val="windowText" lastClr="000000"/>
              </a:solidFill>
              <a:latin typeface="+mn-lt"/>
              <a:ea typeface="+mn-ea"/>
              <a:cs typeface="+mn-cs"/>
            </a:rPr>
            <a:t>Moksha</a:t>
          </a:r>
          <a:r>
            <a:rPr lang="pt-BR" sz="1400">
              <a:solidFill>
                <a:sysClr val="windowText" lastClr="000000"/>
              </a:solidFill>
              <a:latin typeface="+mn-lt"/>
              <a:ea typeface="+mn-ea"/>
              <a:cs typeface="+mn-cs"/>
            </a:rPr>
            <a:t>)</a:t>
          </a:r>
        </a:p>
      </xdr:txBody>
    </xdr:sp>
    <xdr:clientData/>
  </xdr:twoCellAnchor>
  <xdr:twoCellAnchor>
    <xdr:from>
      <xdr:col>13</xdr:col>
      <xdr:colOff>76200</xdr:colOff>
      <xdr:row>26</xdr:row>
      <xdr:rowOff>180975</xdr:rowOff>
    </xdr:from>
    <xdr:to>
      <xdr:col>20</xdr:col>
      <xdr:colOff>123825</xdr:colOff>
      <xdr:row>29</xdr:row>
      <xdr:rowOff>47625</xdr:rowOff>
    </xdr:to>
    <xdr:sp macro="" textlink="">
      <xdr:nvSpPr>
        <xdr:cNvPr id="69" name="Retângulo 68">
          <a:extLst>
            <a:ext uri="{FF2B5EF4-FFF2-40B4-BE49-F238E27FC236}">
              <a16:creationId xmlns:a16="http://schemas.microsoft.com/office/drawing/2014/main" id="{46BB8895-23F1-4085-9127-410996E5F005}"/>
            </a:ext>
          </a:extLst>
        </xdr:cNvPr>
        <xdr:cNvSpPr/>
      </xdr:nvSpPr>
      <xdr:spPr>
        <a:xfrm>
          <a:off x="2552700" y="6229350"/>
          <a:ext cx="1381125" cy="5524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a:solidFill>
                <a:sysClr val="windowText" lastClr="000000"/>
              </a:solidFill>
              <a:latin typeface="+mn-lt"/>
              <a:ea typeface="+mn-ea"/>
              <a:cs typeface="+mn-cs"/>
            </a:rPr>
            <a:t>Prosperous Life</a:t>
          </a:r>
        </a:p>
        <a:p>
          <a:pPr marL="0" indent="0" algn="ctr"/>
          <a:r>
            <a:rPr lang="pt-BR" sz="1400">
              <a:solidFill>
                <a:sysClr val="windowText" lastClr="000000"/>
              </a:solidFill>
              <a:latin typeface="+mn-lt"/>
              <a:ea typeface="+mn-ea"/>
              <a:cs typeface="+mn-cs"/>
            </a:rPr>
            <a:t>(</a:t>
          </a:r>
          <a:r>
            <a:rPr lang="pt-BR" sz="1400" b="1">
              <a:solidFill>
                <a:sysClr val="windowText" lastClr="000000"/>
              </a:solidFill>
              <a:latin typeface="+mn-lt"/>
              <a:ea typeface="+mn-ea"/>
              <a:cs typeface="+mn-cs"/>
            </a:rPr>
            <a:t>Artha</a:t>
          </a:r>
          <a:r>
            <a:rPr lang="pt-BR" sz="1400">
              <a:solidFill>
                <a:sysClr val="windowText" lastClr="000000"/>
              </a:solidFill>
              <a:latin typeface="+mn-lt"/>
              <a:ea typeface="+mn-ea"/>
              <a:cs typeface="+mn-cs"/>
            </a:rPr>
            <a:t>)</a:t>
          </a:r>
        </a:p>
      </xdr:txBody>
    </xdr:sp>
    <xdr:clientData/>
  </xdr:twoCellAnchor>
  <xdr:twoCellAnchor>
    <xdr:from>
      <xdr:col>12</xdr:col>
      <xdr:colOff>123825</xdr:colOff>
      <xdr:row>3</xdr:row>
      <xdr:rowOff>47624</xdr:rowOff>
    </xdr:from>
    <xdr:to>
      <xdr:col>21</xdr:col>
      <xdr:colOff>114300</xdr:colOff>
      <xdr:row>5</xdr:row>
      <xdr:rowOff>209550</xdr:rowOff>
    </xdr:to>
    <xdr:sp macro="" textlink="">
      <xdr:nvSpPr>
        <xdr:cNvPr id="70" name="Retângulo: Cantos Arredondados 69">
          <a:extLst>
            <a:ext uri="{FF2B5EF4-FFF2-40B4-BE49-F238E27FC236}">
              <a16:creationId xmlns:a16="http://schemas.microsoft.com/office/drawing/2014/main" id="{E4DDB322-8CC5-4EFC-9C6B-4955EBC157BF}"/>
            </a:ext>
          </a:extLst>
        </xdr:cNvPr>
        <xdr:cNvSpPr/>
      </xdr:nvSpPr>
      <xdr:spPr>
        <a:xfrm>
          <a:off x="2409825" y="838199"/>
          <a:ext cx="1704975" cy="619126"/>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Pleasant Life (</a:t>
          </a:r>
          <a:r>
            <a:rPr lang="pt-BR" sz="1400" b="1">
              <a:solidFill>
                <a:sysClr val="windowText" lastClr="000000"/>
              </a:solidFill>
            </a:rPr>
            <a:t>Kama</a:t>
          </a:r>
          <a:r>
            <a:rPr lang="pt-BR" sz="1400">
              <a:solidFill>
                <a:sysClr val="windowText" lastClr="000000"/>
              </a:solidFill>
            </a:rPr>
            <a:t>)</a:t>
          </a:r>
        </a:p>
      </xdr:txBody>
    </xdr:sp>
    <xdr:clientData/>
  </xdr:twoCellAnchor>
  <xdr:twoCellAnchor>
    <xdr:from>
      <xdr:col>26</xdr:col>
      <xdr:colOff>180975</xdr:colOff>
      <xdr:row>11</xdr:row>
      <xdr:rowOff>19050</xdr:rowOff>
    </xdr:from>
    <xdr:to>
      <xdr:col>32</xdr:col>
      <xdr:colOff>9525</xdr:colOff>
      <xdr:row>14</xdr:row>
      <xdr:rowOff>104775</xdr:rowOff>
    </xdr:to>
    <xdr:sp macro="" textlink="">
      <xdr:nvSpPr>
        <xdr:cNvPr id="71" name="Retângulo 70">
          <a:extLst>
            <a:ext uri="{FF2B5EF4-FFF2-40B4-BE49-F238E27FC236}">
              <a16:creationId xmlns:a16="http://schemas.microsoft.com/office/drawing/2014/main" id="{465E5B9C-F1EE-45E3-96F0-A0CB5099F43B}"/>
            </a:ext>
          </a:extLst>
        </xdr:cNvPr>
        <xdr:cNvSpPr/>
      </xdr:nvSpPr>
      <xdr:spPr>
        <a:xfrm>
          <a:off x="5133975" y="2638425"/>
          <a:ext cx="971550" cy="7715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a:solidFill>
                <a:sysClr val="windowText" lastClr="000000"/>
              </a:solidFill>
              <a:latin typeface="+mn-lt"/>
              <a:ea typeface="+mn-ea"/>
              <a:cs typeface="+mn-cs"/>
            </a:rPr>
            <a:t>Productive Life</a:t>
          </a:r>
        </a:p>
        <a:p>
          <a:pPr marL="0" indent="0" algn="ctr"/>
          <a:r>
            <a:rPr lang="pt-BR" sz="1400">
              <a:solidFill>
                <a:sysClr val="windowText" lastClr="000000"/>
              </a:solidFill>
              <a:latin typeface="+mn-lt"/>
              <a:ea typeface="+mn-ea"/>
              <a:cs typeface="+mn-cs"/>
            </a:rPr>
            <a:t>(</a:t>
          </a:r>
          <a:r>
            <a:rPr lang="pt-BR" sz="1400" b="1">
              <a:solidFill>
                <a:sysClr val="windowText" lastClr="000000"/>
              </a:solidFill>
              <a:latin typeface="+mn-lt"/>
              <a:ea typeface="+mn-ea"/>
              <a:cs typeface="+mn-cs"/>
            </a:rPr>
            <a:t>Dharma</a:t>
          </a:r>
          <a:r>
            <a:rPr lang="pt-BR" sz="1400">
              <a:solidFill>
                <a:sysClr val="windowText" lastClr="000000"/>
              </a:solidFill>
              <a:latin typeface="+mn-lt"/>
              <a:ea typeface="+mn-ea"/>
              <a:cs typeface="+mn-cs"/>
            </a:rPr>
            <a:t>)</a:t>
          </a:r>
        </a:p>
      </xdr:txBody>
    </xdr:sp>
    <xdr:clientData/>
  </xdr:twoCellAnchor>
  <xdr:twoCellAnchor>
    <xdr:from>
      <xdr:col>12</xdr:col>
      <xdr:colOff>57150</xdr:colOff>
      <xdr:row>6</xdr:row>
      <xdr:rowOff>66674</xdr:rowOff>
    </xdr:from>
    <xdr:to>
      <xdr:col>18</xdr:col>
      <xdr:colOff>152401</xdr:colOff>
      <xdr:row>8</xdr:row>
      <xdr:rowOff>161925</xdr:rowOff>
    </xdr:to>
    <xdr:sp macro="" textlink="">
      <xdr:nvSpPr>
        <xdr:cNvPr id="72" name="Retângulo 71">
          <a:extLst>
            <a:ext uri="{FF2B5EF4-FFF2-40B4-BE49-F238E27FC236}">
              <a16:creationId xmlns:a16="http://schemas.microsoft.com/office/drawing/2014/main" id="{87DFD8BC-CF8C-4621-BB9A-99E9DC99689D}"/>
            </a:ext>
          </a:extLst>
        </xdr:cNvPr>
        <xdr:cNvSpPr/>
      </xdr:nvSpPr>
      <xdr:spPr>
        <a:xfrm>
          <a:off x="2343150" y="1543049"/>
          <a:ext cx="1238251" cy="552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What </a:t>
          </a:r>
        </a:p>
        <a:p>
          <a:pPr algn="ctr"/>
          <a:r>
            <a:rPr lang="pt-BR" sz="1400" b="1">
              <a:solidFill>
                <a:sysClr val="windowText" lastClr="000000"/>
              </a:solidFill>
            </a:rPr>
            <a:t>I LOVE TO DO</a:t>
          </a:r>
        </a:p>
      </xdr:txBody>
    </xdr:sp>
    <xdr:clientData/>
  </xdr:twoCellAnchor>
  <xdr:twoCellAnchor>
    <xdr:from>
      <xdr:col>24</xdr:col>
      <xdr:colOff>142876</xdr:colOff>
      <xdr:row>16</xdr:row>
      <xdr:rowOff>19049</xdr:rowOff>
    </xdr:from>
    <xdr:to>
      <xdr:col>30</xdr:col>
      <xdr:colOff>9525</xdr:colOff>
      <xdr:row>19</xdr:row>
      <xdr:rowOff>114300</xdr:rowOff>
    </xdr:to>
    <xdr:sp macro="" textlink="">
      <xdr:nvSpPr>
        <xdr:cNvPr id="73" name="Retângulo 72">
          <a:extLst>
            <a:ext uri="{FF2B5EF4-FFF2-40B4-BE49-F238E27FC236}">
              <a16:creationId xmlns:a16="http://schemas.microsoft.com/office/drawing/2014/main" id="{E6E246E2-DEC1-4518-BAF3-F363E1D3E357}"/>
            </a:ext>
          </a:extLst>
        </xdr:cNvPr>
        <xdr:cNvSpPr/>
      </xdr:nvSpPr>
      <xdr:spPr>
        <a:xfrm>
          <a:off x="4714876" y="3781424"/>
          <a:ext cx="1009649" cy="7810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What I do </a:t>
          </a:r>
          <a:r>
            <a:rPr lang="pt-BR" sz="1400" b="1">
              <a:solidFill>
                <a:sysClr val="windowText" lastClr="000000"/>
              </a:solidFill>
            </a:rPr>
            <a:t>WELL DONE</a:t>
          </a:r>
        </a:p>
      </xdr:txBody>
    </xdr:sp>
    <xdr:clientData/>
  </xdr:twoCellAnchor>
  <xdr:twoCellAnchor>
    <xdr:from>
      <xdr:col>14</xdr:col>
      <xdr:colOff>85725</xdr:colOff>
      <xdr:row>23</xdr:row>
      <xdr:rowOff>66674</xdr:rowOff>
    </xdr:from>
    <xdr:to>
      <xdr:col>22</xdr:col>
      <xdr:colOff>161924</xdr:colOff>
      <xdr:row>25</xdr:row>
      <xdr:rowOff>142875</xdr:rowOff>
    </xdr:to>
    <xdr:sp macro="" textlink="">
      <xdr:nvSpPr>
        <xdr:cNvPr id="74" name="Retângulo 73">
          <a:extLst>
            <a:ext uri="{FF2B5EF4-FFF2-40B4-BE49-F238E27FC236}">
              <a16:creationId xmlns:a16="http://schemas.microsoft.com/office/drawing/2014/main" id="{A3436322-90C0-4E26-9A50-37BEC6BE3BC6}"/>
            </a:ext>
          </a:extLst>
        </xdr:cNvPr>
        <xdr:cNvSpPr/>
      </xdr:nvSpPr>
      <xdr:spPr>
        <a:xfrm>
          <a:off x="2562225" y="5429249"/>
          <a:ext cx="1600199" cy="5334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What can I be </a:t>
          </a:r>
        </a:p>
        <a:p>
          <a:pPr algn="ctr"/>
          <a:r>
            <a:rPr lang="pt-BR" sz="1400" b="1">
              <a:solidFill>
                <a:sysClr val="windowText" lastClr="000000"/>
              </a:solidFill>
            </a:rPr>
            <a:t>PAID TO DO</a:t>
          </a:r>
        </a:p>
      </xdr:txBody>
    </xdr:sp>
    <xdr:clientData/>
  </xdr:twoCellAnchor>
  <xdr:twoCellAnchor>
    <xdr:from>
      <xdr:col>4</xdr:col>
      <xdr:colOff>76200</xdr:colOff>
      <xdr:row>15</xdr:row>
      <xdr:rowOff>85725</xdr:rowOff>
    </xdr:from>
    <xdr:to>
      <xdr:col>9</xdr:col>
      <xdr:colOff>0</xdr:colOff>
      <xdr:row>18</xdr:row>
      <xdr:rowOff>152401</xdr:rowOff>
    </xdr:to>
    <xdr:sp macro="" textlink="">
      <xdr:nvSpPr>
        <xdr:cNvPr id="75" name="Retângulo 74">
          <a:extLst>
            <a:ext uri="{FF2B5EF4-FFF2-40B4-BE49-F238E27FC236}">
              <a16:creationId xmlns:a16="http://schemas.microsoft.com/office/drawing/2014/main" id="{B45B62F1-FE2E-41E7-8B5C-2EFEF5CD7080}"/>
            </a:ext>
          </a:extLst>
        </xdr:cNvPr>
        <xdr:cNvSpPr/>
      </xdr:nvSpPr>
      <xdr:spPr>
        <a:xfrm>
          <a:off x="647700" y="3619500"/>
          <a:ext cx="876300" cy="752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What the </a:t>
          </a:r>
          <a:r>
            <a:rPr lang="pt-BR" sz="1400" b="1">
              <a:solidFill>
                <a:sysClr val="windowText" lastClr="000000"/>
              </a:solidFill>
            </a:rPr>
            <a:t>WORLD NEEDS</a:t>
          </a:r>
        </a:p>
      </xdr:txBody>
    </xdr:sp>
    <xdr:clientData/>
  </xdr:twoCellAnchor>
  <xdr:twoCellAnchor>
    <xdr:from>
      <xdr:col>9</xdr:col>
      <xdr:colOff>66675</xdr:colOff>
      <xdr:row>10</xdr:row>
      <xdr:rowOff>133349</xdr:rowOff>
    </xdr:from>
    <xdr:to>
      <xdr:col>13</xdr:col>
      <xdr:colOff>180975</xdr:colOff>
      <xdr:row>11</xdr:row>
      <xdr:rowOff>219075</xdr:rowOff>
    </xdr:to>
    <xdr:sp macro="" textlink="">
      <xdr:nvSpPr>
        <xdr:cNvPr id="76" name="Retângulo 75">
          <a:extLst>
            <a:ext uri="{FF2B5EF4-FFF2-40B4-BE49-F238E27FC236}">
              <a16:creationId xmlns:a16="http://schemas.microsoft.com/office/drawing/2014/main" id="{6A04DF75-5493-4DCD-8A4D-5DE2F8857047}"/>
            </a:ext>
          </a:extLst>
        </xdr:cNvPr>
        <xdr:cNvSpPr/>
      </xdr:nvSpPr>
      <xdr:spPr>
        <a:xfrm>
          <a:off x="1781175" y="2524124"/>
          <a:ext cx="876300" cy="314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b="1">
              <a:solidFill>
                <a:sysClr val="windowText" lastClr="000000"/>
              </a:solidFill>
              <a:latin typeface="+mn-lt"/>
              <a:ea typeface="+mn-ea"/>
              <a:cs typeface="+mn-cs"/>
            </a:rPr>
            <a:t>MISSION</a:t>
          </a:r>
        </a:p>
      </xdr:txBody>
    </xdr:sp>
    <xdr:clientData/>
  </xdr:twoCellAnchor>
  <xdr:twoCellAnchor>
    <xdr:from>
      <xdr:col>20</xdr:col>
      <xdr:colOff>57150</xdr:colOff>
      <xdr:row>10</xdr:row>
      <xdr:rowOff>76199</xdr:rowOff>
    </xdr:from>
    <xdr:to>
      <xdr:col>24</xdr:col>
      <xdr:colOff>133350</xdr:colOff>
      <xdr:row>11</xdr:row>
      <xdr:rowOff>161925</xdr:rowOff>
    </xdr:to>
    <xdr:sp macro="" textlink="">
      <xdr:nvSpPr>
        <xdr:cNvPr id="77" name="Retângulo 76">
          <a:extLst>
            <a:ext uri="{FF2B5EF4-FFF2-40B4-BE49-F238E27FC236}">
              <a16:creationId xmlns:a16="http://schemas.microsoft.com/office/drawing/2014/main" id="{0302BFAA-BA6D-49DE-8CA1-C1F34EF5B7A7}"/>
            </a:ext>
          </a:extLst>
        </xdr:cNvPr>
        <xdr:cNvSpPr/>
      </xdr:nvSpPr>
      <xdr:spPr>
        <a:xfrm>
          <a:off x="3676650" y="2466974"/>
          <a:ext cx="838200" cy="314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b="1">
              <a:solidFill>
                <a:sysClr val="windowText" lastClr="000000"/>
              </a:solidFill>
              <a:latin typeface="+mn-lt"/>
              <a:ea typeface="+mn-ea"/>
              <a:cs typeface="+mn-cs"/>
            </a:rPr>
            <a:t>PASSION</a:t>
          </a:r>
        </a:p>
      </xdr:txBody>
    </xdr:sp>
    <xdr:clientData/>
  </xdr:twoCellAnchor>
  <xdr:twoCellAnchor>
    <xdr:from>
      <xdr:col>8</xdr:col>
      <xdr:colOff>180974</xdr:colOff>
      <xdr:row>18</xdr:row>
      <xdr:rowOff>219074</xdr:rowOff>
    </xdr:from>
    <xdr:to>
      <xdr:col>14</xdr:col>
      <xdr:colOff>38099</xdr:colOff>
      <xdr:row>20</xdr:row>
      <xdr:rowOff>76200</xdr:rowOff>
    </xdr:to>
    <xdr:sp macro="" textlink="">
      <xdr:nvSpPr>
        <xdr:cNvPr id="78" name="Retângulo 77">
          <a:extLst>
            <a:ext uri="{FF2B5EF4-FFF2-40B4-BE49-F238E27FC236}">
              <a16:creationId xmlns:a16="http://schemas.microsoft.com/office/drawing/2014/main" id="{86C26FF1-B344-4F13-9D5B-1695F20514D0}"/>
            </a:ext>
          </a:extLst>
        </xdr:cNvPr>
        <xdr:cNvSpPr/>
      </xdr:nvSpPr>
      <xdr:spPr>
        <a:xfrm>
          <a:off x="1704974" y="4438649"/>
          <a:ext cx="1000125" cy="314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b="1">
              <a:solidFill>
                <a:sysClr val="windowText" lastClr="000000"/>
              </a:solidFill>
              <a:latin typeface="+mn-lt"/>
              <a:ea typeface="+mn-ea"/>
              <a:cs typeface="+mn-cs"/>
            </a:rPr>
            <a:t>VOCATION</a:t>
          </a:r>
        </a:p>
      </xdr:txBody>
    </xdr:sp>
    <xdr:clientData/>
  </xdr:twoCellAnchor>
  <xdr:twoCellAnchor>
    <xdr:from>
      <xdr:col>19</xdr:col>
      <xdr:colOff>114300</xdr:colOff>
      <xdr:row>19</xdr:row>
      <xdr:rowOff>28574</xdr:rowOff>
    </xdr:from>
    <xdr:to>
      <xdr:col>25</xdr:col>
      <xdr:colOff>114300</xdr:colOff>
      <xdr:row>20</xdr:row>
      <xdr:rowOff>114300</xdr:rowOff>
    </xdr:to>
    <xdr:sp macro="" textlink="">
      <xdr:nvSpPr>
        <xdr:cNvPr id="79" name="Retângulo 78">
          <a:extLst>
            <a:ext uri="{FF2B5EF4-FFF2-40B4-BE49-F238E27FC236}">
              <a16:creationId xmlns:a16="http://schemas.microsoft.com/office/drawing/2014/main" id="{0E544323-6328-4C65-BBB1-A6F72ABD4226}"/>
            </a:ext>
          </a:extLst>
        </xdr:cNvPr>
        <xdr:cNvSpPr/>
      </xdr:nvSpPr>
      <xdr:spPr>
        <a:xfrm>
          <a:off x="3733800" y="4476749"/>
          <a:ext cx="1143000" cy="314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b="1">
              <a:solidFill>
                <a:sysClr val="windowText" lastClr="000000"/>
              </a:solidFill>
              <a:latin typeface="+mn-lt"/>
              <a:ea typeface="+mn-ea"/>
              <a:cs typeface="+mn-cs"/>
            </a:rPr>
            <a:t>PROFESSION</a:t>
          </a:r>
        </a:p>
      </xdr:txBody>
    </xdr:sp>
    <xdr:clientData/>
  </xdr:twoCellAnchor>
  <xdr:twoCellAnchor>
    <xdr:from>
      <xdr:col>1</xdr:col>
      <xdr:colOff>9525</xdr:colOff>
      <xdr:row>3</xdr:row>
      <xdr:rowOff>209550</xdr:rowOff>
    </xdr:from>
    <xdr:to>
      <xdr:col>9</xdr:col>
      <xdr:colOff>28575</xdr:colOff>
      <xdr:row>5</xdr:row>
      <xdr:rowOff>219076</xdr:rowOff>
    </xdr:to>
    <xdr:sp macro="" textlink="">
      <xdr:nvSpPr>
        <xdr:cNvPr id="80" name="Retângulo 79">
          <a:extLst>
            <a:ext uri="{FF2B5EF4-FFF2-40B4-BE49-F238E27FC236}">
              <a16:creationId xmlns:a16="http://schemas.microsoft.com/office/drawing/2014/main" id="{A1EF4AE1-1B96-4717-8E8C-88F936295BA7}"/>
            </a:ext>
          </a:extLst>
        </xdr:cNvPr>
        <xdr:cNvSpPr/>
      </xdr:nvSpPr>
      <xdr:spPr>
        <a:xfrm>
          <a:off x="200025" y="1000125"/>
          <a:ext cx="1543050"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r>
            <a:rPr lang="pt-BR" sz="1200">
              <a:solidFill>
                <a:sysClr val="windowText" lastClr="000000"/>
              </a:solidFill>
              <a:latin typeface="+mn-lt"/>
              <a:ea typeface="+mn-ea"/>
              <a:cs typeface="+mn-cs"/>
            </a:rPr>
            <a:t>Pleasure and fullness, but without wealth</a:t>
          </a:r>
        </a:p>
      </xdr:txBody>
    </xdr:sp>
    <xdr:clientData/>
  </xdr:twoCellAnchor>
  <xdr:twoCellAnchor>
    <xdr:from>
      <xdr:col>16</xdr:col>
      <xdr:colOff>133350</xdr:colOff>
      <xdr:row>11</xdr:row>
      <xdr:rowOff>152400</xdr:rowOff>
    </xdr:from>
    <xdr:to>
      <xdr:col>17</xdr:col>
      <xdr:colOff>57150</xdr:colOff>
      <xdr:row>12</xdr:row>
      <xdr:rowOff>38100</xdr:rowOff>
    </xdr:to>
    <xdr:sp macro="" textlink="">
      <xdr:nvSpPr>
        <xdr:cNvPr id="81" name="Elipse 80">
          <a:extLst>
            <a:ext uri="{FF2B5EF4-FFF2-40B4-BE49-F238E27FC236}">
              <a16:creationId xmlns:a16="http://schemas.microsoft.com/office/drawing/2014/main" id="{42C47603-D6EA-4D9A-97A6-B3FD4410F953}"/>
            </a:ext>
          </a:extLst>
        </xdr:cNvPr>
        <xdr:cNvSpPr/>
      </xdr:nvSpPr>
      <xdr:spPr>
        <a:xfrm>
          <a:off x="2990850" y="2771775"/>
          <a:ext cx="114300" cy="114300"/>
        </a:xfrm>
        <a:prstGeom prst="ellipse">
          <a:avLst/>
        </a:prstGeom>
        <a:no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22</xdr:col>
      <xdr:colOff>66675</xdr:colOff>
      <xdr:row>7</xdr:row>
      <xdr:rowOff>219075</xdr:rowOff>
    </xdr:from>
    <xdr:to>
      <xdr:col>30</xdr:col>
      <xdr:colOff>57150</xdr:colOff>
      <xdr:row>16</xdr:row>
      <xdr:rowOff>38103</xdr:rowOff>
    </xdr:to>
    <xdr:cxnSp macro="">
      <xdr:nvCxnSpPr>
        <xdr:cNvPr id="82" name="Conector reto 81">
          <a:extLst>
            <a:ext uri="{FF2B5EF4-FFF2-40B4-BE49-F238E27FC236}">
              <a16:creationId xmlns:a16="http://schemas.microsoft.com/office/drawing/2014/main" id="{F13E9502-E88A-4DFA-B55E-C12AECF24749}"/>
            </a:ext>
          </a:extLst>
        </xdr:cNvPr>
        <xdr:cNvCxnSpPr/>
      </xdr:nvCxnSpPr>
      <xdr:spPr>
        <a:xfrm flipV="1">
          <a:off x="4067175" y="1924050"/>
          <a:ext cx="1514475" cy="1876428"/>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161926</xdr:colOff>
      <xdr:row>5</xdr:row>
      <xdr:rowOff>38100</xdr:rowOff>
    </xdr:from>
    <xdr:to>
      <xdr:col>33</xdr:col>
      <xdr:colOff>257176</xdr:colOff>
      <xdr:row>8</xdr:row>
      <xdr:rowOff>85725</xdr:rowOff>
    </xdr:to>
    <xdr:sp macro="" textlink="">
      <xdr:nvSpPr>
        <xdr:cNvPr id="83" name="Retângulo 82">
          <a:extLst>
            <a:ext uri="{FF2B5EF4-FFF2-40B4-BE49-F238E27FC236}">
              <a16:creationId xmlns:a16="http://schemas.microsoft.com/office/drawing/2014/main" id="{C679079E-B442-45B6-872A-C31CDF3DF5A1}"/>
            </a:ext>
          </a:extLst>
        </xdr:cNvPr>
        <xdr:cNvSpPr/>
      </xdr:nvSpPr>
      <xdr:spPr>
        <a:xfrm>
          <a:off x="5305426" y="1285875"/>
          <a:ext cx="1238250" cy="7334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Satisfied, but with a feeling of worthlessness</a:t>
          </a:r>
        </a:p>
      </xdr:txBody>
    </xdr:sp>
    <xdr:clientData/>
  </xdr:twoCellAnchor>
  <xdr:twoCellAnchor>
    <xdr:from>
      <xdr:col>22</xdr:col>
      <xdr:colOff>0</xdr:colOff>
      <xdr:row>16</xdr:row>
      <xdr:rowOff>0</xdr:rowOff>
    </xdr:from>
    <xdr:to>
      <xdr:col>22</xdr:col>
      <xdr:colOff>114300</xdr:colOff>
      <xdr:row>16</xdr:row>
      <xdr:rowOff>114300</xdr:rowOff>
    </xdr:to>
    <xdr:sp macro="" textlink="">
      <xdr:nvSpPr>
        <xdr:cNvPr id="84" name="Elipse 83">
          <a:extLst>
            <a:ext uri="{FF2B5EF4-FFF2-40B4-BE49-F238E27FC236}">
              <a16:creationId xmlns:a16="http://schemas.microsoft.com/office/drawing/2014/main" id="{8E99AA68-2D52-4076-B9EF-274C80C2B3C1}"/>
            </a:ext>
          </a:extLst>
        </xdr:cNvPr>
        <xdr:cNvSpPr/>
      </xdr:nvSpPr>
      <xdr:spPr>
        <a:xfrm>
          <a:off x="4000500" y="3762375"/>
          <a:ext cx="114300" cy="114300"/>
        </a:xfrm>
        <a:prstGeom prst="ellipse">
          <a:avLst/>
        </a:prstGeom>
        <a:no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17</xdr:col>
      <xdr:colOff>19050</xdr:colOff>
      <xdr:row>20</xdr:row>
      <xdr:rowOff>152400</xdr:rowOff>
    </xdr:from>
    <xdr:to>
      <xdr:col>27</xdr:col>
      <xdr:colOff>95250</xdr:colOff>
      <xdr:row>25</xdr:row>
      <xdr:rowOff>200025</xdr:rowOff>
    </xdr:to>
    <xdr:cxnSp macro="">
      <xdr:nvCxnSpPr>
        <xdr:cNvPr id="85" name="Conector reto 84">
          <a:extLst>
            <a:ext uri="{FF2B5EF4-FFF2-40B4-BE49-F238E27FC236}">
              <a16:creationId xmlns:a16="http://schemas.microsoft.com/office/drawing/2014/main" id="{10E0B4B6-1953-46B4-B784-2D9A869F9342}"/>
            </a:ext>
          </a:extLst>
        </xdr:cNvPr>
        <xdr:cNvCxnSpPr/>
      </xdr:nvCxnSpPr>
      <xdr:spPr>
        <a:xfrm>
          <a:off x="3067050" y="4829175"/>
          <a:ext cx="1981200" cy="1190625"/>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19050</xdr:colOff>
      <xdr:row>25</xdr:row>
      <xdr:rowOff>85725</xdr:rowOff>
    </xdr:from>
    <xdr:to>
      <xdr:col>32</xdr:col>
      <xdr:colOff>104776</xdr:colOff>
      <xdr:row>29</xdr:row>
      <xdr:rowOff>66675</xdr:rowOff>
    </xdr:to>
    <xdr:sp macro="" textlink="">
      <xdr:nvSpPr>
        <xdr:cNvPr id="86" name="Retângulo 85">
          <a:extLst>
            <a:ext uri="{FF2B5EF4-FFF2-40B4-BE49-F238E27FC236}">
              <a16:creationId xmlns:a16="http://schemas.microsoft.com/office/drawing/2014/main" id="{50B1037D-990E-4905-925D-05FB1447921C}"/>
            </a:ext>
          </a:extLst>
        </xdr:cNvPr>
        <xdr:cNvSpPr/>
      </xdr:nvSpPr>
      <xdr:spPr>
        <a:xfrm>
          <a:off x="5162550" y="5905500"/>
          <a:ext cx="1038226" cy="895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Comfortable, but with a feeling of emptiness</a:t>
          </a:r>
        </a:p>
      </xdr:txBody>
    </xdr:sp>
    <xdr:clientData/>
  </xdr:twoCellAnchor>
  <xdr:twoCellAnchor>
    <xdr:from>
      <xdr:col>4</xdr:col>
      <xdr:colOff>47625</xdr:colOff>
      <xdr:row>16</xdr:row>
      <xdr:rowOff>66675</xdr:rowOff>
    </xdr:from>
    <xdr:to>
      <xdr:col>11</xdr:col>
      <xdr:colOff>161926</xdr:colOff>
      <xdr:row>24</xdr:row>
      <xdr:rowOff>76200</xdr:rowOff>
    </xdr:to>
    <xdr:cxnSp macro="">
      <xdr:nvCxnSpPr>
        <xdr:cNvPr id="87" name="Conector reto 86">
          <a:extLst>
            <a:ext uri="{FF2B5EF4-FFF2-40B4-BE49-F238E27FC236}">
              <a16:creationId xmlns:a16="http://schemas.microsoft.com/office/drawing/2014/main" id="{B47B58CE-CB8B-490F-AD33-438AFDD21B9D}"/>
            </a:ext>
          </a:extLst>
        </xdr:cNvPr>
        <xdr:cNvCxnSpPr/>
      </xdr:nvCxnSpPr>
      <xdr:spPr>
        <a:xfrm flipH="1">
          <a:off x="619125" y="3829050"/>
          <a:ext cx="1447801" cy="1838325"/>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142875</xdr:colOff>
      <xdr:row>20</xdr:row>
      <xdr:rowOff>76200</xdr:rowOff>
    </xdr:from>
    <xdr:to>
      <xdr:col>17</xdr:col>
      <xdr:colOff>66675</xdr:colOff>
      <xdr:row>20</xdr:row>
      <xdr:rowOff>190500</xdr:rowOff>
    </xdr:to>
    <xdr:sp macro="" textlink="">
      <xdr:nvSpPr>
        <xdr:cNvPr id="88" name="Elipse 87">
          <a:extLst>
            <a:ext uri="{FF2B5EF4-FFF2-40B4-BE49-F238E27FC236}">
              <a16:creationId xmlns:a16="http://schemas.microsoft.com/office/drawing/2014/main" id="{5A65CA69-A10A-4A25-BCC7-B2ED9C039B21}"/>
            </a:ext>
          </a:extLst>
        </xdr:cNvPr>
        <xdr:cNvSpPr/>
      </xdr:nvSpPr>
      <xdr:spPr>
        <a:xfrm>
          <a:off x="3000375" y="4752975"/>
          <a:ext cx="114300" cy="114300"/>
        </a:xfrm>
        <a:prstGeom prst="ellipse">
          <a:avLst/>
        </a:prstGeom>
        <a:no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11</xdr:col>
      <xdr:colOff>114300</xdr:colOff>
      <xdr:row>15</xdr:row>
      <xdr:rowOff>219075</xdr:rowOff>
    </xdr:from>
    <xdr:to>
      <xdr:col>12</xdr:col>
      <xdr:colOff>38100</xdr:colOff>
      <xdr:row>16</xdr:row>
      <xdr:rowOff>104775</xdr:rowOff>
    </xdr:to>
    <xdr:sp macro="" textlink="">
      <xdr:nvSpPr>
        <xdr:cNvPr id="89" name="Elipse 88">
          <a:extLst>
            <a:ext uri="{FF2B5EF4-FFF2-40B4-BE49-F238E27FC236}">
              <a16:creationId xmlns:a16="http://schemas.microsoft.com/office/drawing/2014/main" id="{AD6BA103-3EF6-4148-BE92-95FA1215EF3F}"/>
            </a:ext>
          </a:extLst>
        </xdr:cNvPr>
        <xdr:cNvSpPr/>
      </xdr:nvSpPr>
      <xdr:spPr>
        <a:xfrm>
          <a:off x="2019300" y="3752850"/>
          <a:ext cx="114300" cy="114300"/>
        </a:xfrm>
        <a:prstGeom prst="ellipse">
          <a:avLst/>
        </a:prstGeom>
        <a:no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xdr:col>
      <xdr:colOff>0</xdr:colOff>
      <xdr:row>24</xdr:row>
      <xdr:rowOff>47626</xdr:rowOff>
    </xdr:from>
    <xdr:to>
      <xdr:col>7</xdr:col>
      <xdr:colOff>19050</xdr:colOff>
      <xdr:row>28</xdr:row>
      <xdr:rowOff>209550</xdr:rowOff>
    </xdr:to>
    <xdr:sp macro="" textlink="">
      <xdr:nvSpPr>
        <xdr:cNvPr id="90" name="Retângulo 89">
          <a:extLst>
            <a:ext uri="{FF2B5EF4-FFF2-40B4-BE49-F238E27FC236}">
              <a16:creationId xmlns:a16="http://schemas.microsoft.com/office/drawing/2014/main" id="{792811A5-6C22-45D8-969C-013814F2003B}"/>
            </a:ext>
          </a:extLst>
        </xdr:cNvPr>
        <xdr:cNvSpPr/>
      </xdr:nvSpPr>
      <xdr:spPr>
        <a:xfrm>
          <a:off x="190500" y="5638801"/>
          <a:ext cx="1162050" cy="10763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pt-BR" sz="1200">
              <a:solidFill>
                <a:sysClr val="windowText" lastClr="000000"/>
              </a:solidFill>
              <a:latin typeface="+mn-lt"/>
              <a:ea typeface="+mn-ea"/>
              <a:cs typeface="+mn-cs"/>
            </a:rPr>
            <a:t>Excitement and complacency, but with a feeling of uncertainty</a:t>
          </a:r>
        </a:p>
      </xdr:txBody>
    </xdr:sp>
    <xdr:clientData/>
  </xdr:twoCellAnchor>
  <xdr:twoCellAnchor>
    <xdr:from>
      <xdr:col>5</xdr:col>
      <xdr:colOff>47625</xdr:colOff>
      <xdr:row>6</xdr:row>
      <xdr:rowOff>95250</xdr:rowOff>
    </xdr:from>
    <xdr:to>
      <xdr:col>16</xdr:col>
      <xdr:colOff>161925</xdr:colOff>
      <xdr:row>11</xdr:row>
      <xdr:rowOff>200025</xdr:rowOff>
    </xdr:to>
    <xdr:cxnSp macro="">
      <xdr:nvCxnSpPr>
        <xdr:cNvPr id="91" name="Conector reto 90">
          <a:extLst>
            <a:ext uri="{FF2B5EF4-FFF2-40B4-BE49-F238E27FC236}">
              <a16:creationId xmlns:a16="http://schemas.microsoft.com/office/drawing/2014/main" id="{DE1565DF-678E-4135-86EC-0F92D0CF80BF}"/>
            </a:ext>
          </a:extLst>
        </xdr:cNvPr>
        <xdr:cNvCxnSpPr/>
      </xdr:nvCxnSpPr>
      <xdr:spPr>
        <a:xfrm>
          <a:off x="809625" y="1571625"/>
          <a:ext cx="2209800" cy="1247775"/>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13</xdr:row>
      <xdr:rowOff>28573</xdr:rowOff>
    </xdr:from>
    <xdr:to>
      <xdr:col>21</xdr:col>
      <xdr:colOff>66675</xdr:colOff>
      <xdr:row>19</xdr:row>
      <xdr:rowOff>66674</xdr:rowOff>
    </xdr:to>
    <xdr:sp macro="" textlink="">
      <xdr:nvSpPr>
        <xdr:cNvPr id="92" name="Retângulo 91">
          <a:extLst>
            <a:ext uri="{FF2B5EF4-FFF2-40B4-BE49-F238E27FC236}">
              <a16:creationId xmlns:a16="http://schemas.microsoft.com/office/drawing/2014/main" id="{AEDA1F38-550E-433D-AE13-CB15C31C5E9F}"/>
            </a:ext>
          </a:extLst>
        </xdr:cNvPr>
        <xdr:cNvSpPr/>
      </xdr:nvSpPr>
      <xdr:spPr>
        <a:xfrm>
          <a:off x="2438400" y="3105148"/>
          <a:ext cx="1628775" cy="14097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My </a:t>
          </a:r>
        </a:p>
        <a:p>
          <a:pPr algn="ctr"/>
          <a:r>
            <a:rPr lang="pt-BR" sz="1400" b="1">
              <a:solidFill>
                <a:sysClr val="windowText" lastClr="000000"/>
              </a:solidFill>
            </a:rPr>
            <a:t>PURPOSE OF LIFE,</a:t>
          </a:r>
        </a:p>
        <a:p>
          <a:pPr algn="ctr"/>
          <a:r>
            <a:rPr lang="pt-BR" sz="1400" b="1">
              <a:solidFill>
                <a:sysClr val="windowText" lastClr="000000"/>
              </a:solidFill>
            </a:rPr>
            <a:t>REASON FOR BEING</a:t>
          </a:r>
        </a:p>
        <a:p>
          <a:pPr algn="ctr"/>
          <a:r>
            <a:rPr lang="pt-BR" sz="1400">
              <a:solidFill>
                <a:sysClr val="windowText" lastClr="000000"/>
              </a:solidFill>
            </a:rPr>
            <a:t>(ego</a:t>
          </a:r>
          <a:r>
            <a:rPr lang="pt-BR" sz="1400" b="0" baseline="0">
              <a:solidFill>
                <a:sysClr val="windowText" lastClr="000000"/>
              </a:solidFill>
            </a:rPr>
            <a:t>, ahamkara, ikigai) </a:t>
          </a:r>
          <a:endParaRPr lang="pt-BR" sz="1400" b="0">
            <a:solidFill>
              <a:sysClr val="windowText" lastClr="000000"/>
            </a:solidFill>
          </a:endParaRPr>
        </a:p>
      </xdr:txBody>
    </xdr:sp>
    <xdr:clientData/>
  </xdr:twoCellAnchor>
  <xdr:twoCellAnchor>
    <xdr:from>
      <xdr:col>25</xdr:col>
      <xdr:colOff>180975</xdr:colOff>
      <xdr:row>13</xdr:row>
      <xdr:rowOff>180500</xdr:rowOff>
    </xdr:from>
    <xdr:to>
      <xdr:col>28</xdr:col>
      <xdr:colOff>161925</xdr:colOff>
      <xdr:row>16</xdr:row>
      <xdr:rowOff>95249</xdr:rowOff>
    </xdr:to>
    <xdr:grpSp>
      <xdr:nvGrpSpPr>
        <xdr:cNvPr id="93" name="Agrupar 92">
          <a:extLst>
            <a:ext uri="{FF2B5EF4-FFF2-40B4-BE49-F238E27FC236}">
              <a16:creationId xmlns:a16="http://schemas.microsoft.com/office/drawing/2014/main" id="{361EE1BC-CF34-4544-B7D1-75460DADFB5E}"/>
            </a:ext>
          </a:extLst>
        </xdr:cNvPr>
        <xdr:cNvGrpSpPr/>
      </xdr:nvGrpSpPr>
      <xdr:grpSpPr>
        <a:xfrm>
          <a:off x="4943475" y="3257075"/>
          <a:ext cx="552450" cy="600549"/>
          <a:chOff x="4752975" y="2885600"/>
          <a:chExt cx="552450" cy="600549"/>
        </a:xfrm>
      </xdr:grpSpPr>
      <xdr:pic>
        <xdr:nvPicPr>
          <xdr:cNvPr id="94" name="Gráfico 93" descr="Palco">
            <a:extLst>
              <a:ext uri="{FF2B5EF4-FFF2-40B4-BE49-F238E27FC236}">
                <a16:creationId xmlns:a16="http://schemas.microsoft.com/office/drawing/2014/main" id="{0A75801A-4727-4C01-916B-913353F9DAE8}"/>
              </a:ext>
            </a:extLst>
          </xdr:cNvPr>
          <xdr:cNvPicPr>
            <a:picLocks noChangeAspect="1"/>
          </xdr:cNvPicPr>
        </xdr:nvPicPr>
        <xdr:blipFill>
          <a:blip xmlns:r="http://schemas.openxmlformats.org/officeDocument/2006/relationships" r:embed="rId12" cstate="email">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4752975" y="2933699"/>
            <a:ext cx="552450" cy="552450"/>
          </a:xfrm>
          <a:prstGeom prst="rect">
            <a:avLst/>
          </a:prstGeom>
        </xdr:spPr>
      </xdr:pic>
      <xdr:pic>
        <xdr:nvPicPr>
          <xdr:cNvPr id="95" name="Gráfico 94" descr="Troféu">
            <a:extLst>
              <a:ext uri="{FF2B5EF4-FFF2-40B4-BE49-F238E27FC236}">
                <a16:creationId xmlns:a16="http://schemas.microsoft.com/office/drawing/2014/main" id="{BFCE8A66-4E2C-4D87-AE63-A993B8209C9D}"/>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rot="1607838">
            <a:off x="4868453" y="2885600"/>
            <a:ext cx="167670" cy="167670"/>
          </a:xfrm>
          <a:prstGeom prst="rect">
            <a:avLst/>
          </a:prstGeom>
        </xdr:spPr>
      </xdr:pic>
    </xdr:grpSp>
    <xdr:clientData/>
  </xdr:twoCellAnchor>
  <xdr:twoCellAnchor>
    <xdr:from>
      <xdr:col>1</xdr:col>
      <xdr:colOff>19049</xdr:colOff>
      <xdr:row>2</xdr:row>
      <xdr:rowOff>0</xdr:rowOff>
    </xdr:from>
    <xdr:to>
      <xdr:col>32</xdr:col>
      <xdr:colOff>161925</xdr:colOff>
      <xdr:row>4</xdr:row>
      <xdr:rowOff>9526</xdr:rowOff>
    </xdr:to>
    <xdr:sp macro="" textlink="">
      <xdr:nvSpPr>
        <xdr:cNvPr id="96" name="Retângulo 95">
          <a:extLst>
            <a:ext uri="{FF2B5EF4-FFF2-40B4-BE49-F238E27FC236}">
              <a16:creationId xmlns:a16="http://schemas.microsoft.com/office/drawing/2014/main" id="{44C5AD20-B5C3-40FC-8A9E-82DBC335C20B}"/>
            </a:ext>
          </a:extLst>
        </xdr:cNvPr>
        <xdr:cNvSpPr/>
      </xdr:nvSpPr>
      <xdr:spPr>
        <a:xfrm>
          <a:off x="19049" y="561975"/>
          <a:ext cx="6048376"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pt-BR" sz="1200">
              <a:solidFill>
                <a:sysClr val="windowText" lastClr="000000"/>
              </a:solidFill>
              <a:latin typeface="+mn-lt"/>
              <a:ea typeface="+mn-ea"/>
              <a:cs typeface="+mn-cs"/>
            </a:rPr>
            <a:t>Karma Pravritti Marga (path of acceptance of action in harmony with the cosmos)</a:t>
          </a:r>
        </a:p>
      </xdr:txBody>
    </xdr:sp>
    <xdr:clientData/>
  </xdr:twoCellAnchor>
  <xdr:twoCellAnchor>
    <xdr:from>
      <xdr:col>8</xdr:col>
      <xdr:colOff>95250</xdr:colOff>
      <xdr:row>3</xdr:row>
      <xdr:rowOff>28575</xdr:rowOff>
    </xdr:from>
    <xdr:to>
      <xdr:col>10</xdr:col>
      <xdr:colOff>95250</xdr:colOff>
      <xdr:row>4</xdr:row>
      <xdr:rowOff>9525</xdr:rowOff>
    </xdr:to>
    <xdr:cxnSp macro="">
      <xdr:nvCxnSpPr>
        <xdr:cNvPr id="97" name="Conector reto 96">
          <a:extLst>
            <a:ext uri="{FF2B5EF4-FFF2-40B4-BE49-F238E27FC236}">
              <a16:creationId xmlns:a16="http://schemas.microsoft.com/office/drawing/2014/main" id="{D3B5295B-1A4C-4958-A6EF-EF8EBF98CD62}"/>
            </a:ext>
          </a:extLst>
        </xdr:cNvPr>
        <xdr:cNvCxnSpPr/>
      </xdr:nvCxnSpPr>
      <xdr:spPr>
        <a:xfrm flipH="1" flipV="1">
          <a:off x="1428750" y="819150"/>
          <a:ext cx="381000" cy="209550"/>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9525</xdr:colOff>
      <xdr:row>8</xdr:row>
      <xdr:rowOff>47625</xdr:rowOff>
    </xdr:from>
    <xdr:to>
      <xdr:col>24</xdr:col>
      <xdr:colOff>152401</xdr:colOff>
      <xdr:row>10</xdr:row>
      <xdr:rowOff>57151</xdr:rowOff>
    </xdr:to>
    <xdr:sp macro="" textlink="">
      <xdr:nvSpPr>
        <xdr:cNvPr id="98" name="Retângulo 97">
          <a:extLst>
            <a:ext uri="{FF2B5EF4-FFF2-40B4-BE49-F238E27FC236}">
              <a16:creationId xmlns:a16="http://schemas.microsoft.com/office/drawing/2014/main" id="{A30FD9BA-CBE3-404B-9153-B193142BE2FE}"/>
            </a:ext>
          </a:extLst>
        </xdr:cNvPr>
        <xdr:cNvSpPr/>
      </xdr:nvSpPr>
      <xdr:spPr>
        <a:xfrm>
          <a:off x="1724025" y="1981200"/>
          <a:ext cx="2809876"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(preyas -</a:t>
          </a:r>
          <a:r>
            <a:rPr lang="pt-BR" sz="1200" baseline="0">
              <a:solidFill>
                <a:sysClr val="windowText" lastClr="000000"/>
              </a:solidFill>
              <a:latin typeface="+mn-lt"/>
              <a:ea typeface="+mn-ea"/>
              <a:cs typeface="+mn-cs"/>
            </a:rPr>
            <a:t> </a:t>
          </a:r>
          <a:r>
            <a:rPr lang="pt-BR" sz="1200">
              <a:solidFill>
                <a:sysClr val="windowText" lastClr="000000"/>
              </a:solidFill>
              <a:latin typeface="+mn-lt"/>
              <a:ea typeface="+mn-ea"/>
              <a:cs typeface="+mn-cs"/>
            </a:rPr>
            <a:t>what pleases immediately)</a:t>
          </a:r>
        </a:p>
      </xdr:txBody>
    </xdr:sp>
    <xdr:clientData/>
  </xdr:twoCellAnchor>
  <xdr:twoCellAnchor>
    <xdr:from>
      <xdr:col>8</xdr:col>
      <xdr:colOff>28575</xdr:colOff>
      <xdr:row>25</xdr:row>
      <xdr:rowOff>38100</xdr:rowOff>
    </xdr:from>
    <xdr:to>
      <xdr:col>25</xdr:col>
      <xdr:colOff>104775</xdr:colOff>
      <xdr:row>27</xdr:row>
      <xdr:rowOff>47626</xdr:rowOff>
    </xdr:to>
    <xdr:sp macro="" textlink="">
      <xdr:nvSpPr>
        <xdr:cNvPr id="99" name="Retângulo 98">
          <a:extLst>
            <a:ext uri="{FF2B5EF4-FFF2-40B4-BE49-F238E27FC236}">
              <a16:creationId xmlns:a16="http://schemas.microsoft.com/office/drawing/2014/main" id="{9C39E444-2B69-4762-B020-8094B2FD749E}"/>
            </a:ext>
          </a:extLst>
        </xdr:cNvPr>
        <xdr:cNvSpPr/>
      </xdr:nvSpPr>
      <xdr:spPr>
        <a:xfrm>
          <a:off x="1362075" y="5857875"/>
          <a:ext cx="3314700"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(sreyas - what brings beneficial final results)</a:t>
          </a:r>
        </a:p>
      </xdr:txBody>
    </xdr:sp>
    <xdr:clientData/>
  </xdr:twoCellAnchor>
  <xdr:twoCellAnchor>
    <xdr:from>
      <xdr:col>25</xdr:col>
      <xdr:colOff>9524</xdr:colOff>
      <xdr:row>18</xdr:row>
      <xdr:rowOff>200025</xdr:rowOff>
    </xdr:from>
    <xdr:to>
      <xdr:col>30</xdr:col>
      <xdr:colOff>95249</xdr:colOff>
      <xdr:row>20</xdr:row>
      <xdr:rowOff>209551</xdr:rowOff>
    </xdr:to>
    <xdr:sp macro="" textlink="">
      <xdr:nvSpPr>
        <xdr:cNvPr id="100" name="Retângulo 99">
          <a:extLst>
            <a:ext uri="{FF2B5EF4-FFF2-40B4-BE49-F238E27FC236}">
              <a16:creationId xmlns:a16="http://schemas.microsoft.com/office/drawing/2014/main" id="{F0C76A23-EC01-4AFF-9802-EB340BEC51AC}"/>
            </a:ext>
          </a:extLst>
        </xdr:cNvPr>
        <xdr:cNvSpPr/>
      </xdr:nvSpPr>
      <xdr:spPr>
        <a:xfrm>
          <a:off x="4772024" y="4419600"/>
          <a:ext cx="1038225"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(dharma - what keeps)</a:t>
          </a:r>
        </a:p>
      </xdr:txBody>
    </xdr:sp>
    <xdr:clientData/>
  </xdr:twoCellAnchor>
  <xdr:twoCellAnchor>
    <xdr:from>
      <xdr:col>19</xdr:col>
      <xdr:colOff>123825</xdr:colOff>
      <xdr:row>11</xdr:row>
      <xdr:rowOff>57150</xdr:rowOff>
    </xdr:from>
    <xdr:to>
      <xdr:col>25</xdr:col>
      <xdr:colOff>38100</xdr:colOff>
      <xdr:row>13</xdr:row>
      <xdr:rowOff>66676</xdr:rowOff>
    </xdr:to>
    <xdr:sp macro="" textlink="">
      <xdr:nvSpPr>
        <xdr:cNvPr id="101" name="Retângulo 100">
          <a:extLst>
            <a:ext uri="{FF2B5EF4-FFF2-40B4-BE49-F238E27FC236}">
              <a16:creationId xmlns:a16="http://schemas.microsoft.com/office/drawing/2014/main" id="{4C3776F6-E25E-4A2E-A27F-BA8E4FEAC984}"/>
            </a:ext>
          </a:extLst>
        </xdr:cNvPr>
        <xdr:cNvSpPr/>
      </xdr:nvSpPr>
      <xdr:spPr>
        <a:xfrm>
          <a:off x="3743325" y="2676525"/>
          <a:ext cx="1057275"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(Psychological Value)</a:t>
          </a:r>
        </a:p>
      </xdr:txBody>
    </xdr:sp>
    <xdr:clientData/>
  </xdr:twoCellAnchor>
  <xdr:twoCellAnchor>
    <xdr:from>
      <xdr:col>20</xdr:col>
      <xdr:colOff>19050</xdr:colOff>
      <xdr:row>20</xdr:row>
      <xdr:rowOff>9525</xdr:rowOff>
    </xdr:from>
    <xdr:to>
      <xdr:col>24</xdr:col>
      <xdr:colOff>142876</xdr:colOff>
      <xdr:row>22</xdr:row>
      <xdr:rowOff>19051</xdr:rowOff>
    </xdr:to>
    <xdr:sp macro="" textlink="">
      <xdr:nvSpPr>
        <xdr:cNvPr id="102" name="Retângulo 101">
          <a:extLst>
            <a:ext uri="{FF2B5EF4-FFF2-40B4-BE49-F238E27FC236}">
              <a16:creationId xmlns:a16="http://schemas.microsoft.com/office/drawing/2014/main" id="{7B628CE2-A977-41D9-9A56-F9CD23772046}"/>
            </a:ext>
          </a:extLst>
        </xdr:cNvPr>
        <xdr:cNvSpPr/>
      </xdr:nvSpPr>
      <xdr:spPr>
        <a:xfrm>
          <a:off x="3638550" y="4686300"/>
          <a:ext cx="885826"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(Moral Value)</a:t>
          </a:r>
        </a:p>
      </xdr:txBody>
    </xdr:sp>
    <xdr:clientData/>
  </xdr:twoCellAnchor>
  <xdr:twoCellAnchor>
    <xdr:from>
      <xdr:col>8</xdr:col>
      <xdr:colOff>114300</xdr:colOff>
      <xdr:row>19</xdr:row>
      <xdr:rowOff>200025</xdr:rowOff>
    </xdr:from>
    <xdr:to>
      <xdr:col>14</xdr:col>
      <xdr:colOff>180975</xdr:colOff>
      <xdr:row>22</xdr:row>
      <xdr:rowOff>1</xdr:rowOff>
    </xdr:to>
    <xdr:sp macro="" textlink="">
      <xdr:nvSpPr>
        <xdr:cNvPr id="103" name="Retângulo 102">
          <a:extLst>
            <a:ext uri="{FF2B5EF4-FFF2-40B4-BE49-F238E27FC236}">
              <a16:creationId xmlns:a16="http://schemas.microsoft.com/office/drawing/2014/main" id="{8E489D86-77B4-415D-8ED4-475C8B518920}"/>
            </a:ext>
          </a:extLst>
        </xdr:cNvPr>
        <xdr:cNvSpPr/>
      </xdr:nvSpPr>
      <xdr:spPr>
        <a:xfrm>
          <a:off x="1638300" y="4648200"/>
          <a:ext cx="1209675" cy="4857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(Economic and Financial Value)</a:t>
          </a:r>
        </a:p>
      </xdr:txBody>
    </xdr:sp>
    <xdr:clientData/>
  </xdr:twoCellAnchor>
  <xdr:twoCellAnchor>
    <xdr:from>
      <xdr:col>9</xdr:col>
      <xdr:colOff>28575</xdr:colOff>
      <xdr:row>11</xdr:row>
      <xdr:rowOff>114300</xdr:rowOff>
    </xdr:from>
    <xdr:to>
      <xdr:col>13</xdr:col>
      <xdr:colOff>152401</xdr:colOff>
      <xdr:row>13</xdr:row>
      <xdr:rowOff>123826</xdr:rowOff>
    </xdr:to>
    <xdr:sp macro="" textlink="">
      <xdr:nvSpPr>
        <xdr:cNvPr id="104" name="Retângulo 103">
          <a:extLst>
            <a:ext uri="{FF2B5EF4-FFF2-40B4-BE49-F238E27FC236}">
              <a16:creationId xmlns:a16="http://schemas.microsoft.com/office/drawing/2014/main" id="{B3D0F2BA-D0E2-4BC9-BD73-5BABA5720B7D}"/>
            </a:ext>
          </a:extLst>
        </xdr:cNvPr>
        <xdr:cNvSpPr/>
      </xdr:nvSpPr>
      <xdr:spPr>
        <a:xfrm>
          <a:off x="1552575" y="2733675"/>
          <a:ext cx="885826"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(Spiritual Value)</a:t>
          </a:r>
        </a:p>
      </xdr:txBody>
    </xdr:sp>
    <xdr:clientData/>
  </xdr:twoCellAnchor>
  <xdr:twoCellAnchor>
    <xdr:from>
      <xdr:col>1</xdr:col>
      <xdr:colOff>161925</xdr:colOff>
      <xdr:row>18</xdr:row>
      <xdr:rowOff>19049</xdr:rowOff>
    </xdr:from>
    <xdr:to>
      <xdr:col>8</xdr:col>
      <xdr:colOff>123825</xdr:colOff>
      <xdr:row>21</xdr:row>
      <xdr:rowOff>38100</xdr:rowOff>
    </xdr:to>
    <xdr:sp macro="" textlink="">
      <xdr:nvSpPr>
        <xdr:cNvPr id="105" name="Retângulo 104">
          <a:extLst>
            <a:ext uri="{FF2B5EF4-FFF2-40B4-BE49-F238E27FC236}">
              <a16:creationId xmlns:a16="http://schemas.microsoft.com/office/drawing/2014/main" id="{600E7197-12DA-47C1-9DAE-B309116A959D}"/>
            </a:ext>
          </a:extLst>
        </xdr:cNvPr>
        <xdr:cNvSpPr/>
      </xdr:nvSpPr>
      <xdr:spPr>
        <a:xfrm>
          <a:off x="352425" y="4238624"/>
          <a:ext cx="1295400" cy="7048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(nihsreyasaya - the ultimate goal of existence)</a:t>
          </a:r>
        </a:p>
      </xdr:txBody>
    </xdr:sp>
    <xdr:clientData/>
  </xdr:twoCellAnchor>
  <xdr:twoCellAnchor editAs="oneCell">
    <xdr:from>
      <xdr:col>35</xdr:col>
      <xdr:colOff>9525</xdr:colOff>
      <xdr:row>2</xdr:row>
      <xdr:rowOff>214312</xdr:rowOff>
    </xdr:from>
    <xdr:to>
      <xdr:col>67</xdr:col>
      <xdr:colOff>9524</xdr:colOff>
      <xdr:row>29</xdr:row>
      <xdr:rowOff>138111</xdr:rowOff>
    </xdr:to>
    <xdr:pic>
      <xdr:nvPicPr>
        <xdr:cNvPr id="106" name="Imagem 105">
          <a:extLst>
            <a:ext uri="{FF2B5EF4-FFF2-40B4-BE49-F238E27FC236}">
              <a16:creationId xmlns:a16="http://schemas.microsoft.com/office/drawing/2014/main" id="{45F3B94E-F364-4038-8A2A-5BD9A05D0F44}"/>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val="0"/>
            </a:ext>
          </a:extLst>
        </a:blip>
        <a:srcRect/>
        <a:stretch/>
      </xdr:blipFill>
      <xdr:spPr>
        <a:xfrm>
          <a:off x="7048500" y="776287"/>
          <a:ext cx="6095999" cy="6095999"/>
        </a:xfrm>
        <a:prstGeom prst="rect">
          <a:avLst/>
        </a:prstGeom>
      </xdr:spPr>
    </xdr:pic>
    <xdr:clientData/>
  </xdr:twoCellAnchor>
  <xdr:twoCellAnchor>
    <xdr:from>
      <xdr:col>38</xdr:col>
      <xdr:colOff>19050</xdr:colOff>
      <xdr:row>9</xdr:row>
      <xdr:rowOff>57149</xdr:rowOff>
    </xdr:from>
    <xdr:to>
      <xdr:col>54</xdr:col>
      <xdr:colOff>167607</xdr:colOff>
      <xdr:row>23</xdr:row>
      <xdr:rowOff>53306</xdr:rowOff>
    </xdr:to>
    <xdr:sp macro="" textlink="">
      <xdr:nvSpPr>
        <xdr:cNvPr id="107" name="Elipse 106">
          <a:extLst>
            <a:ext uri="{FF2B5EF4-FFF2-40B4-BE49-F238E27FC236}">
              <a16:creationId xmlns:a16="http://schemas.microsoft.com/office/drawing/2014/main" id="{86CDB71D-7D01-4B55-9A73-B6F55E4EE517}"/>
            </a:ext>
          </a:extLst>
        </xdr:cNvPr>
        <xdr:cNvSpPr>
          <a:spLocks noChangeAspect="1"/>
        </xdr:cNvSpPr>
      </xdr:nvSpPr>
      <xdr:spPr>
        <a:xfrm>
          <a:off x="7629525" y="2219324"/>
          <a:ext cx="3196557" cy="3196557"/>
        </a:xfrm>
        <a:prstGeom prst="ellipse">
          <a:avLst/>
        </a:prstGeom>
        <a:solidFill>
          <a:srgbClr val="FFFF00">
            <a:alpha val="14902"/>
          </a:srgb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42</xdr:col>
      <xdr:colOff>128587</xdr:colOff>
      <xdr:row>13</xdr:row>
      <xdr:rowOff>8605</xdr:rowOff>
    </xdr:from>
    <xdr:to>
      <xdr:col>59</xdr:col>
      <xdr:colOff>86644</xdr:colOff>
      <xdr:row>27</xdr:row>
      <xdr:rowOff>4762</xdr:rowOff>
    </xdr:to>
    <xdr:sp macro="" textlink="">
      <xdr:nvSpPr>
        <xdr:cNvPr id="108" name="Elipse 107">
          <a:extLst>
            <a:ext uri="{FF2B5EF4-FFF2-40B4-BE49-F238E27FC236}">
              <a16:creationId xmlns:a16="http://schemas.microsoft.com/office/drawing/2014/main" id="{E0B08A16-2C02-49E3-AB0F-D81FA38CC175}"/>
            </a:ext>
          </a:extLst>
        </xdr:cNvPr>
        <xdr:cNvSpPr>
          <a:spLocks noChangeAspect="1"/>
        </xdr:cNvSpPr>
      </xdr:nvSpPr>
      <xdr:spPr>
        <a:xfrm rot="5400000">
          <a:off x="8501062" y="3085180"/>
          <a:ext cx="3196557" cy="3196557"/>
        </a:xfrm>
        <a:prstGeom prst="ellipse">
          <a:avLst/>
        </a:prstGeom>
        <a:solidFill>
          <a:srgbClr val="006C03">
            <a:alpha val="14902"/>
          </a:srgb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47</xdr:col>
      <xdr:colOff>32418</xdr:colOff>
      <xdr:row>9</xdr:row>
      <xdr:rowOff>65003</xdr:rowOff>
    </xdr:from>
    <xdr:to>
      <xdr:col>63</xdr:col>
      <xdr:colOff>180975</xdr:colOff>
      <xdr:row>23</xdr:row>
      <xdr:rowOff>61160</xdr:rowOff>
    </xdr:to>
    <xdr:sp macro="" textlink="">
      <xdr:nvSpPr>
        <xdr:cNvPr id="109" name="Elipse 108">
          <a:extLst>
            <a:ext uri="{FF2B5EF4-FFF2-40B4-BE49-F238E27FC236}">
              <a16:creationId xmlns:a16="http://schemas.microsoft.com/office/drawing/2014/main" id="{DF7092D6-D250-4C66-ABF2-F04292CC4EEF}"/>
            </a:ext>
          </a:extLst>
        </xdr:cNvPr>
        <xdr:cNvSpPr>
          <a:spLocks noChangeAspect="1"/>
        </xdr:cNvSpPr>
      </xdr:nvSpPr>
      <xdr:spPr>
        <a:xfrm>
          <a:off x="9357393" y="2227178"/>
          <a:ext cx="3196557" cy="3196557"/>
        </a:xfrm>
        <a:prstGeom prst="ellipse">
          <a:avLst/>
        </a:prstGeom>
        <a:solidFill>
          <a:srgbClr val="00B0F0">
            <a:alpha val="14902"/>
          </a:srgb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42</xdr:col>
      <xdr:colOff>136441</xdr:colOff>
      <xdr:row>5</xdr:row>
      <xdr:rowOff>109537</xdr:rowOff>
    </xdr:from>
    <xdr:to>
      <xdr:col>59</xdr:col>
      <xdr:colOff>94498</xdr:colOff>
      <xdr:row>19</xdr:row>
      <xdr:rowOff>105694</xdr:rowOff>
    </xdr:to>
    <xdr:sp macro="" textlink="">
      <xdr:nvSpPr>
        <xdr:cNvPr id="110" name="Elipse 109">
          <a:extLst>
            <a:ext uri="{FF2B5EF4-FFF2-40B4-BE49-F238E27FC236}">
              <a16:creationId xmlns:a16="http://schemas.microsoft.com/office/drawing/2014/main" id="{A1BBFF7E-D526-49BA-A2A5-5325824569DF}"/>
            </a:ext>
          </a:extLst>
        </xdr:cNvPr>
        <xdr:cNvSpPr>
          <a:spLocks noChangeAspect="1"/>
        </xdr:cNvSpPr>
      </xdr:nvSpPr>
      <xdr:spPr>
        <a:xfrm rot="5400000">
          <a:off x="8508916" y="1357312"/>
          <a:ext cx="3196557" cy="3196557"/>
        </a:xfrm>
        <a:prstGeom prst="ellipse">
          <a:avLst/>
        </a:prstGeom>
        <a:solidFill>
          <a:srgbClr val="FF0000">
            <a:alpha val="14902"/>
          </a:srgb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editAs="oneCell">
    <xdr:from>
      <xdr:col>39</xdr:col>
      <xdr:colOff>45225</xdr:colOff>
      <xdr:row>13</xdr:row>
      <xdr:rowOff>73800</xdr:rowOff>
    </xdr:from>
    <xdr:to>
      <xdr:col>42</xdr:col>
      <xdr:colOff>66675</xdr:colOff>
      <xdr:row>15</xdr:row>
      <xdr:rowOff>209550</xdr:rowOff>
    </xdr:to>
    <xdr:pic>
      <xdr:nvPicPr>
        <xdr:cNvPr id="111" name="Gráfico 110" descr="Américas no globo terrestre">
          <a:extLst>
            <a:ext uri="{FF2B5EF4-FFF2-40B4-BE49-F238E27FC236}">
              <a16:creationId xmlns:a16="http://schemas.microsoft.com/office/drawing/2014/main" id="{C2E0492E-762A-4D89-8E2D-4EF65DACFAF2}"/>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846200" y="3150375"/>
          <a:ext cx="592950" cy="592950"/>
        </a:xfrm>
        <a:prstGeom prst="rect">
          <a:avLst/>
        </a:prstGeom>
      </xdr:spPr>
    </xdr:pic>
    <xdr:clientData/>
  </xdr:twoCellAnchor>
  <xdr:twoCellAnchor editAs="oneCell">
    <xdr:from>
      <xdr:col>52</xdr:col>
      <xdr:colOff>19050</xdr:colOff>
      <xdr:row>6</xdr:row>
      <xdr:rowOff>76200</xdr:rowOff>
    </xdr:from>
    <xdr:to>
      <xdr:col>55</xdr:col>
      <xdr:colOff>9525</xdr:colOff>
      <xdr:row>8</xdr:row>
      <xdr:rowOff>180975</xdr:rowOff>
    </xdr:to>
    <xdr:pic>
      <xdr:nvPicPr>
        <xdr:cNvPr id="112" name="Gráfico 111" descr="Coração">
          <a:extLst>
            <a:ext uri="{FF2B5EF4-FFF2-40B4-BE49-F238E27FC236}">
              <a16:creationId xmlns:a16="http://schemas.microsoft.com/office/drawing/2014/main" id="{AE59A463-9532-4F3F-A624-A5EC92D0C1E6}"/>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0296525" y="1552575"/>
          <a:ext cx="561975" cy="561975"/>
        </a:xfrm>
        <a:prstGeom prst="rect">
          <a:avLst/>
        </a:prstGeom>
      </xdr:spPr>
    </xdr:pic>
    <xdr:clientData/>
  </xdr:twoCellAnchor>
  <xdr:twoCellAnchor>
    <xdr:from>
      <xdr:col>45</xdr:col>
      <xdr:colOff>111199</xdr:colOff>
      <xdr:row>23</xdr:row>
      <xdr:rowOff>9525</xdr:rowOff>
    </xdr:from>
    <xdr:to>
      <xdr:col>48</xdr:col>
      <xdr:colOff>152400</xdr:colOff>
      <xdr:row>26</xdr:row>
      <xdr:rowOff>78200</xdr:rowOff>
    </xdr:to>
    <xdr:grpSp>
      <xdr:nvGrpSpPr>
        <xdr:cNvPr id="113" name="Agrupar 112">
          <a:extLst>
            <a:ext uri="{FF2B5EF4-FFF2-40B4-BE49-F238E27FC236}">
              <a16:creationId xmlns:a16="http://schemas.microsoft.com/office/drawing/2014/main" id="{B509C702-159F-4F28-ACBB-86EBCE91AC93}"/>
            </a:ext>
          </a:extLst>
        </xdr:cNvPr>
        <xdr:cNvGrpSpPr>
          <a:grpSpLocks noChangeAspect="1"/>
        </xdr:cNvGrpSpPr>
      </xdr:nvGrpSpPr>
      <xdr:grpSpPr>
        <a:xfrm>
          <a:off x="9245674" y="5372100"/>
          <a:ext cx="612701" cy="754475"/>
          <a:chOff x="3778324" y="6629400"/>
          <a:chExt cx="1050851" cy="1294009"/>
        </a:xfrm>
      </xdr:grpSpPr>
      <xdr:pic>
        <xdr:nvPicPr>
          <xdr:cNvPr id="114" name="Gráfico 113" descr="Mão aberta">
            <a:extLst>
              <a:ext uri="{FF2B5EF4-FFF2-40B4-BE49-F238E27FC236}">
                <a16:creationId xmlns:a16="http://schemas.microsoft.com/office/drawing/2014/main" id="{86F14418-827D-4256-A6A0-D99CB6B76073}"/>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rot="453039">
            <a:off x="3778324" y="6902920"/>
            <a:ext cx="1020489" cy="1020489"/>
          </a:xfrm>
          <a:prstGeom prst="rect">
            <a:avLst/>
          </a:prstGeom>
        </xdr:spPr>
      </xdr:pic>
      <xdr:pic>
        <xdr:nvPicPr>
          <xdr:cNvPr id="115" name="Gráfico 114" descr="Dinheiro">
            <a:extLst>
              <a:ext uri="{FF2B5EF4-FFF2-40B4-BE49-F238E27FC236}">
                <a16:creationId xmlns:a16="http://schemas.microsoft.com/office/drawing/2014/main" id="{27E683C9-3B4A-493B-A2A5-F376B69D74A8}"/>
              </a:ext>
            </a:extLst>
          </xdr:cNvPr>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105275" y="6629400"/>
            <a:ext cx="723900" cy="723900"/>
          </a:xfrm>
          <a:prstGeom prst="rect">
            <a:avLst/>
          </a:prstGeom>
        </xdr:spPr>
      </xdr:pic>
      <xdr:pic>
        <xdr:nvPicPr>
          <xdr:cNvPr id="116" name="Gráfico 115" descr="Dólar">
            <a:extLst>
              <a:ext uri="{FF2B5EF4-FFF2-40B4-BE49-F238E27FC236}">
                <a16:creationId xmlns:a16="http://schemas.microsoft.com/office/drawing/2014/main" id="{DD35486C-48BD-4C4D-BDC0-98DB0BFBF9D4}"/>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3826650" y="6919875"/>
            <a:ext cx="307200" cy="307200"/>
          </a:xfrm>
          <a:prstGeom prst="rect">
            <a:avLst/>
          </a:prstGeom>
        </xdr:spPr>
      </xdr:pic>
    </xdr:grpSp>
    <xdr:clientData/>
  </xdr:twoCellAnchor>
  <xdr:twoCellAnchor>
    <xdr:from>
      <xdr:col>37</xdr:col>
      <xdr:colOff>47625</xdr:colOff>
      <xdr:row>8</xdr:row>
      <xdr:rowOff>228599</xdr:rowOff>
    </xdr:from>
    <xdr:to>
      <xdr:col>42</xdr:col>
      <xdr:colOff>171450</xdr:colOff>
      <xdr:row>13</xdr:row>
      <xdr:rowOff>57151</xdr:rowOff>
    </xdr:to>
    <xdr:sp macro="" textlink="">
      <xdr:nvSpPr>
        <xdr:cNvPr id="117" name="Retângulo 116">
          <a:extLst>
            <a:ext uri="{FF2B5EF4-FFF2-40B4-BE49-F238E27FC236}">
              <a16:creationId xmlns:a16="http://schemas.microsoft.com/office/drawing/2014/main" id="{0EAC87AC-F7C1-45AF-A6BD-C4ECD4A4F1E1}"/>
            </a:ext>
          </a:extLst>
        </xdr:cNvPr>
        <xdr:cNvSpPr/>
      </xdr:nvSpPr>
      <xdr:spPr>
        <a:xfrm>
          <a:off x="7467600" y="2162174"/>
          <a:ext cx="1076325" cy="9715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a:solidFill>
                <a:sysClr val="windowText" lastClr="000000"/>
              </a:solidFill>
              <a:latin typeface="+mn-lt"/>
              <a:ea typeface="+mn-ea"/>
              <a:cs typeface="+mn-cs"/>
            </a:rPr>
            <a:t>Vida Liberada y Altruista</a:t>
          </a:r>
        </a:p>
        <a:p>
          <a:pPr marL="0" indent="0" algn="ctr"/>
          <a:r>
            <a:rPr lang="pt-BR" sz="1400">
              <a:solidFill>
                <a:sysClr val="windowText" lastClr="000000"/>
              </a:solidFill>
              <a:latin typeface="+mn-lt"/>
              <a:ea typeface="+mn-ea"/>
              <a:cs typeface="+mn-cs"/>
            </a:rPr>
            <a:t>(</a:t>
          </a:r>
          <a:r>
            <a:rPr lang="pt-BR" sz="1400" b="1">
              <a:solidFill>
                <a:sysClr val="windowText" lastClr="000000"/>
              </a:solidFill>
              <a:latin typeface="+mn-lt"/>
              <a:ea typeface="+mn-ea"/>
              <a:cs typeface="+mn-cs"/>
            </a:rPr>
            <a:t>Moksha</a:t>
          </a:r>
          <a:r>
            <a:rPr lang="pt-BR" sz="1400">
              <a:solidFill>
                <a:sysClr val="windowText" lastClr="000000"/>
              </a:solidFill>
              <a:latin typeface="+mn-lt"/>
              <a:ea typeface="+mn-ea"/>
              <a:cs typeface="+mn-cs"/>
            </a:rPr>
            <a:t>)</a:t>
          </a:r>
        </a:p>
      </xdr:txBody>
    </xdr:sp>
    <xdr:clientData/>
  </xdr:twoCellAnchor>
  <xdr:twoCellAnchor>
    <xdr:from>
      <xdr:col>47</xdr:col>
      <xdr:colOff>123825</xdr:colOff>
      <xdr:row>26</xdr:row>
      <xdr:rowOff>180975</xdr:rowOff>
    </xdr:from>
    <xdr:to>
      <xdr:col>54</xdr:col>
      <xdr:colOff>57150</xdr:colOff>
      <xdr:row>29</xdr:row>
      <xdr:rowOff>47625</xdr:rowOff>
    </xdr:to>
    <xdr:sp macro="" textlink="">
      <xdr:nvSpPr>
        <xdr:cNvPr id="118" name="Retângulo 117">
          <a:extLst>
            <a:ext uri="{FF2B5EF4-FFF2-40B4-BE49-F238E27FC236}">
              <a16:creationId xmlns:a16="http://schemas.microsoft.com/office/drawing/2014/main" id="{96745B56-EAF5-4F84-AB35-41A20CC73F9F}"/>
            </a:ext>
          </a:extLst>
        </xdr:cNvPr>
        <xdr:cNvSpPr/>
      </xdr:nvSpPr>
      <xdr:spPr>
        <a:xfrm>
          <a:off x="9448800" y="6229350"/>
          <a:ext cx="1266825" cy="5524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a:solidFill>
                <a:sysClr val="windowText" lastClr="000000"/>
              </a:solidFill>
              <a:latin typeface="+mn-lt"/>
              <a:ea typeface="+mn-ea"/>
              <a:cs typeface="+mn-cs"/>
            </a:rPr>
            <a:t>Vida Próspera</a:t>
          </a:r>
        </a:p>
        <a:p>
          <a:pPr marL="0" indent="0" algn="ctr"/>
          <a:r>
            <a:rPr lang="pt-BR" sz="1400">
              <a:solidFill>
                <a:sysClr val="windowText" lastClr="000000"/>
              </a:solidFill>
              <a:latin typeface="+mn-lt"/>
              <a:ea typeface="+mn-ea"/>
              <a:cs typeface="+mn-cs"/>
            </a:rPr>
            <a:t>(</a:t>
          </a:r>
          <a:r>
            <a:rPr lang="pt-BR" sz="1400" b="1">
              <a:solidFill>
                <a:sysClr val="windowText" lastClr="000000"/>
              </a:solidFill>
              <a:latin typeface="+mn-lt"/>
              <a:ea typeface="+mn-ea"/>
              <a:cs typeface="+mn-cs"/>
            </a:rPr>
            <a:t>Artha</a:t>
          </a:r>
          <a:r>
            <a:rPr lang="pt-BR" sz="1400">
              <a:solidFill>
                <a:sysClr val="windowText" lastClr="000000"/>
              </a:solidFill>
              <a:latin typeface="+mn-lt"/>
              <a:ea typeface="+mn-ea"/>
              <a:cs typeface="+mn-cs"/>
            </a:rPr>
            <a:t>)</a:t>
          </a:r>
        </a:p>
      </xdr:txBody>
    </xdr:sp>
    <xdr:clientData/>
  </xdr:twoCellAnchor>
  <xdr:twoCellAnchor>
    <xdr:from>
      <xdr:col>46</xdr:col>
      <xdr:colOff>123825</xdr:colOff>
      <xdr:row>3</xdr:row>
      <xdr:rowOff>57149</xdr:rowOff>
    </xdr:from>
    <xdr:to>
      <xdr:col>55</xdr:col>
      <xdr:colOff>114300</xdr:colOff>
      <xdr:row>5</xdr:row>
      <xdr:rowOff>219075</xdr:rowOff>
    </xdr:to>
    <xdr:sp macro="" textlink="">
      <xdr:nvSpPr>
        <xdr:cNvPr id="119" name="Retângulo: Cantos Arredondados 118">
          <a:extLst>
            <a:ext uri="{FF2B5EF4-FFF2-40B4-BE49-F238E27FC236}">
              <a16:creationId xmlns:a16="http://schemas.microsoft.com/office/drawing/2014/main" id="{8C01CAEC-D7DD-416D-B109-9EB91A0C680A}"/>
            </a:ext>
          </a:extLst>
        </xdr:cNvPr>
        <xdr:cNvSpPr/>
      </xdr:nvSpPr>
      <xdr:spPr>
        <a:xfrm>
          <a:off x="9448800" y="847724"/>
          <a:ext cx="1704975" cy="619126"/>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Vida agradable (</a:t>
          </a:r>
          <a:r>
            <a:rPr lang="pt-BR" sz="1400" b="1">
              <a:solidFill>
                <a:sysClr val="windowText" lastClr="000000"/>
              </a:solidFill>
            </a:rPr>
            <a:t>Kama</a:t>
          </a:r>
          <a:r>
            <a:rPr lang="pt-BR" sz="1400">
              <a:solidFill>
                <a:sysClr val="windowText" lastClr="000000"/>
              </a:solidFill>
            </a:rPr>
            <a:t>)</a:t>
          </a:r>
        </a:p>
      </xdr:txBody>
    </xdr:sp>
    <xdr:clientData/>
  </xdr:twoCellAnchor>
  <xdr:twoCellAnchor>
    <xdr:from>
      <xdr:col>60</xdr:col>
      <xdr:colOff>104775</xdr:colOff>
      <xdr:row>9</xdr:row>
      <xdr:rowOff>209550</xdr:rowOff>
    </xdr:from>
    <xdr:to>
      <xdr:col>65</xdr:col>
      <xdr:colOff>133350</xdr:colOff>
      <xdr:row>13</xdr:row>
      <xdr:rowOff>66675</xdr:rowOff>
    </xdr:to>
    <xdr:sp macro="" textlink="">
      <xdr:nvSpPr>
        <xdr:cNvPr id="120" name="Retângulo 119">
          <a:extLst>
            <a:ext uri="{FF2B5EF4-FFF2-40B4-BE49-F238E27FC236}">
              <a16:creationId xmlns:a16="http://schemas.microsoft.com/office/drawing/2014/main" id="{EA0381F5-2F73-4483-8E92-539890E6C2AC}"/>
            </a:ext>
          </a:extLst>
        </xdr:cNvPr>
        <xdr:cNvSpPr/>
      </xdr:nvSpPr>
      <xdr:spPr>
        <a:xfrm>
          <a:off x="12096750" y="2371725"/>
          <a:ext cx="981075" cy="7715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a:solidFill>
                <a:sysClr val="windowText" lastClr="000000"/>
              </a:solidFill>
              <a:latin typeface="+mn-lt"/>
              <a:ea typeface="+mn-ea"/>
              <a:cs typeface="+mn-cs"/>
            </a:rPr>
            <a:t>Vida productiva</a:t>
          </a:r>
        </a:p>
        <a:p>
          <a:pPr marL="0" indent="0" algn="ctr"/>
          <a:r>
            <a:rPr lang="pt-BR" sz="1400">
              <a:solidFill>
                <a:sysClr val="windowText" lastClr="000000"/>
              </a:solidFill>
              <a:latin typeface="+mn-lt"/>
              <a:ea typeface="+mn-ea"/>
              <a:cs typeface="+mn-cs"/>
            </a:rPr>
            <a:t>(</a:t>
          </a:r>
          <a:r>
            <a:rPr lang="pt-BR" sz="1400" b="1">
              <a:solidFill>
                <a:sysClr val="windowText" lastClr="000000"/>
              </a:solidFill>
              <a:latin typeface="+mn-lt"/>
              <a:ea typeface="+mn-ea"/>
              <a:cs typeface="+mn-cs"/>
            </a:rPr>
            <a:t>Dharma</a:t>
          </a:r>
          <a:r>
            <a:rPr lang="pt-BR" sz="1400">
              <a:solidFill>
                <a:sysClr val="windowText" lastClr="000000"/>
              </a:solidFill>
              <a:latin typeface="+mn-lt"/>
              <a:ea typeface="+mn-ea"/>
              <a:cs typeface="+mn-cs"/>
            </a:rPr>
            <a:t>)</a:t>
          </a:r>
        </a:p>
      </xdr:txBody>
    </xdr:sp>
    <xdr:clientData/>
  </xdr:twoCellAnchor>
  <xdr:twoCellAnchor>
    <xdr:from>
      <xdr:col>45</xdr:col>
      <xdr:colOff>19050</xdr:colOff>
      <xdr:row>6</xdr:row>
      <xdr:rowOff>66674</xdr:rowOff>
    </xdr:from>
    <xdr:to>
      <xdr:col>52</xdr:col>
      <xdr:colOff>152401</xdr:colOff>
      <xdr:row>8</xdr:row>
      <xdr:rowOff>161925</xdr:rowOff>
    </xdr:to>
    <xdr:sp macro="" textlink="">
      <xdr:nvSpPr>
        <xdr:cNvPr id="121" name="Retângulo 120">
          <a:extLst>
            <a:ext uri="{FF2B5EF4-FFF2-40B4-BE49-F238E27FC236}">
              <a16:creationId xmlns:a16="http://schemas.microsoft.com/office/drawing/2014/main" id="{01F4BFAD-83C9-447F-B90E-35D623163FE4}"/>
            </a:ext>
          </a:extLst>
        </xdr:cNvPr>
        <xdr:cNvSpPr/>
      </xdr:nvSpPr>
      <xdr:spPr>
        <a:xfrm>
          <a:off x="9153525" y="1543049"/>
          <a:ext cx="1466851" cy="552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Lo que me </a:t>
          </a:r>
        </a:p>
        <a:p>
          <a:pPr algn="ctr"/>
          <a:r>
            <a:rPr lang="pt-BR" sz="1400" b="1">
              <a:solidFill>
                <a:sysClr val="windowText" lastClr="000000"/>
              </a:solidFill>
            </a:rPr>
            <a:t>ENCANTA HACER</a:t>
          </a:r>
        </a:p>
      </xdr:txBody>
    </xdr:sp>
    <xdr:clientData/>
  </xdr:twoCellAnchor>
  <xdr:twoCellAnchor>
    <xdr:from>
      <xdr:col>59</xdr:col>
      <xdr:colOff>57152</xdr:colOff>
      <xdr:row>15</xdr:row>
      <xdr:rowOff>152399</xdr:rowOff>
    </xdr:from>
    <xdr:to>
      <xdr:col>63</xdr:col>
      <xdr:colOff>85726</xdr:colOff>
      <xdr:row>20</xdr:row>
      <xdr:rowOff>47625</xdr:rowOff>
    </xdr:to>
    <xdr:sp macro="" textlink="">
      <xdr:nvSpPr>
        <xdr:cNvPr id="122" name="Retângulo 121">
          <a:extLst>
            <a:ext uri="{FF2B5EF4-FFF2-40B4-BE49-F238E27FC236}">
              <a16:creationId xmlns:a16="http://schemas.microsoft.com/office/drawing/2014/main" id="{364AB9E8-0ABE-49D4-97D5-1624ECC03F69}"/>
            </a:ext>
          </a:extLst>
        </xdr:cNvPr>
        <xdr:cNvSpPr/>
      </xdr:nvSpPr>
      <xdr:spPr>
        <a:xfrm>
          <a:off x="11858627" y="3686174"/>
          <a:ext cx="790574" cy="10382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Lo que hago </a:t>
          </a:r>
        </a:p>
        <a:p>
          <a:pPr algn="ctr"/>
          <a:r>
            <a:rPr lang="pt-BR" sz="1400" b="1">
              <a:solidFill>
                <a:sysClr val="windowText" lastClr="000000"/>
              </a:solidFill>
            </a:rPr>
            <a:t>BIEN HECHO</a:t>
          </a:r>
        </a:p>
      </xdr:txBody>
    </xdr:sp>
    <xdr:clientData/>
  </xdr:twoCellAnchor>
  <xdr:twoCellAnchor>
    <xdr:from>
      <xdr:col>48</xdr:col>
      <xdr:colOff>85725</xdr:colOff>
      <xdr:row>23</xdr:row>
      <xdr:rowOff>66674</xdr:rowOff>
    </xdr:from>
    <xdr:to>
      <xdr:col>56</xdr:col>
      <xdr:colOff>161924</xdr:colOff>
      <xdr:row>25</xdr:row>
      <xdr:rowOff>142875</xdr:rowOff>
    </xdr:to>
    <xdr:sp macro="" textlink="">
      <xdr:nvSpPr>
        <xdr:cNvPr id="123" name="Retângulo 122">
          <a:extLst>
            <a:ext uri="{FF2B5EF4-FFF2-40B4-BE49-F238E27FC236}">
              <a16:creationId xmlns:a16="http://schemas.microsoft.com/office/drawing/2014/main" id="{CF61CD45-9ED2-46E0-A6B1-84C149E2B57A}"/>
            </a:ext>
          </a:extLst>
        </xdr:cNvPr>
        <xdr:cNvSpPr/>
      </xdr:nvSpPr>
      <xdr:spPr>
        <a:xfrm>
          <a:off x="9601200" y="5429249"/>
          <a:ext cx="1600199" cy="5334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Lo que puedo ser </a:t>
          </a:r>
          <a:r>
            <a:rPr lang="pt-BR" sz="1400" b="1">
              <a:solidFill>
                <a:sysClr val="windowText" lastClr="000000"/>
              </a:solidFill>
            </a:rPr>
            <a:t>PAGADO HACER</a:t>
          </a:r>
        </a:p>
      </xdr:txBody>
    </xdr:sp>
    <xdr:clientData/>
  </xdr:twoCellAnchor>
  <xdr:twoCellAnchor>
    <xdr:from>
      <xdr:col>38</xdr:col>
      <xdr:colOff>0</xdr:colOff>
      <xdr:row>15</xdr:row>
      <xdr:rowOff>85725</xdr:rowOff>
    </xdr:from>
    <xdr:to>
      <xdr:col>43</xdr:col>
      <xdr:colOff>76200</xdr:colOff>
      <xdr:row>18</xdr:row>
      <xdr:rowOff>152401</xdr:rowOff>
    </xdr:to>
    <xdr:sp macro="" textlink="">
      <xdr:nvSpPr>
        <xdr:cNvPr id="124" name="Retângulo 123">
          <a:extLst>
            <a:ext uri="{FF2B5EF4-FFF2-40B4-BE49-F238E27FC236}">
              <a16:creationId xmlns:a16="http://schemas.microsoft.com/office/drawing/2014/main" id="{DA36C515-102F-41D1-A2E4-D97955528C32}"/>
            </a:ext>
          </a:extLst>
        </xdr:cNvPr>
        <xdr:cNvSpPr/>
      </xdr:nvSpPr>
      <xdr:spPr>
        <a:xfrm>
          <a:off x="7800975" y="3619500"/>
          <a:ext cx="1028700" cy="752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Lo que </a:t>
          </a:r>
          <a:r>
            <a:rPr lang="pt-BR" sz="1400" b="1">
              <a:solidFill>
                <a:sysClr val="windowText" lastClr="000000"/>
              </a:solidFill>
            </a:rPr>
            <a:t>NECESITA EL MUNDO</a:t>
          </a:r>
        </a:p>
      </xdr:txBody>
    </xdr:sp>
    <xdr:clientData/>
  </xdr:twoCellAnchor>
  <xdr:twoCellAnchor>
    <xdr:from>
      <xdr:col>43</xdr:col>
      <xdr:colOff>66675</xdr:colOff>
      <xdr:row>10</xdr:row>
      <xdr:rowOff>133349</xdr:rowOff>
    </xdr:from>
    <xdr:to>
      <xdr:col>47</xdr:col>
      <xdr:colOff>142875</xdr:colOff>
      <xdr:row>11</xdr:row>
      <xdr:rowOff>219075</xdr:rowOff>
    </xdr:to>
    <xdr:sp macro="" textlink="">
      <xdr:nvSpPr>
        <xdr:cNvPr id="125" name="Retângulo 124">
          <a:extLst>
            <a:ext uri="{FF2B5EF4-FFF2-40B4-BE49-F238E27FC236}">
              <a16:creationId xmlns:a16="http://schemas.microsoft.com/office/drawing/2014/main" id="{1A5EF53E-9CA5-4D9B-BFCD-8CFBFAD06C5C}"/>
            </a:ext>
          </a:extLst>
        </xdr:cNvPr>
        <xdr:cNvSpPr/>
      </xdr:nvSpPr>
      <xdr:spPr>
        <a:xfrm>
          <a:off x="8629650" y="2524124"/>
          <a:ext cx="838200" cy="314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b="1">
              <a:solidFill>
                <a:sysClr val="windowText" lastClr="000000"/>
              </a:solidFill>
              <a:latin typeface="+mn-lt"/>
              <a:ea typeface="+mn-ea"/>
              <a:cs typeface="+mn-cs"/>
            </a:rPr>
            <a:t>MISIÓN</a:t>
          </a:r>
        </a:p>
      </xdr:txBody>
    </xdr:sp>
    <xdr:clientData/>
  </xdr:twoCellAnchor>
  <xdr:twoCellAnchor>
    <xdr:from>
      <xdr:col>54</xdr:col>
      <xdr:colOff>57150</xdr:colOff>
      <xdr:row>10</xdr:row>
      <xdr:rowOff>76199</xdr:rowOff>
    </xdr:from>
    <xdr:to>
      <xdr:col>58</xdr:col>
      <xdr:colOff>133350</xdr:colOff>
      <xdr:row>11</xdr:row>
      <xdr:rowOff>161925</xdr:rowOff>
    </xdr:to>
    <xdr:sp macro="" textlink="">
      <xdr:nvSpPr>
        <xdr:cNvPr id="126" name="Retângulo 125">
          <a:extLst>
            <a:ext uri="{FF2B5EF4-FFF2-40B4-BE49-F238E27FC236}">
              <a16:creationId xmlns:a16="http://schemas.microsoft.com/office/drawing/2014/main" id="{9CC3DDC9-7722-4562-9F03-66ABB9A182E2}"/>
            </a:ext>
          </a:extLst>
        </xdr:cNvPr>
        <xdr:cNvSpPr/>
      </xdr:nvSpPr>
      <xdr:spPr>
        <a:xfrm>
          <a:off x="10715625" y="2466974"/>
          <a:ext cx="838200" cy="314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b="1">
              <a:solidFill>
                <a:sysClr val="windowText" lastClr="000000"/>
              </a:solidFill>
              <a:latin typeface="+mn-lt"/>
              <a:ea typeface="+mn-ea"/>
              <a:cs typeface="+mn-cs"/>
            </a:rPr>
            <a:t>PASIÓN</a:t>
          </a:r>
        </a:p>
      </xdr:txBody>
    </xdr:sp>
    <xdr:clientData/>
  </xdr:twoCellAnchor>
  <xdr:twoCellAnchor>
    <xdr:from>
      <xdr:col>42</xdr:col>
      <xdr:colOff>171449</xdr:colOff>
      <xdr:row>18</xdr:row>
      <xdr:rowOff>219074</xdr:rowOff>
    </xdr:from>
    <xdr:to>
      <xdr:col>48</xdr:col>
      <xdr:colOff>66674</xdr:colOff>
      <xdr:row>20</xdr:row>
      <xdr:rowOff>76200</xdr:rowOff>
    </xdr:to>
    <xdr:sp macro="" textlink="">
      <xdr:nvSpPr>
        <xdr:cNvPr id="127" name="Retângulo 126">
          <a:extLst>
            <a:ext uri="{FF2B5EF4-FFF2-40B4-BE49-F238E27FC236}">
              <a16:creationId xmlns:a16="http://schemas.microsoft.com/office/drawing/2014/main" id="{8D5BA515-A3E4-470F-AC19-08211153E01E}"/>
            </a:ext>
          </a:extLst>
        </xdr:cNvPr>
        <xdr:cNvSpPr/>
      </xdr:nvSpPr>
      <xdr:spPr>
        <a:xfrm>
          <a:off x="8734424" y="4438649"/>
          <a:ext cx="1038225" cy="314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b="1">
              <a:solidFill>
                <a:sysClr val="windowText" lastClr="000000"/>
              </a:solidFill>
              <a:latin typeface="+mn-lt"/>
              <a:ea typeface="+mn-ea"/>
              <a:cs typeface="+mn-cs"/>
            </a:rPr>
            <a:t>VOCACIÓN</a:t>
          </a:r>
        </a:p>
      </xdr:txBody>
    </xdr:sp>
    <xdr:clientData/>
  </xdr:twoCellAnchor>
  <xdr:twoCellAnchor>
    <xdr:from>
      <xdr:col>53</xdr:col>
      <xdr:colOff>171450</xdr:colOff>
      <xdr:row>19</xdr:row>
      <xdr:rowOff>28574</xdr:rowOff>
    </xdr:from>
    <xdr:to>
      <xdr:col>59</xdr:col>
      <xdr:colOff>76200</xdr:colOff>
      <xdr:row>20</xdr:row>
      <xdr:rowOff>114300</xdr:rowOff>
    </xdr:to>
    <xdr:sp macro="" textlink="">
      <xdr:nvSpPr>
        <xdr:cNvPr id="128" name="Retângulo 127">
          <a:extLst>
            <a:ext uri="{FF2B5EF4-FFF2-40B4-BE49-F238E27FC236}">
              <a16:creationId xmlns:a16="http://schemas.microsoft.com/office/drawing/2014/main" id="{BBDA8B65-7A9A-42CD-B579-D7B6FEBE4546}"/>
            </a:ext>
          </a:extLst>
        </xdr:cNvPr>
        <xdr:cNvSpPr/>
      </xdr:nvSpPr>
      <xdr:spPr>
        <a:xfrm>
          <a:off x="10639425" y="4476749"/>
          <a:ext cx="1047750" cy="314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b="1">
              <a:solidFill>
                <a:sysClr val="windowText" lastClr="000000"/>
              </a:solidFill>
              <a:latin typeface="+mn-lt"/>
              <a:ea typeface="+mn-ea"/>
              <a:cs typeface="+mn-cs"/>
            </a:rPr>
            <a:t>PROFESIÓN</a:t>
          </a:r>
        </a:p>
      </xdr:txBody>
    </xdr:sp>
    <xdr:clientData/>
  </xdr:twoCellAnchor>
  <xdr:twoCellAnchor>
    <xdr:from>
      <xdr:col>35</xdr:col>
      <xdr:colOff>9525</xdr:colOff>
      <xdr:row>4</xdr:row>
      <xdr:rowOff>85725</xdr:rowOff>
    </xdr:from>
    <xdr:to>
      <xdr:col>42</xdr:col>
      <xdr:colOff>76201</xdr:colOff>
      <xdr:row>6</xdr:row>
      <xdr:rowOff>95251</xdr:rowOff>
    </xdr:to>
    <xdr:sp macro="" textlink="">
      <xdr:nvSpPr>
        <xdr:cNvPr id="129" name="Retângulo 128">
          <a:extLst>
            <a:ext uri="{FF2B5EF4-FFF2-40B4-BE49-F238E27FC236}">
              <a16:creationId xmlns:a16="http://schemas.microsoft.com/office/drawing/2014/main" id="{E6E31A0F-87F8-4369-A2CC-C3736C6D1B0E}"/>
            </a:ext>
          </a:extLst>
        </xdr:cNvPr>
        <xdr:cNvSpPr/>
      </xdr:nvSpPr>
      <xdr:spPr>
        <a:xfrm>
          <a:off x="7048500" y="1104900"/>
          <a:ext cx="1400176"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r>
            <a:rPr lang="pt-BR" sz="1200">
              <a:solidFill>
                <a:sysClr val="windowText" lastClr="000000"/>
              </a:solidFill>
              <a:latin typeface="+mn-lt"/>
              <a:ea typeface="+mn-ea"/>
              <a:cs typeface="+mn-cs"/>
            </a:rPr>
            <a:t>Placer y plenitud, pero sin riqueza</a:t>
          </a:r>
        </a:p>
      </xdr:txBody>
    </xdr:sp>
    <xdr:clientData/>
  </xdr:twoCellAnchor>
  <xdr:twoCellAnchor>
    <xdr:from>
      <xdr:col>50</xdr:col>
      <xdr:colOff>133350</xdr:colOff>
      <xdr:row>11</xdr:row>
      <xdr:rowOff>152400</xdr:rowOff>
    </xdr:from>
    <xdr:to>
      <xdr:col>51</xdr:col>
      <xdr:colOff>57150</xdr:colOff>
      <xdr:row>12</xdr:row>
      <xdr:rowOff>38100</xdr:rowOff>
    </xdr:to>
    <xdr:sp macro="" textlink="">
      <xdr:nvSpPr>
        <xdr:cNvPr id="130" name="Elipse 129">
          <a:extLst>
            <a:ext uri="{FF2B5EF4-FFF2-40B4-BE49-F238E27FC236}">
              <a16:creationId xmlns:a16="http://schemas.microsoft.com/office/drawing/2014/main" id="{C6F03839-36A8-4DC2-AF5B-019DCDF1DC39}"/>
            </a:ext>
          </a:extLst>
        </xdr:cNvPr>
        <xdr:cNvSpPr/>
      </xdr:nvSpPr>
      <xdr:spPr>
        <a:xfrm>
          <a:off x="10029825" y="2771775"/>
          <a:ext cx="114300" cy="114300"/>
        </a:xfrm>
        <a:prstGeom prst="ellipse">
          <a:avLst/>
        </a:prstGeom>
        <a:no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56</xdr:col>
      <xdr:colOff>66675</xdr:colOff>
      <xdr:row>7</xdr:row>
      <xdr:rowOff>219075</xdr:rowOff>
    </xdr:from>
    <xdr:to>
      <xdr:col>64</xdr:col>
      <xdr:colOff>57150</xdr:colOff>
      <xdr:row>16</xdr:row>
      <xdr:rowOff>38103</xdr:rowOff>
    </xdr:to>
    <xdr:cxnSp macro="">
      <xdr:nvCxnSpPr>
        <xdr:cNvPr id="131" name="Conector reto 130">
          <a:extLst>
            <a:ext uri="{FF2B5EF4-FFF2-40B4-BE49-F238E27FC236}">
              <a16:creationId xmlns:a16="http://schemas.microsoft.com/office/drawing/2014/main" id="{00328F31-2CC2-44D2-B653-717AC4F5C9F4}"/>
            </a:ext>
          </a:extLst>
        </xdr:cNvPr>
        <xdr:cNvCxnSpPr/>
      </xdr:nvCxnSpPr>
      <xdr:spPr>
        <a:xfrm flipV="1">
          <a:off x="11106150" y="1924050"/>
          <a:ext cx="1514475" cy="1876428"/>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9525</xdr:colOff>
      <xdr:row>2</xdr:row>
      <xdr:rowOff>228599</xdr:rowOff>
    </xdr:from>
    <xdr:to>
      <xdr:col>66</xdr:col>
      <xdr:colOff>180975</xdr:colOff>
      <xdr:row>7</xdr:row>
      <xdr:rowOff>190500</xdr:rowOff>
    </xdr:to>
    <xdr:sp macro="" textlink="">
      <xdr:nvSpPr>
        <xdr:cNvPr id="132" name="Retângulo 131">
          <a:extLst>
            <a:ext uri="{FF2B5EF4-FFF2-40B4-BE49-F238E27FC236}">
              <a16:creationId xmlns:a16="http://schemas.microsoft.com/office/drawing/2014/main" id="{38E8627C-6A0B-42BA-A93D-4D5BD467E465}"/>
            </a:ext>
          </a:extLst>
        </xdr:cNvPr>
        <xdr:cNvSpPr/>
      </xdr:nvSpPr>
      <xdr:spPr>
        <a:xfrm>
          <a:off x="12192000" y="790574"/>
          <a:ext cx="933450" cy="11049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r>
            <a:rPr lang="pt-BR" sz="1200">
              <a:solidFill>
                <a:sysClr val="windowText" lastClr="000000"/>
              </a:solidFill>
              <a:latin typeface="+mn-lt"/>
              <a:ea typeface="+mn-ea"/>
              <a:cs typeface="+mn-cs"/>
            </a:rPr>
            <a:t>Satisfecho, pero con un sentimiento de inutilidad.</a:t>
          </a:r>
        </a:p>
      </xdr:txBody>
    </xdr:sp>
    <xdr:clientData/>
  </xdr:twoCellAnchor>
  <xdr:twoCellAnchor>
    <xdr:from>
      <xdr:col>56</xdr:col>
      <xdr:colOff>0</xdr:colOff>
      <xdr:row>16</xdr:row>
      <xdr:rowOff>0</xdr:rowOff>
    </xdr:from>
    <xdr:to>
      <xdr:col>56</xdr:col>
      <xdr:colOff>114300</xdr:colOff>
      <xdr:row>16</xdr:row>
      <xdr:rowOff>114300</xdr:rowOff>
    </xdr:to>
    <xdr:sp macro="" textlink="">
      <xdr:nvSpPr>
        <xdr:cNvPr id="133" name="Elipse 132">
          <a:extLst>
            <a:ext uri="{FF2B5EF4-FFF2-40B4-BE49-F238E27FC236}">
              <a16:creationId xmlns:a16="http://schemas.microsoft.com/office/drawing/2014/main" id="{B625E914-3428-4EEA-AF9A-CB610FE5CDF8}"/>
            </a:ext>
          </a:extLst>
        </xdr:cNvPr>
        <xdr:cNvSpPr/>
      </xdr:nvSpPr>
      <xdr:spPr>
        <a:xfrm>
          <a:off x="11039475" y="3762375"/>
          <a:ext cx="114300" cy="114300"/>
        </a:xfrm>
        <a:prstGeom prst="ellipse">
          <a:avLst/>
        </a:prstGeom>
        <a:no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51</xdr:col>
      <xdr:colOff>19050</xdr:colOff>
      <xdr:row>20</xdr:row>
      <xdr:rowOff>152400</xdr:rowOff>
    </xdr:from>
    <xdr:to>
      <xdr:col>61</xdr:col>
      <xdr:colOff>95250</xdr:colOff>
      <xdr:row>25</xdr:row>
      <xdr:rowOff>200025</xdr:rowOff>
    </xdr:to>
    <xdr:cxnSp macro="">
      <xdr:nvCxnSpPr>
        <xdr:cNvPr id="134" name="Conector reto 133">
          <a:extLst>
            <a:ext uri="{FF2B5EF4-FFF2-40B4-BE49-F238E27FC236}">
              <a16:creationId xmlns:a16="http://schemas.microsoft.com/office/drawing/2014/main" id="{F6886938-AA02-4635-9152-B9FA410880F1}"/>
            </a:ext>
          </a:extLst>
        </xdr:cNvPr>
        <xdr:cNvCxnSpPr/>
      </xdr:nvCxnSpPr>
      <xdr:spPr>
        <a:xfrm>
          <a:off x="10106025" y="4829175"/>
          <a:ext cx="1981200" cy="1190625"/>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95250</xdr:colOff>
      <xdr:row>25</xdr:row>
      <xdr:rowOff>95250</xdr:rowOff>
    </xdr:from>
    <xdr:to>
      <xdr:col>65</xdr:col>
      <xdr:colOff>171451</xdr:colOff>
      <xdr:row>29</xdr:row>
      <xdr:rowOff>76200</xdr:rowOff>
    </xdr:to>
    <xdr:sp macro="" textlink="">
      <xdr:nvSpPr>
        <xdr:cNvPr id="135" name="Retângulo 134">
          <a:extLst>
            <a:ext uri="{FF2B5EF4-FFF2-40B4-BE49-F238E27FC236}">
              <a16:creationId xmlns:a16="http://schemas.microsoft.com/office/drawing/2014/main" id="{73DF5CA5-FF19-4107-BD15-5F7F7148AEF5}"/>
            </a:ext>
          </a:extLst>
        </xdr:cNvPr>
        <xdr:cNvSpPr/>
      </xdr:nvSpPr>
      <xdr:spPr>
        <a:xfrm>
          <a:off x="12087225" y="5915025"/>
          <a:ext cx="1028701" cy="895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Cómodo, pero con una sensación de vacío.</a:t>
          </a:r>
        </a:p>
      </xdr:txBody>
    </xdr:sp>
    <xdr:clientData/>
  </xdr:twoCellAnchor>
  <xdr:twoCellAnchor>
    <xdr:from>
      <xdr:col>38</xdr:col>
      <xdr:colOff>47625</xdr:colOff>
      <xdr:row>16</xdr:row>
      <xdr:rowOff>66675</xdr:rowOff>
    </xdr:from>
    <xdr:to>
      <xdr:col>45</xdr:col>
      <xdr:colOff>161926</xdr:colOff>
      <xdr:row>24</xdr:row>
      <xdr:rowOff>76200</xdr:rowOff>
    </xdr:to>
    <xdr:cxnSp macro="">
      <xdr:nvCxnSpPr>
        <xdr:cNvPr id="136" name="Conector reto 135">
          <a:extLst>
            <a:ext uri="{FF2B5EF4-FFF2-40B4-BE49-F238E27FC236}">
              <a16:creationId xmlns:a16="http://schemas.microsoft.com/office/drawing/2014/main" id="{E8B306EE-8C4B-43DC-9D82-7CF3836882F6}"/>
            </a:ext>
          </a:extLst>
        </xdr:cNvPr>
        <xdr:cNvCxnSpPr/>
      </xdr:nvCxnSpPr>
      <xdr:spPr>
        <a:xfrm flipH="1">
          <a:off x="7658100" y="3829050"/>
          <a:ext cx="1447801" cy="1838325"/>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142875</xdr:colOff>
      <xdr:row>20</xdr:row>
      <xdr:rowOff>76200</xdr:rowOff>
    </xdr:from>
    <xdr:to>
      <xdr:col>51</xdr:col>
      <xdr:colOff>66675</xdr:colOff>
      <xdr:row>20</xdr:row>
      <xdr:rowOff>190500</xdr:rowOff>
    </xdr:to>
    <xdr:sp macro="" textlink="">
      <xdr:nvSpPr>
        <xdr:cNvPr id="137" name="Elipse 136">
          <a:extLst>
            <a:ext uri="{FF2B5EF4-FFF2-40B4-BE49-F238E27FC236}">
              <a16:creationId xmlns:a16="http://schemas.microsoft.com/office/drawing/2014/main" id="{A00CC5EE-7478-4B6F-844F-E6B5591B8D05}"/>
            </a:ext>
          </a:extLst>
        </xdr:cNvPr>
        <xdr:cNvSpPr/>
      </xdr:nvSpPr>
      <xdr:spPr>
        <a:xfrm>
          <a:off x="10039350" y="4752975"/>
          <a:ext cx="114300" cy="114300"/>
        </a:xfrm>
        <a:prstGeom prst="ellipse">
          <a:avLst/>
        </a:prstGeom>
        <a:no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45</xdr:col>
      <xdr:colOff>114300</xdr:colOff>
      <xdr:row>15</xdr:row>
      <xdr:rowOff>219075</xdr:rowOff>
    </xdr:from>
    <xdr:to>
      <xdr:col>46</xdr:col>
      <xdr:colOff>38100</xdr:colOff>
      <xdr:row>16</xdr:row>
      <xdr:rowOff>104775</xdr:rowOff>
    </xdr:to>
    <xdr:sp macro="" textlink="">
      <xdr:nvSpPr>
        <xdr:cNvPr id="138" name="Elipse 137">
          <a:extLst>
            <a:ext uri="{FF2B5EF4-FFF2-40B4-BE49-F238E27FC236}">
              <a16:creationId xmlns:a16="http://schemas.microsoft.com/office/drawing/2014/main" id="{FC6F2D5C-58C9-4A17-AF5C-ED53DFAF53FC}"/>
            </a:ext>
          </a:extLst>
        </xdr:cNvPr>
        <xdr:cNvSpPr/>
      </xdr:nvSpPr>
      <xdr:spPr>
        <a:xfrm>
          <a:off x="9058275" y="3752850"/>
          <a:ext cx="114300" cy="114300"/>
        </a:xfrm>
        <a:prstGeom prst="ellipse">
          <a:avLst/>
        </a:prstGeom>
        <a:no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34</xdr:col>
      <xdr:colOff>190499</xdr:colOff>
      <xdr:row>24</xdr:row>
      <xdr:rowOff>114301</xdr:rowOff>
    </xdr:from>
    <xdr:to>
      <xdr:col>41</xdr:col>
      <xdr:colOff>9524</xdr:colOff>
      <xdr:row>29</xdr:row>
      <xdr:rowOff>47625</xdr:rowOff>
    </xdr:to>
    <xdr:sp macro="" textlink="">
      <xdr:nvSpPr>
        <xdr:cNvPr id="139" name="Retângulo 138">
          <a:extLst>
            <a:ext uri="{FF2B5EF4-FFF2-40B4-BE49-F238E27FC236}">
              <a16:creationId xmlns:a16="http://schemas.microsoft.com/office/drawing/2014/main" id="{3EE33602-37ED-4AF3-B024-49B23C3398FD}"/>
            </a:ext>
          </a:extLst>
        </xdr:cNvPr>
        <xdr:cNvSpPr/>
      </xdr:nvSpPr>
      <xdr:spPr>
        <a:xfrm>
          <a:off x="7229474" y="5705476"/>
          <a:ext cx="1152525" cy="10763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pt-BR" sz="1200">
              <a:solidFill>
                <a:sysClr val="windowText" lastClr="000000"/>
              </a:solidFill>
              <a:latin typeface="+mn-lt"/>
              <a:ea typeface="+mn-ea"/>
              <a:cs typeface="+mn-cs"/>
            </a:rPr>
            <a:t>Emoción y complacencia, pero con un sentimiento de incertitude.</a:t>
          </a:r>
        </a:p>
      </xdr:txBody>
    </xdr:sp>
    <xdr:clientData/>
  </xdr:twoCellAnchor>
  <xdr:twoCellAnchor>
    <xdr:from>
      <xdr:col>39</xdr:col>
      <xdr:colOff>47625</xdr:colOff>
      <xdr:row>6</xdr:row>
      <xdr:rowOff>95250</xdr:rowOff>
    </xdr:from>
    <xdr:to>
      <xdr:col>50</xdr:col>
      <xdr:colOff>161925</xdr:colOff>
      <xdr:row>11</xdr:row>
      <xdr:rowOff>200025</xdr:rowOff>
    </xdr:to>
    <xdr:cxnSp macro="">
      <xdr:nvCxnSpPr>
        <xdr:cNvPr id="140" name="Conector reto 139">
          <a:extLst>
            <a:ext uri="{FF2B5EF4-FFF2-40B4-BE49-F238E27FC236}">
              <a16:creationId xmlns:a16="http://schemas.microsoft.com/office/drawing/2014/main" id="{C679D4EB-E238-4123-A9CC-C62B5D5F8FBB}"/>
            </a:ext>
          </a:extLst>
        </xdr:cNvPr>
        <xdr:cNvCxnSpPr/>
      </xdr:nvCxnSpPr>
      <xdr:spPr>
        <a:xfrm>
          <a:off x="7848600" y="1571625"/>
          <a:ext cx="2209800" cy="1247775"/>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76200</xdr:colOff>
      <xdr:row>13</xdr:row>
      <xdr:rowOff>28573</xdr:rowOff>
    </xdr:from>
    <xdr:to>
      <xdr:col>54</xdr:col>
      <xdr:colOff>142875</xdr:colOff>
      <xdr:row>19</xdr:row>
      <xdr:rowOff>66674</xdr:rowOff>
    </xdr:to>
    <xdr:sp macro="" textlink="">
      <xdr:nvSpPr>
        <xdr:cNvPr id="141" name="Retângulo 140">
          <a:extLst>
            <a:ext uri="{FF2B5EF4-FFF2-40B4-BE49-F238E27FC236}">
              <a16:creationId xmlns:a16="http://schemas.microsoft.com/office/drawing/2014/main" id="{5F584E11-4D55-4E93-A3A6-A0B20C8CA54A}"/>
            </a:ext>
          </a:extLst>
        </xdr:cNvPr>
        <xdr:cNvSpPr/>
      </xdr:nvSpPr>
      <xdr:spPr>
        <a:xfrm>
          <a:off x="9401175" y="3105148"/>
          <a:ext cx="1400175" cy="14097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Mi </a:t>
          </a:r>
        </a:p>
        <a:p>
          <a:pPr algn="ctr"/>
          <a:r>
            <a:rPr lang="pt-BR" sz="1400" b="1">
              <a:solidFill>
                <a:sysClr val="windowText" lastClr="000000"/>
              </a:solidFill>
            </a:rPr>
            <a:t>PROPÓSITO DE VIDA,</a:t>
          </a:r>
        </a:p>
        <a:p>
          <a:pPr algn="ctr"/>
          <a:r>
            <a:rPr lang="pt-BR" sz="1400" b="1">
              <a:solidFill>
                <a:sysClr val="windowText" lastClr="000000"/>
              </a:solidFill>
            </a:rPr>
            <a:t>RAZÓN DE SER</a:t>
          </a:r>
        </a:p>
        <a:p>
          <a:pPr algn="ctr"/>
          <a:r>
            <a:rPr lang="pt-BR" sz="1400">
              <a:solidFill>
                <a:sysClr val="windowText" lastClr="000000"/>
              </a:solidFill>
            </a:rPr>
            <a:t>(ego</a:t>
          </a:r>
          <a:r>
            <a:rPr lang="pt-BR" sz="1400" b="0" baseline="0">
              <a:solidFill>
                <a:sysClr val="windowText" lastClr="000000"/>
              </a:solidFill>
            </a:rPr>
            <a:t>, ahamkara, ikigai) </a:t>
          </a:r>
          <a:endParaRPr lang="pt-BR" sz="1400" b="0">
            <a:solidFill>
              <a:sysClr val="windowText" lastClr="000000"/>
            </a:solidFill>
          </a:endParaRPr>
        </a:p>
      </xdr:txBody>
    </xdr:sp>
    <xdr:clientData/>
  </xdr:twoCellAnchor>
  <xdr:twoCellAnchor>
    <xdr:from>
      <xdr:col>59</xdr:col>
      <xdr:colOff>180975</xdr:colOff>
      <xdr:row>13</xdr:row>
      <xdr:rowOff>85250</xdr:rowOff>
    </xdr:from>
    <xdr:to>
      <xdr:col>62</xdr:col>
      <xdr:colOff>161925</xdr:colOff>
      <xdr:row>15</xdr:row>
      <xdr:rowOff>228599</xdr:rowOff>
    </xdr:to>
    <xdr:grpSp>
      <xdr:nvGrpSpPr>
        <xdr:cNvPr id="142" name="Agrupar 141">
          <a:extLst>
            <a:ext uri="{FF2B5EF4-FFF2-40B4-BE49-F238E27FC236}">
              <a16:creationId xmlns:a16="http://schemas.microsoft.com/office/drawing/2014/main" id="{6C73EE6B-244F-4386-A651-D93C410783EC}"/>
            </a:ext>
          </a:extLst>
        </xdr:cNvPr>
        <xdr:cNvGrpSpPr/>
      </xdr:nvGrpSpPr>
      <xdr:grpSpPr>
        <a:xfrm>
          <a:off x="11982450" y="3161825"/>
          <a:ext cx="552450" cy="600549"/>
          <a:chOff x="4752975" y="2885600"/>
          <a:chExt cx="552450" cy="600549"/>
        </a:xfrm>
      </xdr:grpSpPr>
      <xdr:pic>
        <xdr:nvPicPr>
          <xdr:cNvPr id="143" name="Gráfico 142" descr="Palco">
            <a:extLst>
              <a:ext uri="{FF2B5EF4-FFF2-40B4-BE49-F238E27FC236}">
                <a16:creationId xmlns:a16="http://schemas.microsoft.com/office/drawing/2014/main" id="{CC93AA28-CCAE-42EF-8699-F1C30C692A0C}"/>
              </a:ext>
            </a:extLst>
          </xdr:cNvPr>
          <xdr:cNvPicPr>
            <a:picLocks noChangeAspect="1"/>
          </xdr:cNvPicPr>
        </xdr:nvPicPr>
        <xdr:blipFill>
          <a:blip xmlns:r="http://schemas.openxmlformats.org/officeDocument/2006/relationships" r:embed="rId12" cstate="email">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4752975" y="2933699"/>
            <a:ext cx="552450" cy="552450"/>
          </a:xfrm>
          <a:prstGeom prst="rect">
            <a:avLst/>
          </a:prstGeom>
        </xdr:spPr>
      </xdr:pic>
      <xdr:pic>
        <xdr:nvPicPr>
          <xdr:cNvPr id="144" name="Gráfico 143" descr="Troféu">
            <a:extLst>
              <a:ext uri="{FF2B5EF4-FFF2-40B4-BE49-F238E27FC236}">
                <a16:creationId xmlns:a16="http://schemas.microsoft.com/office/drawing/2014/main" id="{6256DE59-A8E3-4500-BF89-E409ED81963E}"/>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rot="1607838">
            <a:off x="4868453" y="2885600"/>
            <a:ext cx="167670" cy="167670"/>
          </a:xfrm>
          <a:prstGeom prst="rect">
            <a:avLst/>
          </a:prstGeom>
        </xdr:spPr>
      </xdr:pic>
    </xdr:grpSp>
    <xdr:clientData/>
  </xdr:twoCellAnchor>
  <xdr:twoCellAnchor>
    <xdr:from>
      <xdr:col>35</xdr:col>
      <xdr:colOff>19049</xdr:colOff>
      <xdr:row>2</xdr:row>
      <xdr:rowOff>0</xdr:rowOff>
    </xdr:from>
    <xdr:to>
      <xdr:col>66</xdr:col>
      <xdr:colOff>161925</xdr:colOff>
      <xdr:row>4</xdr:row>
      <xdr:rowOff>9526</xdr:rowOff>
    </xdr:to>
    <xdr:sp macro="" textlink="">
      <xdr:nvSpPr>
        <xdr:cNvPr id="145" name="Retângulo 144">
          <a:extLst>
            <a:ext uri="{FF2B5EF4-FFF2-40B4-BE49-F238E27FC236}">
              <a16:creationId xmlns:a16="http://schemas.microsoft.com/office/drawing/2014/main" id="{7130647E-C1DB-4AE9-8341-4751DCA35E0F}"/>
            </a:ext>
          </a:extLst>
        </xdr:cNvPr>
        <xdr:cNvSpPr/>
      </xdr:nvSpPr>
      <xdr:spPr>
        <a:xfrm>
          <a:off x="7058024" y="561975"/>
          <a:ext cx="6048376"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pt-BR" sz="1200">
              <a:solidFill>
                <a:sysClr val="windowText" lastClr="000000"/>
              </a:solidFill>
              <a:latin typeface="+mn-lt"/>
              <a:ea typeface="+mn-ea"/>
              <a:cs typeface="+mn-cs"/>
            </a:rPr>
            <a:t>Karma Pravritti Marga (camino de la aceptación de la acción en armonía con el cosmos)</a:t>
          </a:r>
        </a:p>
      </xdr:txBody>
    </xdr:sp>
    <xdr:clientData/>
  </xdr:twoCellAnchor>
  <xdr:twoCellAnchor>
    <xdr:from>
      <xdr:col>42</xdr:col>
      <xdr:colOff>95250</xdr:colOff>
      <xdr:row>3</xdr:row>
      <xdr:rowOff>28575</xdr:rowOff>
    </xdr:from>
    <xdr:to>
      <xdr:col>44</xdr:col>
      <xdr:colOff>95250</xdr:colOff>
      <xdr:row>4</xdr:row>
      <xdr:rowOff>9525</xdr:rowOff>
    </xdr:to>
    <xdr:cxnSp macro="">
      <xdr:nvCxnSpPr>
        <xdr:cNvPr id="146" name="Conector reto 145">
          <a:extLst>
            <a:ext uri="{FF2B5EF4-FFF2-40B4-BE49-F238E27FC236}">
              <a16:creationId xmlns:a16="http://schemas.microsoft.com/office/drawing/2014/main" id="{6E12D3D5-60E6-4E8D-9EBD-6A03088C75C0}"/>
            </a:ext>
          </a:extLst>
        </xdr:cNvPr>
        <xdr:cNvCxnSpPr/>
      </xdr:nvCxnSpPr>
      <xdr:spPr>
        <a:xfrm flipH="1" flipV="1">
          <a:off x="8467725" y="819150"/>
          <a:ext cx="381000" cy="209550"/>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9525</xdr:colOff>
      <xdr:row>8</xdr:row>
      <xdr:rowOff>47625</xdr:rowOff>
    </xdr:from>
    <xdr:to>
      <xdr:col>58</xdr:col>
      <xdr:colOff>152401</xdr:colOff>
      <xdr:row>10</xdr:row>
      <xdr:rowOff>57151</xdr:rowOff>
    </xdr:to>
    <xdr:sp macro="" textlink="">
      <xdr:nvSpPr>
        <xdr:cNvPr id="147" name="Retângulo 146">
          <a:extLst>
            <a:ext uri="{FF2B5EF4-FFF2-40B4-BE49-F238E27FC236}">
              <a16:creationId xmlns:a16="http://schemas.microsoft.com/office/drawing/2014/main" id="{B1B49A9C-61F3-4844-ABA4-8DB7969D6EE8}"/>
            </a:ext>
          </a:extLst>
        </xdr:cNvPr>
        <xdr:cNvSpPr/>
      </xdr:nvSpPr>
      <xdr:spPr>
        <a:xfrm>
          <a:off x="8763000" y="1981200"/>
          <a:ext cx="2809876"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(preyas -</a:t>
          </a:r>
          <a:r>
            <a:rPr lang="pt-BR" sz="1200" baseline="0">
              <a:solidFill>
                <a:sysClr val="windowText" lastClr="000000"/>
              </a:solidFill>
              <a:latin typeface="+mn-lt"/>
              <a:ea typeface="+mn-ea"/>
              <a:cs typeface="+mn-cs"/>
            </a:rPr>
            <a:t> </a:t>
          </a:r>
          <a:r>
            <a:rPr lang="pt-BR" sz="1200">
              <a:solidFill>
                <a:sysClr val="windowText" lastClr="000000"/>
              </a:solidFill>
              <a:latin typeface="+mn-lt"/>
              <a:ea typeface="+mn-ea"/>
              <a:cs typeface="+mn-cs"/>
            </a:rPr>
            <a:t>lo que agrada de inmediato)</a:t>
          </a:r>
        </a:p>
      </xdr:txBody>
    </xdr:sp>
    <xdr:clientData/>
  </xdr:twoCellAnchor>
  <xdr:twoCellAnchor>
    <xdr:from>
      <xdr:col>42</xdr:col>
      <xdr:colOff>28575</xdr:colOff>
      <xdr:row>25</xdr:row>
      <xdr:rowOff>28575</xdr:rowOff>
    </xdr:from>
    <xdr:to>
      <xdr:col>60</xdr:col>
      <xdr:colOff>57150</xdr:colOff>
      <xdr:row>27</xdr:row>
      <xdr:rowOff>38101</xdr:rowOff>
    </xdr:to>
    <xdr:sp macro="" textlink="">
      <xdr:nvSpPr>
        <xdr:cNvPr id="148" name="Retângulo 147">
          <a:extLst>
            <a:ext uri="{FF2B5EF4-FFF2-40B4-BE49-F238E27FC236}">
              <a16:creationId xmlns:a16="http://schemas.microsoft.com/office/drawing/2014/main" id="{B948994A-8EE0-4B61-A4D6-E8313F18FA52}"/>
            </a:ext>
          </a:extLst>
        </xdr:cNvPr>
        <xdr:cNvSpPr/>
      </xdr:nvSpPr>
      <xdr:spPr>
        <a:xfrm>
          <a:off x="8591550" y="5848350"/>
          <a:ext cx="3457575"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(sreyas - lo que trae resultados beneficiosos finales )</a:t>
          </a:r>
        </a:p>
      </xdr:txBody>
    </xdr:sp>
    <xdr:clientData/>
  </xdr:twoCellAnchor>
  <xdr:twoCellAnchor>
    <xdr:from>
      <xdr:col>59</xdr:col>
      <xdr:colOff>66674</xdr:colOff>
      <xdr:row>19</xdr:row>
      <xdr:rowOff>85724</xdr:rowOff>
    </xdr:from>
    <xdr:to>
      <xdr:col>65</xdr:col>
      <xdr:colOff>38099</xdr:colOff>
      <xdr:row>21</xdr:row>
      <xdr:rowOff>123825</xdr:rowOff>
    </xdr:to>
    <xdr:sp macro="" textlink="">
      <xdr:nvSpPr>
        <xdr:cNvPr id="149" name="Retângulo 148">
          <a:extLst>
            <a:ext uri="{FF2B5EF4-FFF2-40B4-BE49-F238E27FC236}">
              <a16:creationId xmlns:a16="http://schemas.microsoft.com/office/drawing/2014/main" id="{6AEAB92F-297A-4674-8407-1EBCFAC41946}"/>
            </a:ext>
          </a:extLst>
        </xdr:cNvPr>
        <xdr:cNvSpPr/>
      </xdr:nvSpPr>
      <xdr:spPr>
        <a:xfrm>
          <a:off x="11868149" y="4533899"/>
          <a:ext cx="1114425" cy="4953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(dharma - lo que mantiene)</a:t>
          </a:r>
        </a:p>
      </xdr:txBody>
    </xdr:sp>
    <xdr:clientData/>
  </xdr:twoCellAnchor>
  <xdr:twoCellAnchor>
    <xdr:from>
      <xdr:col>53</xdr:col>
      <xdr:colOff>171449</xdr:colOff>
      <xdr:row>11</xdr:row>
      <xdr:rowOff>57150</xdr:rowOff>
    </xdr:from>
    <xdr:to>
      <xdr:col>58</xdr:col>
      <xdr:colOff>142874</xdr:colOff>
      <xdr:row>13</xdr:row>
      <xdr:rowOff>66676</xdr:rowOff>
    </xdr:to>
    <xdr:sp macro="" textlink="">
      <xdr:nvSpPr>
        <xdr:cNvPr id="150" name="Retângulo 149">
          <a:extLst>
            <a:ext uri="{FF2B5EF4-FFF2-40B4-BE49-F238E27FC236}">
              <a16:creationId xmlns:a16="http://schemas.microsoft.com/office/drawing/2014/main" id="{EF27EE4B-390E-429F-A9B0-4BD583D2B087}"/>
            </a:ext>
          </a:extLst>
        </xdr:cNvPr>
        <xdr:cNvSpPr/>
      </xdr:nvSpPr>
      <xdr:spPr>
        <a:xfrm>
          <a:off x="10639424" y="2676525"/>
          <a:ext cx="923925"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(Valor Psicológico)</a:t>
          </a:r>
        </a:p>
      </xdr:txBody>
    </xdr:sp>
    <xdr:clientData/>
  </xdr:twoCellAnchor>
  <xdr:twoCellAnchor>
    <xdr:from>
      <xdr:col>54</xdr:col>
      <xdr:colOff>19050</xdr:colOff>
      <xdr:row>20</xdr:row>
      <xdr:rowOff>9525</xdr:rowOff>
    </xdr:from>
    <xdr:to>
      <xdr:col>58</xdr:col>
      <xdr:colOff>142876</xdr:colOff>
      <xdr:row>22</xdr:row>
      <xdr:rowOff>19051</xdr:rowOff>
    </xdr:to>
    <xdr:sp macro="" textlink="">
      <xdr:nvSpPr>
        <xdr:cNvPr id="151" name="Retângulo 150">
          <a:extLst>
            <a:ext uri="{FF2B5EF4-FFF2-40B4-BE49-F238E27FC236}">
              <a16:creationId xmlns:a16="http://schemas.microsoft.com/office/drawing/2014/main" id="{CD98E267-F7C4-4212-AEC2-42CDF18391D1}"/>
            </a:ext>
          </a:extLst>
        </xdr:cNvPr>
        <xdr:cNvSpPr/>
      </xdr:nvSpPr>
      <xdr:spPr>
        <a:xfrm>
          <a:off x="10677525" y="4686300"/>
          <a:ext cx="885826"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(Valor Moral)</a:t>
          </a:r>
        </a:p>
      </xdr:txBody>
    </xdr:sp>
    <xdr:clientData/>
  </xdr:twoCellAnchor>
  <xdr:twoCellAnchor>
    <xdr:from>
      <xdr:col>42</xdr:col>
      <xdr:colOff>85725</xdr:colOff>
      <xdr:row>19</xdr:row>
      <xdr:rowOff>200024</xdr:rowOff>
    </xdr:from>
    <xdr:to>
      <xdr:col>48</xdr:col>
      <xdr:colOff>152400</xdr:colOff>
      <xdr:row>22</xdr:row>
      <xdr:rowOff>190499</xdr:rowOff>
    </xdr:to>
    <xdr:sp macro="" textlink="">
      <xdr:nvSpPr>
        <xdr:cNvPr id="152" name="Retângulo 151">
          <a:extLst>
            <a:ext uri="{FF2B5EF4-FFF2-40B4-BE49-F238E27FC236}">
              <a16:creationId xmlns:a16="http://schemas.microsoft.com/office/drawing/2014/main" id="{4D95E1B6-6D08-42ED-8EA2-14B3654AA7FF}"/>
            </a:ext>
          </a:extLst>
        </xdr:cNvPr>
        <xdr:cNvSpPr/>
      </xdr:nvSpPr>
      <xdr:spPr>
        <a:xfrm>
          <a:off x="8648700" y="4648199"/>
          <a:ext cx="1209675" cy="6762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(Valor Económico y Financiero)</a:t>
          </a:r>
        </a:p>
      </xdr:txBody>
    </xdr:sp>
    <xdr:clientData/>
  </xdr:twoCellAnchor>
  <xdr:twoCellAnchor>
    <xdr:from>
      <xdr:col>43</xdr:col>
      <xdr:colOff>28575</xdr:colOff>
      <xdr:row>11</xdr:row>
      <xdr:rowOff>114300</xdr:rowOff>
    </xdr:from>
    <xdr:to>
      <xdr:col>47</xdr:col>
      <xdr:colOff>152401</xdr:colOff>
      <xdr:row>13</xdr:row>
      <xdr:rowOff>123826</xdr:rowOff>
    </xdr:to>
    <xdr:sp macro="" textlink="">
      <xdr:nvSpPr>
        <xdr:cNvPr id="153" name="Retângulo 152">
          <a:extLst>
            <a:ext uri="{FF2B5EF4-FFF2-40B4-BE49-F238E27FC236}">
              <a16:creationId xmlns:a16="http://schemas.microsoft.com/office/drawing/2014/main" id="{875984B3-BE3F-4F18-A1A1-4C4F392BDC84}"/>
            </a:ext>
          </a:extLst>
        </xdr:cNvPr>
        <xdr:cNvSpPr/>
      </xdr:nvSpPr>
      <xdr:spPr>
        <a:xfrm>
          <a:off x="8591550" y="2733675"/>
          <a:ext cx="885826"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(Valor Espiritual)</a:t>
          </a:r>
        </a:p>
      </xdr:txBody>
    </xdr:sp>
    <xdr:clientData/>
  </xdr:twoCellAnchor>
  <xdr:twoCellAnchor>
    <xdr:from>
      <xdr:col>36</xdr:col>
      <xdr:colOff>9525</xdr:colOff>
      <xdr:row>18</xdr:row>
      <xdr:rowOff>19049</xdr:rowOff>
    </xdr:from>
    <xdr:to>
      <xdr:col>42</xdr:col>
      <xdr:colOff>57151</xdr:colOff>
      <xdr:row>20</xdr:row>
      <xdr:rowOff>219074</xdr:rowOff>
    </xdr:to>
    <xdr:sp macro="" textlink="">
      <xdr:nvSpPr>
        <xdr:cNvPr id="154" name="Retângulo 153">
          <a:extLst>
            <a:ext uri="{FF2B5EF4-FFF2-40B4-BE49-F238E27FC236}">
              <a16:creationId xmlns:a16="http://schemas.microsoft.com/office/drawing/2014/main" id="{CDDBA0EA-22CE-43E6-B93D-939C0664A9F7}"/>
            </a:ext>
          </a:extLst>
        </xdr:cNvPr>
        <xdr:cNvSpPr/>
      </xdr:nvSpPr>
      <xdr:spPr>
        <a:xfrm>
          <a:off x="7429500" y="4238624"/>
          <a:ext cx="1190626" cy="657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(nihsreyasaya - el objetivo final de la existencia)</a:t>
          </a:r>
        </a:p>
      </xdr:txBody>
    </xdr:sp>
    <xdr:clientData/>
  </xdr:twoCellAnchor>
  <xdr:twoCellAnchor editAs="oneCell">
    <xdr:from>
      <xdr:col>69</xdr:col>
      <xdr:colOff>9525</xdr:colOff>
      <xdr:row>2</xdr:row>
      <xdr:rowOff>214312</xdr:rowOff>
    </xdr:from>
    <xdr:to>
      <xdr:col>101</xdr:col>
      <xdr:colOff>9524</xdr:colOff>
      <xdr:row>29</xdr:row>
      <xdr:rowOff>138111</xdr:rowOff>
    </xdr:to>
    <xdr:pic>
      <xdr:nvPicPr>
        <xdr:cNvPr id="204" name="Imagem 203">
          <a:extLst>
            <a:ext uri="{FF2B5EF4-FFF2-40B4-BE49-F238E27FC236}">
              <a16:creationId xmlns:a16="http://schemas.microsoft.com/office/drawing/2014/main" id="{B3301134-8AFD-417E-9D7D-230DE4A21931}"/>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val="0"/>
            </a:ext>
          </a:extLst>
        </a:blip>
        <a:srcRect/>
        <a:stretch/>
      </xdr:blipFill>
      <xdr:spPr>
        <a:xfrm>
          <a:off x="14087475" y="776287"/>
          <a:ext cx="6095999" cy="6095999"/>
        </a:xfrm>
        <a:prstGeom prst="rect">
          <a:avLst/>
        </a:prstGeom>
      </xdr:spPr>
    </xdr:pic>
    <xdr:clientData/>
  </xdr:twoCellAnchor>
  <xdr:twoCellAnchor>
    <xdr:from>
      <xdr:col>72</xdr:col>
      <xdr:colOff>19050</xdr:colOff>
      <xdr:row>9</xdr:row>
      <xdr:rowOff>57149</xdr:rowOff>
    </xdr:from>
    <xdr:to>
      <xdr:col>88</xdr:col>
      <xdr:colOff>167607</xdr:colOff>
      <xdr:row>23</xdr:row>
      <xdr:rowOff>53306</xdr:rowOff>
    </xdr:to>
    <xdr:sp macro="" textlink="">
      <xdr:nvSpPr>
        <xdr:cNvPr id="205" name="Elipse 204">
          <a:extLst>
            <a:ext uri="{FF2B5EF4-FFF2-40B4-BE49-F238E27FC236}">
              <a16:creationId xmlns:a16="http://schemas.microsoft.com/office/drawing/2014/main" id="{B2BB2BDA-871D-4F44-AAA3-EFCAE1CAC167}"/>
            </a:ext>
          </a:extLst>
        </xdr:cNvPr>
        <xdr:cNvSpPr>
          <a:spLocks noChangeAspect="1"/>
        </xdr:cNvSpPr>
      </xdr:nvSpPr>
      <xdr:spPr>
        <a:xfrm>
          <a:off x="14668500" y="2219324"/>
          <a:ext cx="3196557" cy="3196557"/>
        </a:xfrm>
        <a:prstGeom prst="ellipse">
          <a:avLst/>
        </a:prstGeom>
        <a:solidFill>
          <a:srgbClr val="FFFF00">
            <a:alpha val="14902"/>
          </a:srgb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76</xdr:col>
      <xdr:colOff>128587</xdr:colOff>
      <xdr:row>13</xdr:row>
      <xdr:rowOff>8605</xdr:rowOff>
    </xdr:from>
    <xdr:to>
      <xdr:col>93</xdr:col>
      <xdr:colOff>86644</xdr:colOff>
      <xdr:row>27</xdr:row>
      <xdr:rowOff>4762</xdr:rowOff>
    </xdr:to>
    <xdr:sp macro="" textlink="">
      <xdr:nvSpPr>
        <xdr:cNvPr id="206" name="Elipse 205">
          <a:extLst>
            <a:ext uri="{FF2B5EF4-FFF2-40B4-BE49-F238E27FC236}">
              <a16:creationId xmlns:a16="http://schemas.microsoft.com/office/drawing/2014/main" id="{F4C34075-4438-4519-B679-76690A2B81A3}"/>
            </a:ext>
          </a:extLst>
        </xdr:cNvPr>
        <xdr:cNvSpPr>
          <a:spLocks noChangeAspect="1"/>
        </xdr:cNvSpPr>
      </xdr:nvSpPr>
      <xdr:spPr>
        <a:xfrm rot="5400000">
          <a:off x="15540037" y="3085180"/>
          <a:ext cx="3196557" cy="3196557"/>
        </a:xfrm>
        <a:prstGeom prst="ellipse">
          <a:avLst/>
        </a:prstGeom>
        <a:solidFill>
          <a:srgbClr val="006C03">
            <a:alpha val="14902"/>
          </a:srgb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81</xdr:col>
      <xdr:colOff>32418</xdr:colOff>
      <xdr:row>9</xdr:row>
      <xdr:rowOff>65003</xdr:rowOff>
    </xdr:from>
    <xdr:to>
      <xdr:col>97</xdr:col>
      <xdr:colOff>180975</xdr:colOff>
      <xdr:row>23</xdr:row>
      <xdr:rowOff>61160</xdr:rowOff>
    </xdr:to>
    <xdr:sp macro="" textlink="">
      <xdr:nvSpPr>
        <xdr:cNvPr id="207" name="Elipse 206">
          <a:extLst>
            <a:ext uri="{FF2B5EF4-FFF2-40B4-BE49-F238E27FC236}">
              <a16:creationId xmlns:a16="http://schemas.microsoft.com/office/drawing/2014/main" id="{18BB08CC-1959-4DC0-85F6-B8F4A1A2F957}"/>
            </a:ext>
          </a:extLst>
        </xdr:cNvPr>
        <xdr:cNvSpPr>
          <a:spLocks noChangeAspect="1"/>
        </xdr:cNvSpPr>
      </xdr:nvSpPr>
      <xdr:spPr>
        <a:xfrm>
          <a:off x="16396368" y="2227178"/>
          <a:ext cx="3196557" cy="3196557"/>
        </a:xfrm>
        <a:prstGeom prst="ellipse">
          <a:avLst/>
        </a:prstGeom>
        <a:solidFill>
          <a:srgbClr val="00B0F0">
            <a:alpha val="14902"/>
          </a:srgb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76</xdr:col>
      <xdr:colOff>136441</xdr:colOff>
      <xdr:row>5</xdr:row>
      <xdr:rowOff>109537</xdr:rowOff>
    </xdr:from>
    <xdr:to>
      <xdr:col>93</xdr:col>
      <xdr:colOff>94498</xdr:colOff>
      <xdr:row>19</xdr:row>
      <xdr:rowOff>105694</xdr:rowOff>
    </xdr:to>
    <xdr:sp macro="" textlink="">
      <xdr:nvSpPr>
        <xdr:cNvPr id="208" name="Elipse 207">
          <a:extLst>
            <a:ext uri="{FF2B5EF4-FFF2-40B4-BE49-F238E27FC236}">
              <a16:creationId xmlns:a16="http://schemas.microsoft.com/office/drawing/2014/main" id="{2FE4AAD0-9087-42EB-8033-182DE0AA342C}"/>
            </a:ext>
          </a:extLst>
        </xdr:cNvPr>
        <xdr:cNvSpPr>
          <a:spLocks noChangeAspect="1"/>
        </xdr:cNvSpPr>
      </xdr:nvSpPr>
      <xdr:spPr>
        <a:xfrm rot="5400000">
          <a:off x="15547891" y="1357312"/>
          <a:ext cx="3196557" cy="3196557"/>
        </a:xfrm>
        <a:prstGeom prst="ellipse">
          <a:avLst/>
        </a:prstGeom>
        <a:solidFill>
          <a:srgbClr val="FF0000">
            <a:alpha val="14902"/>
          </a:srgb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editAs="oneCell">
    <xdr:from>
      <xdr:col>73</xdr:col>
      <xdr:colOff>45225</xdr:colOff>
      <xdr:row>13</xdr:row>
      <xdr:rowOff>73800</xdr:rowOff>
    </xdr:from>
    <xdr:to>
      <xdr:col>76</xdr:col>
      <xdr:colOff>66675</xdr:colOff>
      <xdr:row>15</xdr:row>
      <xdr:rowOff>209550</xdr:rowOff>
    </xdr:to>
    <xdr:pic>
      <xdr:nvPicPr>
        <xdr:cNvPr id="209" name="Gráfico 208" descr="Américas no globo terrestre">
          <a:extLst>
            <a:ext uri="{FF2B5EF4-FFF2-40B4-BE49-F238E27FC236}">
              <a16:creationId xmlns:a16="http://schemas.microsoft.com/office/drawing/2014/main" id="{147F911F-1543-4389-A45E-FBBB7F85D49B}"/>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4885175" y="3150375"/>
          <a:ext cx="592950" cy="592950"/>
        </a:xfrm>
        <a:prstGeom prst="rect">
          <a:avLst/>
        </a:prstGeom>
      </xdr:spPr>
    </xdr:pic>
    <xdr:clientData/>
  </xdr:twoCellAnchor>
  <xdr:twoCellAnchor editAs="oneCell">
    <xdr:from>
      <xdr:col>86</xdr:col>
      <xdr:colOff>19050</xdr:colOff>
      <xdr:row>6</xdr:row>
      <xdr:rowOff>76200</xdr:rowOff>
    </xdr:from>
    <xdr:to>
      <xdr:col>89</xdr:col>
      <xdr:colOff>9525</xdr:colOff>
      <xdr:row>8</xdr:row>
      <xdr:rowOff>180975</xdr:rowOff>
    </xdr:to>
    <xdr:pic>
      <xdr:nvPicPr>
        <xdr:cNvPr id="210" name="Gráfico 209" descr="Coração">
          <a:extLst>
            <a:ext uri="{FF2B5EF4-FFF2-40B4-BE49-F238E27FC236}">
              <a16:creationId xmlns:a16="http://schemas.microsoft.com/office/drawing/2014/main" id="{D036783A-3023-4C38-98D1-1D8174DBBE01}"/>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7335500" y="1552575"/>
          <a:ext cx="561975" cy="561975"/>
        </a:xfrm>
        <a:prstGeom prst="rect">
          <a:avLst/>
        </a:prstGeom>
      </xdr:spPr>
    </xdr:pic>
    <xdr:clientData/>
  </xdr:twoCellAnchor>
  <xdr:twoCellAnchor>
    <xdr:from>
      <xdr:col>79</xdr:col>
      <xdr:colOff>111199</xdr:colOff>
      <xdr:row>23</xdr:row>
      <xdr:rowOff>9525</xdr:rowOff>
    </xdr:from>
    <xdr:to>
      <xdr:col>82</xdr:col>
      <xdr:colOff>152400</xdr:colOff>
      <xdr:row>26</xdr:row>
      <xdr:rowOff>78200</xdr:rowOff>
    </xdr:to>
    <xdr:grpSp>
      <xdr:nvGrpSpPr>
        <xdr:cNvPr id="211" name="Agrupar 210">
          <a:extLst>
            <a:ext uri="{FF2B5EF4-FFF2-40B4-BE49-F238E27FC236}">
              <a16:creationId xmlns:a16="http://schemas.microsoft.com/office/drawing/2014/main" id="{D385C1FF-854D-42BA-93C7-4FEE9E2FE954}"/>
            </a:ext>
          </a:extLst>
        </xdr:cNvPr>
        <xdr:cNvGrpSpPr>
          <a:grpSpLocks noChangeAspect="1"/>
        </xdr:cNvGrpSpPr>
      </xdr:nvGrpSpPr>
      <xdr:grpSpPr>
        <a:xfrm>
          <a:off x="16284649" y="5372100"/>
          <a:ext cx="612701" cy="754475"/>
          <a:chOff x="3778324" y="6629400"/>
          <a:chExt cx="1050851" cy="1294009"/>
        </a:xfrm>
      </xdr:grpSpPr>
      <xdr:pic>
        <xdr:nvPicPr>
          <xdr:cNvPr id="212" name="Gráfico 211" descr="Mão aberta">
            <a:extLst>
              <a:ext uri="{FF2B5EF4-FFF2-40B4-BE49-F238E27FC236}">
                <a16:creationId xmlns:a16="http://schemas.microsoft.com/office/drawing/2014/main" id="{D70D98E2-2497-4F2F-A712-56B6C8807A29}"/>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rot="453039">
            <a:off x="3778324" y="6902920"/>
            <a:ext cx="1020489" cy="1020489"/>
          </a:xfrm>
          <a:prstGeom prst="rect">
            <a:avLst/>
          </a:prstGeom>
        </xdr:spPr>
      </xdr:pic>
      <xdr:pic>
        <xdr:nvPicPr>
          <xdr:cNvPr id="213" name="Gráfico 212" descr="Dinheiro">
            <a:extLst>
              <a:ext uri="{FF2B5EF4-FFF2-40B4-BE49-F238E27FC236}">
                <a16:creationId xmlns:a16="http://schemas.microsoft.com/office/drawing/2014/main" id="{54C244E8-2866-4FE4-85FA-699730EBB3CE}"/>
              </a:ext>
            </a:extLst>
          </xdr:cNvPr>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105275" y="6629400"/>
            <a:ext cx="723900" cy="723900"/>
          </a:xfrm>
          <a:prstGeom prst="rect">
            <a:avLst/>
          </a:prstGeom>
        </xdr:spPr>
      </xdr:pic>
      <xdr:pic>
        <xdr:nvPicPr>
          <xdr:cNvPr id="214" name="Gráfico 213" descr="Dólar">
            <a:extLst>
              <a:ext uri="{FF2B5EF4-FFF2-40B4-BE49-F238E27FC236}">
                <a16:creationId xmlns:a16="http://schemas.microsoft.com/office/drawing/2014/main" id="{5C0FADC8-A187-4524-993C-62095896850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3826650" y="6919875"/>
            <a:ext cx="307200" cy="307200"/>
          </a:xfrm>
          <a:prstGeom prst="rect">
            <a:avLst/>
          </a:prstGeom>
        </xdr:spPr>
      </xdr:pic>
    </xdr:grpSp>
    <xdr:clientData/>
  </xdr:twoCellAnchor>
  <xdr:twoCellAnchor>
    <xdr:from>
      <xdr:col>71</xdr:col>
      <xdr:colOff>47625</xdr:colOff>
      <xdr:row>8</xdr:row>
      <xdr:rowOff>228599</xdr:rowOff>
    </xdr:from>
    <xdr:to>
      <xdr:col>76</xdr:col>
      <xdr:colOff>171450</xdr:colOff>
      <xdr:row>13</xdr:row>
      <xdr:rowOff>57151</xdr:rowOff>
    </xdr:to>
    <xdr:sp macro="" textlink="">
      <xdr:nvSpPr>
        <xdr:cNvPr id="215" name="Retângulo 214">
          <a:extLst>
            <a:ext uri="{FF2B5EF4-FFF2-40B4-BE49-F238E27FC236}">
              <a16:creationId xmlns:a16="http://schemas.microsoft.com/office/drawing/2014/main" id="{1D5252CD-782F-4230-914F-1078B11D0C24}"/>
            </a:ext>
          </a:extLst>
        </xdr:cNvPr>
        <xdr:cNvSpPr/>
      </xdr:nvSpPr>
      <xdr:spPr>
        <a:xfrm>
          <a:off x="14506575" y="2162174"/>
          <a:ext cx="1076325" cy="9715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a:solidFill>
                <a:sysClr val="windowText" lastClr="000000"/>
              </a:solidFill>
              <a:latin typeface="+mn-lt"/>
              <a:ea typeface="+mn-ea"/>
              <a:cs typeface="+mn-cs"/>
            </a:rPr>
            <a:t>Vida Liberada e Altruísta</a:t>
          </a:r>
        </a:p>
        <a:p>
          <a:pPr marL="0" indent="0" algn="ctr"/>
          <a:r>
            <a:rPr lang="pt-BR" sz="1400">
              <a:solidFill>
                <a:sysClr val="windowText" lastClr="000000"/>
              </a:solidFill>
              <a:latin typeface="+mn-lt"/>
              <a:ea typeface="+mn-ea"/>
              <a:cs typeface="+mn-cs"/>
            </a:rPr>
            <a:t>(</a:t>
          </a:r>
          <a:r>
            <a:rPr lang="pt-BR" sz="1400" b="1">
              <a:solidFill>
                <a:sysClr val="windowText" lastClr="000000"/>
              </a:solidFill>
              <a:latin typeface="+mn-lt"/>
              <a:ea typeface="+mn-ea"/>
              <a:cs typeface="+mn-cs"/>
            </a:rPr>
            <a:t>Moksha</a:t>
          </a:r>
          <a:r>
            <a:rPr lang="pt-BR" sz="1400">
              <a:solidFill>
                <a:sysClr val="windowText" lastClr="000000"/>
              </a:solidFill>
              <a:latin typeface="+mn-lt"/>
              <a:ea typeface="+mn-ea"/>
              <a:cs typeface="+mn-cs"/>
            </a:rPr>
            <a:t>)</a:t>
          </a:r>
        </a:p>
      </xdr:txBody>
    </xdr:sp>
    <xdr:clientData/>
  </xdr:twoCellAnchor>
  <xdr:twoCellAnchor>
    <xdr:from>
      <xdr:col>81</xdr:col>
      <xdr:colOff>123825</xdr:colOff>
      <xdr:row>26</xdr:row>
      <xdr:rowOff>180975</xdr:rowOff>
    </xdr:from>
    <xdr:to>
      <xdr:col>88</xdr:col>
      <xdr:colOff>57150</xdr:colOff>
      <xdr:row>29</xdr:row>
      <xdr:rowOff>47625</xdr:rowOff>
    </xdr:to>
    <xdr:sp macro="" textlink="">
      <xdr:nvSpPr>
        <xdr:cNvPr id="216" name="Retângulo 215">
          <a:extLst>
            <a:ext uri="{FF2B5EF4-FFF2-40B4-BE49-F238E27FC236}">
              <a16:creationId xmlns:a16="http://schemas.microsoft.com/office/drawing/2014/main" id="{74D53322-0DB2-479E-BFED-010586D7E520}"/>
            </a:ext>
          </a:extLst>
        </xdr:cNvPr>
        <xdr:cNvSpPr/>
      </xdr:nvSpPr>
      <xdr:spPr>
        <a:xfrm>
          <a:off x="16487775" y="6229350"/>
          <a:ext cx="1266825" cy="5524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a:solidFill>
                <a:sysClr val="windowText" lastClr="000000"/>
              </a:solidFill>
              <a:latin typeface="+mn-lt"/>
              <a:ea typeface="+mn-ea"/>
              <a:cs typeface="+mn-cs"/>
            </a:rPr>
            <a:t>Vida Próspera</a:t>
          </a:r>
        </a:p>
        <a:p>
          <a:pPr marL="0" indent="0" algn="ctr"/>
          <a:r>
            <a:rPr lang="pt-BR" sz="1400">
              <a:solidFill>
                <a:sysClr val="windowText" lastClr="000000"/>
              </a:solidFill>
              <a:latin typeface="+mn-lt"/>
              <a:ea typeface="+mn-ea"/>
              <a:cs typeface="+mn-cs"/>
            </a:rPr>
            <a:t>(</a:t>
          </a:r>
          <a:r>
            <a:rPr lang="pt-BR" sz="1400" b="1">
              <a:solidFill>
                <a:sysClr val="windowText" lastClr="000000"/>
              </a:solidFill>
              <a:latin typeface="+mn-lt"/>
              <a:ea typeface="+mn-ea"/>
              <a:cs typeface="+mn-cs"/>
            </a:rPr>
            <a:t>Artha</a:t>
          </a:r>
          <a:r>
            <a:rPr lang="pt-BR" sz="1400">
              <a:solidFill>
                <a:sysClr val="windowText" lastClr="000000"/>
              </a:solidFill>
              <a:latin typeface="+mn-lt"/>
              <a:ea typeface="+mn-ea"/>
              <a:cs typeface="+mn-cs"/>
            </a:rPr>
            <a:t>)</a:t>
          </a:r>
        </a:p>
      </xdr:txBody>
    </xdr:sp>
    <xdr:clientData/>
  </xdr:twoCellAnchor>
  <xdr:twoCellAnchor>
    <xdr:from>
      <xdr:col>80</xdr:col>
      <xdr:colOff>104775</xdr:colOff>
      <xdr:row>3</xdr:row>
      <xdr:rowOff>66674</xdr:rowOff>
    </xdr:from>
    <xdr:to>
      <xdr:col>89</xdr:col>
      <xdr:colOff>95250</xdr:colOff>
      <xdr:row>6</xdr:row>
      <xdr:rowOff>0</xdr:rowOff>
    </xdr:to>
    <xdr:sp macro="" textlink="">
      <xdr:nvSpPr>
        <xdr:cNvPr id="217" name="Retângulo: Cantos Arredondados 216">
          <a:extLst>
            <a:ext uri="{FF2B5EF4-FFF2-40B4-BE49-F238E27FC236}">
              <a16:creationId xmlns:a16="http://schemas.microsoft.com/office/drawing/2014/main" id="{26D0C816-8764-489B-8294-205DD1BF5F23}"/>
            </a:ext>
          </a:extLst>
        </xdr:cNvPr>
        <xdr:cNvSpPr/>
      </xdr:nvSpPr>
      <xdr:spPr>
        <a:xfrm>
          <a:off x="16468725" y="857249"/>
          <a:ext cx="1704975" cy="619126"/>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Vida Agradável (</a:t>
          </a:r>
          <a:r>
            <a:rPr lang="pt-BR" sz="1400" b="1">
              <a:solidFill>
                <a:sysClr val="windowText" lastClr="000000"/>
              </a:solidFill>
            </a:rPr>
            <a:t>Kama</a:t>
          </a:r>
          <a:r>
            <a:rPr lang="pt-BR" sz="1400">
              <a:solidFill>
                <a:sysClr val="windowText" lastClr="000000"/>
              </a:solidFill>
            </a:rPr>
            <a:t>)</a:t>
          </a:r>
        </a:p>
      </xdr:txBody>
    </xdr:sp>
    <xdr:clientData/>
  </xdr:twoCellAnchor>
  <xdr:twoCellAnchor>
    <xdr:from>
      <xdr:col>95</xdr:col>
      <xdr:colOff>19050</xdr:colOff>
      <xdr:row>9</xdr:row>
      <xdr:rowOff>161925</xdr:rowOff>
    </xdr:from>
    <xdr:to>
      <xdr:col>99</xdr:col>
      <xdr:colOff>142875</xdr:colOff>
      <xdr:row>13</xdr:row>
      <xdr:rowOff>19050</xdr:rowOff>
    </xdr:to>
    <xdr:sp macro="" textlink="">
      <xdr:nvSpPr>
        <xdr:cNvPr id="218" name="Retângulo 217">
          <a:extLst>
            <a:ext uri="{FF2B5EF4-FFF2-40B4-BE49-F238E27FC236}">
              <a16:creationId xmlns:a16="http://schemas.microsoft.com/office/drawing/2014/main" id="{0F7E68E2-15AC-47AE-80AD-07C0FC2F8724}"/>
            </a:ext>
          </a:extLst>
        </xdr:cNvPr>
        <xdr:cNvSpPr/>
      </xdr:nvSpPr>
      <xdr:spPr>
        <a:xfrm>
          <a:off x="19050000" y="2324100"/>
          <a:ext cx="885825" cy="7715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a:solidFill>
                <a:sysClr val="windowText" lastClr="000000"/>
              </a:solidFill>
              <a:latin typeface="+mn-lt"/>
              <a:ea typeface="+mn-ea"/>
              <a:cs typeface="+mn-cs"/>
            </a:rPr>
            <a:t>Vida </a:t>
          </a:r>
        </a:p>
        <a:p>
          <a:pPr marL="0" indent="0" algn="ctr"/>
          <a:r>
            <a:rPr lang="pt-BR" sz="1400">
              <a:solidFill>
                <a:sysClr val="windowText" lastClr="000000"/>
              </a:solidFill>
              <a:latin typeface="+mn-lt"/>
              <a:ea typeface="+mn-ea"/>
              <a:cs typeface="+mn-cs"/>
            </a:rPr>
            <a:t>Produtiva</a:t>
          </a:r>
        </a:p>
        <a:p>
          <a:pPr marL="0" indent="0" algn="ctr"/>
          <a:r>
            <a:rPr lang="pt-BR" sz="1400">
              <a:solidFill>
                <a:sysClr val="windowText" lastClr="000000"/>
              </a:solidFill>
              <a:latin typeface="+mn-lt"/>
              <a:ea typeface="+mn-ea"/>
              <a:cs typeface="+mn-cs"/>
            </a:rPr>
            <a:t>(</a:t>
          </a:r>
          <a:r>
            <a:rPr lang="pt-BR" sz="1400" b="1">
              <a:solidFill>
                <a:sysClr val="windowText" lastClr="000000"/>
              </a:solidFill>
              <a:latin typeface="+mn-lt"/>
              <a:ea typeface="+mn-ea"/>
              <a:cs typeface="+mn-cs"/>
            </a:rPr>
            <a:t>Dharma</a:t>
          </a:r>
          <a:r>
            <a:rPr lang="pt-BR" sz="1400">
              <a:solidFill>
                <a:sysClr val="windowText" lastClr="000000"/>
              </a:solidFill>
              <a:latin typeface="+mn-lt"/>
              <a:ea typeface="+mn-ea"/>
              <a:cs typeface="+mn-cs"/>
            </a:rPr>
            <a:t>)</a:t>
          </a:r>
        </a:p>
      </xdr:txBody>
    </xdr:sp>
    <xdr:clientData/>
  </xdr:twoCellAnchor>
  <xdr:twoCellAnchor>
    <xdr:from>
      <xdr:col>80</xdr:col>
      <xdr:colOff>171451</xdr:colOff>
      <xdr:row>6</xdr:row>
      <xdr:rowOff>66674</xdr:rowOff>
    </xdr:from>
    <xdr:to>
      <xdr:col>86</xdr:col>
      <xdr:colOff>152401</xdr:colOff>
      <xdr:row>8</xdr:row>
      <xdr:rowOff>161925</xdr:rowOff>
    </xdr:to>
    <xdr:sp macro="" textlink="">
      <xdr:nvSpPr>
        <xdr:cNvPr id="219" name="Retângulo 218">
          <a:extLst>
            <a:ext uri="{FF2B5EF4-FFF2-40B4-BE49-F238E27FC236}">
              <a16:creationId xmlns:a16="http://schemas.microsoft.com/office/drawing/2014/main" id="{5AF9C91A-F166-4E07-BCDB-3FCE14D38594}"/>
            </a:ext>
          </a:extLst>
        </xdr:cNvPr>
        <xdr:cNvSpPr/>
      </xdr:nvSpPr>
      <xdr:spPr>
        <a:xfrm>
          <a:off x="16344901" y="1543049"/>
          <a:ext cx="1123950" cy="552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O que eu </a:t>
          </a:r>
        </a:p>
        <a:p>
          <a:pPr algn="ctr"/>
          <a:r>
            <a:rPr lang="pt-BR" sz="1400" b="1">
              <a:solidFill>
                <a:sysClr val="windowText" lastClr="000000"/>
              </a:solidFill>
            </a:rPr>
            <a:t>AMO FAZER</a:t>
          </a:r>
        </a:p>
      </xdr:txBody>
    </xdr:sp>
    <xdr:clientData/>
  </xdr:twoCellAnchor>
  <xdr:twoCellAnchor>
    <xdr:from>
      <xdr:col>92</xdr:col>
      <xdr:colOff>142876</xdr:colOff>
      <xdr:row>15</xdr:row>
      <xdr:rowOff>57149</xdr:rowOff>
    </xdr:from>
    <xdr:to>
      <xdr:col>98</xdr:col>
      <xdr:colOff>9525</xdr:colOff>
      <xdr:row>18</xdr:row>
      <xdr:rowOff>152400</xdr:rowOff>
    </xdr:to>
    <xdr:sp macro="" textlink="">
      <xdr:nvSpPr>
        <xdr:cNvPr id="220" name="Retângulo 219">
          <a:extLst>
            <a:ext uri="{FF2B5EF4-FFF2-40B4-BE49-F238E27FC236}">
              <a16:creationId xmlns:a16="http://schemas.microsoft.com/office/drawing/2014/main" id="{30AC9EEB-CA76-40F5-BEF4-CC036AC6F095}"/>
            </a:ext>
          </a:extLst>
        </xdr:cNvPr>
        <xdr:cNvSpPr/>
      </xdr:nvSpPr>
      <xdr:spPr>
        <a:xfrm>
          <a:off x="18602326" y="3590924"/>
          <a:ext cx="1009649" cy="7810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Aquilo que eu faço</a:t>
          </a:r>
        </a:p>
        <a:p>
          <a:pPr algn="ctr"/>
          <a:r>
            <a:rPr lang="pt-BR" sz="1400" b="1">
              <a:solidFill>
                <a:sysClr val="windowText" lastClr="000000"/>
              </a:solidFill>
            </a:rPr>
            <a:t>BEM FEITO</a:t>
          </a:r>
        </a:p>
      </xdr:txBody>
    </xdr:sp>
    <xdr:clientData/>
  </xdr:twoCellAnchor>
  <xdr:twoCellAnchor>
    <xdr:from>
      <xdr:col>82</xdr:col>
      <xdr:colOff>85725</xdr:colOff>
      <xdr:row>23</xdr:row>
      <xdr:rowOff>66674</xdr:rowOff>
    </xdr:from>
    <xdr:to>
      <xdr:col>90</xdr:col>
      <xdr:colOff>161924</xdr:colOff>
      <xdr:row>25</xdr:row>
      <xdr:rowOff>142875</xdr:rowOff>
    </xdr:to>
    <xdr:sp macro="" textlink="">
      <xdr:nvSpPr>
        <xdr:cNvPr id="221" name="Retângulo 220">
          <a:extLst>
            <a:ext uri="{FF2B5EF4-FFF2-40B4-BE49-F238E27FC236}">
              <a16:creationId xmlns:a16="http://schemas.microsoft.com/office/drawing/2014/main" id="{3AE4CCB5-3DBA-4CAA-A35E-A46AC2B41477}"/>
            </a:ext>
          </a:extLst>
        </xdr:cNvPr>
        <xdr:cNvSpPr/>
      </xdr:nvSpPr>
      <xdr:spPr>
        <a:xfrm>
          <a:off x="16640175" y="5429249"/>
          <a:ext cx="1600199" cy="5334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O que posso</a:t>
          </a:r>
          <a:r>
            <a:rPr lang="pt-BR" sz="1400" baseline="0">
              <a:solidFill>
                <a:sysClr val="windowText" lastClr="000000"/>
              </a:solidFill>
            </a:rPr>
            <a:t> ser</a:t>
          </a:r>
          <a:r>
            <a:rPr lang="pt-BR" sz="1400">
              <a:solidFill>
                <a:sysClr val="windowText" lastClr="000000"/>
              </a:solidFill>
            </a:rPr>
            <a:t> </a:t>
          </a:r>
        </a:p>
        <a:p>
          <a:pPr algn="ctr"/>
          <a:r>
            <a:rPr lang="pt-BR" sz="1400" b="1">
              <a:solidFill>
                <a:sysClr val="windowText" lastClr="000000"/>
              </a:solidFill>
            </a:rPr>
            <a:t>PAGO PARA</a:t>
          </a:r>
          <a:r>
            <a:rPr lang="pt-BR" sz="1400" b="1" baseline="0">
              <a:solidFill>
                <a:sysClr val="windowText" lastClr="000000"/>
              </a:solidFill>
            </a:rPr>
            <a:t> </a:t>
          </a:r>
          <a:r>
            <a:rPr lang="pt-BR" sz="1400" b="1">
              <a:solidFill>
                <a:sysClr val="windowText" lastClr="000000"/>
              </a:solidFill>
            </a:rPr>
            <a:t>FAZER</a:t>
          </a:r>
        </a:p>
      </xdr:txBody>
    </xdr:sp>
    <xdr:clientData/>
  </xdr:twoCellAnchor>
  <xdr:twoCellAnchor>
    <xdr:from>
      <xdr:col>72</xdr:col>
      <xdr:colOff>76200</xdr:colOff>
      <xdr:row>15</xdr:row>
      <xdr:rowOff>85725</xdr:rowOff>
    </xdr:from>
    <xdr:to>
      <xdr:col>77</xdr:col>
      <xdr:colOff>0</xdr:colOff>
      <xdr:row>18</xdr:row>
      <xdr:rowOff>152401</xdr:rowOff>
    </xdr:to>
    <xdr:sp macro="" textlink="">
      <xdr:nvSpPr>
        <xdr:cNvPr id="222" name="Retângulo 221">
          <a:extLst>
            <a:ext uri="{FF2B5EF4-FFF2-40B4-BE49-F238E27FC236}">
              <a16:creationId xmlns:a16="http://schemas.microsoft.com/office/drawing/2014/main" id="{B049350A-5E5F-4655-A488-F52760331E05}"/>
            </a:ext>
          </a:extLst>
        </xdr:cNvPr>
        <xdr:cNvSpPr/>
      </xdr:nvSpPr>
      <xdr:spPr>
        <a:xfrm>
          <a:off x="14725650" y="3619500"/>
          <a:ext cx="876300" cy="752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O que o</a:t>
          </a:r>
        </a:p>
        <a:p>
          <a:pPr algn="ctr"/>
          <a:r>
            <a:rPr lang="pt-BR" sz="1400" b="1">
              <a:solidFill>
                <a:sysClr val="windowText" lastClr="000000"/>
              </a:solidFill>
            </a:rPr>
            <a:t>MUNDO PRECISA</a:t>
          </a:r>
        </a:p>
      </xdr:txBody>
    </xdr:sp>
    <xdr:clientData/>
  </xdr:twoCellAnchor>
  <xdr:twoCellAnchor>
    <xdr:from>
      <xdr:col>77</xdr:col>
      <xdr:colOff>66675</xdr:colOff>
      <xdr:row>10</xdr:row>
      <xdr:rowOff>133349</xdr:rowOff>
    </xdr:from>
    <xdr:to>
      <xdr:col>81</xdr:col>
      <xdr:colOff>142875</xdr:colOff>
      <xdr:row>11</xdr:row>
      <xdr:rowOff>219075</xdr:rowOff>
    </xdr:to>
    <xdr:sp macro="" textlink="">
      <xdr:nvSpPr>
        <xdr:cNvPr id="223" name="Retângulo 222">
          <a:extLst>
            <a:ext uri="{FF2B5EF4-FFF2-40B4-BE49-F238E27FC236}">
              <a16:creationId xmlns:a16="http://schemas.microsoft.com/office/drawing/2014/main" id="{6F925884-AB30-4848-9DA5-1030D9DCCB6D}"/>
            </a:ext>
          </a:extLst>
        </xdr:cNvPr>
        <xdr:cNvSpPr/>
      </xdr:nvSpPr>
      <xdr:spPr>
        <a:xfrm>
          <a:off x="15668625" y="2524124"/>
          <a:ext cx="838200" cy="314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b="1">
              <a:solidFill>
                <a:sysClr val="windowText" lastClr="000000"/>
              </a:solidFill>
              <a:latin typeface="+mn-lt"/>
              <a:ea typeface="+mn-ea"/>
              <a:cs typeface="+mn-cs"/>
            </a:rPr>
            <a:t>MISSÃO</a:t>
          </a:r>
        </a:p>
      </xdr:txBody>
    </xdr:sp>
    <xdr:clientData/>
  </xdr:twoCellAnchor>
  <xdr:twoCellAnchor>
    <xdr:from>
      <xdr:col>88</xdr:col>
      <xdr:colOff>57150</xdr:colOff>
      <xdr:row>10</xdr:row>
      <xdr:rowOff>76199</xdr:rowOff>
    </xdr:from>
    <xdr:to>
      <xdr:col>92</xdr:col>
      <xdr:colOff>133350</xdr:colOff>
      <xdr:row>11</xdr:row>
      <xdr:rowOff>161925</xdr:rowOff>
    </xdr:to>
    <xdr:sp macro="" textlink="">
      <xdr:nvSpPr>
        <xdr:cNvPr id="224" name="Retângulo 223">
          <a:extLst>
            <a:ext uri="{FF2B5EF4-FFF2-40B4-BE49-F238E27FC236}">
              <a16:creationId xmlns:a16="http://schemas.microsoft.com/office/drawing/2014/main" id="{894AD8AA-541E-494F-BC2E-2C93C5986BF7}"/>
            </a:ext>
          </a:extLst>
        </xdr:cNvPr>
        <xdr:cNvSpPr/>
      </xdr:nvSpPr>
      <xdr:spPr>
        <a:xfrm>
          <a:off x="17754600" y="2466974"/>
          <a:ext cx="838200" cy="314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b="1">
              <a:solidFill>
                <a:sysClr val="windowText" lastClr="000000"/>
              </a:solidFill>
              <a:latin typeface="+mn-lt"/>
              <a:ea typeface="+mn-ea"/>
              <a:cs typeface="+mn-cs"/>
            </a:rPr>
            <a:t>PAIXÃO</a:t>
          </a:r>
        </a:p>
      </xdr:txBody>
    </xdr:sp>
    <xdr:clientData/>
  </xdr:twoCellAnchor>
  <xdr:twoCellAnchor>
    <xdr:from>
      <xdr:col>77</xdr:col>
      <xdr:colOff>19050</xdr:colOff>
      <xdr:row>18</xdr:row>
      <xdr:rowOff>219074</xdr:rowOff>
    </xdr:from>
    <xdr:to>
      <xdr:col>82</xdr:col>
      <xdr:colOff>19050</xdr:colOff>
      <xdr:row>20</xdr:row>
      <xdr:rowOff>76200</xdr:rowOff>
    </xdr:to>
    <xdr:sp macro="" textlink="">
      <xdr:nvSpPr>
        <xdr:cNvPr id="225" name="Retângulo 224">
          <a:extLst>
            <a:ext uri="{FF2B5EF4-FFF2-40B4-BE49-F238E27FC236}">
              <a16:creationId xmlns:a16="http://schemas.microsoft.com/office/drawing/2014/main" id="{CBFEDF8E-A044-4784-ADB0-002C61FFAE13}"/>
            </a:ext>
          </a:extLst>
        </xdr:cNvPr>
        <xdr:cNvSpPr/>
      </xdr:nvSpPr>
      <xdr:spPr>
        <a:xfrm>
          <a:off x="15621000" y="4438649"/>
          <a:ext cx="952500" cy="314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b="1">
              <a:solidFill>
                <a:sysClr val="windowText" lastClr="000000"/>
              </a:solidFill>
              <a:latin typeface="+mn-lt"/>
              <a:ea typeface="+mn-ea"/>
              <a:cs typeface="+mn-cs"/>
            </a:rPr>
            <a:t>VOCAÇÃO</a:t>
          </a:r>
        </a:p>
      </xdr:txBody>
    </xdr:sp>
    <xdr:clientData/>
  </xdr:twoCellAnchor>
  <xdr:twoCellAnchor>
    <xdr:from>
      <xdr:col>87</xdr:col>
      <xdr:colOff>171450</xdr:colOff>
      <xdr:row>19</xdr:row>
      <xdr:rowOff>28574</xdr:rowOff>
    </xdr:from>
    <xdr:to>
      <xdr:col>93</xdr:col>
      <xdr:colOff>76200</xdr:colOff>
      <xdr:row>20</xdr:row>
      <xdr:rowOff>114300</xdr:rowOff>
    </xdr:to>
    <xdr:sp macro="" textlink="">
      <xdr:nvSpPr>
        <xdr:cNvPr id="226" name="Retângulo 225">
          <a:extLst>
            <a:ext uri="{FF2B5EF4-FFF2-40B4-BE49-F238E27FC236}">
              <a16:creationId xmlns:a16="http://schemas.microsoft.com/office/drawing/2014/main" id="{ECE412F8-BD3C-4D42-BFD0-6EDDBC09E0A9}"/>
            </a:ext>
          </a:extLst>
        </xdr:cNvPr>
        <xdr:cNvSpPr/>
      </xdr:nvSpPr>
      <xdr:spPr>
        <a:xfrm>
          <a:off x="17678400" y="4476749"/>
          <a:ext cx="1047750" cy="314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b="1">
              <a:solidFill>
                <a:sysClr val="windowText" lastClr="000000"/>
              </a:solidFill>
              <a:latin typeface="+mn-lt"/>
              <a:ea typeface="+mn-ea"/>
              <a:cs typeface="+mn-cs"/>
            </a:rPr>
            <a:t>PROFISSÃO</a:t>
          </a:r>
        </a:p>
      </xdr:txBody>
    </xdr:sp>
    <xdr:clientData/>
  </xdr:twoCellAnchor>
  <xdr:twoCellAnchor>
    <xdr:from>
      <xdr:col>69</xdr:col>
      <xdr:colOff>9525</xdr:colOff>
      <xdr:row>4</xdr:row>
      <xdr:rowOff>85725</xdr:rowOff>
    </xdr:from>
    <xdr:to>
      <xdr:col>76</xdr:col>
      <xdr:colOff>76201</xdr:colOff>
      <xdr:row>6</xdr:row>
      <xdr:rowOff>95251</xdr:rowOff>
    </xdr:to>
    <xdr:sp macro="" textlink="">
      <xdr:nvSpPr>
        <xdr:cNvPr id="227" name="Retângulo 226">
          <a:extLst>
            <a:ext uri="{FF2B5EF4-FFF2-40B4-BE49-F238E27FC236}">
              <a16:creationId xmlns:a16="http://schemas.microsoft.com/office/drawing/2014/main" id="{4D18E68F-C0CB-4472-A79A-419FCB85FD8F}"/>
            </a:ext>
          </a:extLst>
        </xdr:cNvPr>
        <xdr:cNvSpPr/>
      </xdr:nvSpPr>
      <xdr:spPr>
        <a:xfrm>
          <a:off x="14087475" y="1104900"/>
          <a:ext cx="1400176"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r>
            <a:rPr lang="pt-BR" sz="1200">
              <a:solidFill>
                <a:sysClr val="windowText" lastClr="000000"/>
              </a:solidFill>
              <a:latin typeface="+mn-lt"/>
              <a:ea typeface="+mn-ea"/>
              <a:cs typeface="+mn-cs"/>
            </a:rPr>
            <a:t>Prazer</a:t>
          </a:r>
          <a:r>
            <a:rPr lang="pt-BR" sz="1200" baseline="0">
              <a:solidFill>
                <a:sysClr val="windowText" lastClr="000000"/>
              </a:solidFill>
              <a:latin typeface="+mn-lt"/>
              <a:ea typeface="+mn-ea"/>
              <a:cs typeface="+mn-cs"/>
            </a:rPr>
            <a:t> e plenitude, mas sem riqueza</a:t>
          </a:r>
          <a:endParaRPr lang="pt-BR" sz="1200">
            <a:solidFill>
              <a:sysClr val="windowText" lastClr="000000"/>
            </a:solidFill>
            <a:latin typeface="+mn-lt"/>
            <a:ea typeface="+mn-ea"/>
            <a:cs typeface="+mn-cs"/>
          </a:endParaRPr>
        </a:p>
      </xdr:txBody>
    </xdr:sp>
    <xdr:clientData/>
  </xdr:twoCellAnchor>
  <xdr:twoCellAnchor>
    <xdr:from>
      <xdr:col>84</xdr:col>
      <xdr:colOff>133350</xdr:colOff>
      <xdr:row>11</xdr:row>
      <xdr:rowOff>152400</xdr:rowOff>
    </xdr:from>
    <xdr:to>
      <xdr:col>85</xdr:col>
      <xdr:colOff>57150</xdr:colOff>
      <xdr:row>12</xdr:row>
      <xdr:rowOff>38100</xdr:rowOff>
    </xdr:to>
    <xdr:sp macro="" textlink="">
      <xdr:nvSpPr>
        <xdr:cNvPr id="228" name="Elipse 227">
          <a:extLst>
            <a:ext uri="{FF2B5EF4-FFF2-40B4-BE49-F238E27FC236}">
              <a16:creationId xmlns:a16="http://schemas.microsoft.com/office/drawing/2014/main" id="{FEE54D28-7936-489F-ADC8-F46FCD8A0A6D}"/>
            </a:ext>
          </a:extLst>
        </xdr:cNvPr>
        <xdr:cNvSpPr/>
      </xdr:nvSpPr>
      <xdr:spPr>
        <a:xfrm>
          <a:off x="17068800" y="2771775"/>
          <a:ext cx="114300" cy="114300"/>
        </a:xfrm>
        <a:prstGeom prst="ellipse">
          <a:avLst/>
        </a:prstGeom>
        <a:no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90</xdr:col>
      <xdr:colOff>66675</xdr:colOff>
      <xdr:row>7</xdr:row>
      <xdr:rowOff>219075</xdr:rowOff>
    </xdr:from>
    <xdr:to>
      <xdr:col>98</xdr:col>
      <xdr:colOff>57150</xdr:colOff>
      <xdr:row>16</xdr:row>
      <xdr:rowOff>38103</xdr:rowOff>
    </xdr:to>
    <xdr:cxnSp macro="">
      <xdr:nvCxnSpPr>
        <xdr:cNvPr id="229" name="Conector reto 228">
          <a:extLst>
            <a:ext uri="{FF2B5EF4-FFF2-40B4-BE49-F238E27FC236}">
              <a16:creationId xmlns:a16="http://schemas.microsoft.com/office/drawing/2014/main" id="{F378FE7F-EDAC-4C5F-85FA-A94EFD5B4FE9}"/>
            </a:ext>
          </a:extLst>
        </xdr:cNvPr>
        <xdr:cNvCxnSpPr/>
      </xdr:nvCxnSpPr>
      <xdr:spPr>
        <a:xfrm flipV="1">
          <a:off x="18145125" y="1924050"/>
          <a:ext cx="1514475" cy="1876428"/>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9525</xdr:colOff>
      <xdr:row>2</xdr:row>
      <xdr:rowOff>228599</xdr:rowOff>
    </xdr:from>
    <xdr:to>
      <xdr:col>100</xdr:col>
      <xdr:colOff>180975</xdr:colOff>
      <xdr:row>7</xdr:row>
      <xdr:rowOff>190500</xdr:rowOff>
    </xdr:to>
    <xdr:sp macro="" textlink="">
      <xdr:nvSpPr>
        <xdr:cNvPr id="230" name="Retângulo 229">
          <a:extLst>
            <a:ext uri="{FF2B5EF4-FFF2-40B4-BE49-F238E27FC236}">
              <a16:creationId xmlns:a16="http://schemas.microsoft.com/office/drawing/2014/main" id="{3EFDB5EE-039F-41F4-81C0-D6578B656E9A}"/>
            </a:ext>
          </a:extLst>
        </xdr:cNvPr>
        <xdr:cNvSpPr/>
      </xdr:nvSpPr>
      <xdr:spPr>
        <a:xfrm>
          <a:off x="19230975" y="790574"/>
          <a:ext cx="933450" cy="11049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r>
            <a:rPr lang="pt-BR" sz="1200">
              <a:solidFill>
                <a:sysClr val="windowText" lastClr="000000"/>
              </a:solidFill>
              <a:latin typeface="+mn-lt"/>
              <a:ea typeface="+mn-ea"/>
              <a:cs typeface="+mn-cs"/>
            </a:rPr>
            <a:t>Satisfeito, mas com sentimento de inutilidade</a:t>
          </a:r>
        </a:p>
      </xdr:txBody>
    </xdr:sp>
    <xdr:clientData/>
  </xdr:twoCellAnchor>
  <xdr:twoCellAnchor>
    <xdr:from>
      <xdr:col>90</xdr:col>
      <xdr:colOff>0</xdr:colOff>
      <xdr:row>16</xdr:row>
      <xdr:rowOff>0</xdr:rowOff>
    </xdr:from>
    <xdr:to>
      <xdr:col>90</xdr:col>
      <xdr:colOff>114300</xdr:colOff>
      <xdr:row>16</xdr:row>
      <xdr:rowOff>114300</xdr:rowOff>
    </xdr:to>
    <xdr:sp macro="" textlink="">
      <xdr:nvSpPr>
        <xdr:cNvPr id="231" name="Elipse 230">
          <a:extLst>
            <a:ext uri="{FF2B5EF4-FFF2-40B4-BE49-F238E27FC236}">
              <a16:creationId xmlns:a16="http://schemas.microsoft.com/office/drawing/2014/main" id="{8399A804-2CE8-49AD-B1B2-A8D5C36F2B22}"/>
            </a:ext>
          </a:extLst>
        </xdr:cNvPr>
        <xdr:cNvSpPr/>
      </xdr:nvSpPr>
      <xdr:spPr>
        <a:xfrm>
          <a:off x="18078450" y="3762375"/>
          <a:ext cx="114300" cy="114300"/>
        </a:xfrm>
        <a:prstGeom prst="ellipse">
          <a:avLst/>
        </a:prstGeom>
        <a:no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85</xdr:col>
      <xdr:colOff>19050</xdr:colOff>
      <xdr:row>20</xdr:row>
      <xdr:rowOff>152400</xdr:rowOff>
    </xdr:from>
    <xdr:to>
      <xdr:col>95</xdr:col>
      <xdr:colOff>95250</xdr:colOff>
      <xdr:row>25</xdr:row>
      <xdr:rowOff>200025</xdr:rowOff>
    </xdr:to>
    <xdr:cxnSp macro="">
      <xdr:nvCxnSpPr>
        <xdr:cNvPr id="232" name="Conector reto 231">
          <a:extLst>
            <a:ext uri="{FF2B5EF4-FFF2-40B4-BE49-F238E27FC236}">
              <a16:creationId xmlns:a16="http://schemas.microsoft.com/office/drawing/2014/main" id="{B534E9A4-A2C1-49E3-8AE0-16003EF6BB2E}"/>
            </a:ext>
          </a:extLst>
        </xdr:cNvPr>
        <xdr:cNvCxnSpPr/>
      </xdr:nvCxnSpPr>
      <xdr:spPr>
        <a:xfrm>
          <a:off x="17145000" y="4829175"/>
          <a:ext cx="1981200" cy="1190625"/>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95</xdr:col>
      <xdr:colOff>38101</xdr:colOff>
      <xdr:row>25</xdr:row>
      <xdr:rowOff>95250</xdr:rowOff>
    </xdr:from>
    <xdr:to>
      <xdr:col>100</xdr:col>
      <xdr:colOff>38101</xdr:colOff>
      <xdr:row>29</xdr:row>
      <xdr:rowOff>76200</xdr:rowOff>
    </xdr:to>
    <xdr:sp macro="" textlink="">
      <xdr:nvSpPr>
        <xdr:cNvPr id="233" name="Retângulo 232">
          <a:extLst>
            <a:ext uri="{FF2B5EF4-FFF2-40B4-BE49-F238E27FC236}">
              <a16:creationId xmlns:a16="http://schemas.microsoft.com/office/drawing/2014/main" id="{8C982992-7C05-4440-B7D2-1003EC27D2AC}"/>
            </a:ext>
          </a:extLst>
        </xdr:cNvPr>
        <xdr:cNvSpPr/>
      </xdr:nvSpPr>
      <xdr:spPr>
        <a:xfrm>
          <a:off x="19259551" y="5915025"/>
          <a:ext cx="952500" cy="895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Confortável, mas com sentimento de vazio</a:t>
          </a:r>
        </a:p>
      </xdr:txBody>
    </xdr:sp>
    <xdr:clientData/>
  </xdr:twoCellAnchor>
  <xdr:twoCellAnchor>
    <xdr:from>
      <xdr:col>72</xdr:col>
      <xdr:colOff>47625</xdr:colOff>
      <xdr:row>16</xdr:row>
      <xdr:rowOff>66675</xdr:rowOff>
    </xdr:from>
    <xdr:to>
      <xdr:col>79</xdr:col>
      <xdr:colOff>161926</xdr:colOff>
      <xdr:row>24</xdr:row>
      <xdr:rowOff>76200</xdr:rowOff>
    </xdr:to>
    <xdr:cxnSp macro="">
      <xdr:nvCxnSpPr>
        <xdr:cNvPr id="234" name="Conector reto 233">
          <a:extLst>
            <a:ext uri="{FF2B5EF4-FFF2-40B4-BE49-F238E27FC236}">
              <a16:creationId xmlns:a16="http://schemas.microsoft.com/office/drawing/2014/main" id="{3D062E88-355C-45B5-8090-65FB2DDDBEF2}"/>
            </a:ext>
          </a:extLst>
        </xdr:cNvPr>
        <xdr:cNvCxnSpPr/>
      </xdr:nvCxnSpPr>
      <xdr:spPr>
        <a:xfrm flipH="1">
          <a:off x="14697075" y="3829050"/>
          <a:ext cx="1447801" cy="1838325"/>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142875</xdr:colOff>
      <xdr:row>20</xdr:row>
      <xdr:rowOff>76200</xdr:rowOff>
    </xdr:from>
    <xdr:to>
      <xdr:col>85</xdr:col>
      <xdr:colOff>66675</xdr:colOff>
      <xdr:row>20</xdr:row>
      <xdr:rowOff>190500</xdr:rowOff>
    </xdr:to>
    <xdr:sp macro="" textlink="">
      <xdr:nvSpPr>
        <xdr:cNvPr id="235" name="Elipse 234">
          <a:extLst>
            <a:ext uri="{FF2B5EF4-FFF2-40B4-BE49-F238E27FC236}">
              <a16:creationId xmlns:a16="http://schemas.microsoft.com/office/drawing/2014/main" id="{69C34BD6-3580-4066-BCE9-FBC307BDBDB7}"/>
            </a:ext>
          </a:extLst>
        </xdr:cNvPr>
        <xdr:cNvSpPr/>
      </xdr:nvSpPr>
      <xdr:spPr>
        <a:xfrm>
          <a:off x="17078325" y="4752975"/>
          <a:ext cx="114300" cy="114300"/>
        </a:xfrm>
        <a:prstGeom prst="ellipse">
          <a:avLst/>
        </a:prstGeom>
        <a:no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79</xdr:col>
      <xdr:colOff>114300</xdr:colOff>
      <xdr:row>15</xdr:row>
      <xdr:rowOff>219075</xdr:rowOff>
    </xdr:from>
    <xdr:to>
      <xdr:col>80</xdr:col>
      <xdr:colOff>38100</xdr:colOff>
      <xdr:row>16</xdr:row>
      <xdr:rowOff>104775</xdr:rowOff>
    </xdr:to>
    <xdr:sp macro="" textlink="">
      <xdr:nvSpPr>
        <xdr:cNvPr id="236" name="Elipse 235">
          <a:extLst>
            <a:ext uri="{FF2B5EF4-FFF2-40B4-BE49-F238E27FC236}">
              <a16:creationId xmlns:a16="http://schemas.microsoft.com/office/drawing/2014/main" id="{F8567728-1695-4AB1-94E3-20D63C4C2662}"/>
            </a:ext>
          </a:extLst>
        </xdr:cNvPr>
        <xdr:cNvSpPr/>
      </xdr:nvSpPr>
      <xdr:spPr>
        <a:xfrm>
          <a:off x="16097250" y="3752850"/>
          <a:ext cx="114300" cy="114300"/>
        </a:xfrm>
        <a:prstGeom prst="ellipse">
          <a:avLst/>
        </a:prstGeom>
        <a:no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69</xdr:col>
      <xdr:colOff>0</xdr:colOff>
      <xdr:row>24</xdr:row>
      <xdr:rowOff>114301</xdr:rowOff>
    </xdr:from>
    <xdr:to>
      <xdr:col>74</xdr:col>
      <xdr:colOff>133350</xdr:colOff>
      <xdr:row>29</xdr:row>
      <xdr:rowOff>47625</xdr:rowOff>
    </xdr:to>
    <xdr:sp macro="" textlink="">
      <xdr:nvSpPr>
        <xdr:cNvPr id="237" name="Retângulo 236">
          <a:extLst>
            <a:ext uri="{FF2B5EF4-FFF2-40B4-BE49-F238E27FC236}">
              <a16:creationId xmlns:a16="http://schemas.microsoft.com/office/drawing/2014/main" id="{F14A9022-1052-42AE-AA64-BF7E7F917053}"/>
            </a:ext>
          </a:extLst>
        </xdr:cNvPr>
        <xdr:cNvSpPr/>
      </xdr:nvSpPr>
      <xdr:spPr>
        <a:xfrm>
          <a:off x="14077950" y="5705476"/>
          <a:ext cx="1085850" cy="10763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pt-BR" sz="1200">
              <a:solidFill>
                <a:sysClr val="windowText" lastClr="000000"/>
              </a:solidFill>
              <a:latin typeface="+mn-lt"/>
              <a:ea typeface="+mn-ea"/>
              <a:cs typeface="+mn-cs"/>
            </a:rPr>
            <a:t>Excitação e complacência, mas com sentimento </a:t>
          </a:r>
        </a:p>
        <a:p>
          <a:pPr marL="0" indent="0" algn="l"/>
          <a:r>
            <a:rPr lang="pt-BR" sz="1200">
              <a:solidFill>
                <a:sysClr val="windowText" lastClr="000000"/>
              </a:solidFill>
              <a:latin typeface="+mn-lt"/>
              <a:ea typeface="+mn-ea"/>
              <a:cs typeface="+mn-cs"/>
            </a:rPr>
            <a:t>de incerteza</a:t>
          </a:r>
        </a:p>
      </xdr:txBody>
    </xdr:sp>
    <xdr:clientData/>
  </xdr:twoCellAnchor>
  <xdr:twoCellAnchor>
    <xdr:from>
      <xdr:col>73</xdr:col>
      <xdr:colOff>47625</xdr:colOff>
      <xdr:row>6</xdr:row>
      <xdr:rowOff>95250</xdr:rowOff>
    </xdr:from>
    <xdr:to>
      <xdr:col>84</xdr:col>
      <xdr:colOff>161925</xdr:colOff>
      <xdr:row>11</xdr:row>
      <xdr:rowOff>200025</xdr:rowOff>
    </xdr:to>
    <xdr:cxnSp macro="">
      <xdr:nvCxnSpPr>
        <xdr:cNvPr id="238" name="Conector reto 237">
          <a:extLst>
            <a:ext uri="{FF2B5EF4-FFF2-40B4-BE49-F238E27FC236}">
              <a16:creationId xmlns:a16="http://schemas.microsoft.com/office/drawing/2014/main" id="{A1E42D32-126C-444D-AE76-427B57BC1B27}"/>
            </a:ext>
          </a:extLst>
        </xdr:cNvPr>
        <xdr:cNvCxnSpPr/>
      </xdr:nvCxnSpPr>
      <xdr:spPr>
        <a:xfrm>
          <a:off x="14887575" y="1571625"/>
          <a:ext cx="2209800" cy="1247775"/>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76200</xdr:colOff>
      <xdr:row>13</xdr:row>
      <xdr:rowOff>28573</xdr:rowOff>
    </xdr:from>
    <xdr:to>
      <xdr:col>88</xdr:col>
      <xdr:colOff>142875</xdr:colOff>
      <xdr:row>19</xdr:row>
      <xdr:rowOff>66674</xdr:rowOff>
    </xdr:to>
    <xdr:sp macro="" textlink="">
      <xdr:nvSpPr>
        <xdr:cNvPr id="239" name="Retângulo 238">
          <a:extLst>
            <a:ext uri="{FF2B5EF4-FFF2-40B4-BE49-F238E27FC236}">
              <a16:creationId xmlns:a16="http://schemas.microsoft.com/office/drawing/2014/main" id="{383236E8-19C8-44D5-BD1A-2942F9FE30DD}"/>
            </a:ext>
          </a:extLst>
        </xdr:cNvPr>
        <xdr:cNvSpPr/>
      </xdr:nvSpPr>
      <xdr:spPr>
        <a:xfrm>
          <a:off x="16440150" y="3105148"/>
          <a:ext cx="1400175" cy="14097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a:solidFill>
                <a:sysClr val="windowText" lastClr="000000"/>
              </a:solidFill>
            </a:rPr>
            <a:t>Meu</a:t>
          </a:r>
        </a:p>
        <a:p>
          <a:pPr algn="ctr"/>
          <a:r>
            <a:rPr lang="pt-BR" sz="1400" b="1">
              <a:solidFill>
                <a:sysClr val="windowText" lastClr="000000"/>
              </a:solidFill>
            </a:rPr>
            <a:t>PROPÓSITO DE</a:t>
          </a:r>
          <a:r>
            <a:rPr lang="pt-BR" sz="1400" b="1" baseline="0">
              <a:solidFill>
                <a:sysClr val="windowText" lastClr="000000"/>
              </a:solidFill>
            </a:rPr>
            <a:t> VIDA</a:t>
          </a:r>
          <a:r>
            <a:rPr lang="pt-BR" sz="1400" b="1">
              <a:solidFill>
                <a:sysClr val="windowText" lastClr="000000"/>
              </a:solidFill>
            </a:rPr>
            <a:t>,</a:t>
          </a:r>
        </a:p>
        <a:p>
          <a:pPr algn="ctr"/>
          <a:r>
            <a:rPr lang="pt-BR" sz="1400" b="1">
              <a:solidFill>
                <a:sysClr val="windowText" lastClr="000000"/>
              </a:solidFill>
            </a:rPr>
            <a:t>RAZÃO DE SER</a:t>
          </a:r>
        </a:p>
        <a:p>
          <a:pPr algn="ctr"/>
          <a:r>
            <a:rPr lang="pt-BR" sz="1400" b="0">
              <a:solidFill>
                <a:sysClr val="windowText" lastClr="000000"/>
              </a:solidFill>
            </a:rPr>
            <a:t>(ego</a:t>
          </a:r>
          <a:r>
            <a:rPr lang="pt-BR" sz="1400" b="0" baseline="0">
              <a:solidFill>
                <a:sysClr val="windowText" lastClr="000000"/>
              </a:solidFill>
            </a:rPr>
            <a:t>, ahamkara, ikigai) </a:t>
          </a:r>
          <a:endParaRPr lang="pt-BR" sz="1400" b="0">
            <a:solidFill>
              <a:sysClr val="windowText" lastClr="000000"/>
            </a:solidFill>
          </a:endParaRPr>
        </a:p>
      </xdr:txBody>
    </xdr:sp>
    <xdr:clientData/>
  </xdr:twoCellAnchor>
  <xdr:twoCellAnchor>
    <xdr:from>
      <xdr:col>93</xdr:col>
      <xdr:colOff>180975</xdr:colOff>
      <xdr:row>12</xdr:row>
      <xdr:rowOff>218600</xdr:rowOff>
    </xdr:from>
    <xdr:to>
      <xdr:col>96</xdr:col>
      <xdr:colOff>161925</xdr:colOff>
      <xdr:row>15</xdr:row>
      <xdr:rowOff>133349</xdr:rowOff>
    </xdr:to>
    <xdr:grpSp>
      <xdr:nvGrpSpPr>
        <xdr:cNvPr id="240" name="Agrupar 239">
          <a:extLst>
            <a:ext uri="{FF2B5EF4-FFF2-40B4-BE49-F238E27FC236}">
              <a16:creationId xmlns:a16="http://schemas.microsoft.com/office/drawing/2014/main" id="{57CADAB2-1C87-42AE-B123-1BB3B5372C78}"/>
            </a:ext>
          </a:extLst>
        </xdr:cNvPr>
        <xdr:cNvGrpSpPr/>
      </xdr:nvGrpSpPr>
      <xdr:grpSpPr>
        <a:xfrm>
          <a:off x="19021425" y="3066575"/>
          <a:ext cx="552450" cy="600549"/>
          <a:chOff x="4752975" y="2885600"/>
          <a:chExt cx="552450" cy="600549"/>
        </a:xfrm>
      </xdr:grpSpPr>
      <xdr:pic>
        <xdr:nvPicPr>
          <xdr:cNvPr id="241" name="Gráfico 240" descr="Palco">
            <a:extLst>
              <a:ext uri="{FF2B5EF4-FFF2-40B4-BE49-F238E27FC236}">
                <a16:creationId xmlns:a16="http://schemas.microsoft.com/office/drawing/2014/main" id="{6C0948AA-0C2C-476E-84ED-F464D4BD35DC}"/>
              </a:ext>
            </a:extLst>
          </xdr:cNvPr>
          <xdr:cNvPicPr>
            <a:picLocks noChangeAspect="1"/>
          </xdr:cNvPicPr>
        </xdr:nvPicPr>
        <xdr:blipFill>
          <a:blip xmlns:r="http://schemas.openxmlformats.org/officeDocument/2006/relationships" r:embed="rId12" cstate="email">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4752975" y="2933699"/>
            <a:ext cx="552450" cy="552450"/>
          </a:xfrm>
          <a:prstGeom prst="rect">
            <a:avLst/>
          </a:prstGeom>
        </xdr:spPr>
      </xdr:pic>
      <xdr:pic>
        <xdr:nvPicPr>
          <xdr:cNvPr id="242" name="Gráfico 241" descr="Troféu">
            <a:extLst>
              <a:ext uri="{FF2B5EF4-FFF2-40B4-BE49-F238E27FC236}">
                <a16:creationId xmlns:a16="http://schemas.microsoft.com/office/drawing/2014/main" id="{6E0B2EF4-9AB0-4B8B-8F9E-0AABB6B5038E}"/>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rot="1607838">
            <a:off x="4868453" y="2885600"/>
            <a:ext cx="167670" cy="167670"/>
          </a:xfrm>
          <a:prstGeom prst="rect">
            <a:avLst/>
          </a:prstGeom>
        </xdr:spPr>
      </xdr:pic>
    </xdr:grpSp>
    <xdr:clientData/>
  </xdr:twoCellAnchor>
  <xdr:twoCellAnchor>
    <xdr:from>
      <xdr:col>69</xdr:col>
      <xdr:colOff>19049</xdr:colOff>
      <xdr:row>2</xdr:row>
      <xdr:rowOff>0</xdr:rowOff>
    </xdr:from>
    <xdr:to>
      <xdr:col>100</xdr:col>
      <xdr:colOff>161925</xdr:colOff>
      <xdr:row>4</xdr:row>
      <xdr:rowOff>9526</xdr:rowOff>
    </xdr:to>
    <xdr:sp macro="" textlink="">
      <xdr:nvSpPr>
        <xdr:cNvPr id="243" name="Retângulo 242">
          <a:extLst>
            <a:ext uri="{FF2B5EF4-FFF2-40B4-BE49-F238E27FC236}">
              <a16:creationId xmlns:a16="http://schemas.microsoft.com/office/drawing/2014/main" id="{ABA359AC-6FC3-4364-ABFF-E7EB08F0335E}"/>
            </a:ext>
          </a:extLst>
        </xdr:cNvPr>
        <xdr:cNvSpPr/>
      </xdr:nvSpPr>
      <xdr:spPr>
        <a:xfrm>
          <a:off x="14096999" y="561975"/>
          <a:ext cx="6048376"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pt-BR" sz="1200">
              <a:solidFill>
                <a:sysClr val="windowText" lastClr="000000"/>
              </a:solidFill>
              <a:latin typeface="+mn-lt"/>
              <a:ea typeface="+mn-ea"/>
              <a:cs typeface="+mn-cs"/>
            </a:rPr>
            <a:t>Karma Pravritti Marga (caminho da aceitação da</a:t>
          </a:r>
          <a:r>
            <a:rPr lang="pt-BR" sz="1200" baseline="0">
              <a:solidFill>
                <a:sysClr val="windowText" lastClr="000000"/>
              </a:solidFill>
              <a:latin typeface="+mn-lt"/>
              <a:ea typeface="+mn-ea"/>
              <a:cs typeface="+mn-cs"/>
            </a:rPr>
            <a:t> ação em </a:t>
          </a:r>
          <a:r>
            <a:rPr lang="pt-BR" sz="1200">
              <a:solidFill>
                <a:sysClr val="windowText" lastClr="000000"/>
              </a:solidFill>
              <a:latin typeface="+mn-lt"/>
              <a:ea typeface="+mn-ea"/>
              <a:cs typeface="+mn-cs"/>
            </a:rPr>
            <a:t>harmonia com o cosmo)</a:t>
          </a:r>
        </a:p>
      </xdr:txBody>
    </xdr:sp>
    <xdr:clientData/>
  </xdr:twoCellAnchor>
  <xdr:twoCellAnchor>
    <xdr:from>
      <xdr:col>76</xdr:col>
      <xdr:colOff>95250</xdr:colOff>
      <xdr:row>3</xdr:row>
      <xdr:rowOff>28575</xdr:rowOff>
    </xdr:from>
    <xdr:to>
      <xdr:col>78</xdr:col>
      <xdr:colOff>95250</xdr:colOff>
      <xdr:row>4</xdr:row>
      <xdr:rowOff>9525</xdr:rowOff>
    </xdr:to>
    <xdr:cxnSp macro="">
      <xdr:nvCxnSpPr>
        <xdr:cNvPr id="244" name="Conector reto 243">
          <a:extLst>
            <a:ext uri="{FF2B5EF4-FFF2-40B4-BE49-F238E27FC236}">
              <a16:creationId xmlns:a16="http://schemas.microsoft.com/office/drawing/2014/main" id="{D07C8C42-06E9-4DE0-9A05-68DE7EC7A874}"/>
            </a:ext>
          </a:extLst>
        </xdr:cNvPr>
        <xdr:cNvCxnSpPr/>
      </xdr:nvCxnSpPr>
      <xdr:spPr>
        <a:xfrm flipH="1" flipV="1">
          <a:off x="15506700" y="819150"/>
          <a:ext cx="381000" cy="209550"/>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9525</xdr:colOff>
      <xdr:row>8</xdr:row>
      <xdr:rowOff>47625</xdr:rowOff>
    </xdr:from>
    <xdr:to>
      <xdr:col>92</xdr:col>
      <xdr:colOff>152401</xdr:colOff>
      <xdr:row>10</xdr:row>
      <xdr:rowOff>57151</xdr:rowOff>
    </xdr:to>
    <xdr:sp macro="" textlink="">
      <xdr:nvSpPr>
        <xdr:cNvPr id="245" name="Retângulo 244">
          <a:extLst>
            <a:ext uri="{FF2B5EF4-FFF2-40B4-BE49-F238E27FC236}">
              <a16:creationId xmlns:a16="http://schemas.microsoft.com/office/drawing/2014/main" id="{AE29099C-1CB2-4CEF-A511-3BAA33B9800D}"/>
            </a:ext>
          </a:extLst>
        </xdr:cNvPr>
        <xdr:cNvSpPr/>
      </xdr:nvSpPr>
      <xdr:spPr>
        <a:xfrm>
          <a:off x="15801975" y="1981200"/>
          <a:ext cx="2809876"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(preyas -</a:t>
          </a:r>
          <a:r>
            <a:rPr lang="pt-BR" sz="1200" baseline="0">
              <a:solidFill>
                <a:sysClr val="windowText" lastClr="000000"/>
              </a:solidFill>
              <a:latin typeface="+mn-lt"/>
              <a:ea typeface="+mn-ea"/>
              <a:cs typeface="+mn-cs"/>
            </a:rPr>
            <a:t> </a:t>
          </a:r>
          <a:r>
            <a:rPr lang="pt-BR" sz="1200">
              <a:solidFill>
                <a:sysClr val="windowText" lastClr="000000"/>
              </a:solidFill>
              <a:latin typeface="+mn-lt"/>
              <a:ea typeface="+mn-ea"/>
              <a:cs typeface="+mn-cs"/>
            </a:rPr>
            <a:t>o que é agradável de imediato)</a:t>
          </a:r>
        </a:p>
      </xdr:txBody>
    </xdr:sp>
    <xdr:clientData/>
  </xdr:twoCellAnchor>
  <xdr:twoCellAnchor>
    <xdr:from>
      <xdr:col>76</xdr:col>
      <xdr:colOff>114300</xdr:colOff>
      <xdr:row>25</xdr:row>
      <xdr:rowOff>38100</xdr:rowOff>
    </xdr:from>
    <xdr:to>
      <xdr:col>94</xdr:col>
      <xdr:colOff>0</xdr:colOff>
      <xdr:row>27</xdr:row>
      <xdr:rowOff>47626</xdr:rowOff>
    </xdr:to>
    <xdr:sp macro="" textlink="">
      <xdr:nvSpPr>
        <xdr:cNvPr id="246" name="Retângulo 245">
          <a:extLst>
            <a:ext uri="{FF2B5EF4-FFF2-40B4-BE49-F238E27FC236}">
              <a16:creationId xmlns:a16="http://schemas.microsoft.com/office/drawing/2014/main" id="{F2B2303A-558C-49D9-9AD7-AE2A0DF8FEA6}"/>
            </a:ext>
          </a:extLst>
        </xdr:cNvPr>
        <xdr:cNvSpPr/>
      </xdr:nvSpPr>
      <xdr:spPr>
        <a:xfrm>
          <a:off x="15716250" y="5857875"/>
          <a:ext cx="3314700"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(sreyas - o que traz resultados benéficos finais)</a:t>
          </a:r>
        </a:p>
      </xdr:txBody>
    </xdr:sp>
    <xdr:clientData/>
  </xdr:twoCellAnchor>
  <xdr:twoCellAnchor>
    <xdr:from>
      <xdr:col>93</xdr:col>
      <xdr:colOff>142874</xdr:colOff>
      <xdr:row>18</xdr:row>
      <xdr:rowOff>0</xdr:rowOff>
    </xdr:from>
    <xdr:to>
      <xdr:col>99</xdr:col>
      <xdr:colOff>38099</xdr:colOff>
      <xdr:row>20</xdr:row>
      <xdr:rowOff>9526</xdr:rowOff>
    </xdr:to>
    <xdr:sp macro="" textlink="">
      <xdr:nvSpPr>
        <xdr:cNvPr id="247" name="Retângulo 246">
          <a:extLst>
            <a:ext uri="{FF2B5EF4-FFF2-40B4-BE49-F238E27FC236}">
              <a16:creationId xmlns:a16="http://schemas.microsoft.com/office/drawing/2014/main" id="{ED271655-4450-4AAE-B9A5-604048523165}"/>
            </a:ext>
          </a:extLst>
        </xdr:cNvPr>
        <xdr:cNvSpPr/>
      </xdr:nvSpPr>
      <xdr:spPr>
        <a:xfrm>
          <a:off x="18983324" y="4219575"/>
          <a:ext cx="1038225"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(dharma - o que mantém)</a:t>
          </a:r>
        </a:p>
      </xdr:txBody>
    </xdr:sp>
    <xdr:clientData/>
  </xdr:twoCellAnchor>
  <xdr:twoCellAnchor>
    <xdr:from>
      <xdr:col>87</xdr:col>
      <xdr:colOff>171449</xdr:colOff>
      <xdr:row>11</xdr:row>
      <xdr:rowOff>57150</xdr:rowOff>
    </xdr:from>
    <xdr:to>
      <xdr:col>92</xdr:col>
      <xdr:colOff>142874</xdr:colOff>
      <xdr:row>13</xdr:row>
      <xdr:rowOff>66676</xdr:rowOff>
    </xdr:to>
    <xdr:sp macro="" textlink="">
      <xdr:nvSpPr>
        <xdr:cNvPr id="248" name="Retângulo 247">
          <a:extLst>
            <a:ext uri="{FF2B5EF4-FFF2-40B4-BE49-F238E27FC236}">
              <a16:creationId xmlns:a16="http://schemas.microsoft.com/office/drawing/2014/main" id="{59B86751-9FD1-44AC-B0B6-4EC84F5E88DB}"/>
            </a:ext>
          </a:extLst>
        </xdr:cNvPr>
        <xdr:cNvSpPr/>
      </xdr:nvSpPr>
      <xdr:spPr>
        <a:xfrm>
          <a:off x="17678399" y="2676525"/>
          <a:ext cx="923925"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(Valor Psicológico)</a:t>
          </a:r>
        </a:p>
      </xdr:txBody>
    </xdr:sp>
    <xdr:clientData/>
  </xdr:twoCellAnchor>
  <xdr:twoCellAnchor>
    <xdr:from>
      <xdr:col>88</xdr:col>
      <xdr:colOff>19050</xdr:colOff>
      <xdr:row>20</xdr:row>
      <xdr:rowOff>9525</xdr:rowOff>
    </xdr:from>
    <xdr:to>
      <xdr:col>92</xdr:col>
      <xdr:colOff>142876</xdr:colOff>
      <xdr:row>22</xdr:row>
      <xdr:rowOff>19051</xdr:rowOff>
    </xdr:to>
    <xdr:sp macro="" textlink="">
      <xdr:nvSpPr>
        <xdr:cNvPr id="249" name="Retângulo 248">
          <a:extLst>
            <a:ext uri="{FF2B5EF4-FFF2-40B4-BE49-F238E27FC236}">
              <a16:creationId xmlns:a16="http://schemas.microsoft.com/office/drawing/2014/main" id="{79E47FEE-F0D7-479C-843A-6804E000F3EC}"/>
            </a:ext>
          </a:extLst>
        </xdr:cNvPr>
        <xdr:cNvSpPr/>
      </xdr:nvSpPr>
      <xdr:spPr>
        <a:xfrm>
          <a:off x="17716500" y="4686300"/>
          <a:ext cx="885826"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(Valor Moral)</a:t>
          </a:r>
        </a:p>
      </xdr:txBody>
    </xdr:sp>
    <xdr:clientData/>
  </xdr:twoCellAnchor>
  <xdr:twoCellAnchor>
    <xdr:from>
      <xdr:col>76</xdr:col>
      <xdr:colOff>57150</xdr:colOff>
      <xdr:row>19</xdr:row>
      <xdr:rowOff>200024</xdr:rowOff>
    </xdr:from>
    <xdr:to>
      <xdr:col>82</xdr:col>
      <xdr:colOff>123825</xdr:colOff>
      <xdr:row>22</xdr:row>
      <xdr:rowOff>190499</xdr:rowOff>
    </xdr:to>
    <xdr:sp macro="" textlink="">
      <xdr:nvSpPr>
        <xdr:cNvPr id="250" name="Retângulo 249">
          <a:extLst>
            <a:ext uri="{FF2B5EF4-FFF2-40B4-BE49-F238E27FC236}">
              <a16:creationId xmlns:a16="http://schemas.microsoft.com/office/drawing/2014/main" id="{39EF405A-60D4-48CA-BA09-17689075C32F}"/>
            </a:ext>
          </a:extLst>
        </xdr:cNvPr>
        <xdr:cNvSpPr/>
      </xdr:nvSpPr>
      <xdr:spPr>
        <a:xfrm>
          <a:off x="15468600" y="4648199"/>
          <a:ext cx="1209675" cy="6762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(Valor </a:t>
          </a:r>
        </a:p>
        <a:p>
          <a:pPr marL="0" indent="0" algn="ctr"/>
          <a:r>
            <a:rPr lang="pt-BR" sz="1200">
              <a:solidFill>
                <a:sysClr val="windowText" lastClr="000000"/>
              </a:solidFill>
              <a:latin typeface="+mn-lt"/>
              <a:ea typeface="+mn-ea"/>
              <a:cs typeface="+mn-cs"/>
            </a:rPr>
            <a:t>Econômico-financeiro)</a:t>
          </a:r>
        </a:p>
      </xdr:txBody>
    </xdr:sp>
    <xdr:clientData/>
  </xdr:twoCellAnchor>
  <xdr:twoCellAnchor>
    <xdr:from>
      <xdr:col>77</xdr:col>
      <xdr:colOff>28575</xdr:colOff>
      <xdr:row>11</xdr:row>
      <xdr:rowOff>114300</xdr:rowOff>
    </xdr:from>
    <xdr:to>
      <xdr:col>81</xdr:col>
      <xdr:colOff>152401</xdr:colOff>
      <xdr:row>13</xdr:row>
      <xdr:rowOff>123826</xdr:rowOff>
    </xdr:to>
    <xdr:sp macro="" textlink="">
      <xdr:nvSpPr>
        <xdr:cNvPr id="251" name="Retângulo 250">
          <a:extLst>
            <a:ext uri="{FF2B5EF4-FFF2-40B4-BE49-F238E27FC236}">
              <a16:creationId xmlns:a16="http://schemas.microsoft.com/office/drawing/2014/main" id="{60736B03-28AA-4D60-8213-8F39B2AC51EA}"/>
            </a:ext>
          </a:extLst>
        </xdr:cNvPr>
        <xdr:cNvSpPr/>
      </xdr:nvSpPr>
      <xdr:spPr>
        <a:xfrm>
          <a:off x="15630525" y="2733675"/>
          <a:ext cx="885826" cy="4667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(Valor Espiritual)</a:t>
          </a:r>
        </a:p>
      </xdr:txBody>
    </xdr:sp>
    <xdr:clientData/>
  </xdr:twoCellAnchor>
  <xdr:twoCellAnchor>
    <xdr:from>
      <xdr:col>70</xdr:col>
      <xdr:colOff>47626</xdr:colOff>
      <xdr:row>18</xdr:row>
      <xdr:rowOff>19049</xdr:rowOff>
    </xdr:from>
    <xdr:to>
      <xdr:col>76</xdr:col>
      <xdr:colOff>28576</xdr:colOff>
      <xdr:row>20</xdr:row>
      <xdr:rowOff>219074</xdr:rowOff>
    </xdr:to>
    <xdr:sp macro="" textlink="">
      <xdr:nvSpPr>
        <xdr:cNvPr id="252" name="Retângulo 251">
          <a:extLst>
            <a:ext uri="{FF2B5EF4-FFF2-40B4-BE49-F238E27FC236}">
              <a16:creationId xmlns:a16="http://schemas.microsoft.com/office/drawing/2014/main" id="{8D00B062-6F6F-4D4D-89B7-A771657E0449}"/>
            </a:ext>
          </a:extLst>
        </xdr:cNvPr>
        <xdr:cNvSpPr/>
      </xdr:nvSpPr>
      <xdr:spPr>
        <a:xfrm>
          <a:off x="14316076" y="4238624"/>
          <a:ext cx="1123950" cy="657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200">
              <a:solidFill>
                <a:sysClr val="windowText" lastClr="000000"/>
              </a:solidFill>
              <a:latin typeface="+mn-lt"/>
              <a:ea typeface="+mn-ea"/>
              <a:cs typeface="+mn-cs"/>
            </a:rPr>
            <a:t>(nihsreyasaya - a meta última da existência)</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9526</xdr:colOff>
      <xdr:row>2</xdr:row>
      <xdr:rowOff>19051</xdr:rowOff>
    </xdr:from>
    <xdr:to>
      <xdr:col>2</xdr:col>
      <xdr:colOff>9526</xdr:colOff>
      <xdr:row>2</xdr:row>
      <xdr:rowOff>209551</xdr:rowOff>
    </xdr:to>
    <xdr:pic>
      <xdr:nvPicPr>
        <xdr:cNvPr id="2" name="Gráfico 1" descr="Coração">
          <a:extLst>
            <a:ext uri="{FF2B5EF4-FFF2-40B4-BE49-F238E27FC236}">
              <a16:creationId xmlns:a16="http://schemas.microsoft.com/office/drawing/2014/main" id="{AAF1876B-6F5D-437C-AE2E-4396A324206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7251" y="581026"/>
          <a:ext cx="190500" cy="190500"/>
        </a:xfrm>
        <a:prstGeom prst="rect">
          <a:avLst/>
        </a:prstGeom>
      </xdr:spPr>
    </xdr:pic>
    <xdr:clientData/>
  </xdr:twoCellAnchor>
  <xdr:twoCellAnchor>
    <xdr:from>
      <xdr:col>3</xdr:col>
      <xdr:colOff>0</xdr:colOff>
      <xdr:row>2</xdr:row>
      <xdr:rowOff>9525</xdr:rowOff>
    </xdr:from>
    <xdr:to>
      <xdr:col>4</xdr:col>
      <xdr:colOff>9526</xdr:colOff>
      <xdr:row>2</xdr:row>
      <xdr:rowOff>209551</xdr:rowOff>
    </xdr:to>
    <xdr:pic>
      <xdr:nvPicPr>
        <xdr:cNvPr id="3" name="Gráfico 2" descr="Dólar">
          <a:extLst>
            <a:ext uri="{FF2B5EF4-FFF2-40B4-BE49-F238E27FC236}">
              <a16:creationId xmlns:a16="http://schemas.microsoft.com/office/drawing/2014/main" id="{C9A7F0D4-CD66-4C61-A06C-DF6814508A0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228725" y="571500"/>
          <a:ext cx="200026" cy="200026"/>
        </a:xfrm>
        <a:prstGeom prst="rect">
          <a:avLst/>
        </a:prstGeom>
      </xdr:spPr>
    </xdr:pic>
    <xdr:clientData/>
  </xdr:twoCellAnchor>
  <xdr:twoCellAnchor editAs="oneCell">
    <xdr:from>
      <xdr:col>4</xdr:col>
      <xdr:colOff>9525</xdr:colOff>
      <xdr:row>2</xdr:row>
      <xdr:rowOff>19050</xdr:rowOff>
    </xdr:from>
    <xdr:to>
      <xdr:col>5</xdr:col>
      <xdr:colOff>9525</xdr:colOff>
      <xdr:row>2</xdr:row>
      <xdr:rowOff>209550</xdr:rowOff>
    </xdr:to>
    <xdr:pic>
      <xdr:nvPicPr>
        <xdr:cNvPr id="4" name="Gráfico 3" descr="Américas no globo terrestre">
          <a:extLst>
            <a:ext uri="{FF2B5EF4-FFF2-40B4-BE49-F238E27FC236}">
              <a16:creationId xmlns:a16="http://schemas.microsoft.com/office/drawing/2014/main" id="{8572ADF6-6244-4161-A14A-8DA841D184B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428750" y="581025"/>
          <a:ext cx="190500" cy="190500"/>
        </a:xfrm>
        <a:prstGeom prst="rect">
          <a:avLst/>
        </a:prstGeom>
      </xdr:spPr>
    </xdr:pic>
    <xdr:clientData/>
  </xdr:twoCellAnchor>
  <xdr:twoCellAnchor editAs="oneCell">
    <xdr:from>
      <xdr:col>2</xdr:col>
      <xdr:colOff>9525</xdr:colOff>
      <xdr:row>2</xdr:row>
      <xdr:rowOff>19050</xdr:rowOff>
    </xdr:from>
    <xdr:to>
      <xdr:col>3</xdr:col>
      <xdr:colOff>9525</xdr:colOff>
      <xdr:row>2</xdr:row>
      <xdr:rowOff>209550</xdr:rowOff>
    </xdr:to>
    <xdr:pic>
      <xdr:nvPicPr>
        <xdr:cNvPr id="5" name="Gráfico 4" descr="Troféu">
          <a:extLst>
            <a:ext uri="{FF2B5EF4-FFF2-40B4-BE49-F238E27FC236}">
              <a16:creationId xmlns:a16="http://schemas.microsoft.com/office/drawing/2014/main" id="{61D39B2E-64C1-4D11-A771-580CE42DA84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47750" y="581025"/>
          <a:ext cx="190500" cy="1905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xdr:row>
      <xdr:rowOff>0</xdr:rowOff>
    </xdr:from>
    <xdr:to>
      <xdr:col>4</xdr:col>
      <xdr:colOff>9525</xdr:colOff>
      <xdr:row>10</xdr:row>
      <xdr:rowOff>9525</xdr:rowOff>
    </xdr:to>
    <xdr:sp macro="" textlink="">
      <xdr:nvSpPr>
        <xdr:cNvPr id="2" name="Retângulo: Cantos Arredondados 1">
          <a:extLst>
            <a:ext uri="{FF2B5EF4-FFF2-40B4-BE49-F238E27FC236}">
              <a16:creationId xmlns:a16="http://schemas.microsoft.com/office/drawing/2014/main" id="{D49567BB-9CD3-406E-B1CE-211ADC2F9ACE}"/>
            </a:ext>
          </a:extLst>
        </xdr:cNvPr>
        <xdr:cNvSpPr/>
      </xdr:nvSpPr>
      <xdr:spPr>
        <a:xfrm>
          <a:off x="1857375" y="790575"/>
          <a:ext cx="4133850" cy="1609725"/>
        </a:xfrm>
        <a:prstGeom prst="roundRect">
          <a:avLst/>
        </a:prstGeom>
        <a:noFill/>
        <a:ln w="19050">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baseline="0">
            <a:solidFill>
              <a:sysClr val="windowText" lastClr="000000"/>
            </a:solidFill>
            <a:latin typeface="+mn-lt"/>
            <a:ea typeface="+mn-ea"/>
            <a:cs typeface="+mn-cs"/>
          </a:endParaRPr>
        </a:p>
      </xdr:txBody>
    </xdr:sp>
    <xdr:clientData/>
  </xdr:twoCellAnchor>
  <xdr:twoCellAnchor>
    <xdr:from>
      <xdr:col>1</xdr:col>
      <xdr:colOff>0</xdr:colOff>
      <xdr:row>11</xdr:row>
      <xdr:rowOff>0</xdr:rowOff>
    </xdr:from>
    <xdr:to>
      <xdr:col>4</xdr:col>
      <xdr:colOff>9525</xdr:colOff>
      <xdr:row>18</xdr:row>
      <xdr:rowOff>9525</xdr:rowOff>
    </xdr:to>
    <xdr:sp macro="" textlink="">
      <xdr:nvSpPr>
        <xdr:cNvPr id="3" name="Retângulo: Cantos Arredondados 2">
          <a:extLst>
            <a:ext uri="{FF2B5EF4-FFF2-40B4-BE49-F238E27FC236}">
              <a16:creationId xmlns:a16="http://schemas.microsoft.com/office/drawing/2014/main" id="{242D5A1B-D4D5-4B8B-9899-C9933430351A}"/>
            </a:ext>
          </a:extLst>
        </xdr:cNvPr>
        <xdr:cNvSpPr/>
      </xdr:nvSpPr>
      <xdr:spPr>
        <a:xfrm>
          <a:off x="1857375" y="2619375"/>
          <a:ext cx="4133850" cy="1609725"/>
        </a:xfrm>
        <a:prstGeom prst="roundRect">
          <a:avLst/>
        </a:prstGeom>
        <a:noFill/>
        <a:ln w="19050">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baseline="0">
            <a:solidFill>
              <a:sysClr val="windowText" lastClr="000000"/>
            </a:solidFill>
            <a:latin typeface="+mn-lt"/>
            <a:ea typeface="+mn-ea"/>
            <a:cs typeface="+mn-cs"/>
          </a:endParaRPr>
        </a:p>
      </xdr:txBody>
    </xdr:sp>
    <xdr:clientData/>
  </xdr:twoCellAnchor>
  <xdr:twoCellAnchor>
    <xdr:from>
      <xdr:col>1</xdr:col>
      <xdr:colOff>0</xdr:colOff>
      <xdr:row>19</xdr:row>
      <xdr:rowOff>0</xdr:rowOff>
    </xdr:from>
    <xdr:to>
      <xdr:col>4</xdr:col>
      <xdr:colOff>9525</xdr:colOff>
      <xdr:row>26</xdr:row>
      <xdr:rowOff>9525</xdr:rowOff>
    </xdr:to>
    <xdr:sp macro="" textlink="">
      <xdr:nvSpPr>
        <xdr:cNvPr id="4" name="Retângulo: Cantos Arredondados 3">
          <a:extLst>
            <a:ext uri="{FF2B5EF4-FFF2-40B4-BE49-F238E27FC236}">
              <a16:creationId xmlns:a16="http://schemas.microsoft.com/office/drawing/2014/main" id="{2C31DC7F-1DD3-44C3-BDF9-58024FB18299}"/>
            </a:ext>
          </a:extLst>
        </xdr:cNvPr>
        <xdr:cNvSpPr/>
      </xdr:nvSpPr>
      <xdr:spPr>
        <a:xfrm>
          <a:off x="1857375" y="4448175"/>
          <a:ext cx="4133850" cy="1609725"/>
        </a:xfrm>
        <a:prstGeom prst="roundRect">
          <a:avLst/>
        </a:prstGeom>
        <a:noFill/>
        <a:ln w="19050">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baseline="0">
            <a:solidFill>
              <a:sysClr val="windowText" lastClr="000000"/>
            </a:solidFill>
            <a:latin typeface="+mn-lt"/>
            <a:ea typeface="+mn-ea"/>
            <a:cs typeface="+mn-cs"/>
          </a:endParaRPr>
        </a:p>
      </xdr:txBody>
    </xdr:sp>
    <xdr:clientData/>
  </xdr:twoCellAnchor>
  <xdr:twoCellAnchor>
    <xdr:from>
      <xdr:col>1</xdr:col>
      <xdr:colOff>0</xdr:colOff>
      <xdr:row>27</xdr:row>
      <xdr:rowOff>0</xdr:rowOff>
    </xdr:from>
    <xdr:to>
      <xdr:col>4</xdr:col>
      <xdr:colOff>9525</xdr:colOff>
      <xdr:row>34</xdr:row>
      <xdr:rowOff>9525</xdr:rowOff>
    </xdr:to>
    <xdr:sp macro="" textlink="">
      <xdr:nvSpPr>
        <xdr:cNvPr id="5" name="Retângulo: Cantos Arredondados 4">
          <a:extLst>
            <a:ext uri="{FF2B5EF4-FFF2-40B4-BE49-F238E27FC236}">
              <a16:creationId xmlns:a16="http://schemas.microsoft.com/office/drawing/2014/main" id="{BFD1B32D-4B0C-4F34-B284-713328722E5E}"/>
            </a:ext>
          </a:extLst>
        </xdr:cNvPr>
        <xdr:cNvSpPr/>
      </xdr:nvSpPr>
      <xdr:spPr>
        <a:xfrm>
          <a:off x="1857375" y="6276975"/>
          <a:ext cx="4133850" cy="1609725"/>
        </a:xfrm>
        <a:prstGeom prst="roundRect">
          <a:avLst/>
        </a:prstGeom>
        <a:noFill/>
        <a:ln w="19050">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baseline="0">
            <a:solidFill>
              <a:sysClr val="windowText" lastClr="000000"/>
            </a:solidFill>
            <a:latin typeface="+mn-lt"/>
            <a:ea typeface="+mn-ea"/>
            <a:cs typeface="+mn-cs"/>
          </a:endParaRPr>
        </a:p>
      </xdr:txBody>
    </xdr:sp>
    <xdr:clientData/>
  </xdr:twoCellAnchor>
  <xdr:twoCellAnchor>
    <xdr:from>
      <xdr:col>1</xdr:col>
      <xdr:colOff>0</xdr:colOff>
      <xdr:row>35</xdr:row>
      <xdr:rowOff>0</xdr:rowOff>
    </xdr:from>
    <xdr:to>
      <xdr:col>4</xdr:col>
      <xdr:colOff>9525</xdr:colOff>
      <xdr:row>40</xdr:row>
      <xdr:rowOff>9525</xdr:rowOff>
    </xdr:to>
    <xdr:sp macro="" textlink="">
      <xdr:nvSpPr>
        <xdr:cNvPr id="6" name="Retângulo: Cantos Arredondados 5">
          <a:extLst>
            <a:ext uri="{FF2B5EF4-FFF2-40B4-BE49-F238E27FC236}">
              <a16:creationId xmlns:a16="http://schemas.microsoft.com/office/drawing/2014/main" id="{9430DC55-C84D-4FD9-B033-211A1BDABDB5}"/>
            </a:ext>
          </a:extLst>
        </xdr:cNvPr>
        <xdr:cNvSpPr/>
      </xdr:nvSpPr>
      <xdr:spPr>
        <a:xfrm>
          <a:off x="1857375" y="8105775"/>
          <a:ext cx="4133850" cy="1152525"/>
        </a:xfrm>
        <a:prstGeom prst="roundRect">
          <a:avLst/>
        </a:prstGeom>
        <a:noFill/>
        <a:ln w="19050">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baseline="0">
            <a:solidFill>
              <a:sysClr val="windowText" lastClr="000000"/>
            </a:solidFill>
            <a:latin typeface="+mn-lt"/>
            <a:ea typeface="+mn-ea"/>
            <a:cs typeface="+mn-cs"/>
          </a:endParaRPr>
        </a:p>
      </xdr:txBody>
    </xdr:sp>
    <xdr:clientData/>
  </xdr:twoCellAnchor>
  <xdr:twoCellAnchor>
    <xdr:from>
      <xdr:col>1</xdr:col>
      <xdr:colOff>0</xdr:colOff>
      <xdr:row>40</xdr:row>
      <xdr:rowOff>228599</xdr:rowOff>
    </xdr:from>
    <xdr:to>
      <xdr:col>4</xdr:col>
      <xdr:colOff>9525</xdr:colOff>
      <xdr:row>45</xdr:row>
      <xdr:rowOff>9524</xdr:rowOff>
    </xdr:to>
    <xdr:sp macro="" textlink="">
      <xdr:nvSpPr>
        <xdr:cNvPr id="7" name="Retângulo: Cantos Arredondados 6">
          <a:extLst>
            <a:ext uri="{FF2B5EF4-FFF2-40B4-BE49-F238E27FC236}">
              <a16:creationId xmlns:a16="http://schemas.microsoft.com/office/drawing/2014/main" id="{1B19DB77-4A36-4DE4-B965-EAC43B75B1B7}"/>
            </a:ext>
          </a:extLst>
        </xdr:cNvPr>
        <xdr:cNvSpPr/>
      </xdr:nvSpPr>
      <xdr:spPr>
        <a:xfrm>
          <a:off x="1857375" y="9477374"/>
          <a:ext cx="4133850" cy="923925"/>
        </a:xfrm>
        <a:prstGeom prst="roundRect">
          <a:avLst/>
        </a:prstGeom>
        <a:noFill/>
        <a:ln w="19050">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baseline="0">
            <a:solidFill>
              <a:sysClr val="windowText" lastClr="000000"/>
            </a:solidFill>
            <a:latin typeface="+mn-lt"/>
            <a:ea typeface="+mn-ea"/>
            <a:cs typeface="+mn-cs"/>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343693</xdr:colOff>
      <xdr:row>17</xdr:row>
      <xdr:rowOff>144790</xdr:rowOff>
    </xdr:from>
    <xdr:to>
      <xdr:col>5</xdr:col>
      <xdr:colOff>5555</xdr:colOff>
      <xdr:row>27</xdr:row>
      <xdr:rowOff>141918</xdr:rowOff>
    </xdr:to>
    <xdr:pic>
      <xdr:nvPicPr>
        <xdr:cNvPr id="2" name="Imagem 1">
          <a:extLst>
            <a:ext uri="{FF2B5EF4-FFF2-40B4-BE49-F238E27FC236}">
              <a16:creationId xmlns:a16="http://schemas.microsoft.com/office/drawing/2014/main" id="{32C7DBDC-0B7C-4E00-8E08-231B51649F8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2772568" y="3449965"/>
          <a:ext cx="3786187" cy="2283128"/>
        </a:xfrm>
        <a:prstGeom prst="rect">
          <a:avLst/>
        </a:prstGeom>
        <a:ln>
          <a:noFill/>
        </a:ln>
      </xdr:spPr>
    </xdr:pic>
    <xdr:clientData/>
  </xdr:twoCellAnchor>
  <xdr:twoCellAnchor>
    <xdr:from>
      <xdr:col>2</xdr:col>
      <xdr:colOff>1771649</xdr:colOff>
      <xdr:row>5</xdr:row>
      <xdr:rowOff>38100</xdr:rowOff>
    </xdr:from>
    <xdr:to>
      <xdr:col>4</xdr:col>
      <xdr:colOff>1095374</xdr:colOff>
      <xdr:row>15</xdr:row>
      <xdr:rowOff>76424</xdr:rowOff>
    </xdr:to>
    <xdr:sp macro="" textlink="">
      <xdr:nvSpPr>
        <xdr:cNvPr id="3" name="Elipse 2">
          <a:extLst>
            <a:ext uri="{FF2B5EF4-FFF2-40B4-BE49-F238E27FC236}">
              <a16:creationId xmlns:a16="http://schemas.microsoft.com/office/drawing/2014/main" id="{C042EA07-64CD-4381-8FAE-704A7C723D33}"/>
            </a:ext>
          </a:extLst>
        </xdr:cNvPr>
        <xdr:cNvSpPr>
          <a:spLocks noChangeAspect="1"/>
        </xdr:cNvSpPr>
      </xdr:nvSpPr>
      <xdr:spPr>
        <a:xfrm>
          <a:off x="4476749" y="600075"/>
          <a:ext cx="2314575" cy="2324324"/>
        </a:xfrm>
        <a:prstGeom prst="ellipse">
          <a:avLst/>
        </a:prstGeom>
        <a:no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baseline="0">
              <a:solidFill>
                <a:sysClr val="windowText" lastClr="000000"/>
              </a:solidFill>
            </a:rPr>
            <a:t>Dream for 10 years</a:t>
          </a:r>
          <a:endParaRPr lang="pt-BR" sz="1100">
            <a:solidFill>
              <a:sysClr val="windowText" lastClr="000000"/>
            </a:solidFill>
          </a:endParaRPr>
        </a:p>
      </xdr:txBody>
    </xdr:sp>
    <xdr:clientData/>
  </xdr:twoCellAnchor>
  <xdr:twoCellAnchor editAs="oneCell">
    <xdr:from>
      <xdr:col>4</xdr:col>
      <xdr:colOff>171450</xdr:colOff>
      <xdr:row>15</xdr:row>
      <xdr:rowOff>85725</xdr:rowOff>
    </xdr:from>
    <xdr:to>
      <xdr:col>4</xdr:col>
      <xdr:colOff>523875</xdr:colOff>
      <xdr:row>18</xdr:row>
      <xdr:rowOff>40005</xdr:rowOff>
    </xdr:to>
    <xdr:pic>
      <xdr:nvPicPr>
        <xdr:cNvPr id="4" name="Gráfico 3" descr="Marcador">
          <a:extLst>
            <a:ext uri="{FF2B5EF4-FFF2-40B4-BE49-F238E27FC236}">
              <a16:creationId xmlns:a16="http://schemas.microsoft.com/office/drawing/2014/main" id="{AAA96C8C-00DD-46B3-9D89-91985F296E60}"/>
            </a:ext>
          </a:extLst>
        </xdr:cNvPr>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val="0"/>
            </a:ext>
            <a:ext uri="{96DAC541-7B7A-43D3-8B79-37D633B846F1}">
              <asvg:svgBlip xmlns:asvg="http://schemas.microsoft.com/office/drawing/2016/SVG/main" r:embed="rId3"/>
            </a:ext>
          </a:extLst>
        </a:blip>
        <a:srcRect l="22321" r="22619"/>
        <a:stretch/>
      </xdr:blipFill>
      <xdr:spPr>
        <a:xfrm>
          <a:off x="5867400" y="2933700"/>
          <a:ext cx="352425" cy="640080"/>
        </a:xfrm>
        <a:prstGeom prst="rect">
          <a:avLst/>
        </a:prstGeom>
      </xdr:spPr>
    </xdr:pic>
    <xdr:clientData/>
  </xdr:twoCellAnchor>
  <xdr:twoCellAnchor>
    <xdr:from>
      <xdr:col>0</xdr:col>
      <xdr:colOff>762000</xdr:colOff>
      <xdr:row>15</xdr:row>
      <xdr:rowOff>114300</xdr:rowOff>
    </xdr:from>
    <xdr:to>
      <xdr:col>2</xdr:col>
      <xdr:colOff>371475</xdr:colOff>
      <xdr:row>25</xdr:row>
      <xdr:rowOff>142875</xdr:rowOff>
    </xdr:to>
    <xdr:sp macro="" textlink="">
      <xdr:nvSpPr>
        <xdr:cNvPr id="5" name="Elipse 4">
          <a:extLst>
            <a:ext uri="{FF2B5EF4-FFF2-40B4-BE49-F238E27FC236}">
              <a16:creationId xmlns:a16="http://schemas.microsoft.com/office/drawing/2014/main" id="{A9511CB5-8E69-4502-911B-A9162C165827}"/>
            </a:ext>
          </a:extLst>
        </xdr:cNvPr>
        <xdr:cNvSpPr>
          <a:spLocks noChangeAspect="1"/>
        </xdr:cNvSpPr>
      </xdr:nvSpPr>
      <xdr:spPr>
        <a:xfrm>
          <a:off x="762000" y="2962275"/>
          <a:ext cx="2314575" cy="2314575"/>
        </a:xfrm>
        <a:prstGeom prst="ellipse">
          <a:avLst/>
        </a:prstGeom>
        <a:no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baseline="0">
              <a:solidFill>
                <a:sysClr val="windowText" lastClr="000000"/>
              </a:solidFill>
            </a:rPr>
            <a:t>Dream for 5 years.</a:t>
          </a:r>
        </a:p>
        <a:p>
          <a:pPr algn="ctr"/>
          <a:r>
            <a:rPr lang="pt-BR" sz="1100" baseline="0">
              <a:solidFill>
                <a:sysClr val="windowText" lastClr="000000"/>
              </a:solidFill>
            </a:rPr>
            <a:t>How to help me in the dream for 10 years?</a:t>
          </a:r>
          <a:endParaRPr lang="pt-BR" sz="1100">
            <a:solidFill>
              <a:sysClr val="windowText" lastClr="000000"/>
            </a:solidFill>
          </a:endParaRPr>
        </a:p>
      </xdr:txBody>
    </xdr:sp>
    <xdr:clientData/>
  </xdr:twoCellAnchor>
  <xdr:twoCellAnchor editAs="oneCell">
    <xdr:from>
      <xdr:col>2</xdr:col>
      <xdr:colOff>1314450</xdr:colOff>
      <xdr:row>17</xdr:row>
      <xdr:rowOff>76200</xdr:rowOff>
    </xdr:from>
    <xdr:to>
      <xdr:col>2</xdr:col>
      <xdr:colOff>1685926</xdr:colOff>
      <xdr:row>20</xdr:row>
      <xdr:rowOff>30480</xdr:rowOff>
    </xdr:to>
    <xdr:pic>
      <xdr:nvPicPr>
        <xdr:cNvPr id="6" name="Gráfico 5" descr="Marcador">
          <a:extLst>
            <a:ext uri="{FF2B5EF4-FFF2-40B4-BE49-F238E27FC236}">
              <a16:creationId xmlns:a16="http://schemas.microsoft.com/office/drawing/2014/main" id="{319E120C-CBE6-4C4B-9D17-967FAF331EF0}"/>
            </a:ext>
          </a:extLst>
        </xdr:cNvPr>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val="0"/>
            </a:ext>
            <a:ext uri="{96DAC541-7B7A-43D3-8B79-37D633B846F1}">
              <asvg:svgBlip xmlns:asvg="http://schemas.microsoft.com/office/drawing/2016/SVG/main" r:embed="rId5"/>
            </a:ext>
          </a:extLst>
        </a:blip>
        <a:srcRect l="20833" r="21132"/>
        <a:stretch/>
      </xdr:blipFill>
      <xdr:spPr>
        <a:xfrm>
          <a:off x="4019550" y="3381375"/>
          <a:ext cx="371476" cy="640080"/>
        </a:xfrm>
        <a:prstGeom prst="rect">
          <a:avLst/>
        </a:prstGeom>
      </xdr:spPr>
    </xdr:pic>
    <xdr:clientData/>
  </xdr:twoCellAnchor>
  <xdr:twoCellAnchor>
    <xdr:from>
      <xdr:col>2</xdr:col>
      <xdr:colOff>1771649</xdr:colOff>
      <xdr:row>25</xdr:row>
      <xdr:rowOff>38100</xdr:rowOff>
    </xdr:from>
    <xdr:to>
      <xdr:col>4</xdr:col>
      <xdr:colOff>1095599</xdr:colOff>
      <xdr:row>35</xdr:row>
      <xdr:rowOff>66675</xdr:rowOff>
    </xdr:to>
    <xdr:sp macro="" textlink="">
      <xdr:nvSpPr>
        <xdr:cNvPr id="7" name="Elipse 6">
          <a:extLst>
            <a:ext uri="{FF2B5EF4-FFF2-40B4-BE49-F238E27FC236}">
              <a16:creationId xmlns:a16="http://schemas.microsoft.com/office/drawing/2014/main" id="{BAF91C76-C167-477E-8336-4716E805E143}"/>
            </a:ext>
          </a:extLst>
        </xdr:cNvPr>
        <xdr:cNvSpPr>
          <a:spLocks noChangeAspect="1"/>
        </xdr:cNvSpPr>
      </xdr:nvSpPr>
      <xdr:spPr>
        <a:xfrm>
          <a:off x="4476749" y="5172075"/>
          <a:ext cx="2314800" cy="2314575"/>
        </a:xfrm>
        <a:prstGeom prst="ellipse">
          <a:avLst/>
        </a:prstGeom>
        <a:solidFill>
          <a:schemeClr val="bg1"/>
        </a:solid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baseline="0">
              <a:solidFill>
                <a:sysClr val="windowText" lastClr="000000"/>
              </a:solidFill>
            </a:rPr>
            <a:t>Dream for 1 year.</a:t>
          </a:r>
        </a:p>
        <a:p>
          <a:pPr algn="ctr"/>
          <a:r>
            <a:rPr lang="pt-BR" sz="1100" baseline="0">
              <a:solidFill>
                <a:sysClr val="windowText" lastClr="000000"/>
              </a:solidFill>
            </a:rPr>
            <a:t>Why is it important </a:t>
          </a:r>
        </a:p>
        <a:p>
          <a:pPr algn="ctr"/>
          <a:r>
            <a:rPr lang="pt-BR" sz="1100" baseline="0">
              <a:solidFill>
                <a:sysClr val="windowText" lastClr="000000"/>
              </a:solidFill>
            </a:rPr>
            <a:t>to me?</a:t>
          </a:r>
        </a:p>
        <a:p>
          <a:pPr algn="ctr"/>
          <a:r>
            <a:rPr lang="pt-BR" sz="1100" baseline="0">
              <a:solidFill>
                <a:sysClr val="windowText" lastClr="000000"/>
              </a:solidFill>
            </a:rPr>
            <a:t>How does it help me in the 5-year dream?</a:t>
          </a:r>
          <a:endParaRPr lang="pt-BR" sz="1100">
            <a:solidFill>
              <a:sysClr val="windowText" lastClr="000000"/>
            </a:solidFill>
          </a:endParaRPr>
        </a:p>
      </xdr:txBody>
    </xdr:sp>
    <xdr:clientData/>
  </xdr:twoCellAnchor>
  <xdr:twoCellAnchor editAs="oneCell">
    <xdr:from>
      <xdr:col>3</xdr:col>
      <xdr:colOff>314325</xdr:colOff>
      <xdr:row>22</xdr:row>
      <xdr:rowOff>0</xdr:rowOff>
    </xdr:from>
    <xdr:to>
      <xdr:col>3</xdr:col>
      <xdr:colOff>687709</xdr:colOff>
      <xdr:row>24</xdr:row>
      <xdr:rowOff>182880</xdr:rowOff>
    </xdr:to>
    <xdr:pic>
      <xdr:nvPicPr>
        <xdr:cNvPr id="8" name="Gráfico 7" descr="Marcador">
          <a:extLst>
            <a:ext uri="{FF2B5EF4-FFF2-40B4-BE49-F238E27FC236}">
              <a16:creationId xmlns:a16="http://schemas.microsoft.com/office/drawing/2014/main" id="{E3C86160-099B-4701-B223-68779F18960A}"/>
            </a:ext>
          </a:extLst>
        </xdr:cNvPr>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val="0"/>
            </a:ext>
            <a:ext uri="{96DAC541-7B7A-43D3-8B79-37D633B846F1}">
              <asvg:svgBlip xmlns:asvg="http://schemas.microsoft.com/office/drawing/2016/SVG/main" r:embed="rId5"/>
            </a:ext>
          </a:extLst>
        </a:blip>
        <a:srcRect l="20833" r="20833"/>
        <a:stretch/>
      </xdr:blipFill>
      <xdr:spPr>
        <a:xfrm>
          <a:off x="4876800" y="4448175"/>
          <a:ext cx="373384" cy="640080"/>
        </a:xfrm>
        <a:prstGeom prst="rect">
          <a:avLst/>
        </a:prstGeom>
      </xdr:spPr>
    </xdr:pic>
    <xdr:clientData/>
  </xdr:twoCellAnchor>
  <xdr:twoCellAnchor>
    <xdr:from>
      <xdr:col>1</xdr:col>
      <xdr:colOff>666750</xdr:colOff>
      <xdr:row>34</xdr:row>
      <xdr:rowOff>171450</xdr:rowOff>
    </xdr:from>
    <xdr:to>
      <xdr:col>2</xdr:col>
      <xdr:colOff>1123950</xdr:colOff>
      <xdr:row>44</xdr:row>
      <xdr:rowOff>200025</xdr:rowOff>
    </xdr:to>
    <xdr:sp macro="" textlink="">
      <xdr:nvSpPr>
        <xdr:cNvPr id="9" name="Elipse 8">
          <a:extLst>
            <a:ext uri="{FF2B5EF4-FFF2-40B4-BE49-F238E27FC236}">
              <a16:creationId xmlns:a16="http://schemas.microsoft.com/office/drawing/2014/main" id="{964F8CB3-B0BB-4647-BDBF-A5F2C033A9FE}"/>
            </a:ext>
          </a:extLst>
        </xdr:cNvPr>
        <xdr:cNvSpPr>
          <a:spLocks noChangeAspect="1"/>
        </xdr:cNvSpPr>
      </xdr:nvSpPr>
      <xdr:spPr>
        <a:xfrm>
          <a:off x="1514475" y="7362825"/>
          <a:ext cx="2314575" cy="2314575"/>
        </a:xfrm>
        <a:prstGeom prst="ellipse">
          <a:avLst/>
        </a:prstGeom>
        <a:solidFill>
          <a:schemeClr val="bg1"/>
        </a:solid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a:solidFill>
                <a:sysClr val="windowText" lastClr="000000"/>
              </a:solidFill>
            </a:rPr>
            <a:t>Current situation</a:t>
          </a:r>
        </a:p>
      </xdr:txBody>
    </xdr:sp>
    <xdr:clientData/>
  </xdr:twoCellAnchor>
  <xdr:twoCellAnchor>
    <xdr:from>
      <xdr:col>0</xdr:col>
      <xdr:colOff>762000</xdr:colOff>
      <xdr:row>6</xdr:row>
      <xdr:rowOff>133350</xdr:rowOff>
    </xdr:from>
    <xdr:to>
      <xdr:col>2</xdr:col>
      <xdr:colOff>1657350</xdr:colOff>
      <xdr:row>15</xdr:row>
      <xdr:rowOff>19050</xdr:rowOff>
    </xdr:to>
    <xdr:sp macro="" textlink="">
      <xdr:nvSpPr>
        <xdr:cNvPr id="10" name="Retângulo: Cantos Arredondados 9">
          <a:extLst>
            <a:ext uri="{FF2B5EF4-FFF2-40B4-BE49-F238E27FC236}">
              <a16:creationId xmlns:a16="http://schemas.microsoft.com/office/drawing/2014/main" id="{AF8683C7-F451-4E0A-9FC3-1EBF20949134}"/>
            </a:ext>
          </a:extLst>
        </xdr:cNvPr>
        <xdr:cNvSpPr/>
      </xdr:nvSpPr>
      <xdr:spPr>
        <a:xfrm>
          <a:off x="762000" y="923925"/>
          <a:ext cx="3600450" cy="1943100"/>
        </a:xfrm>
        <a:prstGeom prst="roundRect">
          <a:avLst/>
        </a:prstGeom>
        <a:no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r>
            <a:rPr lang="pt-BR" sz="1100" baseline="0">
              <a:solidFill>
                <a:sysClr val="windowText" lastClr="000000"/>
              </a:solidFill>
              <a:latin typeface="+mn-lt"/>
              <a:ea typeface="+mn-ea"/>
              <a:cs typeface="+mn-cs"/>
            </a:rPr>
            <a:t>Dreams to be realized from 6th to 9th year.</a:t>
          </a:r>
        </a:p>
      </xdr:txBody>
    </xdr:sp>
    <xdr:clientData/>
  </xdr:twoCellAnchor>
  <xdr:twoCellAnchor>
    <xdr:from>
      <xdr:col>0</xdr:col>
      <xdr:colOff>771525</xdr:colOff>
      <xdr:row>26</xdr:row>
      <xdr:rowOff>19050</xdr:rowOff>
    </xdr:from>
    <xdr:to>
      <xdr:col>2</xdr:col>
      <xdr:colOff>1352550</xdr:colOff>
      <xdr:row>34</xdr:row>
      <xdr:rowOff>57150</xdr:rowOff>
    </xdr:to>
    <xdr:sp macro="" textlink="">
      <xdr:nvSpPr>
        <xdr:cNvPr id="11" name="Retângulo: Cantos Arredondados 10">
          <a:extLst>
            <a:ext uri="{FF2B5EF4-FFF2-40B4-BE49-F238E27FC236}">
              <a16:creationId xmlns:a16="http://schemas.microsoft.com/office/drawing/2014/main" id="{CAD607B7-E809-417C-941F-8093AEB9F900}"/>
            </a:ext>
          </a:extLst>
        </xdr:cNvPr>
        <xdr:cNvSpPr/>
      </xdr:nvSpPr>
      <xdr:spPr>
        <a:xfrm>
          <a:off x="771525" y="5381625"/>
          <a:ext cx="3286125" cy="1866900"/>
        </a:xfrm>
        <a:prstGeom prst="roundRect">
          <a:avLst/>
        </a:prstGeom>
        <a:solidFill>
          <a:schemeClr val="bg1"/>
        </a:solid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r>
            <a:rPr lang="pt-BR" sz="1100" baseline="0">
              <a:solidFill>
                <a:sysClr val="windowText" lastClr="000000"/>
              </a:solidFill>
              <a:latin typeface="+mn-lt"/>
              <a:ea typeface="+mn-ea"/>
              <a:cs typeface="+mn-cs"/>
            </a:rPr>
            <a:t>Dreams to be realized from </a:t>
          </a:r>
        </a:p>
        <a:p>
          <a:pPr marL="0" indent="0" algn="ctr"/>
          <a:r>
            <a:rPr lang="pt-BR" sz="1100" baseline="0">
              <a:solidFill>
                <a:sysClr val="windowText" lastClr="000000"/>
              </a:solidFill>
              <a:latin typeface="+mn-lt"/>
              <a:ea typeface="+mn-ea"/>
              <a:cs typeface="+mn-cs"/>
            </a:rPr>
            <a:t>the 2nd to the 4th year.</a:t>
          </a:r>
        </a:p>
      </xdr:txBody>
    </xdr:sp>
    <xdr:clientData/>
  </xdr:twoCellAnchor>
  <xdr:twoCellAnchor>
    <xdr:from>
      <xdr:col>2</xdr:col>
      <xdr:colOff>1552575</xdr:colOff>
      <xdr:row>14</xdr:row>
      <xdr:rowOff>171450</xdr:rowOff>
    </xdr:from>
    <xdr:to>
      <xdr:col>3</xdr:col>
      <xdr:colOff>376237</xdr:colOff>
      <xdr:row>17</xdr:row>
      <xdr:rowOff>143834</xdr:rowOff>
    </xdr:to>
    <xdr:cxnSp macro="">
      <xdr:nvCxnSpPr>
        <xdr:cNvPr id="12" name="Conector reto 11">
          <a:extLst>
            <a:ext uri="{FF2B5EF4-FFF2-40B4-BE49-F238E27FC236}">
              <a16:creationId xmlns:a16="http://schemas.microsoft.com/office/drawing/2014/main" id="{F85682D8-B52A-464B-AAB3-99BB24097728}"/>
            </a:ext>
          </a:extLst>
        </xdr:cNvPr>
        <xdr:cNvCxnSpPr>
          <a:endCxn id="2" idx="0"/>
        </xdr:cNvCxnSpPr>
      </xdr:nvCxnSpPr>
      <xdr:spPr>
        <a:xfrm>
          <a:off x="4257675" y="2790825"/>
          <a:ext cx="681037" cy="658184"/>
        </a:xfrm>
        <a:prstGeom prst="line">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1566863</xdr:colOff>
      <xdr:row>21</xdr:row>
      <xdr:rowOff>152400</xdr:rowOff>
    </xdr:from>
    <xdr:to>
      <xdr:col>2</xdr:col>
      <xdr:colOff>1323975</xdr:colOff>
      <xdr:row>26</xdr:row>
      <xdr:rowOff>19050</xdr:rowOff>
    </xdr:to>
    <xdr:cxnSp macro="">
      <xdr:nvCxnSpPr>
        <xdr:cNvPr id="13" name="Conector reto 12">
          <a:extLst>
            <a:ext uri="{FF2B5EF4-FFF2-40B4-BE49-F238E27FC236}">
              <a16:creationId xmlns:a16="http://schemas.microsoft.com/office/drawing/2014/main" id="{AED77B3E-29B7-4D85-9C75-A431EEFA7DE8}"/>
            </a:ext>
          </a:extLst>
        </xdr:cNvPr>
        <xdr:cNvCxnSpPr>
          <a:stCxn id="11" idx="0"/>
        </xdr:cNvCxnSpPr>
      </xdr:nvCxnSpPr>
      <xdr:spPr>
        <a:xfrm flipV="1">
          <a:off x="2414588" y="4371975"/>
          <a:ext cx="1614487" cy="1009650"/>
        </a:xfrm>
        <a:prstGeom prst="line">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1276350</xdr:colOff>
      <xdr:row>23</xdr:row>
      <xdr:rowOff>76200</xdr:rowOff>
    </xdr:from>
    <xdr:to>
      <xdr:col>2</xdr:col>
      <xdr:colOff>1649734</xdr:colOff>
      <xdr:row>26</xdr:row>
      <xdr:rowOff>30480</xdr:rowOff>
    </xdr:to>
    <xdr:pic>
      <xdr:nvPicPr>
        <xdr:cNvPr id="14" name="Gráfico 13" descr="Marcador">
          <a:extLst>
            <a:ext uri="{FF2B5EF4-FFF2-40B4-BE49-F238E27FC236}">
              <a16:creationId xmlns:a16="http://schemas.microsoft.com/office/drawing/2014/main" id="{06EBCFDB-4BA8-4F25-9954-5EA0402598A7}"/>
            </a:ext>
          </a:extLst>
        </xdr:cNvPr>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val="0"/>
            </a:ext>
            <a:ext uri="{96DAC541-7B7A-43D3-8B79-37D633B846F1}">
              <asvg:svgBlip xmlns:asvg="http://schemas.microsoft.com/office/drawing/2016/SVG/main" r:embed="rId5"/>
            </a:ext>
          </a:extLst>
        </a:blip>
        <a:srcRect l="20833" r="20833"/>
        <a:stretch/>
      </xdr:blipFill>
      <xdr:spPr>
        <a:xfrm>
          <a:off x="3981450" y="4752975"/>
          <a:ext cx="373384" cy="640080"/>
        </a:xfrm>
        <a:prstGeom prst="rect">
          <a:avLst/>
        </a:prstGeom>
      </xdr:spPr>
    </xdr:pic>
    <xdr:clientData/>
  </xdr:twoCellAnchor>
  <xdr:twoCellAnchor>
    <xdr:from>
      <xdr:col>2</xdr:col>
      <xdr:colOff>1600199</xdr:colOff>
      <xdr:row>35</xdr:row>
      <xdr:rowOff>152400</xdr:rowOff>
    </xdr:from>
    <xdr:to>
      <xdr:col>5</xdr:col>
      <xdr:colOff>76199</xdr:colOff>
      <xdr:row>45</xdr:row>
      <xdr:rowOff>123825</xdr:rowOff>
    </xdr:to>
    <xdr:sp macro="" textlink="">
      <xdr:nvSpPr>
        <xdr:cNvPr id="15" name="Retângulo 14">
          <a:extLst>
            <a:ext uri="{FF2B5EF4-FFF2-40B4-BE49-F238E27FC236}">
              <a16:creationId xmlns:a16="http://schemas.microsoft.com/office/drawing/2014/main" id="{2633AACE-2F90-49BF-A4D5-51190829C756}"/>
            </a:ext>
          </a:extLst>
        </xdr:cNvPr>
        <xdr:cNvSpPr/>
      </xdr:nvSpPr>
      <xdr:spPr>
        <a:xfrm>
          <a:off x="4305299" y="7572375"/>
          <a:ext cx="2600325" cy="2257425"/>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700" b="1" baseline="0">
              <a:solidFill>
                <a:sysClr val="windowText" lastClr="000000"/>
              </a:solidFill>
              <a:latin typeface="+mn-lt"/>
              <a:ea typeface="+mn-ea"/>
              <a:cs typeface="+mn-cs"/>
            </a:rPr>
            <a:t>Those who are on this path are resolute in purpose, and their aim is one. The intelligence of those who are irresolute is many-branched.</a:t>
          </a:r>
        </a:p>
        <a:p>
          <a:pPr marL="0" indent="0" algn="ctr"/>
          <a:r>
            <a:rPr lang="pt-BR" sz="1700" b="1" baseline="0">
              <a:solidFill>
                <a:sysClr val="windowText" lastClr="000000"/>
              </a:solidFill>
              <a:latin typeface="+mn-lt"/>
              <a:ea typeface="+mn-ea"/>
              <a:cs typeface="+mn-cs"/>
            </a:rPr>
            <a:t>Bhagavad-gītā 2.41</a:t>
          </a:r>
        </a:p>
      </xdr:txBody>
    </xdr:sp>
    <xdr:clientData/>
  </xdr:twoCellAnchor>
  <xdr:twoCellAnchor>
    <xdr:from>
      <xdr:col>2</xdr:col>
      <xdr:colOff>1123950</xdr:colOff>
      <xdr:row>24</xdr:row>
      <xdr:rowOff>167640</xdr:rowOff>
    </xdr:from>
    <xdr:to>
      <xdr:col>2</xdr:col>
      <xdr:colOff>1649734</xdr:colOff>
      <xdr:row>39</xdr:row>
      <xdr:rowOff>185738</xdr:rowOff>
    </xdr:to>
    <xdr:cxnSp macro="">
      <xdr:nvCxnSpPr>
        <xdr:cNvPr id="16" name="Conector: Angulado 15">
          <a:extLst>
            <a:ext uri="{FF2B5EF4-FFF2-40B4-BE49-F238E27FC236}">
              <a16:creationId xmlns:a16="http://schemas.microsoft.com/office/drawing/2014/main" id="{1AC44621-8CD1-4EE0-BDB7-32428CC3C328}"/>
            </a:ext>
          </a:extLst>
        </xdr:cNvPr>
        <xdr:cNvCxnSpPr>
          <a:stCxn id="14" idx="3"/>
          <a:endCxn id="9" idx="6"/>
        </xdr:cNvCxnSpPr>
      </xdr:nvCxnSpPr>
      <xdr:spPr>
        <a:xfrm flipH="1">
          <a:off x="3829050" y="5073015"/>
          <a:ext cx="525784" cy="3447098"/>
        </a:xfrm>
        <a:prstGeom prst="bentConnector3">
          <a:avLst>
            <a:gd name="adj1" fmla="val 14493"/>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609600</xdr:colOff>
      <xdr:row>23</xdr:row>
      <xdr:rowOff>200025</xdr:rowOff>
    </xdr:from>
    <xdr:to>
      <xdr:col>3</xdr:col>
      <xdr:colOff>1071674</xdr:colOff>
      <xdr:row>25</xdr:row>
      <xdr:rowOff>38100</xdr:rowOff>
    </xdr:to>
    <xdr:cxnSp macro="">
      <xdr:nvCxnSpPr>
        <xdr:cNvPr id="17" name="Conector: Angulado 87">
          <a:extLst>
            <a:ext uri="{FF2B5EF4-FFF2-40B4-BE49-F238E27FC236}">
              <a16:creationId xmlns:a16="http://schemas.microsoft.com/office/drawing/2014/main" id="{55C775FD-ED3E-4CD0-9090-2633CF1264AD}"/>
            </a:ext>
          </a:extLst>
        </xdr:cNvPr>
        <xdr:cNvCxnSpPr>
          <a:endCxn id="7" idx="0"/>
        </xdr:cNvCxnSpPr>
      </xdr:nvCxnSpPr>
      <xdr:spPr>
        <a:xfrm>
          <a:off x="5172075" y="4876800"/>
          <a:ext cx="462074" cy="295275"/>
        </a:xfrm>
        <a:prstGeom prst="straightConnector1">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32513</xdr:colOff>
      <xdr:row>16</xdr:row>
      <xdr:rowOff>224662</xdr:rowOff>
    </xdr:from>
    <xdr:to>
      <xdr:col>2</xdr:col>
      <xdr:colOff>1333500</xdr:colOff>
      <xdr:row>17</xdr:row>
      <xdr:rowOff>219075</xdr:rowOff>
    </xdr:to>
    <xdr:cxnSp macro="">
      <xdr:nvCxnSpPr>
        <xdr:cNvPr id="18" name="Conector: Angulado 87">
          <a:extLst>
            <a:ext uri="{FF2B5EF4-FFF2-40B4-BE49-F238E27FC236}">
              <a16:creationId xmlns:a16="http://schemas.microsoft.com/office/drawing/2014/main" id="{1E2446B1-E7D5-4F08-95F5-AF8E1FCD040B}"/>
            </a:ext>
          </a:extLst>
        </xdr:cNvPr>
        <xdr:cNvCxnSpPr>
          <a:stCxn id="5" idx="7"/>
        </xdr:cNvCxnSpPr>
      </xdr:nvCxnSpPr>
      <xdr:spPr>
        <a:xfrm>
          <a:off x="2737613" y="3301237"/>
          <a:ext cx="1300987" cy="223013"/>
        </a:xfrm>
        <a:prstGeom prst="straightConnector1">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1071562</xdr:colOff>
      <xdr:row>15</xdr:row>
      <xdr:rowOff>76424</xdr:rowOff>
    </xdr:from>
    <xdr:to>
      <xdr:col>4</xdr:col>
      <xdr:colOff>200025</xdr:colOff>
      <xdr:row>16</xdr:row>
      <xdr:rowOff>0</xdr:rowOff>
    </xdr:to>
    <xdr:cxnSp macro="">
      <xdr:nvCxnSpPr>
        <xdr:cNvPr id="19" name="Conector reto 18">
          <a:extLst>
            <a:ext uri="{FF2B5EF4-FFF2-40B4-BE49-F238E27FC236}">
              <a16:creationId xmlns:a16="http://schemas.microsoft.com/office/drawing/2014/main" id="{7D61567B-B6DF-4003-8421-314E84C2D468}"/>
            </a:ext>
          </a:extLst>
        </xdr:cNvPr>
        <xdr:cNvCxnSpPr>
          <a:stCxn id="3" idx="4"/>
        </xdr:cNvCxnSpPr>
      </xdr:nvCxnSpPr>
      <xdr:spPr>
        <a:xfrm>
          <a:off x="5634037" y="2924399"/>
          <a:ext cx="261938" cy="152176"/>
        </a:xfrm>
        <a:prstGeom prst="line">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343693</xdr:colOff>
      <xdr:row>17</xdr:row>
      <xdr:rowOff>146705</xdr:rowOff>
    </xdr:from>
    <xdr:ext cx="3779837" cy="2279299"/>
    <xdr:pic>
      <xdr:nvPicPr>
        <xdr:cNvPr id="183" name="Imagem 182">
          <a:extLst>
            <a:ext uri="{FF2B5EF4-FFF2-40B4-BE49-F238E27FC236}">
              <a16:creationId xmlns:a16="http://schemas.microsoft.com/office/drawing/2014/main" id="{60C0735B-923A-4B1B-BB2C-65441F1CE00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9763918" y="3451880"/>
          <a:ext cx="3779837" cy="2279299"/>
        </a:xfrm>
        <a:prstGeom prst="rect">
          <a:avLst/>
        </a:prstGeom>
        <a:ln>
          <a:noFill/>
        </a:ln>
      </xdr:spPr>
    </xdr:pic>
    <xdr:clientData/>
  </xdr:oneCellAnchor>
  <xdr:twoCellAnchor>
    <xdr:from>
      <xdr:col>9</xdr:col>
      <xdr:colOff>1771649</xdr:colOff>
      <xdr:row>5</xdr:row>
      <xdr:rowOff>38100</xdr:rowOff>
    </xdr:from>
    <xdr:to>
      <xdr:col>11</xdr:col>
      <xdr:colOff>1095374</xdr:colOff>
      <xdr:row>15</xdr:row>
      <xdr:rowOff>76424</xdr:rowOff>
    </xdr:to>
    <xdr:sp macro="" textlink="">
      <xdr:nvSpPr>
        <xdr:cNvPr id="184" name="Elipse 183">
          <a:extLst>
            <a:ext uri="{FF2B5EF4-FFF2-40B4-BE49-F238E27FC236}">
              <a16:creationId xmlns:a16="http://schemas.microsoft.com/office/drawing/2014/main" id="{F266DC7A-19F9-4299-840F-73791F318DEF}"/>
            </a:ext>
          </a:extLst>
        </xdr:cNvPr>
        <xdr:cNvSpPr>
          <a:spLocks noChangeAspect="1"/>
        </xdr:cNvSpPr>
      </xdr:nvSpPr>
      <xdr:spPr>
        <a:xfrm>
          <a:off x="4476749" y="600075"/>
          <a:ext cx="2314575" cy="2324324"/>
        </a:xfrm>
        <a:prstGeom prst="ellipse">
          <a:avLst/>
        </a:prstGeom>
        <a:no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baseline="0">
              <a:solidFill>
                <a:sysClr val="windowText" lastClr="000000"/>
              </a:solidFill>
            </a:rPr>
            <a:t>Sueño dentro de 10 años</a:t>
          </a:r>
          <a:endParaRPr lang="pt-BR" sz="1100">
            <a:solidFill>
              <a:sysClr val="windowText" lastClr="000000"/>
            </a:solidFill>
          </a:endParaRPr>
        </a:p>
      </xdr:txBody>
    </xdr:sp>
    <xdr:clientData/>
  </xdr:twoCellAnchor>
  <xdr:oneCellAnchor>
    <xdr:from>
      <xdr:col>11</xdr:col>
      <xdr:colOff>171450</xdr:colOff>
      <xdr:row>15</xdr:row>
      <xdr:rowOff>85725</xdr:rowOff>
    </xdr:from>
    <xdr:ext cx="352425" cy="640080"/>
    <xdr:pic>
      <xdr:nvPicPr>
        <xdr:cNvPr id="185" name="Gráfico 184" descr="Marcador">
          <a:extLst>
            <a:ext uri="{FF2B5EF4-FFF2-40B4-BE49-F238E27FC236}">
              <a16:creationId xmlns:a16="http://schemas.microsoft.com/office/drawing/2014/main" id="{FF39B742-0748-45D0-B74E-E2D795BEAE59}"/>
            </a:ext>
          </a:extLst>
        </xdr:cNvPr>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val="0"/>
            </a:ext>
            <a:ext uri="{96DAC541-7B7A-43D3-8B79-37D633B846F1}">
              <asvg:svgBlip xmlns:asvg="http://schemas.microsoft.com/office/drawing/2016/SVG/main" r:embed="rId3"/>
            </a:ext>
          </a:extLst>
        </a:blip>
        <a:srcRect l="22321" r="22619"/>
        <a:stretch/>
      </xdr:blipFill>
      <xdr:spPr>
        <a:xfrm>
          <a:off x="5867400" y="2933700"/>
          <a:ext cx="352425" cy="640080"/>
        </a:xfrm>
        <a:prstGeom prst="rect">
          <a:avLst/>
        </a:prstGeom>
      </xdr:spPr>
    </xdr:pic>
    <xdr:clientData/>
  </xdr:oneCellAnchor>
  <xdr:twoCellAnchor>
    <xdr:from>
      <xdr:col>7</xdr:col>
      <xdr:colOff>762000</xdr:colOff>
      <xdr:row>15</xdr:row>
      <xdr:rowOff>114300</xdr:rowOff>
    </xdr:from>
    <xdr:to>
      <xdr:col>9</xdr:col>
      <xdr:colOff>371475</xdr:colOff>
      <xdr:row>25</xdr:row>
      <xdr:rowOff>142875</xdr:rowOff>
    </xdr:to>
    <xdr:sp macro="" textlink="">
      <xdr:nvSpPr>
        <xdr:cNvPr id="186" name="Elipse 185">
          <a:extLst>
            <a:ext uri="{FF2B5EF4-FFF2-40B4-BE49-F238E27FC236}">
              <a16:creationId xmlns:a16="http://schemas.microsoft.com/office/drawing/2014/main" id="{206CEFED-CF0C-4B90-9156-D534FB659CC1}"/>
            </a:ext>
          </a:extLst>
        </xdr:cNvPr>
        <xdr:cNvSpPr>
          <a:spLocks noChangeAspect="1"/>
        </xdr:cNvSpPr>
      </xdr:nvSpPr>
      <xdr:spPr>
        <a:xfrm>
          <a:off x="762000" y="2962275"/>
          <a:ext cx="2314575" cy="2314575"/>
        </a:xfrm>
        <a:prstGeom prst="ellipse">
          <a:avLst/>
        </a:prstGeom>
        <a:no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baseline="0">
              <a:solidFill>
                <a:sysClr val="windowText" lastClr="000000"/>
              </a:solidFill>
            </a:rPr>
            <a:t>Sueño dentro de 5 años.</a:t>
          </a:r>
        </a:p>
        <a:p>
          <a:pPr algn="ctr"/>
          <a:r>
            <a:rPr lang="pt-BR" sz="1100" baseline="0">
              <a:solidFill>
                <a:sysClr val="windowText" lastClr="000000"/>
              </a:solidFill>
            </a:rPr>
            <a:t>¿Cómo me ayudas en mi sueño dentro de 10 años?</a:t>
          </a:r>
          <a:endParaRPr lang="pt-BR" sz="1100">
            <a:solidFill>
              <a:sysClr val="windowText" lastClr="000000"/>
            </a:solidFill>
          </a:endParaRPr>
        </a:p>
      </xdr:txBody>
    </xdr:sp>
    <xdr:clientData/>
  </xdr:twoCellAnchor>
  <xdr:oneCellAnchor>
    <xdr:from>
      <xdr:col>9</xdr:col>
      <xdr:colOff>1314450</xdr:colOff>
      <xdr:row>17</xdr:row>
      <xdr:rowOff>76200</xdr:rowOff>
    </xdr:from>
    <xdr:ext cx="371476" cy="640080"/>
    <xdr:pic>
      <xdr:nvPicPr>
        <xdr:cNvPr id="187" name="Gráfico 186" descr="Marcador">
          <a:extLst>
            <a:ext uri="{FF2B5EF4-FFF2-40B4-BE49-F238E27FC236}">
              <a16:creationId xmlns:a16="http://schemas.microsoft.com/office/drawing/2014/main" id="{8D439DA9-9233-4F02-8477-4E10E6EBEA01}"/>
            </a:ext>
          </a:extLst>
        </xdr:cNvPr>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val="0"/>
            </a:ext>
            <a:ext uri="{96DAC541-7B7A-43D3-8B79-37D633B846F1}">
              <asvg:svgBlip xmlns:asvg="http://schemas.microsoft.com/office/drawing/2016/SVG/main" r:embed="rId5"/>
            </a:ext>
          </a:extLst>
        </a:blip>
        <a:srcRect l="20833" r="21132"/>
        <a:stretch/>
      </xdr:blipFill>
      <xdr:spPr>
        <a:xfrm>
          <a:off x="4019550" y="3381375"/>
          <a:ext cx="371476" cy="640080"/>
        </a:xfrm>
        <a:prstGeom prst="rect">
          <a:avLst/>
        </a:prstGeom>
      </xdr:spPr>
    </xdr:pic>
    <xdr:clientData/>
  </xdr:oneCellAnchor>
  <xdr:twoCellAnchor>
    <xdr:from>
      <xdr:col>9</xdr:col>
      <xdr:colOff>1771649</xdr:colOff>
      <xdr:row>25</xdr:row>
      <xdr:rowOff>38100</xdr:rowOff>
    </xdr:from>
    <xdr:to>
      <xdr:col>11</xdr:col>
      <xdr:colOff>1095599</xdr:colOff>
      <xdr:row>35</xdr:row>
      <xdr:rowOff>66675</xdr:rowOff>
    </xdr:to>
    <xdr:sp macro="" textlink="">
      <xdr:nvSpPr>
        <xdr:cNvPr id="188" name="Elipse 187">
          <a:extLst>
            <a:ext uri="{FF2B5EF4-FFF2-40B4-BE49-F238E27FC236}">
              <a16:creationId xmlns:a16="http://schemas.microsoft.com/office/drawing/2014/main" id="{EAD79A81-753F-4723-8B0D-4F968144B3F3}"/>
            </a:ext>
          </a:extLst>
        </xdr:cNvPr>
        <xdr:cNvSpPr>
          <a:spLocks noChangeAspect="1"/>
        </xdr:cNvSpPr>
      </xdr:nvSpPr>
      <xdr:spPr>
        <a:xfrm>
          <a:off x="4476749" y="5172075"/>
          <a:ext cx="2314800" cy="2314575"/>
        </a:xfrm>
        <a:prstGeom prst="ellipse">
          <a:avLst/>
        </a:prstGeom>
        <a:solidFill>
          <a:schemeClr val="bg1"/>
        </a:solid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baseline="0">
              <a:solidFill>
                <a:sysClr val="windowText" lastClr="000000"/>
              </a:solidFill>
            </a:rPr>
            <a:t>Sueño por 1 año.</a:t>
          </a:r>
        </a:p>
        <a:p>
          <a:pPr algn="ctr"/>
          <a:r>
            <a:rPr lang="pt-BR" sz="1100" baseline="0">
              <a:solidFill>
                <a:sysClr val="windowText" lastClr="000000"/>
              </a:solidFill>
            </a:rPr>
            <a:t>¿Por qué es importante para mi?</a:t>
          </a:r>
        </a:p>
        <a:p>
          <a:pPr algn="ctr"/>
          <a:r>
            <a:rPr lang="pt-BR" sz="1100" baseline="0">
              <a:solidFill>
                <a:sysClr val="windowText" lastClr="000000"/>
              </a:solidFill>
            </a:rPr>
            <a:t>¿Cómo me ayuda en el sueño de 5 años?</a:t>
          </a:r>
          <a:endParaRPr lang="pt-BR" sz="1100">
            <a:solidFill>
              <a:sysClr val="windowText" lastClr="000000"/>
            </a:solidFill>
          </a:endParaRPr>
        </a:p>
      </xdr:txBody>
    </xdr:sp>
    <xdr:clientData/>
  </xdr:twoCellAnchor>
  <xdr:oneCellAnchor>
    <xdr:from>
      <xdr:col>10</xdr:col>
      <xdr:colOff>314325</xdr:colOff>
      <xdr:row>22</xdr:row>
      <xdr:rowOff>0</xdr:rowOff>
    </xdr:from>
    <xdr:ext cx="373384" cy="640080"/>
    <xdr:pic>
      <xdr:nvPicPr>
        <xdr:cNvPr id="189" name="Gráfico 188" descr="Marcador">
          <a:extLst>
            <a:ext uri="{FF2B5EF4-FFF2-40B4-BE49-F238E27FC236}">
              <a16:creationId xmlns:a16="http://schemas.microsoft.com/office/drawing/2014/main" id="{96D1C2B2-5600-4553-9803-C5AB2C2143B2}"/>
            </a:ext>
          </a:extLst>
        </xdr:cNvPr>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val="0"/>
            </a:ext>
            <a:ext uri="{96DAC541-7B7A-43D3-8B79-37D633B846F1}">
              <asvg:svgBlip xmlns:asvg="http://schemas.microsoft.com/office/drawing/2016/SVG/main" r:embed="rId5"/>
            </a:ext>
          </a:extLst>
        </a:blip>
        <a:srcRect l="20833" r="20833"/>
        <a:stretch/>
      </xdr:blipFill>
      <xdr:spPr>
        <a:xfrm>
          <a:off x="4876800" y="4448175"/>
          <a:ext cx="373384" cy="640080"/>
        </a:xfrm>
        <a:prstGeom prst="rect">
          <a:avLst/>
        </a:prstGeom>
      </xdr:spPr>
    </xdr:pic>
    <xdr:clientData/>
  </xdr:oneCellAnchor>
  <xdr:twoCellAnchor>
    <xdr:from>
      <xdr:col>8</xdr:col>
      <xdr:colOff>666750</xdr:colOff>
      <xdr:row>34</xdr:row>
      <xdr:rowOff>171450</xdr:rowOff>
    </xdr:from>
    <xdr:to>
      <xdr:col>9</xdr:col>
      <xdr:colOff>1123950</xdr:colOff>
      <xdr:row>44</xdr:row>
      <xdr:rowOff>200025</xdr:rowOff>
    </xdr:to>
    <xdr:sp macro="" textlink="">
      <xdr:nvSpPr>
        <xdr:cNvPr id="190" name="Elipse 189">
          <a:extLst>
            <a:ext uri="{FF2B5EF4-FFF2-40B4-BE49-F238E27FC236}">
              <a16:creationId xmlns:a16="http://schemas.microsoft.com/office/drawing/2014/main" id="{608BF3C1-4791-4062-888A-8A093CB10DA1}"/>
            </a:ext>
          </a:extLst>
        </xdr:cNvPr>
        <xdr:cNvSpPr>
          <a:spLocks noChangeAspect="1"/>
        </xdr:cNvSpPr>
      </xdr:nvSpPr>
      <xdr:spPr>
        <a:xfrm>
          <a:off x="1514475" y="7362825"/>
          <a:ext cx="2314575" cy="2314575"/>
        </a:xfrm>
        <a:prstGeom prst="ellipse">
          <a:avLst/>
        </a:prstGeom>
        <a:solidFill>
          <a:schemeClr val="bg1"/>
        </a:solid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a:solidFill>
                <a:sysClr val="windowText" lastClr="000000"/>
              </a:solidFill>
            </a:rPr>
            <a:t>Situación actual</a:t>
          </a:r>
        </a:p>
      </xdr:txBody>
    </xdr:sp>
    <xdr:clientData/>
  </xdr:twoCellAnchor>
  <xdr:twoCellAnchor>
    <xdr:from>
      <xdr:col>7</xdr:col>
      <xdr:colOff>762000</xdr:colOff>
      <xdr:row>6</xdr:row>
      <xdr:rowOff>133350</xdr:rowOff>
    </xdr:from>
    <xdr:to>
      <xdr:col>9</xdr:col>
      <xdr:colOff>1657350</xdr:colOff>
      <xdr:row>15</xdr:row>
      <xdr:rowOff>19050</xdr:rowOff>
    </xdr:to>
    <xdr:sp macro="" textlink="">
      <xdr:nvSpPr>
        <xdr:cNvPr id="191" name="Retângulo: Cantos Arredondados 190">
          <a:extLst>
            <a:ext uri="{FF2B5EF4-FFF2-40B4-BE49-F238E27FC236}">
              <a16:creationId xmlns:a16="http://schemas.microsoft.com/office/drawing/2014/main" id="{B87CE855-D1BE-4213-81E9-7B3095F5E243}"/>
            </a:ext>
          </a:extLst>
        </xdr:cNvPr>
        <xdr:cNvSpPr/>
      </xdr:nvSpPr>
      <xdr:spPr>
        <a:xfrm>
          <a:off x="762000" y="923925"/>
          <a:ext cx="3600450" cy="1943100"/>
        </a:xfrm>
        <a:prstGeom prst="roundRect">
          <a:avLst/>
        </a:prstGeom>
        <a:no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r>
            <a:rPr lang="pt-BR" sz="1100" baseline="0">
              <a:solidFill>
                <a:sysClr val="windowText" lastClr="000000"/>
              </a:solidFill>
              <a:latin typeface="+mn-lt"/>
              <a:ea typeface="+mn-ea"/>
              <a:cs typeface="+mn-cs"/>
            </a:rPr>
            <a:t>Sueños a realizarse del 6º al 9º año.</a:t>
          </a:r>
        </a:p>
      </xdr:txBody>
    </xdr:sp>
    <xdr:clientData/>
  </xdr:twoCellAnchor>
  <xdr:twoCellAnchor>
    <xdr:from>
      <xdr:col>7</xdr:col>
      <xdr:colOff>771525</xdr:colOff>
      <xdr:row>26</xdr:row>
      <xdr:rowOff>19050</xdr:rowOff>
    </xdr:from>
    <xdr:to>
      <xdr:col>9</xdr:col>
      <xdr:colOff>1352550</xdr:colOff>
      <xdr:row>34</xdr:row>
      <xdr:rowOff>57150</xdr:rowOff>
    </xdr:to>
    <xdr:sp macro="" textlink="">
      <xdr:nvSpPr>
        <xdr:cNvPr id="192" name="Retângulo: Cantos Arredondados 191">
          <a:extLst>
            <a:ext uri="{FF2B5EF4-FFF2-40B4-BE49-F238E27FC236}">
              <a16:creationId xmlns:a16="http://schemas.microsoft.com/office/drawing/2014/main" id="{33A67445-AD35-4EB0-BA1F-1C2E00219A83}"/>
            </a:ext>
          </a:extLst>
        </xdr:cNvPr>
        <xdr:cNvSpPr/>
      </xdr:nvSpPr>
      <xdr:spPr>
        <a:xfrm>
          <a:off x="771525" y="5381625"/>
          <a:ext cx="3286125" cy="1866900"/>
        </a:xfrm>
        <a:prstGeom prst="roundRect">
          <a:avLst/>
        </a:prstGeom>
        <a:solidFill>
          <a:schemeClr val="bg1"/>
        </a:solid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r>
            <a:rPr lang="pt-BR" sz="1100" baseline="0">
              <a:solidFill>
                <a:sysClr val="windowText" lastClr="000000"/>
              </a:solidFill>
              <a:latin typeface="+mn-lt"/>
              <a:ea typeface="+mn-ea"/>
              <a:cs typeface="+mn-cs"/>
            </a:rPr>
            <a:t>Sueños a realizarse del 2º al 4º año.</a:t>
          </a:r>
        </a:p>
      </xdr:txBody>
    </xdr:sp>
    <xdr:clientData/>
  </xdr:twoCellAnchor>
  <xdr:twoCellAnchor>
    <xdr:from>
      <xdr:col>9</xdr:col>
      <xdr:colOff>1552575</xdr:colOff>
      <xdr:row>14</xdr:row>
      <xdr:rowOff>171450</xdr:rowOff>
    </xdr:from>
    <xdr:to>
      <xdr:col>10</xdr:col>
      <xdr:colOff>376237</xdr:colOff>
      <xdr:row>17</xdr:row>
      <xdr:rowOff>143834</xdr:rowOff>
    </xdr:to>
    <xdr:cxnSp macro="">
      <xdr:nvCxnSpPr>
        <xdr:cNvPr id="193" name="Conector reto 192">
          <a:extLst>
            <a:ext uri="{FF2B5EF4-FFF2-40B4-BE49-F238E27FC236}">
              <a16:creationId xmlns:a16="http://schemas.microsoft.com/office/drawing/2014/main" id="{F574814E-B637-44B7-82A0-F49F7C024392}"/>
            </a:ext>
          </a:extLst>
        </xdr:cNvPr>
        <xdr:cNvCxnSpPr>
          <a:endCxn id="183" idx="0"/>
        </xdr:cNvCxnSpPr>
      </xdr:nvCxnSpPr>
      <xdr:spPr>
        <a:xfrm>
          <a:off x="4257675" y="2790825"/>
          <a:ext cx="681037" cy="658184"/>
        </a:xfrm>
        <a:prstGeom prst="line">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1566863</xdr:colOff>
      <xdr:row>21</xdr:row>
      <xdr:rowOff>152400</xdr:rowOff>
    </xdr:from>
    <xdr:to>
      <xdr:col>9</xdr:col>
      <xdr:colOff>1323975</xdr:colOff>
      <xdr:row>26</xdr:row>
      <xdr:rowOff>19050</xdr:rowOff>
    </xdr:to>
    <xdr:cxnSp macro="">
      <xdr:nvCxnSpPr>
        <xdr:cNvPr id="194" name="Conector reto 193">
          <a:extLst>
            <a:ext uri="{FF2B5EF4-FFF2-40B4-BE49-F238E27FC236}">
              <a16:creationId xmlns:a16="http://schemas.microsoft.com/office/drawing/2014/main" id="{774D8A69-B6D6-47D7-8974-3E8E1A18C8B7}"/>
            </a:ext>
          </a:extLst>
        </xdr:cNvPr>
        <xdr:cNvCxnSpPr>
          <a:stCxn id="192" idx="0"/>
        </xdr:cNvCxnSpPr>
      </xdr:nvCxnSpPr>
      <xdr:spPr>
        <a:xfrm flipV="1">
          <a:off x="2414588" y="4371975"/>
          <a:ext cx="1614487" cy="1009650"/>
        </a:xfrm>
        <a:prstGeom prst="line">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1276350</xdr:colOff>
      <xdr:row>23</xdr:row>
      <xdr:rowOff>76200</xdr:rowOff>
    </xdr:from>
    <xdr:ext cx="373384" cy="640080"/>
    <xdr:pic>
      <xdr:nvPicPr>
        <xdr:cNvPr id="195" name="Gráfico 194" descr="Marcador">
          <a:extLst>
            <a:ext uri="{FF2B5EF4-FFF2-40B4-BE49-F238E27FC236}">
              <a16:creationId xmlns:a16="http://schemas.microsoft.com/office/drawing/2014/main" id="{011DDE48-6371-40BB-B93A-650045EF07E6}"/>
            </a:ext>
          </a:extLst>
        </xdr:cNvPr>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val="0"/>
            </a:ext>
            <a:ext uri="{96DAC541-7B7A-43D3-8B79-37D633B846F1}">
              <asvg:svgBlip xmlns:asvg="http://schemas.microsoft.com/office/drawing/2016/SVG/main" r:embed="rId5"/>
            </a:ext>
          </a:extLst>
        </a:blip>
        <a:srcRect l="20833" r="20833"/>
        <a:stretch/>
      </xdr:blipFill>
      <xdr:spPr>
        <a:xfrm>
          <a:off x="3981450" y="4752975"/>
          <a:ext cx="373384" cy="640080"/>
        </a:xfrm>
        <a:prstGeom prst="rect">
          <a:avLst/>
        </a:prstGeom>
      </xdr:spPr>
    </xdr:pic>
    <xdr:clientData/>
  </xdr:oneCellAnchor>
  <xdr:twoCellAnchor>
    <xdr:from>
      <xdr:col>9</xdr:col>
      <xdr:colOff>1619250</xdr:colOff>
      <xdr:row>35</xdr:row>
      <xdr:rowOff>200025</xdr:rowOff>
    </xdr:from>
    <xdr:to>
      <xdr:col>12</xdr:col>
      <xdr:colOff>76200</xdr:colOff>
      <xdr:row>45</xdr:row>
      <xdr:rowOff>104775</xdr:rowOff>
    </xdr:to>
    <xdr:sp macro="" textlink="">
      <xdr:nvSpPr>
        <xdr:cNvPr id="196" name="Retângulo 195">
          <a:extLst>
            <a:ext uri="{FF2B5EF4-FFF2-40B4-BE49-F238E27FC236}">
              <a16:creationId xmlns:a16="http://schemas.microsoft.com/office/drawing/2014/main" id="{925B15CF-5913-40E5-AE19-E32BA5BA7DC2}"/>
            </a:ext>
          </a:extLst>
        </xdr:cNvPr>
        <xdr:cNvSpPr/>
      </xdr:nvSpPr>
      <xdr:spPr>
        <a:xfrm>
          <a:off x="11591925" y="7620000"/>
          <a:ext cx="2581275" cy="219075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700" b="1" baseline="0">
              <a:solidFill>
                <a:sysClr val="windowText" lastClr="000000"/>
              </a:solidFill>
              <a:latin typeface="+mn-lt"/>
              <a:ea typeface="+mn-ea"/>
              <a:cs typeface="+mn-cs"/>
            </a:rPr>
            <a:t>Aquellos que están en este sendero son muy resueltos, y su objetivo </a:t>
          </a:r>
        </a:p>
        <a:p>
          <a:pPr marL="0" indent="0" algn="ctr"/>
          <a:r>
            <a:rPr lang="pt-BR" sz="1700" b="1" baseline="0">
              <a:solidFill>
                <a:sysClr val="windowText" lastClr="000000"/>
              </a:solidFill>
              <a:latin typeface="+mn-lt"/>
              <a:ea typeface="+mn-ea"/>
              <a:cs typeface="+mn-cs"/>
            </a:rPr>
            <a:t>es uno. La inteligencia </a:t>
          </a:r>
        </a:p>
        <a:p>
          <a:pPr marL="0" indent="0" algn="ctr"/>
          <a:r>
            <a:rPr lang="pt-BR" sz="1700" b="1" baseline="0">
              <a:solidFill>
                <a:sysClr val="windowText" lastClr="000000"/>
              </a:solidFill>
              <a:latin typeface="+mn-lt"/>
              <a:ea typeface="+mn-ea"/>
              <a:cs typeface="+mn-cs"/>
            </a:rPr>
            <a:t>de los irresolutos es </a:t>
          </a:r>
        </a:p>
        <a:p>
          <a:pPr marL="0" indent="0" algn="ctr"/>
          <a:r>
            <a:rPr lang="pt-BR" sz="1700" b="1" baseline="0">
              <a:solidFill>
                <a:sysClr val="windowText" lastClr="000000"/>
              </a:solidFill>
              <a:latin typeface="+mn-lt"/>
              <a:ea typeface="+mn-ea"/>
              <a:cs typeface="+mn-cs"/>
            </a:rPr>
            <a:t>multi-diversificada.</a:t>
          </a:r>
        </a:p>
        <a:p>
          <a:pPr marL="0" indent="0" algn="ctr"/>
          <a:r>
            <a:rPr lang="pt-BR" sz="1700" b="1" baseline="0">
              <a:solidFill>
                <a:sysClr val="windowText" lastClr="000000"/>
              </a:solidFill>
              <a:latin typeface="+mn-lt"/>
              <a:ea typeface="+mn-ea"/>
              <a:cs typeface="+mn-cs"/>
            </a:rPr>
            <a:t>Bhagavad-gītā 2.41</a:t>
          </a:r>
        </a:p>
      </xdr:txBody>
    </xdr:sp>
    <xdr:clientData/>
  </xdr:twoCellAnchor>
  <xdr:twoCellAnchor>
    <xdr:from>
      <xdr:col>9</xdr:col>
      <xdr:colOff>1123950</xdr:colOff>
      <xdr:row>24</xdr:row>
      <xdr:rowOff>167640</xdr:rowOff>
    </xdr:from>
    <xdr:to>
      <xdr:col>9</xdr:col>
      <xdr:colOff>1649734</xdr:colOff>
      <xdr:row>39</xdr:row>
      <xdr:rowOff>185738</xdr:rowOff>
    </xdr:to>
    <xdr:cxnSp macro="">
      <xdr:nvCxnSpPr>
        <xdr:cNvPr id="197" name="Conector: Angulado 196">
          <a:extLst>
            <a:ext uri="{FF2B5EF4-FFF2-40B4-BE49-F238E27FC236}">
              <a16:creationId xmlns:a16="http://schemas.microsoft.com/office/drawing/2014/main" id="{0118A193-BC1F-4A4A-B130-746DCE839428}"/>
            </a:ext>
          </a:extLst>
        </xdr:cNvPr>
        <xdr:cNvCxnSpPr>
          <a:stCxn id="195" idx="3"/>
          <a:endCxn id="190" idx="6"/>
        </xdr:cNvCxnSpPr>
      </xdr:nvCxnSpPr>
      <xdr:spPr>
        <a:xfrm flipH="1">
          <a:off x="3829050" y="5073015"/>
          <a:ext cx="525784" cy="3447098"/>
        </a:xfrm>
        <a:prstGeom prst="bentConnector3">
          <a:avLst>
            <a:gd name="adj1" fmla="val 14493"/>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609600</xdr:colOff>
      <xdr:row>23</xdr:row>
      <xdr:rowOff>200025</xdr:rowOff>
    </xdr:from>
    <xdr:to>
      <xdr:col>10</xdr:col>
      <xdr:colOff>1071674</xdr:colOff>
      <xdr:row>25</xdr:row>
      <xdr:rowOff>38100</xdr:rowOff>
    </xdr:to>
    <xdr:cxnSp macro="">
      <xdr:nvCxnSpPr>
        <xdr:cNvPr id="198" name="Conector: Angulado 87">
          <a:extLst>
            <a:ext uri="{FF2B5EF4-FFF2-40B4-BE49-F238E27FC236}">
              <a16:creationId xmlns:a16="http://schemas.microsoft.com/office/drawing/2014/main" id="{0F2F4F45-EFCC-44CA-BC36-F41C933BF84C}"/>
            </a:ext>
          </a:extLst>
        </xdr:cNvPr>
        <xdr:cNvCxnSpPr>
          <a:endCxn id="188" idx="0"/>
        </xdr:cNvCxnSpPr>
      </xdr:nvCxnSpPr>
      <xdr:spPr>
        <a:xfrm>
          <a:off x="5172075" y="4876800"/>
          <a:ext cx="462074" cy="295275"/>
        </a:xfrm>
        <a:prstGeom prst="straightConnector1">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32513</xdr:colOff>
      <xdr:row>16</xdr:row>
      <xdr:rowOff>224662</xdr:rowOff>
    </xdr:from>
    <xdr:to>
      <xdr:col>9</xdr:col>
      <xdr:colOff>1333500</xdr:colOff>
      <xdr:row>17</xdr:row>
      <xdr:rowOff>219075</xdr:rowOff>
    </xdr:to>
    <xdr:cxnSp macro="">
      <xdr:nvCxnSpPr>
        <xdr:cNvPr id="199" name="Conector: Angulado 87">
          <a:extLst>
            <a:ext uri="{FF2B5EF4-FFF2-40B4-BE49-F238E27FC236}">
              <a16:creationId xmlns:a16="http://schemas.microsoft.com/office/drawing/2014/main" id="{62E26501-D68C-45A4-B2A9-D14F9F6FBC3F}"/>
            </a:ext>
          </a:extLst>
        </xdr:cNvPr>
        <xdr:cNvCxnSpPr>
          <a:stCxn id="186" idx="7"/>
        </xdr:cNvCxnSpPr>
      </xdr:nvCxnSpPr>
      <xdr:spPr>
        <a:xfrm>
          <a:off x="2737613" y="3301237"/>
          <a:ext cx="1300987" cy="223013"/>
        </a:xfrm>
        <a:prstGeom prst="straightConnector1">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1071562</xdr:colOff>
      <xdr:row>15</xdr:row>
      <xdr:rowOff>76424</xdr:rowOff>
    </xdr:from>
    <xdr:to>
      <xdr:col>11</xdr:col>
      <xdr:colOff>200025</xdr:colOff>
      <xdr:row>16</xdr:row>
      <xdr:rowOff>0</xdr:rowOff>
    </xdr:to>
    <xdr:cxnSp macro="">
      <xdr:nvCxnSpPr>
        <xdr:cNvPr id="200" name="Conector reto 199">
          <a:extLst>
            <a:ext uri="{FF2B5EF4-FFF2-40B4-BE49-F238E27FC236}">
              <a16:creationId xmlns:a16="http://schemas.microsoft.com/office/drawing/2014/main" id="{3AC24012-59A5-46E6-8C63-603E431B49B5}"/>
            </a:ext>
          </a:extLst>
        </xdr:cNvPr>
        <xdr:cNvCxnSpPr>
          <a:stCxn id="184" idx="4"/>
        </xdr:cNvCxnSpPr>
      </xdr:nvCxnSpPr>
      <xdr:spPr>
        <a:xfrm>
          <a:off x="5634037" y="2924399"/>
          <a:ext cx="261938" cy="152176"/>
        </a:xfrm>
        <a:prstGeom prst="line">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343693</xdr:colOff>
      <xdr:row>17</xdr:row>
      <xdr:rowOff>146705</xdr:rowOff>
    </xdr:from>
    <xdr:ext cx="3779837" cy="2279299"/>
    <xdr:pic>
      <xdr:nvPicPr>
        <xdr:cNvPr id="201" name="Imagem 200">
          <a:extLst>
            <a:ext uri="{FF2B5EF4-FFF2-40B4-BE49-F238E27FC236}">
              <a16:creationId xmlns:a16="http://schemas.microsoft.com/office/drawing/2014/main" id="{7551D774-1B3E-4A62-A566-E3C71FE2750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16755268" y="3451880"/>
          <a:ext cx="3779837" cy="2279299"/>
        </a:xfrm>
        <a:prstGeom prst="rect">
          <a:avLst/>
        </a:prstGeom>
        <a:ln>
          <a:noFill/>
        </a:ln>
      </xdr:spPr>
    </xdr:pic>
    <xdr:clientData/>
  </xdr:oneCellAnchor>
  <xdr:twoCellAnchor>
    <xdr:from>
      <xdr:col>16</xdr:col>
      <xdr:colOff>1771649</xdr:colOff>
      <xdr:row>5</xdr:row>
      <xdr:rowOff>38100</xdr:rowOff>
    </xdr:from>
    <xdr:to>
      <xdr:col>18</xdr:col>
      <xdr:colOff>1095374</xdr:colOff>
      <xdr:row>15</xdr:row>
      <xdr:rowOff>76424</xdr:rowOff>
    </xdr:to>
    <xdr:sp macro="" textlink="">
      <xdr:nvSpPr>
        <xdr:cNvPr id="202" name="Elipse 201">
          <a:extLst>
            <a:ext uri="{FF2B5EF4-FFF2-40B4-BE49-F238E27FC236}">
              <a16:creationId xmlns:a16="http://schemas.microsoft.com/office/drawing/2014/main" id="{FD4BA5A3-5634-4E0B-A7C7-086DF8BD3A40}"/>
            </a:ext>
          </a:extLst>
        </xdr:cNvPr>
        <xdr:cNvSpPr>
          <a:spLocks noChangeAspect="1"/>
        </xdr:cNvSpPr>
      </xdr:nvSpPr>
      <xdr:spPr>
        <a:xfrm>
          <a:off x="4476749" y="600075"/>
          <a:ext cx="2314575" cy="2324324"/>
        </a:xfrm>
        <a:prstGeom prst="ellipse">
          <a:avLst/>
        </a:prstGeom>
        <a:no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baseline="0">
              <a:solidFill>
                <a:sysClr val="windowText" lastClr="000000"/>
              </a:solidFill>
            </a:rPr>
            <a:t>Sonho para 10 anos.</a:t>
          </a:r>
          <a:endParaRPr lang="pt-BR" sz="1100">
            <a:solidFill>
              <a:sysClr val="windowText" lastClr="000000"/>
            </a:solidFill>
          </a:endParaRPr>
        </a:p>
      </xdr:txBody>
    </xdr:sp>
    <xdr:clientData/>
  </xdr:twoCellAnchor>
  <xdr:oneCellAnchor>
    <xdr:from>
      <xdr:col>18</xdr:col>
      <xdr:colOff>171450</xdr:colOff>
      <xdr:row>15</xdr:row>
      <xdr:rowOff>85725</xdr:rowOff>
    </xdr:from>
    <xdr:ext cx="352425" cy="640080"/>
    <xdr:pic>
      <xdr:nvPicPr>
        <xdr:cNvPr id="203" name="Gráfico 202" descr="Marcador">
          <a:extLst>
            <a:ext uri="{FF2B5EF4-FFF2-40B4-BE49-F238E27FC236}">
              <a16:creationId xmlns:a16="http://schemas.microsoft.com/office/drawing/2014/main" id="{DBADDA28-5C10-4B28-B85D-AE6F7D88F578}"/>
            </a:ext>
          </a:extLst>
        </xdr:cNvPr>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val="0"/>
            </a:ext>
            <a:ext uri="{96DAC541-7B7A-43D3-8B79-37D633B846F1}">
              <asvg:svgBlip xmlns:asvg="http://schemas.microsoft.com/office/drawing/2016/SVG/main" r:embed="rId3"/>
            </a:ext>
          </a:extLst>
        </a:blip>
        <a:srcRect l="22321" r="22619"/>
        <a:stretch/>
      </xdr:blipFill>
      <xdr:spPr>
        <a:xfrm>
          <a:off x="5867400" y="2933700"/>
          <a:ext cx="352425" cy="640080"/>
        </a:xfrm>
        <a:prstGeom prst="rect">
          <a:avLst/>
        </a:prstGeom>
      </xdr:spPr>
    </xdr:pic>
    <xdr:clientData/>
  </xdr:oneCellAnchor>
  <xdr:twoCellAnchor>
    <xdr:from>
      <xdr:col>14</xdr:col>
      <xdr:colOff>762000</xdr:colOff>
      <xdr:row>15</xdr:row>
      <xdr:rowOff>114300</xdr:rowOff>
    </xdr:from>
    <xdr:to>
      <xdr:col>16</xdr:col>
      <xdr:colOff>371475</xdr:colOff>
      <xdr:row>25</xdr:row>
      <xdr:rowOff>142875</xdr:rowOff>
    </xdr:to>
    <xdr:sp macro="" textlink="">
      <xdr:nvSpPr>
        <xdr:cNvPr id="204" name="Elipse 203">
          <a:extLst>
            <a:ext uri="{FF2B5EF4-FFF2-40B4-BE49-F238E27FC236}">
              <a16:creationId xmlns:a16="http://schemas.microsoft.com/office/drawing/2014/main" id="{A807BFFA-1914-4FD9-96F3-65CBE27E692E}"/>
            </a:ext>
          </a:extLst>
        </xdr:cNvPr>
        <xdr:cNvSpPr>
          <a:spLocks noChangeAspect="1"/>
        </xdr:cNvSpPr>
      </xdr:nvSpPr>
      <xdr:spPr>
        <a:xfrm>
          <a:off x="762000" y="2962275"/>
          <a:ext cx="2314575" cy="2314575"/>
        </a:xfrm>
        <a:prstGeom prst="ellipse">
          <a:avLst/>
        </a:prstGeom>
        <a:no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baseline="0">
              <a:solidFill>
                <a:sysClr val="windowText" lastClr="000000"/>
              </a:solidFill>
            </a:rPr>
            <a:t>Sonho para 5 anos.</a:t>
          </a:r>
        </a:p>
        <a:p>
          <a:pPr algn="ctr"/>
          <a:r>
            <a:rPr lang="pt-BR" sz="1100" baseline="0">
              <a:solidFill>
                <a:sysClr val="windowText" lastClr="000000"/>
              </a:solidFill>
            </a:rPr>
            <a:t>Como me ajuda no sonho para 10 anos?</a:t>
          </a:r>
          <a:endParaRPr lang="pt-BR" sz="1100">
            <a:solidFill>
              <a:sysClr val="windowText" lastClr="000000"/>
            </a:solidFill>
          </a:endParaRPr>
        </a:p>
      </xdr:txBody>
    </xdr:sp>
    <xdr:clientData/>
  </xdr:twoCellAnchor>
  <xdr:oneCellAnchor>
    <xdr:from>
      <xdr:col>16</xdr:col>
      <xdr:colOff>1314450</xdr:colOff>
      <xdr:row>17</xdr:row>
      <xdr:rowOff>76200</xdr:rowOff>
    </xdr:from>
    <xdr:ext cx="371476" cy="640080"/>
    <xdr:pic>
      <xdr:nvPicPr>
        <xdr:cNvPr id="205" name="Gráfico 204" descr="Marcador">
          <a:extLst>
            <a:ext uri="{FF2B5EF4-FFF2-40B4-BE49-F238E27FC236}">
              <a16:creationId xmlns:a16="http://schemas.microsoft.com/office/drawing/2014/main" id="{DE0EF17A-878A-4125-9EB7-B4749DF35B10}"/>
            </a:ext>
          </a:extLst>
        </xdr:cNvPr>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val="0"/>
            </a:ext>
            <a:ext uri="{96DAC541-7B7A-43D3-8B79-37D633B846F1}">
              <asvg:svgBlip xmlns:asvg="http://schemas.microsoft.com/office/drawing/2016/SVG/main" r:embed="rId5"/>
            </a:ext>
          </a:extLst>
        </a:blip>
        <a:srcRect l="20833" r="21132"/>
        <a:stretch/>
      </xdr:blipFill>
      <xdr:spPr>
        <a:xfrm>
          <a:off x="4019550" y="3381375"/>
          <a:ext cx="371476" cy="640080"/>
        </a:xfrm>
        <a:prstGeom prst="rect">
          <a:avLst/>
        </a:prstGeom>
      </xdr:spPr>
    </xdr:pic>
    <xdr:clientData/>
  </xdr:oneCellAnchor>
  <xdr:twoCellAnchor>
    <xdr:from>
      <xdr:col>16</xdr:col>
      <xdr:colOff>1771649</xdr:colOff>
      <xdr:row>25</xdr:row>
      <xdr:rowOff>38100</xdr:rowOff>
    </xdr:from>
    <xdr:to>
      <xdr:col>18</xdr:col>
      <xdr:colOff>1095599</xdr:colOff>
      <xdr:row>35</xdr:row>
      <xdr:rowOff>66675</xdr:rowOff>
    </xdr:to>
    <xdr:sp macro="" textlink="">
      <xdr:nvSpPr>
        <xdr:cNvPr id="206" name="Elipse 205">
          <a:extLst>
            <a:ext uri="{FF2B5EF4-FFF2-40B4-BE49-F238E27FC236}">
              <a16:creationId xmlns:a16="http://schemas.microsoft.com/office/drawing/2014/main" id="{BD82AB38-BAE6-4583-A421-E2F1A3ACE709}"/>
            </a:ext>
          </a:extLst>
        </xdr:cNvPr>
        <xdr:cNvSpPr>
          <a:spLocks noChangeAspect="1"/>
        </xdr:cNvSpPr>
      </xdr:nvSpPr>
      <xdr:spPr>
        <a:xfrm>
          <a:off x="4476749" y="5172075"/>
          <a:ext cx="2314800" cy="2314575"/>
        </a:xfrm>
        <a:prstGeom prst="ellipse">
          <a:avLst/>
        </a:prstGeom>
        <a:solidFill>
          <a:schemeClr val="bg1"/>
        </a:solid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baseline="0">
              <a:solidFill>
                <a:sysClr val="windowText" lastClr="000000"/>
              </a:solidFill>
            </a:rPr>
            <a:t>Sonho para 1 ano.</a:t>
          </a:r>
        </a:p>
        <a:p>
          <a:pPr algn="ctr"/>
          <a:r>
            <a:rPr lang="pt-BR" sz="1100" baseline="0">
              <a:solidFill>
                <a:sysClr val="windowText" lastClr="000000"/>
              </a:solidFill>
            </a:rPr>
            <a:t>Por que é importante para mim?</a:t>
          </a:r>
        </a:p>
        <a:p>
          <a:pPr algn="ctr"/>
          <a:r>
            <a:rPr lang="pt-BR" sz="1100" baseline="0">
              <a:solidFill>
                <a:sysClr val="windowText" lastClr="000000"/>
              </a:solidFill>
            </a:rPr>
            <a:t>Como me ajuda no sonho de 5 anos?</a:t>
          </a:r>
          <a:endParaRPr lang="pt-BR" sz="1100">
            <a:solidFill>
              <a:sysClr val="windowText" lastClr="000000"/>
            </a:solidFill>
          </a:endParaRPr>
        </a:p>
      </xdr:txBody>
    </xdr:sp>
    <xdr:clientData/>
  </xdr:twoCellAnchor>
  <xdr:oneCellAnchor>
    <xdr:from>
      <xdr:col>17</xdr:col>
      <xdr:colOff>314325</xdr:colOff>
      <xdr:row>22</xdr:row>
      <xdr:rowOff>0</xdr:rowOff>
    </xdr:from>
    <xdr:ext cx="373384" cy="640080"/>
    <xdr:pic>
      <xdr:nvPicPr>
        <xdr:cNvPr id="207" name="Gráfico 206" descr="Marcador">
          <a:extLst>
            <a:ext uri="{FF2B5EF4-FFF2-40B4-BE49-F238E27FC236}">
              <a16:creationId xmlns:a16="http://schemas.microsoft.com/office/drawing/2014/main" id="{8A5E6D3D-31A4-4A1E-9EAB-96FCDFB891D7}"/>
            </a:ext>
          </a:extLst>
        </xdr:cNvPr>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val="0"/>
            </a:ext>
            <a:ext uri="{96DAC541-7B7A-43D3-8B79-37D633B846F1}">
              <asvg:svgBlip xmlns:asvg="http://schemas.microsoft.com/office/drawing/2016/SVG/main" r:embed="rId5"/>
            </a:ext>
          </a:extLst>
        </a:blip>
        <a:srcRect l="20833" r="20833"/>
        <a:stretch/>
      </xdr:blipFill>
      <xdr:spPr>
        <a:xfrm>
          <a:off x="4876800" y="4448175"/>
          <a:ext cx="373384" cy="640080"/>
        </a:xfrm>
        <a:prstGeom prst="rect">
          <a:avLst/>
        </a:prstGeom>
      </xdr:spPr>
    </xdr:pic>
    <xdr:clientData/>
  </xdr:oneCellAnchor>
  <xdr:twoCellAnchor>
    <xdr:from>
      <xdr:col>15</xdr:col>
      <xdr:colOff>666750</xdr:colOff>
      <xdr:row>34</xdr:row>
      <xdr:rowOff>171450</xdr:rowOff>
    </xdr:from>
    <xdr:to>
      <xdr:col>16</xdr:col>
      <xdr:colOff>1123950</xdr:colOff>
      <xdr:row>44</xdr:row>
      <xdr:rowOff>200025</xdr:rowOff>
    </xdr:to>
    <xdr:sp macro="" textlink="">
      <xdr:nvSpPr>
        <xdr:cNvPr id="208" name="Elipse 207">
          <a:extLst>
            <a:ext uri="{FF2B5EF4-FFF2-40B4-BE49-F238E27FC236}">
              <a16:creationId xmlns:a16="http://schemas.microsoft.com/office/drawing/2014/main" id="{0930CE9E-340E-4026-A5ED-7D320429D1B7}"/>
            </a:ext>
          </a:extLst>
        </xdr:cNvPr>
        <xdr:cNvSpPr>
          <a:spLocks noChangeAspect="1"/>
        </xdr:cNvSpPr>
      </xdr:nvSpPr>
      <xdr:spPr>
        <a:xfrm>
          <a:off x="1514475" y="7362825"/>
          <a:ext cx="2314575" cy="2314575"/>
        </a:xfrm>
        <a:prstGeom prst="ellipse">
          <a:avLst/>
        </a:prstGeom>
        <a:solidFill>
          <a:schemeClr val="bg1"/>
        </a:solid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a:solidFill>
                <a:sysClr val="windowText" lastClr="000000"/>
              </a:solidFill>
            </a:rPr>
            <a:t>Situação atual.</a:t>
          </a:r>
        </a:p>
      </xdr:txBody>
    </xdr:sp>
    <xdr:clientData/>
  </xdr:twoCellAnchor>
  <xdr:twoCellAnchor>
    <xdr:from>
      <xdr:col>14</xdr:col>
      <xdr:colOff>762000</xdr:colOff>
      <xdr:row>6</xdr:row>
      <xdr:rowOff>133350</xdr:rowOff>
    </xdr:from>
    <xdr:to>
      <xdr:col>16</xdr:col>
      <xdr:colOff>1657350</xdr:colOff>
      <xdr:row>15</xdr:row>
      <xdr:rowOff>19050</xdr:rowOff>
    </xdr:to>
    <xdr:sp macro="" textlink="">
      <xdr:nvSpPr>
        <xdr:cNvPr id="209" name="Retângulo: Cantos Arredondados 208">
          <a:extLst>
            <a:ext uri="{FF2B5EF4-FFF2-40B4-BE49-F238E27FC236}">
              <a16:creationId xmlns:a16="http://schemas.microsoft.com/office/drawing/2014/main" id="{49B152D5-025A-4AF3-8E97-ECC80C88CD80}"/>
            </a:ext>
          </a:extLst>
        </xdr:cNvPr>
        <xdr:cNvSpPr/>
      </xdr:nvSpPr>
      <xdr:spPr>
        <a:xfrm>
          <a:off x="762000" y="923925"/>
          <a:ext cx="3600450" cy="1943100"/>
        </a:xfrm>
        <a:prstGeom prst="roundRect">
          <a:avLst/>
        </a:prstGeom>
        <a:no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pt-BR" sz="1100" baseline="0">
              <a:solidFill>
                <a:sysClr val="windowText" lastClr="000000"/>
              </a:solidFill>
              <a:latin typeface="+mn-lt"/>
              <a:ea typeface="+mn-ea"/>
              <a:cs typeface="+mn-cs"/>
            </a:rPr>
            <a:t>Sonhos para serem realizados do 6º ao 9º ano.</a:t>
          </a:r>
        </a:p>
      </xdr:txBody>
    </xdr:sp>
    <xdr:clientData/>
  </xdr:twoCellAnchor>
  <xdr:twoCellAnchor>
    <xdr:from>
      <xdr:col>14</xdr:col>
      <xdr:colOff>771525</xdr:colOff>
      <xdr:row>26</xdr:row>
      <xdr:rowOff>19050</xdr:rowOff>
    </xdr:from>
    <xdr:to>
      <xdr:col>16</xdr:col>
      <xdr:colOff>1352550</xdr:colOff>
      <xdr:row>34</xdr:row>
      <xdr:rowOff>57150</xdr:rowOff>
    </xdr:to>
    <xdr:sp macro="" textlink="">
      <xdr:nvSpPr>
        <xdr:cNvPr id="210" name="Retângulo: Cantos Arredondados 209">
          <a:extLst>
            <a:ext uri="{FF2B5EF4-FFF2-40B4-BE49-F238E27FC236}">
              <a16:creationId xmlns:a16="http://schemas.microsoft.com/office/drawing/2014/main" id="{C2D16F0C-55D0-4531-894F-B8F44525AE4F}"/>
            </a:ext>
          </a:extLst>
        </xdr:cNvPr>
        <xdr:cNvSpPr/>
      </xdr:nvSpPr>
      <xdr:spPr>
        <a:xfrm>
          <a:off x="771525" y="5381625"/>
          <a:ext cx="3286125" cy="1866900"/>
        </a:xfrm>
        <a:prstGeom prst="roundRect">
          <a:avLst/>
        </a:prstGeom>
        <a:solidFill>
          <a:schemeClr val="bg1"/>
        </a:solidFill>
        <a:ln w="1905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pt-BR" sz="1100" baseline="0">
              <a:solidFill>
                <a:sysClr val="windowText" lastClr="000000"/>
              </a:solidFill>
              <a:latin typeface="+mn-lt"/>
              <a:ea typeface="+mn-ea"/>
              <a:cs typeface="+mn-cs"/>
            </a:rPr>
            <a:t>Sonhos para serem realizados do 2º ao 4º ano.</a:t>
          </a:r>
        </a:p>
      </xdr:txBody>
    </xdr:sp>
    <xdr:clientData/>
  </xdr:twoCellAnchor>
  <xdr:twoCellAnchor>
    <xdr:from>
      <xdr:col>16</xdr:col>
      <xdr:colOff>1552575</xdr:colOff>
      <xdr:row>14</xdr:row>
      <xdr:rowOff>171450</xdr:rowOff>
    </xdr:from>
    <xdr:to>
      <xdr:col>17</xdr:col>
      <xdr:colOff>376237</xdr:colOff>
      <xdr:row>17</xdr:row>
      <xdr:rowOff>143834</xdr:rowOff>
    </xdr:to>
    <xdr:cxnSp macro="">
      <xdr:nvCxnSpPr>
        <xdr:cNvPr id="211" name="Conector reto 210">
          <a:extLst>
            <a:ext uri="{FF2B5EF4-FFF2-40B4-BE49-F238E27FC236}">
              <a16:creationId xmlns:a16="http://schemas.microsoft.com/office/drawing/2014/main" id="{1F9BEACC-A302-4D28-8CE1-3545D831D5C1}"/>
            </a:ext>
          </a:extLst>
        </xdr:cNvPr>
        <xdr:cNvCxnSpPr>
          <a:endCxn id="201" idx="0"/>
        </xdr:cNvCxnSpPr>
      </xdr:nvCxnSpPr>
      <xdr:spPr>
        <a:xfrm>
          <a:off x="4257675" y="2790825"/>
          <a:ext cx="681037" cy="658184"/>
        </a:xfrm>
        <a:prstGeom prst="line">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1566863</xdr:colOff>
      <xdr:row>21</xdr:row>
      <xdr:rowOff>152400</xdr:rowOff>
    </xdr:from>
    <xdr:to>
      <xdr:col>16</xdr:col>
      <xdr:colOff>1323975</xdr:colOff>
      <xdr:row>26</xdr:row>
      <xdr:rowOff>19050</xdr:rowOff>
    </xdr:to>
    <xdr:cxnSp macro="">
      <xdr:nvCxnSpPr>
        <xdr:cNvPr id="212" name="Conector reto 211">
          <a:extLst>
            <a:ext uri="{FF2B5EF4-FFF2-40B4-BE49-F238E27FC236}">
              <a16:creationId xmlns:a16="http://schemas.microsoft.com/office/drawing/2014/main" id="{1E796911-BBE1-4D65-94AE-4FCD5D7FCFAD}"/>
            </a:ext>
          </a:extLst>
        </xdr:cNvPr>
        <xdr:cNvCxnSpPr>
          <a:stCxn id="210" idx="0"/>
        </xdr:cNvCxnSpPr>
      </xdr:nvCxnSpPr>
      <xdr:spPr>
        <a:xfrm flipV="1">
          <a:off x="2414588" y="4371975"/>
          <a:ext cx="1614487" cy="1009650"/>
        </a:xfrm>
        <a:prstGeom prst="line">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1276350</xdr:colOff>
      <xdr:row>23</xdr:row>
      <xdr:rowOff>76200</xdr:rowOff>
    </xdr:from>
    <xdr:ext cx="373384" cy="640080"/>
    <xdr:pic>
      <xdr:nvPicPr>
        <xdr:cNvPr id="213" name="Gráfico 212" descr="Marcador">
          <a:extLst>
            <a:ext uri="{FF2B5EF4-FFF2-40B4-BE49-F238E27FC236}">
              <a16:creationId xmlns:a16="http://schemas.microsoft.com/office/drawing/2014/main" id="{291DEAD7-9499-4A8C-BC0D-F8D0B756E136}"/>
            </a:ext>
          </a:extLst>
        </xdr:cNvPr>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val="0"/>
            </a:ext>
            <a:ext uri="{96DAC541-7B7A-43D3-8B79-37D633B846F1}">
              <asvg:svgBlip xmlns:asvg="http://schemas.microsoft.com/office/drawing/2016/SVG/main" r:embed="rId5"/>
            </a:ext>
          </a:extLst>
        </a:blip>
        <a:srcRect l="20833" r="20833"/>
        <a:stretch/>
      </xdr:blipFill>
      <xdr:spPr>
        <a:xfrm>
          <a:off x="3981450" y="4752975"/>
          <a:ext cx="373384" cy="640080"/>
        </a:xfrm>
        <a:prstGeom prst="rect">
          <a:avLst/>
        </a:prstGeom>
      </xdr:spPr>
    </xdr:pic>
    <xdr:clientData/>
  </xdr:oneCellAnchor>
  <xdr:twoCellAnchor>
    <xdr:from>
      <xdr:col>16</xdr:col>
      <xdr:colOff>1619250</xdr:colOff>
      <xdr:row>35</xdr:row>
      <xdr:rowOff>190499</xdr:rowOff>
    </xdr:from>
    <xdr:to>
      <xdr:col>19</xdr:col>
      <xdr:colOff>19051</xdr:colOff>
      <xdr:row>45</xdr:row>
      <xdr:rowOff>123824</xdr:rowOff>
    </xdr:to>
    <xdr:sp macro="" textlink="">
      <xdr:nvSpPr>
        <xdr:cNvPr id="214" name="Retângulo 213">
          <a:extLst>
            <a:ext uri="{FF2B5EF4-FFF2-40B4-BE49-F238E27FC236}">
              <a16:creationId xmlns:a16="http://schemas.microsoft.com/office/drawing/2014/main" id="{301834C2-83A3-4931-B8A4-5284784CD358}"/>
            </a:ext>
          </a:extLst>
        </xdr:cNvPr>
        <xdr:cNvSpPr/>
      </xdr:nvSpPr>
      <xdr:spPr>
        <a:xfrm>
          <a:off x="18859500" y="7610474"/>
          <a:ext cx="2524126" cy="2219325"/>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700" b="1" baseline="0">
              <a:solidFill>
                <a:sysClr val="windowText" lastClr="000000"/>
              </a:solidFill>
              <a:latin typeface="+mn-lt"/>
              <a:ea typeface="+mn-ea"/>
              <a:cs typeface="+mn-cs"/>
            </a:rPr>
            <a:t>Aqueles que estão neste caminho são resolutos, e têm um só objetivo. </a:t>
          </a:r>
        </a:p>
        <a:p>
          <a:pPr marL="0" indent="0" algn="ctr"/>
          <a:r>
            <a:rPr lang="pt-BR" sz="1700" b="1" baseline="0">
              <a:solidFill>
                <a:sysClr val="windowText" lastClr="000000"/>
              </a:solidFill>
              <a:latin typeface="+mn-lt"/>
              <a:ea typeface="+mn-ea"/>
              <a:cs typeface="+mn-cs"/>
            </a:rPr>
            <a:t>A inteligência daqueles que são irresolutos é multidiversificada.</a:t>
          </a:r>
        </a:p>
        <a:p>
          <a:pPr marL="0" indent="0" algn="ctr"/>
          <a:r>
            <a:rPr lang="pt-BR" sz="1700" b="1" baseline="0">
              <a:solidFill>
                <a:sysClr val="windowText" lastClr="000000"/>
              </a:solidFill>
              <a:latin typeface="+mn-lt"/>
              <a:ea typeface="+mn-ea"/>
              <a:cs typeface="+mn-cs"/>
            </a:rPr>
            <a:t>Bhagavad-gita 2.41.</a:t>
          </a:r>
        </a:p>
      </xdr:txBody>
    </xdr:sp>
    <xdr:clientData/>
  </xdr:twoCellAnchor>
  <xdr:twoCellAnchor>
    <xdr:from>
      <xdr:col>16</xdr:col>
      <xdr:colOff>1123950</xdr:colOff>
      <xdr:row>24</xdr:row>
      <xdr:rowOff>167640</xdr:rowOff>
    </xdr:from>
    <xdr:to>
      <xdr:col>16</xdr:col>
      <xdr:colOff>1649734</xdr:colOff>
      <xdr:row>39</xdr:row>
      <xdr:rowOff>185738</xdr:rowOff>
    </xdr:to>
    <xdr:cxnSp macro="">
      <xdr:nvCxnSpPr>
        <xdr:cNvPr id="215" name="Conector: Angulado 214">
          <a:extLst>
            <a:ext uri="{FF2B5EF4-FFF2-40B4-BE49-F238E27FC236}">
              <a16:creationId xmlns:a16="http://schemas.microsoft.com/office/drawing/2014/main" id="{0113BAB1-2666-4777-990B-C53AF115F117}"/>
            </a:ext>
          </a:extLst>
        </xdr:cNvPr>
        <xdr:cNvCxnSpPr>
          <a:stCxn id="213" idx="3"/>
          <a:endCxn id="208" idx="6"/>
        </xdr:cNvCxnSpPr>
      </xdr:nvCxnSpPr>
      <xdr:spPr>
        <a:xfrm flipH="1">
          <a:off x="3829050" y="5073015"/>
          <a:ext cx="525784" cy="3447098"/>
        </a:xfrm>
        <a:prstGeom prst="bentConnector3">
          <a:avLst>
            <a:gd name="adj1" fmla="val 14493"/>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609600</xdr:colOff>
      <xdr:row>23</xdr:row>
      <xdr:rowOff>200025</xdr:rowOff>
    </xdr:from>
    <xdr:to>
      <xdr:col>17</xdr:col>
      <xdr:colOff>1071674</xdr:colOff>
      <xdr:row>25</xdr:row>
      <xdr:rowOff>38100</xdr:rowOff>
    </xdr:to>
    <xdr:cxnSp macro="">
      <xdr:nvCxnSpPr>
        <xdr:cNvPr id="216" name="Conector: Angulado 87">
          <a:extLst>
            <a:ext uri="{FF2B5EF4-FFF2-40B4-BE49-F238E27FC236}">
              <a16:creationId xmlns:a16="http://schemas.microsoft.com/office/drawing/2014/main" id="{E39FAEF9-B622-4EAF-88B5-55AE307EE872}"/>
            </a:ext>
          </a:extLst>
        </xdr:cNvPr>
        <xdr:cNvCxnSpPr>
          <a:endCxn id="206" idx="0"/>
        </xdr:cNvCxnSpPr>
      </xdr:nvCxnSpPr>
      <xdr:spPr>
        <a:xfrm>
          <a:off x="5172075" y="4876800"/>
          <a:ext cx="462074" cy="295275"/>
        </a:xfrm>
        <a:prstGeom prst="straightConnector1">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32513</xdr:colOff>
      <xdr:row>16</xdr:row>
      <xdr:rowOff>224662</xdr:rowOff>
    </xdr:from>
    <xdr:to>
      <xdr:col>16</xdr:col>
      <xdr:colOff>1333500</xdr:colOff>
      <xdr:row>17</xdr:row>
      <xdr:rowOff>219075</xdr:rowOff>
    </xdr:to>
    <xdr:cxnSp macro="">
      <xdr:nvCxnSpPr>
        <xdr:cNvPr id="217" name="Conector: Angulado 87">
          <a:extLst>
            <a:ext uri="{FF2B5EF4-FFF2-40B4-BE49-F238E27FC236}">
              <a16:creationId xmlns:a16="http://schemas.microsoft.com/office/drawing/2014/main" id="{F326129F-A1D5-4E73-9EF6-9132E45BB546}"/>
            </a:ext>
          </a:extLst>
        </xdr:cNvPr>
        <xdr:cNvCxnSpPr>
          <a:stCxn id="204" idx="7"/>
        </xdr:cNvCxnSpPr>
      </xdr:nvCxnSpPr>
      <xdr:spPr>
        <a:xfrm>
          <a:off x="2737613" y="3301237"/>
          <a:ext cx="1300987" cy="223013"/>
        </a:xfrm>
        <a:prstGeom prst="straightConnector1">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1071562</xdr:colOff>
      <xdr:row>15</xdr:row>
      <xdr:rowOff>76424</xdr:rowOff>
    </xdr:from>
    <xdr:to>
      <xdr:col>18</xdr:col>
      <xdr:colOff>200025</xdr:colOff>
      <xdr:row>16</xdr:row>
      <xdr:rowOff>0</xdr:rowOff>
    </xdr:to>
    <xdr:cxnSp macro="">
      <xdr:nvCxnSpPr>
        <xdr:cNvPr id="218" name="Conector reto 217">
          <a:extLst>
            <a:ext uri="{FF2B5EF4-FFF2-40B4-BE49-F238E27FC236}">
              <a16:creationId xmlns:a16="http://schemas.microsoft.com/office/drawing/2014/main" id="{E071770C-B2F6-4DD5-BC5A-46E1CA5FAF0F}"/>
            </a:ext>
          </a:extLst>
        </xdr:cNvPr>
        <xdr:cNvCxnSpPr>
          <a:stCxn id="202" idx="4"/>
        </xdr:cNvCxnSpPr>
      </xdr:nvCxnSpPr>
      <xdr:spPr>
        <a:xfrm>
          <a:off x="5634037" y="2924399"/>
          <a:ext cx="261938" cy="152176"/>
        </a:xfrm>
        <a:prstGeom prst="line">
          <a:avLst/>
        </a:prstGeom>
        <a:ln w="19050">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1714501</xdr:colOff>
      <xdr:row>16</xdr:row>
      <xdr:rowOff>219075</xdr:rowOff>
    </xdr:from>
    <xdr:to>
      <xdr:col>1</xdr:col>
      <xdr:colOff>2800213</xdr:colOff>
      <xdr:row>18</xdr:row>
      <xdr:rowOff>219017</xdr:rowOff>
    </xdr:to>
    <xdr:pic>
      <xdr:nvPicPr>
        <xdr:cNvPr id="3" name="Imagem 2">
          <a:extLst>
            <a:ext uri="{FF2B5EF4-FFF2-40B4-BE49-F238E27FC236}">
              <a16:creationId xmlns:a16="http://schemas.microsoft.com/office/drawing/2014/main" id="{2FC2E7AA-F12B-44ED-A24D-8E962A9A74A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1981201" y="3848100"/>
          <a:ext cx="1085712" cy="457142"/>
        </a:xfrm>
        <a:prstGeom prst="rect">
          <a:avLst/>
        </a:prstGeom>
      </xdr:spPr>
    </xdr:pic>
    <xdr:clientData/>
  </xdr:twoCellAnchor>
  <xdr:twoCellAnchor editAs="oneCell">
    <xdr:from>
      <xdr:col>3</xdr:col>
      <xdr:colOff>47678</xdr:colOff>
      <xdr:row>17</xdr:row>
      <xdr:rowOff>28575</xdr:rowOff>
    </xdr:from>
    <xdr:to>
      <xdr:col>3</xdr:col>
      <xdr:colOff>895297</xdr:colOff>
      <xdr:row>18</xdr:row>
      <xdr:rowOff>209498</xdr:rowOff>
    </xdr:to>
    <xdr:pic>
      <xdr:nvPicPr>
        <xdr:cNvPr id="5" name="Imagem 4">
          <a:extLst>
            <a:ext uri="{FF2B5EF4-FFF2-40B4-BE49-F238E27FC236}">
              <a16:creationId xmlns:a16="http://schemas.microsoft.com/office/drawing/2014/main" id="{04BC01A1-C908-48C7-8624-420D40C58DF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3314753" y="3886200"/>
          <a:ext cx="847619" cy="409523"/>
        </a:xfrm>
        <a:prstGeom prst="rect">
          <a:avLst/>
        </a:prstGeom>
      </xdr:spPr>
    </xdr:pic>
    <xdr:clientData/>
  </xdr:twoCellAnchor>
  <xdr:twoCellAnchor editAs="oneCell">
    <xdr:from>
      <xdr:col>1</xdr:col>
      <xdr:colOff>1914526</xdr:colOff>
      <xdr:row>31</xdr:row>
      <xdr:rowOff>209550</xdr:rowOff>
    </xdr:from>
    <xdr:to>
      <xdr:col>1</xdr:col>
      <xdr:colOff>2790714</xdr:colOff>
      <xdr:row>33</xdr:row>
      <xdr:rowOff>199968</xdr:rowOff>
    </xdr:to>
    <xdr:pic>
      <xdr:nvPicPr>
        <xdr:cNvPr id="7" name="Imagem 6">
          <a:extLst>
            <a:ext uri="{FF2B5EF4-FFF2-40B4-BE49-F238E27FC236}">
              <a16:creationId xmlns:a16="http://schemas.microsoft.com/office/drawing/2014/main" id="{F3C085F7-F970-4806-BBEC-F596026BEB4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a:xfrm>
          <a:off x="2181226" y="7134225"/>
          <a:ext cx="876188" cy="447618"/>
        </a:xfrm>
        <a:prstGeom prst="rect">
          <a:avLst/>
        </a:prstGeom>
      </xdr:spPr>
    </xdr:pic>
    <xdr:clientData/>
  </xdr:twoCellAnchor>
  <xdr:twoCellAnchor editAs="oneCell">
    <xdr:from>
      <xdr:col>3</xdr:col>
      <xdr:colOff>19050</xdr:colOff>
      <xdr:row>31</xdr:row>
      <xdr:rowOff>114300</xdr:rowOff>
    </xdr:from>
    <xdr:to>
      <xdr:col>3</xdr:col>
      <xdr:colOff>819049</xdr:colOff>
      <xdr:row>33</xdr:row>
      <xdr:rowOff>190432</xdr:rowOff>
    </xdr:to>
    <xdr:pic>
      <xdr:nvPicPr>
        <xdr:cNvPr id="9" name="Imagem 8">
          <a:extLst>
            <a:ext uri="{FF2B5EF4-FFF2-40B4-BE49-F238E27FC236}">
              <a16:creationId xmlns:a16="http://schemas.microsoft.com/office/drawing/2014/main" id="{A89CA77D-8C6D-44FC-92AB-3CEB3AF3955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xdr:blipFill>
      <xdr:spPr>
        <a:xfrm>
          <a:off x="3286125" y="7038975"/>
          <a:ext cx="799999" cy="53333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190497</xdr:colOff>
      <xdr:row>39</xdr:row>
      <xdr:rowOff>219075</xdr:rowOff>
    </xdr:from>
    <xdr:to>
      <xdr:col>2</xdr:col>
      <xdr:colOff>1143000</xdr:colOff>
      <xdr:row>48</xdr:row>
      <xdr:rowOff>0</xdr:rowOff>
    </xdr:to>
    <xdr:grpSp>
      <xdr:nvGrpSpPr>
        <xdr:cNvPr id="2" name="Agrupar 1">
          <a:extLst>
            <a:ext uri="{FF2B5EF4-FFF2-40B4-BE49-F238E27FC236}">
              <a16:creationId xmlns:a16="http://schemas.microsoft.com/office/drawing/2014/main" id="{A4BE185D-4E92-4A71-A0C7-125CA75520D9}"/>
            </a:ext>
          </a:extLst>
        </xdr:cNvPr>
        <xdr:cNvGrpSpPr/>
      </xdr:nvGrpSpPr>
      <xdr:grpSpPr>
        <a:xfrm>
          <a:off x="190497" y="8896350"/>
          <a:ext cx="2981328" cy="1847850"/>
          <a:chOff x="76197" y="8896350"/>
          <a:chExt cx="2981328" cy="1847850"/>
        </a:xfrm>
      </xdr:grpSpPr>
      <xdr:sp macro="" textlink="">
        <xdr:nvSpPr>
          <xdr:cNvPr id="3" name="Arco 2">
            <a:extLst>
              <a:ext uri="{FF2B5EF4-FFF2-40B4-BE49-F238E27FC236}">
                <a16:creationId xmlns:a16="http://schemas.microsoft.com/office/drawing/2014/main" id="{6CDD957A-C844-40BD-B4E0-E066727F8D42}"/>
              </a:ext>
            </a:extLst>
          </xdr:cNvPr>
          <xdr:cNvSpPr/>
        </xdr:nvSpPr>
        <xdr:spPr>
          <a:xfrm flipH="1">
            <a:off x="76199" y="8896350"/>
            <a:ext cx="2981326" cy="1847850"/>
          </a:xfrm>
          <a:prstGeom prst="arc">
            <a:avLst>
              <a:gd name="adj1" fmla="val 16558527"/>
              <a:gd name="adj2" fmla="val 9510"/>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sp macro="" textlink="">
        <xdr:nvSpPr>
          <xdr:cNvPr id="4" name="Arco 3">
            <a:extLst>
              <a:ext uri="{FF2B5EF4-FFF2-40B4-BE49-F238E27FC236}">
                <a16:creationId xmlns:a16="http://schemas.microsoft.com/office/drawing/2014/main" id="{C988DE89-3321-4EE9-A777-D4A2930E56FC}"/>
              </a:ext>
            </a:extLst>
          </xdr:cNvPr>
          <xdr:cNvSpPr/>
        </xdr:nvSpPr>
        <xdr:spPr>
          <a:xfrm flipH="1" flipV="1">
            <a:off x="76197" y="9010650"/>
            <a:ext cx="2981327" cy="1676398"/>
          </a:xfrm>
          <a:prstGeom prst="arc">
            <a:avLst>
              <a:gd name="adj1" fmla="val 16775895"/>
              <a:gd name="adj2" fmla="val 21587711"/>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sp macro="" textlink="">
        <xdr:nvSpPr>
          <xdr:cNvPr id="5" name="Arco 4">
            <a:extLst>
              <a:ext uri="{FF2B5EF4-FFF2-40B4-BE49-F238E27FC236}">
                <a16:creationId xmlns:a16="http://schemas.microsoft.com/office/drawing/2014/main" id="{F70F87A2-8F45-4E2B-B775-0BD86F75CDD3}"/>
              </a:ext>
            </a:extLst>
          </xdr:cNvPr>
          <xdr:cNvSpPr/>
        </xdr:nvSpPr>
        <xdr:spPr>
          <a:xfrm>
            <a:off x="1085850" y="8905874"/>
            <a:ext cx="790575" cy="1828801"/>
          </a:xfrm>
          <a:prstGeom prst="arc">
            <a:avLst>
              <a:gd name="adj1" fmla="val 16199998"/>
              <a:gd name="adj2" fmla="val 0"/>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sp macro="" textlink="">
        <xdr:nvSpPr>
          <xdr:cNvPr id="6" name="Arco 5">
            <a:extLst>
              <a:ext uri="{FF2B5EF4-FFF2-40B4-BE49-F238E27FC236}">
                <a16:creationId xmlns:a16="http://schemas.microsoft.com/office/drawing/2014/main" id="{BCE19E63-A9A6-412E-B61A-58F1696F2C20}"/>
              </a:ext>
            </a:extLst>
          </xdr:cNvPr>
          <xdr:cNvSpPr/>
        </xdr:nvSpPr>
        <xdr:spPr>
          <a:xfrm flipV="1">
            <a:off x="1076325" y="8982074"/>
            <a:ext cx="790575" cy="1695448"/>
          </a:xfrm>
          <a:prstGeom prst="arc">
            <a:avLst>
              <a:gd name="adj1" fmla="val 16199998"/>
              <a:gd name="adj2" fmla="val 0"/>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grpSp>
    <xdr:clientData/>
  </xdr:twoCellAnchor>
  <xdr:twoCellAnchor>
    <xdr:from>
      <xdr:col>0</xdr:col>
      <xdr:colOff>790575</xdr:colOff>
      <xdr:row>40</xdr:row>
      <xdr:rowOff>200025</xdr:rowOff>
    </xdr:from>
    <xdr:to>
      <xdr:col>0</xdr:col>
      <xdr:colOff>1419225</xdr:colOff>
      <xdr:row>43</xdr:row>
      <xdr:rowOff>142875</xdr:rowOff>
    </xdr:to>
    <xdr:sp macro="" textlink="">
      <xdr:nvSpPr>
        <xdr:cNvPr id="7" name="Elipse 6">
          <a:extLst>
            <a:ext uri="{FF2B5EF4-FFF2-40B4-BE49-F238E27FC236}">
              <a16:creationId xmlns:a16="http://schemas.microsoft.com/office/drawing/2014/main" id="{AB2CFC0C-36E9-4475-8DD9-A1D2184C2BB6}"/>
            </a:ext>
          </a:extLst>
        </xdr:cNvPr>
        <xdr:cNvSpPr/>
      </xdr:nvSpPr>
      <xdr:spPr>
        <a:xfrm>
          <a:off x="790575" y="9105900"/>
          <a:ext cx="628650" cy="628650"/>
        </a:xfrm>
        <a:prstGeom prst="ellipse">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clientData/>
  </xdr:twoCellAnchor>
  <xdr:twoCellAnchor>
    <xdr:from>
      <xdr:col>0</xdr:col>
      <xdr:colOff>847725</xdr:colOff>
      <xdr:row>41</xdr:row>
      <xdr:rowOff>123825</xdr:rowOff>
    </xdr:from>
    <xdr:to>
      <xdr:col>0</xdr:col>
      <xdr:colOff>1219200</xdr:colOff>
      <xdr:row>43</xdr:row>
      <xdr:rowOff>38100</xdr:rowOff>
    </xdr:to>
    <xdr:sp macro="" textlink="">
      <xdr:nvSpPr>
        <xdr:cNvPr id="8" name="Elipse 7">
          <a:extLst>
            <a:ext uri="{FF2B5EF4-FFF2-40B4-BE49-F238E27FC236}">
              <a16:creationId xmlns:a16="http://schemas.microsoft.com/office/drawing/2014/main" id="{F4A1CAAB-BF60-412A-A092-1BEA902E53BB}"/>
            </a:ext>
          </a:extLst>
        </xdr:cNvPr>
        <xdr:cNvSpPr>
          <a:spLocks noChangeAspect="1"/>
        </xdr:cNvSpPr>
      </xdr:nvSpPr>
      <xdr:spPr>
        <a:xfrm>
          <a:off x="847725" y="9258300"/>
          <a:ext cx="371475" cy="371475"/>
        </a:xfrm>
        <a:prstGeom prst="ellipse">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clientData/>
  </xdr:twoCellAnchor>
  <xdr:twoCellAnchor>
    <xdr:from>
      <xdr:col>0</xdr:col>
      <xdr:colOff>238214</xdr:colOff>
      <xdr:row>44</xdr:row>
      <xdr:rowOff>7687</xdr:rowOff>
    </xdr:from>
    <xdr:to>
      <xdr:col>0</xdr:col>
      <xdr:colOff>1314449</xdr:colOff>
      <xdr:row>45</xdr:row>
      <xdr:rowOff>44797</xdr:rowOff>
    </xdr:to>
    <xdr:sp macro="" textlink="">
      <xdr:nvSpPr>
        <xdr:cNvPr id="9" name="Seta: Divisa 8">
          <a:extLst>
            <a:ext uri="{FF2B5EF4-FFF2-40B4-BE49-F238E27FC236}">
              <a16:creationId xmlns:a16="http://schemas.microsoft.com/office/drawing/2014/main" id="{36C320DF-E4C3-4980-A68D-98FEECFDA9A3}"/>
            </a:ext>
          </a:extLst>
        </xdr:cNvPr>
        <xdr:cNvSpPr/>
      </xdr:nvSpPr>
      <xdr:spPr>
        <a:xfrm>
          <a:off x="238214" y="9837487"/>
          <a:ext cx="1076235" cy="265710"/>
        </a:xfrm>
        <a:prstGeom prst="chevron">
          <a:avLst>
            <a:gd name="adj" fmla="val 242294"/>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clientData/>
  </xdr:twoCellAnchor>
  <xdr:twoCellAnchor>
    <xdr:from>
      <xdr:col>1</xdr:col>
      <xdr:colOff>57150</xdr:colOff>
      <xdr:row>40</xdr:row>
      <xdr:rowOff>219075</xdr:rowOff>
    </xdr:from>
    <xdr:to>
      <xdr:col>2</xdr:col>
      <xdr:colOff>104775</xdr:colOff>
      <xdr:row>43</xdr:row>
      <xdr:rowOff>228600</xdr:rowOff>
    </xdr:to>
    <xdr:cxnSp macro="">
      <xdr:nvCxnSpPr>
        <xdr:cNvPr id="10" name="Conector reto 9">
          <a:extLst>
            <a:ext uri="{FF2B5EF4-FFF2-40B4-BE49-F238E27FC236}">
              <a16:creationId xmlns:a16="http://schemas.microsoft.com/office/drawing/2014/main" id="{EB7D796B-3239-4D33-92E3-A7C761EF333F}"/>
            </a:ext>
          </a:extLst>
        </xdr:cNvPr>
        <xdr:cNvCxnSpPr>
          <a:stCxn id="5" idx="2"/>
        </xdr:cNvCxnSpPr>
      </xdr:nvCxnSpPr>
      <xdr:spPr>
        <a:xfrm flipV="1">
          <a:off x="1990725" y="9124950"/>
          <a:ext cx="142875" cy="695325"/>
        </a:xfrm>
        <a:prstGeom prst="line">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1</xdr:col>
      <xdr:colOff>47625</xdr:colOff>
      <xdr:row>43</xdr:row>
      <xdr:rowOff>238123</xdr:rowOff>
    </xdr:from>
    <xdr:to>
      <xdr:col>2</xdr:col>
      <xdr:colOff>95250</xdr:colOff>
      <xdr:row>47</xdr:row>
      <xdr:rowOff>9525</xdr:rowOff>
    </xdr:to>
    <xdr:cxnSp macro="">
      <xdr:nvCxnSpPr>
        <xdr:cNvPr id="11" name="Conector reto 10">
          <a:extLst>
            <a:ext uri="{FF2B5EF4-FFF2-40B4-BE49-F238E27FC236}">
              <a16:creationId xmlns:a16="http://schemas.microsoft.com/office/drawing/2014/main" id="{D3C38089-4C7F-48DF-A337-F652E8E8DCC3}"/>
            </a:ext>
          </a:extLst>
        </xdr:cNvPr>
        <xdr:cNvCxnSpPr>
          <a:stCxn id="6" idx="2"/>
        </xdr:cNvCxnSpPr>
      </xdr:nvCxnSpPr>
      <xdr:spPr>
        <a:xfrm>
          <a:off x="1981200" y="9829798"/>
          <a:ext cx="142875" cy="695327"/>
        </a:xfrm>
        <a:prstGeom prst="line">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3</xdr:col>
      <xdr:colOff>9525</xdr:colOff>
      <xdr:row>41</xdr:row>
      <xdr:rowOff>0</xdr:rowOff>
    </xdr:from>
    <xdr:to>
      <xdr:col>4</xdr:col>
      <xdr:colOff>85725</xdr:colOff>
      <xdr:row>43</xdr:row>
      <xdr:rowOff>219078</xdr:rowOff>
    </xdr:to>
    <xdr:cxnSp macro="">
      <xdr:nvCxnSpPr>
        <xdr:cNvPr id="12" name="Conector reto 11">
          <a:extLst>
            <a:ext uri="{FF2B5EF4-FFF2-40B4-BE49-F238E27FC236}">
              <a16:creationId xmlns:a16="http://schemas.microsoft.com/office/drawing/2014/main" id="{A7F60FD3-1884-480A-80BC-8675FC8F95C3}"/>
            </a:ext>
          </a:extLst>
        </xdr:cNvPr>
        <xdr:cNvCxnSpPr/>
      </xdr:nvCxnSpPr>
      <xdr:spPr>
        <a:xfrm flipV="1">
          <a:off x="3971925" y="9134475"/>
          <a:ext cx="171450" cy="676278"/>
        </a:xfrm>
        <a:prstGeom prst="line">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3</xdr:col>
      <xdr:colOff>0</xdr:colOff>
      <xdr:row>43</xdr:row>
      <xdr:rowOff>228598</xdr:rowOff>
    </xdr:from>
    <xdr:to>
      <xdr:col>4</xdr:col>
      <xdr:colOff>76200</xdr:colOff>
      <xdr:row>47</xdr:row>
      <xdr:rowOff>0</xdr:rowOff>
    </xdr:to>
    <xdr:cxnSp macro="">
      <xdr:nvCxnSpPr>
        <xdr:cNvPr id="13" name="Conector reto 12">
          <a:extLst>
            <a:ext uri="{FF2B5EF4-FFF2-40B4-BE49-F238E27FC236}">
              <a16:creationId xmlns:a16="http://schemas.microsoft.com/office/drawing/2014/main" id="{A41939A1-6740-4264-904F-B19DFC3B8857}"/>
            </a:ext>
          </a:extLst>
        </xdr:cNvPr>
        <xdr:cNvCxnSpPr/>
      </xdr:nvCxnSpPr>
      <xdr:spPr>
        <a:xfrm>
          <a:off x="3962400" y="9820273"/>
          <a:ext cx="171450" cy="695327"/>
        </a:xfrm>
        <a:prstGeom prst="line">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1247782</xdr:colOff>
      <xdr:row>39</xdr:row>
      <xdr:rowOff>209549</xdr:rowOff>
    </xdr:from>
    <xdr:to>
      <xdr:col>5</xdr:col>
      <xdr:colOff>1928819</xdr:colOff>
      <xdr:row>48</xdr:row>
      <xdr:rowOff>9523</xdr:rowOff>
    </xdr:to>
    <xdr:sp macro="" textlink="">
      <xdr:nvSpPr>
        <xdr:cNvPr id="2" name="Fluxograma: Extrair 1">
          <a:extLst>
            <a:ext uri="{FF2B5EF4-FFF2-40B4-BE49-F238E27FC236}">
              <a16:creationId xmlns:a16="http://schemas.microsoft.com/office/drawing/2014/main" id="{1E1604EE-9405-4D25-B7BD-1B7A373C8611}"/>
            </a:ext>
          </a:extLst>
        </xdr:cNvPr>
        <xdr:cNvSpPr/>
      </xdr:nvSpPr>
      <xdr:spPr>
        <a:xfrm rot="16200000">
          <a:off x="5474501" y="9308305"/>
          <a:ext cx="1866899" cy="681037"/>
        </a:xfrm>
        <a:prstGeom prst="flowChartExtract">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5</xdr:col>
      <xdr:colOff>1685926</xdr:colOff>
      <xdr:row>39</xdr:row>
      <xdr:rowOff>209548</xdr:rowOff>
    </xdr:from>
    <xdr:to>
      <xdr:col>5</xdr:col>
      <xdr:colOff>1928820</xdr:colOff>
      <xdr:row>48</xdr:row>
      <xdr:rowOff>9522</xdr:rowOff>
    </xdr:to>
    <xdr:sp macro="" textlink="">
      <xdr:nvSpPr>
        <xdr:cNvPr id="3" name="Fluxograma: Extrair 2">
          <a:extLst>
            <a:ext uri="{FF2B5EF4-FFF2-40B4-BE49-F238E27FC236}">
              <a16:creationId xmlns:a16="http://schemas.microsoft.com/office/drawing/2014/main" id="{68813886-920B-4100-AB98-76C499DB999A}"/>
            </a:ext>
          </a:extLst>
        </xdr:cNvPr>
        <xdr:cNvSpPr/>
      </xdr:nvSpPr>
      <xdr:spPr>
        <a:xfrm rot="16200000">
          <a:off x="5693573" y="9527376"/>
          <a:ext cx="1866899" cy="242894"/>
        </a:xfrm>
        <a:prstGeom prst="flowChartExtract">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xdr:col>
      <xdr:colOff>9525</xdr:colOff>
      <xdr:row>40</xdr:row>
      <xdr:rowOff>9525</xdr:rowOff>
    </xdr:from>
    <xdr:to>
      <xdr:col>1</xdr:col>
      <xdr:colOff>209550</xdr:colOff>
      <xdr:row>43</xdr:row>
      <xdr:rowOff>209555</xdr:rowOff>
    </xdr:to>
    <xdr:cxnSp macro="">
      <xdr:nvCxnSpPr>
        <xdr:cNvPr id="4" name="Conector reto 3">
          <a:extLst>
            <a:ext uri="{FF2B5EF4-FFF2-40B4-BE49-F238E27FC236}">
              <a16:creationId xmlns:a16="http://schemas.microsoft.com/office/drawing/2014/main" id="{A2EF6172-76D3-43A3-847F-8194A01C0582}"/>
            </a:ext>
          </a:extLst>
        </xdr:cNvPr>
        <xdr:cNvCxnSpPr/>
      </xdr:nvCxnSpPr>
      <xdr:spPr>
        <a:xfrm flipV="1">
          <a:off x="771525" y="8743950"/>
          <a:ext cx="200025" cy="885830"/>
        </a:xfrm>
        <a:prstGeom prst="line">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1</xdr:col>
      <xdr:colOff>0</xdr:colOff>
      <xdr:row>43</xdr:row>
      <xdr:rowOff>219073</xdr:rowOff>
    </xdr:from>
    <xdr:to>
      <xdr:col>1</xdr:col>
      <xdr:colOff>114300</xdr:colOff>
      <xdr:row>47</xdr:row>
      <xdr:rowOff>0</xdr:rowOff>
    </xdr:to>
    <xdr:cxnSp macro="">
      <xdr:nvCxnSpPr>
        <xdr:cNvPr id="5" name="Conector reto 4">
          <a:extLst>
            <a:ext uri="{FF2B5EF4-FFF2-40B4-BE49-F238E27FC236}">
              <a16:creationId xmlns:a16="http://schemas.microsoft.com/office/drawing/2014/main" id="{EAD2C5FD-280C-4DDF-8AFB-E81C4D7B513B}"/>
            </a:ext>
          </a:extLst>
        </xdr:cNvPr>
        <xdr:cNvCxnSpPr/>
      </xdr:nvCxnSpPr>
      <xdr:spPr>
        <a:xfrm>
          <a:off x="762000" y="9639298"/>
          <a:ext cx="114300" cy="704852"/>
        </a:xfrm>
        <a:prstGeom prst="line">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1</xdr:col>
      <xdr:colOff>1924050</xdr:colOff>
      <xdr:row>40</xdr:row>
      <xdr:rowOff>0</xdr:rowOff>
    </xdr:from>
    <xdr:to>
      <xdr:col>3</xdr:col>
      <xdr:colOff>190500</xdr:colOff>
      <xdr:row>43</xdr:row>
      <xdr:rowOff>228604</xdr:rowOff>
    </xdr:to>
    <xdr:cxnSp macro="">
      <xdr:nvCxnSpPr>
        <xdr:cNvPr id="6" name="Conector reto 5">
          <a:extLst>
            <a:ext uri="{FF2B5EF4-FFF2-40B4-BE49-F238E27FC236}">
              <a16:creationId xmlns:a16="http://schemas.microsoft.com/office/drawing/2014/main" id="{5BED621A-B62A-4DE1-A823-0654F7FA6900}"/>
            </a:ext>
          </a:extLst>
        </xdr:cNvPr>
        <xdr:cNvCxnSpPr/>
      </xdr:nvCxnSpPr>
      <xdr:spPr>
        <a:xfrm flipV="1">
          <a:off x="2686050" y="8734425"/>
          <a:ext cx="295275" cy="914404"/>
        </a:xfrm>
        <a:prstGeom prst="line">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1</xdr:col>
      <xdr:colOff>1914525</xdr:colOff>
      <xdr:row>43</xdr:row>
      <xdr:rowOff>238123</xdr:rowOff>
    </xdr:from>
    <xdr:to>
      <xdr:col>3</xdr:col>
      <xdr:colOff>76200</xdr:colOff>
      <xdr:row>47</xdr:row>
      <xdr:rowOff>0</xdr:rowOff>
    </xdr:to>
    <xdr:cxnSp macro="">
      <xdr:nvCxnSpPr>
        <xdr:cNvPr id="7" name="Conector reto 6">
          <a:extLst>
            <a:ext uri="{FF2B5EF4-FFF2-40B4-BE49-F238E27FC236}">
              <a16:creationId xmlns:a16="http://schemas.microsoft.com/office/drawing/2014/main" id="{B4B66B3D-AF62-4A4D-86BD-723C6A1304BB}"/>
            </a:ext>
          </a:extLst>
        </xdr:cNvPr>
        <xdr:cNvCxnSpPr/>
      </xdr:nvCxnSpPr>
      <xdr:spPr>
        <a:xfrm>
          <a:off x="2676525" y="9658348"/>
          <a:ext cx="190500" cy="685802"/>
        </a:xfrm>
        <a:prstGeom prst="line">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4</xdr:col>
      <xdr:colOff>9525</xdr:colOff>
      <xdr:row>40</xdr:row>
      <xdr:rowOff>0</xdr:rowOff>
    </xdr:from>
    <xdr:to>
      <xdr:col>5</xdr:col>
      <xdr:colOff>171450</xdr:colOff>
      <xdr:row>43</xdr:row>
      <xdr:rowOff>209554</xdr:rowOff>
    </xdr:to>
    <xdr:cxnSp macro="">
      <xdr:nvCxnSpPr>
        <xdr:cNvPr id="8" name="Conector reto 7">
          <a:extLst>
            <a:ext uri="{FF2B5EF4-FFF2-40B4-BE49-F238E27FC236}">
              <a16:creationId xmlns:a16="http://schemas.microsoft.com/office/drawing/2014/main" id="{C5E46546-3EAB-4A72-9F0A-EE3B5D8FFF51}"/>
            </a:ext>
          </a:extLst>
        </xdr:cNvPr>
        <xdr:cNvCxnSpPr/>
      </xdr:nvCxnSpPr>
      <xdr:spPr>
        <a:xfrm flipV="1">
          <a:off x="4733925" y="8734425"/>
          <a:ext cx="257175" cy="895354"/>
        </a:xfrm>
        <a:prstGeom prst="line">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4</xdr:col>
      <xdr:colOff>0</xdr:colOff>
      <xdr:row>43</xdr:row>
      <xdr:rowOff>219073</xdr:rowOff>
    </xdr:from>
    <xdr:to>
      <xdr:col>5</xdr:col>
      <xdr:colOff>66675</xdr:colOff>
      <xdr:row>47</xdr:row>
      <xdr:rowOff>9525</xdr:rowOff>
    </xdr:to>
    <xdr:cxnSp macro="">
      <xdr:nvCxnSpPr>
        <xdr:cNvPr id="9" name="Conector reto 8">
          <a:extLst>
            <a:ext uri="{FF2B5EF4-FFF2-40B4-BE49-F238E27FC236}">
              <a16:creationId xmlns:a16="http://schemas.microsoft.com/office/drawing/2014/main" id="{E08ABFA6-F514-4A0D-B579-A839D3876827}"/>
            </a:ext>
          </a:extLst>
        </xdr:cNvPr>
        <xdr:cNvCxnSpPr/>
      </xdr:nvCxnSpPr>
      <xdr:spPr>
        <a:xfrm>
          <a:off x="4724400" y="9639298"/>
          <a:ext cx="161925" cy="714377"/>
        </a:xfrm>
        <a:prstGeom prst="line">
          <a:avLst/>
        </a:prstGeom>
        <a:noFill/>
        <a:ln w="3175">
          <a:solidFill>
            <a:schemeClr val="bg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428625</xdr:colOff>
      <xdr:row>4</xdr:row>
      <xdr:rowOff>190500</xdr:rowOff>
    </xdr:from>
    <xdr:to>
      <xdr:col>10</xdr:col>
      <xdr:colOff>333375</xdr:colOff>
      <xdr:row>27</xdr:row>
      <xdr:rowOff>47625</xdr:rowOff>
    </xdr:to>
    <xdr:pic>
      <xdr:nvPicPr>
        <xdr:cNvPr id="2" name="Imagem 1">
          <a:extLst>
            <a:ext uri="{FF2B5EF4-FFF2-40B4-BE49-F238E27FC236}">
              <a16:creationId xmlns:a16="http://schemas.microsoft.com/office/drawing/2014/main" id="{AC0C3C26-993C-4EAD-A8C3-E04B9E0BDB7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428625" y="1095375"/>
          <a:ext cx="5133975" cy="51149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rgio/Google%20Drive/ISKCON/GPlan/GPlan/templates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ergio/Documents/GPlan2020R2C/tpl/templates%20-%20Copia%2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itle"/>
      <sheetName val="Purpose 1"/>
      <sheetName val="Purpose 2"/>
      <sheetName val="Personal Data"/>
      <sheetName val="Holidays"/>
      <sheetName val="Calendar"/>
      <sheetName val="Weekly-Left"/>
      <sheetName val="Weekly-Right"/>
      <sheetName val="Monthly-Left"/>
      <sheetName val="Monthly-Right"/>
      <sheetName val="Events"/>
      <sheetName val="Personalities"/>
      <sheetName val="Reunions"/>
      <sheetName val="Notes-Left"/>
      <sheetName val="Notes-Right"/>
      <sheetName val="Contact-Left"/>
      <sheetName val="Contact-Right"/>
      <sheetName val="Quotes"/>
      <sheetName val="GPlan-Transla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2">
          <cell r="A2" t="str">
            <v>Referência</v>
          </cell>
          <cell r="B2" t="str">
            <v>Codigo</v>
          </cell>
          <cell r="C2" t="str">
            <v>Selecinado</v>
          </cell>
          <cell r="D2" t="str">
            <v>English</v>
          </cell>
          <cell r="E2" t="str">
            <v>Espanhol</v>
          </cell>
          <cell r="F2" t="str">
            <v>Português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Purpose 1"/>
      <sheetName val="Personal Data"/>
      <sheetName val="Calendar"/>
      <sheetName val="Holidays"/>
      <sheetName val="Life Purpose"/>
      <sheetName val="Activities"/>
      <sheetName val="Declaration"/>
      <sheetName val="Dreams"/>
      <sheetName val="SWOT"/>
      <sheetName val="Annual Planning"/>
      <sheetName val="Notes-Left"/>
      <sheetName val="Notes-Right"/>
      <sheetName val="Solving"/>
      <sheetName val="Revision"/>
      <sheetName val="Wheel of Life"/>
      <sheetName val="Calendar (2)"/>
      <sheetName val="Prioritization"/>
      <sheetName val="Prioritization (2)"/>
      <sheetName val="GPlan-Translations"/>
      <sheetName val="Monthly-Left"/>
      <sheetName val="Monthly-Right"/>
      <sheetName val="Weekly-Left"/>
      <sheetName val="Weekly-Right"/>
      <sheetName val="Personalities"/>
      <sheetName val="Events"/>
      <sheetName val="Reunions"/>
      <sheetName val="Contact-Left"/>
      <sheetName val="Contact-Right"/>
      <sheetName val="Purpose 2"/>
      <sheetName val="Title"/>
      <sheetName val="Quotes"/>
      <sheetName val="GNU FDL Licens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2">
          <cell r="A2" t="str">
            <v>Referência</v>
          </cell>
          <cell r="B2" t="str">
            <v>Codigo</v>
          </cell>
          <cell r="C2" t="str">
            <v>Selecinado</v>
          </cell>
          <cell r="D2" t="str">
            <v>English</v>
          </cell>
          <cell r="E2" t="str">
            <v>Espanhol</v>
          </cell>
          <cell r="F2" t="str">
            <v>Português</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3" Type="http://schemas.openxmlformats.org/officeDocument/2006/relationships/hyperlink" Target="http://www.bbti.org/form.html" TargetMode="External"/><Relationship Id="rId2" Type="http://schemas.openxmlformats.org/officeDocument/2006/relationships/hyperlink" Target="http://www.krishna.com/" TargetMode="External"/><Relationship Id="rId1" Type="http://schemas.openxmlformats.org/officeDocument/2006/relationships/hyperlink" Target="http://www.bbti.org/bbti.html" TargetMode="External"/><Relationship Id="rId4"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hyperlink" Target="http://www.bbti.org/form.html" TargetMode="External"/><Relationship Id="rId2" Type="http://schemas.openxmlformats.org/officeDocument/2006/relationships/hyperlink" Target="http://www.krishna.com/" TargetMode="External"/><Relationship Id="rId1" Type="http://schemas.openxmlformats.org/officeDocument/2006/relationships/hyperlink" Target="http://www.bbti.org/bbti.html" TargetMode="External"/><Relationship Id="rId4"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ksCover">
    <pageSetUpPr fitToPage="1"/>
  </sheetPr>
  <dimension ref="A1:U27"/>
  <sheetViews>
    <sheetView showGridLines="0" tabSelected="1" zoomScaleNormal="100" workbookViewId="0"/>
  </sheetViews>
  <sheetFormatPr defaultColWidth="0" defaultRowHeight="15" customHeight="1" zeroHeight="1"/>
  <cols>
    <col min="1" max="1" width="4.28515625" customWidth="1"/>
    <col min="2" max="8" width="9.140625" style="48" customWidth="1"/>
    <col min="9" max="9" width="4.28515625" style="48" customWidth="1"/>
    <col min="10" max="18" width="9.140625" style="48" hidden="1" customWidth="1"/>
    <col min="19" max="19" width="17.5703125" style="48" hidden="1" customWidth="1"/>
    <col min="20" max="16384" width="9.140625" style="48" hidden="1"/>
  </cols>
  <sheetData>
    <row r="1" spans="2:21" ht="15.75">
      <c r="B1" s="692" t="str">
        <f ca="1">'GPlan-Translations'!C7</f>
        <v>AGENDA VAISHNAVA GPLAN</v>
      </c>
      <c r="C1" s="692"/>
      <c r="D1" s="692"/>
      <c r="E1" s="692"/>
      <c r="F1" s="692"/>
      <c r="G1" s="692"/>
      <c r="H1" s="692"/>
    </row>
    <row r="2" spans="2:21" ht="32.25" customHeight="1">
      <c r="B2" s="692"/>
      <c r="C2" s="692"/>
      <c r="D2" s="692"/>
      <c r="E2" s="692"/>
      <c r="F2" s="692"/>
      <c r="G2" s="692"/>
      <c r="H2" s="692"/>
      <c r="U2" s="466" t="s">
        <v>2249</v>
      </c>
    </row>
    <row r="3" spans="2:21" ht="24.75" customHeight="1">
      <c r="B3" s="692"/>
      <c r="C3" s="692"/>
      <c r="D3" s="692"/>
      <c r="E3" s="692"/>
      <c r="F3" s="692"/>
      <c r="G3" s="692"/>
      <c r="H3" s="692"/>
      <c r="U3" s="466" t="s">
        <v>1794</v>
      </c>
    </row>
    <row r="4" spans="2:21" ht="15.75">
      <c r="U4" s="466">
        <v>2020</v>
      </c>
    </row>
    <row r="5" spans="2:21" ht="15.75">
      <c r="U5" s="466" t="s">
        <v>1846</v>
      </c>
    </row>
    <row r="6" spans="2:21" ht="19.5" customHeight="1">
      <c r="B6" s="693" t="str">
        <f>U2</f>
        <v>Gaurabda</v>
      </c>
      <c r="C6" s="693"/>
      <c r="D6" s="693"/>
      <c r="E6" s="693"/>
      <c r="F6" s="693"/>
      <c r="G6" s="693"/>
      <c r="H6" s="693"/>
    </row>
    <row r="7" spans="2:21" ht="19.5" customHeight="1">
      <c r="B7" s="270"/>
      <c r="C7" s="270"/>
      <c r="D7" s="270"/>
      <c r="E7" s="270"/>
      <c r="F7" s="270"/>
      <c r="G7" s="270"/>
      <c r="H7" s="270"/>
    </row>
    <row r="8" spans="2:21" ht="19.5" customHeight="1">
      <c r="B8" s="693" t="str">
        <f>U3</f>
        <v>City Name</v>
      </c>
      <c r="C8" s="693"/>
      <c r="D8" s="693"/>
      <c r="E8" s="693"/>
      <c r="F8" s="693"/>
      <c r="G8" s="693"/>
      <c r="H8" s="693"/>
    </row>
    <row r="9" spans="2:21" ht="15.75">
      <c r="B9" s="694">
        <f>U4</f>
        <v>2020</v>
      </c>
      <c r="C9" s="694"/>
      <c r="D9" s="694"/>
      <c r="E9" s="694"/>
      <c r="F9" s="694"/>
      <c r="G9" s="694"/>
      <c r="H9" s="694"/>
    </row>
    <row r="10" spans="2:21" ht="22.5" customHeight="1">
      <c r="B10" s="694"/>
      <c r="C10" s="694"/>
      <c r="D10" s="694"/>
      <c r="E10" s="694"/>
      <c r="F10" s="694"/>
      <c r="G10" s="694"/>
      <c r="H10" s="694"/>
    </row>
    <row r="11" spans="2:21" ht="15.75"/>
    <row r="12" spans="2:21" ht="15.75"/>
    <row r="13" spans="2:21" ht="15" customHeight="1">
      <c r="B13" s="695" t="str">
        <f ca="1">'GPlan-Translations'!C8</f>
        <v>Uma agenda transcendental, para você não perder de vista o que realmente importa.</v>
      </c>
      <c r="C13" s="695"/>
      <c r="D13" s="695"/>
      <c r="E13" s="695"/>
      <c r="F13" s="695"/>
      <c r="G13" s="695"/>
      <c r="H13" s="695"/>
    </row>
    <row r="14" spans="2:21" ht="15" customHeight="1">
      <c r="B14" s="695"/>
      <c r="C14" s="695"/>
      <c r="D14" s="695"/>
      <c r="E14" s="695"/>
      <c r="F14" s="695"/>
      <c r="G14" s="695"/>
      <c r="H14" s="695"/>
    </row>
    <row r="15" spans="2:21" ht="15" customHeight="1">
      <c r="B15" s="695"/>
      <c r="C15" s="695"/>
      <c r="D15" s="695"/>
      <c r="E15" s="695"/>
      <c r="F15" s="695"/>
      <c r="G15" s="695"/>
      <c r="H15" s="695"/>
    </row>
    <row r="16" spans="2:21" ht="15" customHeight="1">
      <c r="B16" s="695"/>
      <c r="C16" s="695"/>
      <c r="D16" s="695"/>
      <c r="E16" s="695"/>
      <c r="F16" s="695"/>
      <c r="G16" s="695"/>
      <c r="H16" s="695"/>
    </row>
    <row r="17" spans="2:8" ht="15" customHeight="1">
      <c r="B17" s="302"/>
      <c r="C17" s="302"/>
      <c r="D17" s="302"/>
      <c r="E17" s="302"/>
      <c r="F17" s="302"/>
      <c r="G17" s="464"/>
      <c r="H17" s="465" t="str">
        <f ca="1">'GPlan-Translations'!C9 &amp; " " &amp; U5</f>
        <v>Versão 20.2</v>
      </c>
    </row>
    <row r="18" spans="2:8" ht="15.75"/>
    <row r="19" spans="2:8" ht="15.75"/>
    <row r="20" spans="2:8" ht="33.75" customHeight="1">
      <c r="B20" s="697" t="str">
        <f>Quotes!B44</f>
        <v>वेणुं क्वणन्तमरविन्ददलायताक्षं बर्हावतंसमसिताम्बुदसुन्दराङ्गम्
कन्दर्पकोतिकमिनीयविशेषशोभं गोविन्दमादिपुरुषं तमहं भजामि</v>
      </c>
      <c r="C20" s="697"/>
      <c r="D20" s="697"/>
      <c r="E20" s="697"/>
      <c r="F20" s="697"/>
      <c r="G20" s="697"/>
      <c r="H20" s="697"/>
    </row>
    <row r="21" spans="2:8" ht="67.5" customHeight="1">
      <c r="B21" s="698" t="str">
        <f>Quotes!C44</f>
        <v>veṇuṁ kvaṇantam aravinda-dalāyatākṣam-
barhāvataṁsam asitāmbuda-sundarāṅgam
kandarpa-koṭi-kamanīya-viśeṣa-śobhaṁ
govindam ādi-puruṣaṁ tam ahaṁ bhajāmi</v>
      </c>
      <c r="C21" s="698"/>
      <c r="D21" s="698"/>
      <c r="E21" s="698"/>
      <c r="F21" s="698"/>
      <c r="G21" s="698"/>
      <c r="H21" s="698"/>
    </row>
    <row r="22" spans="2:8" customFormat="1" ht="75" customHeight="1">
      <c r="B22" s="699" t="str">
        <f ca="1">Quotes!D44</f>
        <v>Adoro Govinda, o Senhor primordial, que é perito em tocar Sua flauta, que tem olhos exuberantes como pétalas de lótus e a cabeça ornada com uma pluma de pavão. Sua bela forma apresenta o matiz de nuvens azuladas, e Seu encanto incomparável cativa milhões de cupidos (BS 5.30)</v>
      </c>
      <c r="C22" s="699"/>
      <c r="D22" s="699"/>
      <c r="E22" s="699"/>
      <c r="F22" s="699"/>
      <c r="G22" s="699"/>
      <c r="H22" s="699"/>
    </row>
    <row r="23" spans="2:8" ht="22.5" customHeight="1"/>
    <row r="24" spans="2:8" ht="33.75" customHeight="1">
      <c r="B24" s="697" t="str">
        <f>Quotes!B45</f>
        <v>अङ्गानि यस्य सकलेन्द्रियवृत्तिमन्ति पश्यन्ति पान्ति कलयन्ति चिरं जगन्ति
आनन्दचिन्मयसदुज्ज्वलविग्रहस्य गोविन्दमादिपुरुषं तमहं भजामि</v>
      </c>
      <c r="C24" s="697"/>
      <c r="D24" s="697"/>
      <c r="E24" s="697"/>
      <c r="F24" s="697"/>
      <c r="G24" s="697"/>
      <c r="H24" s="697"/>
    </row>
    <row r="25" spans="2:8" ht="67.5" customHeight="1">
      <c r="B25" s="698" t="str">
        <f>Quotes!C45</f>
        <v>aṅgāni yasya sakalendriya-vṛtti-manti
paśyanti pānti kalayanti ciraṁ jaganti
ānanda-cinmaya-sad-ujjvala-vigrahasya
govindam ādi-puruṣaṁ tam ahaṁ bhajāmi</v>
      </c>
      <c r="C25" s="698"/>
      <c r="D25" s="698"/>
      <c r="E25" s="698"/>
      <c r="F25" s="698"/>
      <c r="G25" s="698"/>
      <c r="H25" s="698"/>
    </row>
    <row r="26" spans="2:8" ht="86.25" customHeight="1">
      <c r="B26" s="696" t="str">
        <f ca="1">Quotes!D45</f>
        <v>Adoro Govinda, o Senhor primordial, cuja forma é plena de bem-aventurança, verdade, substancialidade, possuindo o mais deslumbrante esplendor. Cada um dos seus membros trancendentais possui as funções de todos os demais órgãos, e vê, mantém e manifesta eternamente infinitos universos, tanto espirituais quanto materiais. (BS 5.32)</v>
      </c>
      <c r="C26" s="696"/>
      <c r="D26" s="696"/>
      <c r="E26" s="696"/>
      <c r="F26" s="696"/>
      <c r="G26" s="696"/>
      <c r="H26" s="696"/>
    </row>
    <row r="27" spans="2:8" ht="15" customHeight="1"/>
  </sheetData>
  <mergeCells count="11">
    <mergeCell ref="B26:H26"/>
    <mergeCell ref="B20:H20"/>
    <mergeCell ref="B21:H21"/>
    <mergeCell ref="B22:H22"/>
    <mergeCell ref="B24:H24"/>
    <mergeCell ref="B25:H25"/>
    <mergeCell ref="B1:H3"/>
    <mergeCell ref="B6:H6"/>
    <mergeCell ref="B8:H8"/>
    <mergeCell ref="B9:H10"/>
    <mergeCell ref="B13:H16"/>
  </mergeCells>
  <printOptions horizontalCentered="1"/>
  <pageMargins left="0.78740157480314965" right="0.78740157480314965" top="0.98425196850393704" bottom="0.98425196850393704" header="0.51181102362204722" footer="0.51181102362204722"/>
  <pageSetup paperSize="9" orientation="portrait" r:id="rId1"/>
  <headerFooter alignWithMargins="0"/>
  <ignoredErrors>
    <ignoredError sqref="H17" unlocked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C4631-AF0C-46FC-BAFD-6B96F41E39C2}">
  <sheetPr codeName="wksSwot">
    <pageSetUpPr fitToPage="1"/>
  </sheetPr>
  <dimension ref="A1:HM88"/>
  <sheetViews>
    <sheetView showGridLines="0" showRowColHeaders="0" zoomScaleNormal="100" workbookViewId="0"/>
  </sheetViews>
  <sheetFormatPr defaultColWidth="0" defaultRowHeight="0" customHeight="1" zeroHeight="1"/>
  <cols>
    <col min="1" max="1" width="4" style="5" bestFit="1" customWidth="1"/>
    <col min="2" max="2" width="43.5703125" style="5" customWidth="1"/>
    <col min="3" max="3" width="1.42578125" style="5" customWidth="1"/>
    <col min="4" max="4" width="43.5703125" style="5" customWidth="1"/>
    <col min="5" max="5" width="12.7109375" style="5" customWidth="1"/>
    <col min="6" max="221" width="9.140625" style="5" hidden="1" customWidth="1"/>
    <col min="222" max="16384" width="0" style="5" hidden="1"/>
  </cols>
  <sheetData>
    <row r="1" spans="1:4" ht="19.5">
      <c r="A1" s="293"/>
      <c r="B1" s="7"/>
      <c r="C1" s="296"/>
      <c r="D1" s="33"/>
    </row>
    <row r="2" spans="1:4" ht="24.75">
      <c r="A2" s="297" t="str">
        <f ca="1">'GPlan-Translations'!C352</f>
        <v>Análise SWOT</v>
      </c>
      <c r="C2" s="298"/>
      <c r="D2" s="299"/>
    </row>
    <row r="3" spans="1:4" ht="18">
      <c r="A3" s="508"/>
      <c r="B3" s="696" t="str">
        <f ca="1">'GPlan-Translations'!C353</f>
        <v>Forças ou Pontos Fortes (Strengths), Fraquezas ou Pontos Fracos (Weaknesses), Oportunidades (Opportunities) e Ameaças (Threats).</v>
      </c>
      <c r="C3" s="696"/>
      <c r="D3" s="696"/>
    </row>
    <row r="4" spans="1:4" ht="18">
      <c r="A4" s="508"/>
      <c r="B4" s="696"/>
      <c r="C4" s="696"/>
      <c r="D4" s="696"/>
    </row>
    <row r="5" spans="1:4" ht="7.5" customHeight="1">
      <c r="B5" s="522"/>
      <c r="D5" s="522"/>
    </row>
    <row r="6" spans="1:4" ht="18" customHeight="1">
      <c r="A6" s="717" t="str">
        <f ca="1">'GPlan-Translations'!C354</f>
        <v>Fatores Internos</v>
      </c>
      <c r="B6" s="670" t="str">
        <f>'GPlan-Translations'!D356</f>
        <v>Strengths</v>
      </c>
      <c r="D6" s="670" t="str">
        <f ca="1">'GPlan-Translations'!C359</f>
        <v>Fraquezas</v>
      </c>
    </row>
    <row r="7" spans="1:4" ht="18" customHeight="1">
      <c r="A7" s="717"/>
      <c r="B7" s="718" t="str">
        <f ca="1">'GPlan-Translations'!C357</f>
        <v>Quais são seus pontos fortes, principais qualidades, virtudes ou talentos?</v>
      </c>
      <c r="D7" s="718" t="str">
        <f ca="1">'GPlan-Translations'!C360</f>
        <v>Quais são seus principais pontos a serem melhorados, fraquezas, defeitos ou dificuldades?</v>
      </c>
    </row>
    <row r="8" spans="1:4" ht="18" customHeight="1">
      <c r="A8" s="717"/>
      <c r="B8" s="718"/>
      <c r="D8" s="718"/>
    </row>
    <row r="9" spans="1:4" ht="18" customHeight="1">
      <c r="A9" s="717"/>
      <c r="B9" s="718"/>
      <c r="D9" s="718"/>
    </row>
    <row r="10" spans="1:4" ht="18" customHeight="1">
      <c r="A10" s="717"/>
      <c r="B10" s="671"/>
      <c r="D10" s="671"/>
    </row>
    <row r="11" spans="1:4" ht="18">
      <c r="A11" s="717"/>
      <c r="B11" s="671"/>
      <c r="D11" s="671"/>
    </row>
    <row r="12" spans="1:4" ht="18" customHeight="1">
      <c r="A12" s="717"/>
      <c r="B12" s="671"/>
      <c r="D12" s="671"/>
    </row>
    <row r="13" spans="1:4" ht="18" customHeight="1">
      <c r="A13" s="717"/>
      <c r="B13" s="671"/>
      <c r="D13" s="671"/>
    </row>
    <row r="14" spans="1:4" ht="18" customHeight="1">
      <c r="A14" s="717"/>
      <c r="B14" s="671"/>
      <c r="D14" s="671"/>
    </row>
    <row r="15" spans="1:4" ht="18" customHeight="1">
      <c r="A15" s="717"/>
      <c r="B15" s="671"/>
      <c r="D15" s="671"/>
    </row>
    <row r="16" spans="1:4" ht="18">
      <c r="A16" s="717"/>
      <c r="B16" s="671"/>
      <c r="D16" s="671"/>
    </row>
    <row r="17" spans="1:4" ht="18" customHeight="1">
      <c r="A17" s="717"/>
      <c r="B17" s="671"/>
      <c r="D17" s="671"/>
    </row>
    <row r="18" spans="1:4" ht="18" customHeight="1">
      <c r="A18" s="717"/>
      <c r="B18" s="652"/>
      <c r="D18" s="671"/>
    </row>
    <row r="19" spans="1:4" ht="18">
      <c r="A19" s="717"/>
      <c r="B19" s="672" t="str">
        <f ca="1">'GPlan-Translations'!C358</f>
        <v>Potencialize</v>
      </c>
      <c r="C19" s="508"/>
      <c r="D19" s="673" t="str">
        <f ca="1">'GPlan-Translations'!C361</f>
        <v>Melhore</v>
      </c>
    </row>
    <row r="20" spans="1:4" ht="7.5" customHeight="1">
      <c r="A20" s="523"/>
      <c r="B20" s="508"/>
      <c r="D20" s="508"/>
    </row>
    <row r="21" spans="1:4" ht="18">
      <c r="A21" s="717" t="str">
        <f ca="1">'GPlan-Translations'!C355</f>
        <v>Fatores Externos</v>
      </c>
      <c r="B21" s="670" t="str">
        <f ca="1">'GPlan-Translations'!C362</f>
        <v>Oportunidades</v>
      </c>
      <c r="D21" s="670" t="str">
        <f ca="1">'GPlan-Translations'!C365</f>
        <v>Ameaças</v>
      </c>
    </row>
    <row r="22" spans="1:4" ht="18" customHeight="1">
      <c r="A22" s="719"/>
      <c r="B22" s="718" t="str">
        <f ca="1">'GPlan-Translations'!C363</f>
        <v>Quais oportunidades existem para aproveitar estas forças e alcançar seus objetivos?</v>
      </c>
      <c r="D22" s="718" t="str">
        <f ca="1">'GPlan-Translations'!C366</f>
        <v>Quais ameaças existem devido as suas fraquezas que podem impedí-lo de atingir seus objetivos?</v>
      </c>
    </row>
    <row r="23" spans="1:4" ht="18" customHeight="1">
      <c r="A23" s="719"/>
      <c r="B23" s="718"/>
      <c r="D23" s="718"/>
    </row>
    <row r="24" spans="1:4" ht="18" customHeight="1">
      <c r="A24" s="719"/>
      <c r="B24" s="718"/>
      <c r="D24" s="718"/>
    </row>
    <row r="25" spans="1:4" ht="18" customHeight="1">
      <c r="A25" s="719"/>
      <c r="B25" s="674"/>
      <c r="D25" s="674"/>
    </row>
    <row r="26" spans="1:4" ht="18">
      <c r="A26" s="719"/>
      <c r="B26" s="674"/>
      <c r="D26" s="674"/>
    </row>
    <row r="27" spans="1:4" ht="18">
      <c r="A27" s="719"/>
      <c r="B27" s="674"/>
      <c r="D27" s="674"/>
    </row>
    <row r="28" spans="1:4" ht="18">
      <c r="A28" s="719"/>
      <c r="B28" s="674"/>
      <c r="D28" s="674"/>
    </row>
    <row r="29" spans="1:4" ht="18">
      <c r="A29" s="719"/>
      <c r="B29" s="674"/>
      <c r="D29" s="674"/>
    </row>
    <row r="30" spans="1:4" ht="18">
      <c r="A30" s="719"/>
      <c r="B30" s="674"/>
      <c r="D30" s="674"/>
    </row>
    <row r="31" spans="1:4" ht="18">
      <c r="A31" s="719"/>
      <c r="B31" s="674"/>
      <c r="D31" s="674"/>
    </row>
    <row r="32" spans="1:4" ht="18">
      <c r="A32" s="719"/>
      <c r="B32" s="674"/>
      <c r="D32" s="674"/>
    </row>
    <row r="33" spans="1:4" ht="18">
      <c r="A33" s="719"/>
      <c r="B33" s="674"/>
      <c r="D33" s="674"/>
    </row>
    <row r="34" spans="1:4" ht="18">
      <c r="A34" s="719"/>
      <c r="B34" s="672" t="str">
        <f ca="1">'GPlan-Translations'!C364</f>
        <v>Acompanhe</v>
      </c>
      <c r="D34" s="673" t="str">
        <f ca="1">'GPlan-Translations'!C367</f>
        <v>Minimize</v>
      </c>
    </row>
    <row r="35" spans="1:4" ht="7.5" customHeight="1">
      <c r="A35" s="521"/>
      <c r="B35" s="521"/>
      <c r="D35" s="521"/>
    </row>
    <row r="36" spans="1:4" ht="18">
      <c r="A36" s="524" t="str">
        <f ca="1">'GPlan-Translations'!C368</f>
        <v>Conclusões:</v>
      </c>
      <c r="B36" s="521"/>
      <c r="D36" s="521"/>
    </row>
    <row r="37" spans="1:4" ht="18">
      <c r="A37" s="521"/>
      <c r="B37" s="521"/>
      <c r="D37" s="521"/>
    </row>
    <row r="38" spans="1:4" ht="18">
      <c r="A38" s="596"/>
      <c r="B38" s="596"/>
      <c r="C38" s="597"/>
      <c r="D38" s="596"/>
    </row>
    <row r="39" spans="1:4" ht="18">
      <c r="A39" s="596"/>
      <c r="B39" s="596"/>
      <c r="C39" s="597"/>
      <c r="D39" s="596"/>
    </row>
    <row r="40" spans="1:4" ht="18">
      <c r="A40" s="596"/>
      <c r="B40" s="596"/>
      <c r="C40" s="597"/>
      <c r="D40" s="596"/>
    </row>
    <row r="41" spans="1:4" ht="18">
      <c r="A41" s="594"/>
      <c r="B41" s="594"/>
      <c r="C41" s="595"/>
      <c r="D41" s="594"/>
    </row>
    <row r="42" spans="1:4" ht="18">
      <c r="A42" s="524" t="str">
        <f ca="1">'GPlan-Translations'!C369</f>
        <v>O que fazer para aproveitar melhor as oportunidades e diminuir as ameaças?</v>
      </c>
      <c r="B42" s="521"/>
      <c r="D42" s="521"/>
    </row>
    <row r="43" spans="1:4" ht="18">
      <c r="A43" s="594"/>
      <c r="B43" s="594"/>
      <c r="C43" s="595"/>
      <c r="D43" s="594"/>
    </row>
    <row r="44" spans="1:4" ht="18">
      <c r="A44" s="596"/>
      <c r="B44" s="596"/>
      <c r="C44" s="597"/>
      <c r="D44" s="596"/>
    </row>
    <row r="45" spans="1:4" ht="18">
      <c r="A45" s="596"/>
      <c r="B45" s="596"/>
      <c r="C45" s="597"/>
      <c r="D45" s="596"/>
    </row>
    <row r="46" spans="1:4" ht="18">
      <c r="A46" s="596"/>
      <c r="B46" s="596"/>
      <c r="C46" s="597"/>
      <c r="D46" s="596"/>
    </row>
    <row r="47" spans="1:4" ht="18">
      <c r="A47" s="596"/>
      <c r="B47" s="596"/>
      <c r="C47" s="597"/>
      <c r="D47" s="596"/>
    </row>
    <row r="48" spans="1:4" ht="12.75"/>
    <row r="49" ht="12.75" hidden="1"/>
    <row r="50" ht="12.75" hidden="1"/>
    <row r="51" ht="12.75" hidden="1"/>
    <row r="52" ht="12.75" hidden="1"/>
    <row r="53" ht="12.75" hidden="1"/>
    <row r="54" ht="12.75" hidden="1"/>
    <row r="55" ht="12.75" hidden="1"/>
    <row r="56" ht="12.75" hidden="1"/>
    <row r="57" ht="12.75" hidden="1"/>
    <row r="58" ht="12.75" hidden="1"/>
    <row r="59" ht="12.75" hidden="1"/>
    <row r="60" ht="12.75" hidden="1"/>
    <row r="61" ht="12.75" hidden="1"/>
    <row r="62" ht="12.75" hidden="1"/>
    <row r="63" ht="12.75" hidden="1"/>
    <row r="64" ht="0" hidden="1" customHeight="1"/>
    <row r="65" ht="0" hidden="1" customHeight="1"/>
    <row r="66" ht="0" hidden="1" customHeight="1"/>
    <row r="67" ht="0" hidden="1" customHeight="1"/>
    <row r="68" ht="0" hidden="1" customHeight="1"/>
    <row r="69" ht="0" hidden="1" customHeight="1"/>
    <row r="70" ht="0" hidden="1" customHeight="1"/>
    <row r="71" ht="0" hidden="1" customHeight="1"/>
    <row r="72" ht="0" hidden="1" customHeight="1"/>
    <row r="73" ht="0" hidden="1" customHeight="1"/>
    <row r="74" ht="0" hidden="1" customHeight="1"/>
    <row r="75" ht="0" hidden="1" customHeight="1"/>
    <row r="76" ht="0" hidden="1" customHeight="1"/>
    <row r="77" ht="0" hidden="1" customHeight="1"/>
    <row r="78" ht="0" hidden="1" customHeight="1"/>
    <row r="79" ht="0" hidden="1" customHeight="1"/>
    <row r="80" ht="0" hidden="1" customHeight="1"/>
    <row r="81" ht="0" hidden="1" customHeight="1"/>
    <row r="82" ht="0" hidden="1" customHeight="1"/>
    <row r="83" ht="0" hidden="1" customHeight="1"/>
    <row r="84" ht="0" hidden="1" customHeight="1"/>
    <row r="85" ht="0" hidden="1" customHeight="1"/>
    <row r="86" ht="0" hidden="1" customHeight="1"/>
    <row r="87" ht="0" hidden="1" customHeight="1"/>
    <row r="88" ht="0" hidden="1" customHeight="1"/>
  </sheetData>
  <mergeCells count="7">
    <mergeCell ref="B3:D4"/>
    <mergeCell ref="A6:A19"/>
    <mergeCell ref="B7:B9"/>
    <mergeCell ref="D7:D9"/>
    <mergeCell ref="A21:A34"/>
    <mergeCell ref="B22:B24"/>
    <mergeCell ref="D22:D24"/>
  </mergeCells>
  <pageMargins left="0.19685039370078741" right="0.19685039370078741" top="0.19685039370078741" bottom="0.19685039370078741" header="0.11811023622047245" footer="0.11811023622047245"/>
  <pageSetup paperSize="9" pageOrder="overThenDown"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547DC-D51E-4FCC-BE8A-6BC8A6198CC1}">
  <sheetPr codeName="wksAnnualPlanning">
    <pageSetUpPr fitToPage="1"/>
  </sheetPr>
  <dimension ref="B1:HR69"/>
  <sheetViews>
    <sheetView showGridLines="0" showRowColHeaders="0" zoomScaleNormal="100" workbookViewId="0"/>
  </sheetViews>
  <sheetFormatPr defaultColWidth="0" defaultRowHeight="0" customHeight="1" zeroHeight="1"/>
  <cols>
    <col min="1" max="1" width="8.7109375" style="5" customWidth="1"/>
    <col min="2" max="2" width="29.7109375" style="5" customWidth="1"/>
    <col min="3" max="3" width="2.140625" style="5" customWidth="1"/>
    <col min="4" max="4" width="29.7109375" style="5" customWidth="1"/>
    <col min="5" max="5" width="2.140625" style="5" customWidth="1"/>
    <col min="6" max="6" width="29.7109375" style="5" customWidth="1"/>
    <col min="7" max="7" width="3.7109375" style="5" customWidth="1"/>
    <col min="8" max="226" width="9.140625" style="5" hidden="1" customWidth="1"/>
    <col min="227" max="16384" width="0" style="5" hidden="1"/>
  </cols>
  <sheetData>
    <row r="1" spans="2:6" ht="19.5">
      <c r="B1" s="293"/>
      <c r="C1" s="293"/>
      <c r="D1" s="296"/>
      <c r="E1" s="7"/>
      <c r="F1" s="33"/>
    </row>
    <row r="2" spans="2:6" ht="24.75">
      <c r="B2" s="525" t="str">
        <f ca="1">'GPlan-Translations'!C372</f>
        <v>Planejamento Anual</v>
      </c>
      <c r="C2" s="301"/>
      <c r="D2" s="298"/>
      <c r="E2" s="714">
        <f>Calendar!U1 - 1</f>
        <v>2019</v>
      </c>
      <c r="F2" s="714"/>
    </row>
    <row r="3" spans="2:6" ht="11.25" customHeight="1">
      <c r="B3" s="508"/>
      <c r="C3" s="508"/>
      <c r="D3" s="583"/>
      <c r="E3" s="508"/>
      <c r="F3" s="583"/>
    </row>
    <row r="4" spans="2:6" ht="18">
      <c r="B4" s="598" t="str">
        <f ca="1">'GPlan-Translations'!C373</f>
        <v>Jan</v>
      </c>
      <c r="C4" s="508"/>
      <c r="D4" s="598" t="str">
        <f ca="1">'GPlan-Translations'!C374</f>
        <v>Fev</v>
      </c>
      <c r="E4" s="508"/>
      <c r="F4" s="598" t="str">
        <f ca="1">'GPlan-Translations'!C375</f>
        <v>Mar</v>
      </c>
    </row>
    <row r="5" spans="2:6" ht="18">
      <c r="B5" s="593"/>
      <c r="C5" s="508"/>
      <c r="D5" s="593"/>
      <c r="E5" s="508"/>
      <c r="F5" s="593"/>
    </row>
    <row r="6" spans="2:6" ht="18">
      <c r="B6" s="593"/>
      <c r="C6" s="508"/>
      <c r="D6" s="593"/>
      <c r="E6" s="508"/>
      <c r="F6" s="593"/>
    </row>
    <row r="7" spans="2:6" ht="18">
      <c r="B7" s="593"/>
      <c r="C7" s="508"/>
      <c r="D7" s="593"/>
      <c r="E7" s="508"/>
      <c r="F7" s="593"/>
    </row>
    <row r="8" spans="2:6" ht="18">
      <c r="B8" s="593"/>
      <c r="C8" s="508"/>
      <c r="D8" s="593"/>
      <c r="E8" s="508"/>
      <c r="F8" s="593"/>
    </row>
    <row r="9" spans="2:6" ht="18">
      <c r="B9" s="593"/>
      <c r="C9" s="508"/>
      <c r="D9" s="593"/>
      <c r="E9" s="508"/>
      <c r="F9" s="593"/>
    </row>
    <row r="10" spans="2:6" ht="18">
      <c r="B10" s="593"/>
      <c r="C10" s="508"/>
      <c r="D10" s="593"/>
      <c r="E10" s="508"/>
      <c r="F10" s="593"/>
    </row>
    <row r="11" spans="2:6" ht="18">
      <c r="B11" s="593"/>
      <c r="C11" s="508"/>
      <c r="D11" s="593"/>
      <c r="E11" s="508"/>
      <c r="F11" s="593"/>
    </row>
    <row r="12" spans="2:6" ht="18">
      <c r="B12" s="593"/>
      <c r="C12" s="508"/>
      <c r="D12" s="593"/>
      <c r="E12" s="508"/>
      <c r="F12" s="593"/>
    </row>
    <row r="13" spans="2:6" ht="18">
      <c r="B13" s="593"/>
      <c r="C13" s="508"/>
      <c r="D13" s="593"/>
      <c r="E13" s="508"/>
      <c r="F13" s="593"/>
    </row>
    <row r="14" spans="2:6" ht="18" customHeight="1">
      <c r="B14" s="597"/>
      <c r="D14" s="597"/>
      <c r="F14" s="597"/>
    </row>
    <row r="15" spans="2:6" ht="18">
      <c r="B15" s="598" t="str">
        <f ca="1">'GPlan-Translations'!C376</f>
        <v>Abr</v>
      </c>
      <c r="C15" s="508"/>
      <c r="D15" s="598" t="str">
        <f ca="1">'GPlan-Translations'!C377</f>
        <v>Mai</v>
      </c>
      <c r="E15" s="508"/>
      <c r="F15" s="598" t="str">
        <f ca="1">'GPlan-Translations'!C378</f>
        <v>Jun</v>
      </c>
    </row>
    <row r="16" spans="2:6" ht="18">
      <c r="B16" s="593"/>
      <c r="C16" s="508"/>
      <c r="D16" s="593"/>
      <c r="E16" s="508"/>
      <c r="F16" s="593"/>
    </row>
    <row r="17" spans="2:6" ht="18">
      <c r="B17" s="593"/>
      <c r="C17" s="508"/>
      <c r="D17" s="593"/>
      <c r="E17" s="508"/>
      <c r="F17" s="593"/>
    </row>
    <row r="18" spans="2:6" ht="18">
      <c r="B18" s="593"/>
      <c r="C18" s="508"/>
      <c r="D18" s="593"/>
      <c r="E18" s="508"/>
      <c r="F18" s="593"/>
    </row>
    <row r="19" spans="2:6" ht="18">
      <c r="B19" s="593"/>
      <c r="C19" s="508"/>
      <c r="D19" s="593"/>
      <c r="E19" s="508"/>
      <c r="F19" s="593"/>
    </row>
    <row r="20" spans="2:6" ht="18">
      <c r="B20" s="593"/>
      <c r="C20" s="508"/>
      <c r="D20" s="593"/>
      <c r="E20" s="508"/>
      <c r="F20" s="593"/>
    </row>
    <row r="21" spans="2:6" ht="18">
      <c r="B21" s="593"/>
      <c r="C21" s="508"/>
      <c r="D21" s="593"/>
      <c r="E21" s="508"/>
      <c r="F21" s="593"/>
    </row>
    <row r="22" spans="2:6" ht="18">
      <c r="B22" s="593"/>
      <c r="C22" s="508"/>
      <c r="D22" s="593"/>
      <c r="E22" s="508"/>
      <c r="F22" s="593"/>
    </row>
    <row r="23" spans="2:6" ht="18">
      <c r="B23" s="593"/>
      <c r="C23" s="508"/>
      <c r="D23" s="593"/>
      <c r="E23" s="508"/>
      <c r="F23" s="593"/>
    </row>
    <row r="24" spans="2:6" ht="18">
      <c r="B24" s="593"/>
      <c r="C24" s="508"/>
      <c r="D24" s="593"/>
      <c r="E24" s="508"/>
      <c r="F24" s="593"/>
    </row>
    <row r="25" spans="2:6" ht="18" customHeight="1">
      <c r="B25" s="597"/>
      <c r="D25" s="597"/>
      <c r="F25" s="597"/>
    </row>
    <row r="26" spans="2:6" ht="18">
      <c r="B26" s="598" t="str">
        <f ca="1">'GPlan-Translations'!C379</f>
        <v>Jul</v>
      </c>
      <c r="C26" s="508"/>
      <c r="D26" s="598" t="str">
        <f ca="1">'GPlan-Translations'!C380</f>
        <v>Ago</v>
      </c>
      <c r="E26" s="508"/>
      <c r="F26" s="598" t="str">
        <f ca="1">'GPlan-Translations'!C381</f>
        <v>Set</v>
      </c>
    </row>
    <row r="27" spans="2:6" ht="18">
      <c r="B27" s="593"/>
      <c r="C27" s="508"/>
      <c r="D27" s="593"/>
      <c r="E27" s="508"/>
      <c r="F27" s="593"/>
    </row>
    <row r="28" spans="2:6" ht="18">
      <c r="B28" s="593"/>
      <c r="C28" s="508"/>
      <c r="D28" s="593"/>
      <c r="E28" s="508"/>
      <c r="F28" s="593"/>
    </row>
    <row r="29" spans="2:6" ht="18">
      <c r="B29" s="593"/>
      <c r="C29" s="508"/>
      <c r="D29" s="593"/>
      <c r="E29" s="508"/>
      <c r="F29" s="593"/>
    </row>
    <row r="30" spans="2:6" ht="18">
      <c r="B30" s="593"/>
      <c r="C30" s="508"/>
      <c r="D30" s="593"/>
      <c r="E30" s="508"/>
      <c r="F30" s="593"/>
    </row>
    <row r="31" spans="2:6" ht="18">
      <c r="B31" s="593"/>
      <c r="C31" s="508"/>
      <c r="D31" s="593"/>
      <c r="E31" s="508"/>
      <c r="F31" s="593"/>
    </row>
    <row r="32" spans="2:6" ht="18">
      <c r="B32" s="593"/>
      <c r="C32" s="508"/>
      <c r="D32" s="593"/>
      <c r="E32" s="508"/>
      <c r="F32" s="593"/>
    </row>
    <row r="33" spans="2:6" ht="18">
      <c r="B33" s="593"/>
      <c r="C33" s="508"/>
      <c r="D33" s="593"/>
      <c r="E33" s="508"/>
      <c r="F33" s="593"/>
    </row>
    <row r="34" spans="2:6" ht="18">
      <c r="B34" s="593"/>
      <c r="C34" s="508"/>
      <c r="D34" s="593"/>
      <c r="E34" s="508"/>
      <c r="F34" s="593"/>
    </row>
    <row r="35" spans="2:6" ht="18">
      <c r="B35" s="593"/>
      <c r="C35" s="508"/>
      <c r="D35" s="593"/>
      <c r="E35" s="508"/>
      <c r="F35" s="593"/>
    </row>
    <row r="36" spans="2:6" ht="18" customHeight="1">
      <c r="B36" s="597"/>
      <c r="D36" s="597"/>
      <c r="F36" s="597"/>
    </row>
    <row r="37" spans="2:6" ht="18">
      <c r="B37" s="598" t="str">
        <f ca="1">'GPlan-Translations'!C382</f>
        <v>Out</v>
      </c>
      <c r="C37" s="508"/>
      <c r="D37" s="598" t="str">
        <f>'GPlan-Translations'!D383</f>
        <v>Nov</v>
      </c>
      <c r="E37" s="508"/>
      <c r="F37" s="598" t="str">
        <f>'GPlan-Translations'!D384</f>
        <v>Dec</v>
      </c>
    </row>
    <row r="38" spans="2:6" ht="18">
      <c r="B38" s="593"/>
      <c r="C38" s="508"/>
      <c r="D38" s="593"/>
      <c r="E38" s="508"/>
      <c r="F38" s="593"/>
    </row>
    <row r="39" spans="2:6" ht="18">
      <c r="B39" s="593"/>
      <c r="C39" s="508"/>
      <c r="D39" s="593"/>
      <c r="E39" s="508"/>
      <c r="F39" s="593"/>
    </row>
    <row r="40" spans="2:6" ht="18">
      <c r="B40" s="593"/>
      <c r="C40" s="508"/>
      <c r="D40" s="593"/>
      <c r="E40" s="508"/>
      <c r="F40" s="593"/>
    </row>
    <row r="41" spans="2:6" ht="18">
      <c r="B41" s="593"/>
      <c r="C41" s="508"/>
      <c r="D41" s="593"/>
      <c r="E41" s="508"/>
      <c r="F41" s="593"/>
    </row>
    <row r="42" spans="2:6" ht="18">
      <c r="B42" s="593"/>
      <c r="C42" s="508"/>
      <c r="D42" s="593"/>
      <c r="E42" s="508"/>
      <c r="F42" s="593"/>
    </row>
    <row r="43" spans="2:6" ht="18">
      <c r="B43" s="593"/>
      <c r="C43" s="508"/>
      <c r="D43" s="593"/>
      <c r="E43" s="508"/>
      <c r="F43" s="593"/>
    </row>
    <row r="44" spans="2:6" ht="18">
      <c r="B44" s="593"/>
      <c r="C44" s="508"/>
      <c r="D44" s="593"/>
      <c r="E44" s="508"/>
      <c r="F44" s="593"/>
    </row>
    <row r="45" spans="2:6" ht="18">
      <c r="B45" s="593"/>
      <c r="C45" s="508"/>
      <c r="D45" s="593"/>
      <c r="E45" s="508"/>
      <c r="F45" s="593"/>
    </row>
    <row r="46" spans="2:6" ht="18">
      <c r="B46" s="593"/>
      <c r="C46" s="508"/>
      <c r="D46" s="593"/>
      <c r="E46" s="508"/>
      <c r="F46" s="593"/>
    </row>
    <row r="47" spans="2:6" ht="12.75" customHeight="1"/>
    <row r="48" spans="2:6" ht="12.75" hidden="1" customHeight="1"/>
    <row r="49" ht="12.75" hidden="1" customHeight="1"/>
    <row r="50" ht="12.75" hidden="1" customHeight="1"/>
    <row r="51" ht="12.75" hidden="1" customHeight="1"/>
    <row r="52" ht="12.75" hidden="1" customHeight="1"/>
    <row r="53" ht="12.75" hidden="1" customHeight="1"/>
    <row r="54" ht="12.75" hidden="1" customHeight="1"/>
    <row r="55" ht="12.75" hidden="1" customHeight="1"/>
    <row r="56" ht="12.75" hidden="1" customHeight="1"/>
    <row r="57" ht="12.75" hidden="1" customHeight="1"/>
    <row r="58" ht="12.75" hidden="1" customHeight="1"/>
    <row r="59" ht="12.75" hidden="1" customHeight="1"/>
    <row r="60" ht="12.75" hidden="1" customHeight="1"/>
    <row r="61" ht="12.75" hidden="1" customHeight="1"/>
    <row r="62" ht="12.75" hidden="1" customHeight="1"/>
    <row r="63" ht="12.75" hidden="1"/>
    <row r="64" ht="12.75" hidden="1"/>
    <row r="65" ht="12.75" hidden="1"/>
    <row r="66" ht="12.75" hidden="1"/>
    <row r="67" ht="12.75" hidden="1"/>
    <row r="68" ht="12.75" hidden="1"/>
    <row r="69" ht="12.75" hidden="1"/>
  </sheetData>
  <mergeCells count="1">
    <mergeCell ref="E2:F2"/>
  </mergeCells>
  <pageMargins left="0.19685039370078741" right="0.19685039370078741" top="0.19685039370078741" bottom="0.19685039370078741" header="0.11811023622047245" footer="0.11811023622047245"/>
  <pageSetup paperSize="9" scale="98" pageOrder="overThenDown"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758E7-B555-4A5C-9617-BE2B0076F14F}">
  <sheetPr codeName="wksSolving">
    <pageSetUpPr fitToPage="1"/>
  </sheetPr>
  <dimension ref="A1:G69"/>
  <sheetViews>
    <sheetView showGridLines="0" zoomScaleNormal="100" workbookViewId="0"/>
  </sheetViews>
  <sheetFormatPr defaultColWidth="9.140625" defaultRowHeight="12.75" customHeight="1" zeroHeight="1"/>
  <cols>
    <col min="1" max="1" width="29" style="5" customWidth="1"/>
    <col min="2" max="2" width="1.42578125" style="5" customWidth="1"/>
    <col min="3" max="3" width="29" style="5" customWidth="1"/>
    <col min="4" max="4" width="1.42578125" style="5" customWidth="1"/>
    <col min="5" max="5" width="29" style="5" customWidth="1"/>
    <col min="6" max="6" width="12.7109375" style="5" customWidth="1"/>
    <col min="7" max="223" width="9.140625" style="5" customWidth="1"/>
    <col min="224" max="16384" width="9.140625" style="5"/>
  </cols>
  <sheetData>
    <row r="1" spans="1:7" ht="19.5">
      <c r="A1" s="293"/>
      <c r="B1" s="293"/>
      <c r="C1" s="296"/>
      <c r="D1" s="7"/>
      <c r="E1" s="33"/>
      <c r="G1" s="553" t="s">
        <v>555</v>
      </c>
    </row>
    <row r="2" spans="1:7" ht="24.75">
      <c r="A2" s="297" t="str">
        <f>G1</f>
        <v>December</v>
      </c>
      <c r="B2" s="297"/>
      <c r="C2" s="298"/>
      <c r="D2" s="298"/>
      <c r="E2" s="527" t="str">
        <f ca="1">'GPlan-Translations'!C387</f>
        <v>Resolução de Problemas</v>
      </c>
    </row>
    <row r="3" spans="1:7" ht="11.25" customHeight="1">
      <c r="A3" s="508"/>
      <c r="B3" s="508"/>
      <c r="C3" s="508"/>
      <c r="D3" s="508"/>
      <c r="E3" s="508"/>
    </row>
    <row r="4" spans="1:7" ht="18">
      <c r="A4" s="593" t="str">
        <f ca="1">'GPlan-Translations'!C388</f>
        <v xml:space="preserve">5W - </v>
      </c>
      <c r="B4" s="582"/>
      <c r="C4" s="593"/>
      <c r="D4" s="582"/>
      <c r="E4" s="593"/>
    </row>
    <row r="5" spans="1:7" ht="18">
      <c r="A5" s="593" t="str">
        <f ca="1">'GPlan-Translations'!C389</f>
        <v>P1 -</v>
      </c>
      <c r="B5" s="583"/>
      <c r="C5" s="593"/>
      <c r="D5" s="583"/>
      <c r="E5" s="593"/>
    </row>
    <row r="6" spans="1:7" ht="18">
      <c r="A6" s="593" t="str">
        <f ca="1">'GPlan-Translations'!C390</f>
        <v>R1-</v>
      </c>
      <c r="B6" s="583"/>
      <c r="C6" s="593"/>
      <c r="D6" s="583"/>
      <c r="E6" s="593"/>
    </row>
    <row r="7" spans="1:7" ht="18" customHeight="1">
      <c r="A7" s="593" t="str">
        <f ca="1">'GPlan-Translations'!C391</f>
        <v>P2 -</v>
      </c>
      <c r="B7" s="583"/>
      <c r="C7" s="593"/>
      <c r="D7" s="583"/>
      <c r="E7" s="593"/>
    </row>
    <row r="8" spans="1:7" ht="18" customHeight="1">
      <c r="A8" s="593" t="str">
        <f ca="1">'GPlan-Translations'!C392</f>
        <v>R2 -</v>
      </c>
      <c r="B8" s="583"/>
      <c r="C8" s="593"/>
      <c r="D8" s="583"/>
      <c r="E8" s="593"/>
    </row>
    <row r="9" spans="1:7" ht="18" customHeight="1">
      <c r="A9" s="593" t="str">
        <f ca="1">'GPlan-Translations'!C393</f>
        <v>P3 -</v>
      </c>
      <c r="B9" s="583"/>
      <c r="C9" s="593"/>
      <c r="D9" s="583"/>
      <c r="E9" s="593"/>
    </row>
    <row r="10" spans="1:7" ht="18" customHeight="1">
      <c r="A10" s="593" t="str">
        <f ca="1">'GPlan-Translations'!C394</f>
        <v>R3 -</v>
      </c>
      <c r="B10" s="583"/>
      <c r="C10" s="593"/>
      <c r="D10" s="583"/>
      <c r="E10" s="593"/>
    </row>
    <row r="11" spans="1:7" ht="18">
      <c r="A11" s="593" t="str">
        <f ca="1">'GPlan-Translations'!C395</f>
        <v>P4 -</v>
      </c>
      <c r="B11" s="583"/>
      <c r="C11" s="593"/>
      <c r="D11" s="583"/>
      <c r="E11" s="593"/>
    </row>
    <row r="12" spans="1:7" ht="18" customHeight="1">
      <c r="A12" s="593" t="str">
        <f ca="1">'GPlan-Translations'!C396</f>
        <v>R4 -</v>
      </c>
      <c r="B12" s="583"/>
      <c r="C12" s="593"/>
      <c r="D12" s="583"/>
      <c r="E12" s="593"/>
    </row>
    <row r="13" spans="1:7" ht="18">
      <c r="A13" s="593" t="str">
        <f ca="1">'GPlan-Translations'!C397</f>
        <v>P5 -</v>
      </c>
      <c r="B13" s="583"/>
      <c r="C13" s="593"/>
      <c r="D13" s="583"/>
      <c r="E13" s="593"/>
    </row>
    <row r="14" spans="1:7" ht="18" customHeight="1">
      <c r="A14" s="593" t="str">
        <f ca="1">'GPlan-Translations'!C398</f>
        <v xml:space="preserve">R5 - </v>
      </c>
      <c r="B14" s="528"/>
      <c r="C14" s="593"/>
      <c r="D14" s="528"/>
      <c r="E14" s="593"/>
    </row>
    <row r="15" spans="1:7" ht="11.25" customHeight="1"/>
    <row r="16" spans="1:7" ht="18" customHeight="1">
      <c r="A16" s="593" t="str">
        <f ca="1">'GPlan-Translations'!C399</f>
        <v xml:space="preserve">5W - </v>
      </c>
      <c r="B16" s="582"/>
      <c r="C16" s="593"/>
      <c r="D16" s="582"/>
      <c r="E16" s="593"/>
    </row>
    <row r="17" spans="1:5" ht="18" customHeight="1">
      <c r="A17" s="593" t="str">
        <f ca="1">'GPlan-Translations'!C400</f>
        <v>P1 -</v>
      </c>
      <c r="B17" s="583"/>
      <c r="C17" s="593"/>
      <c r="D17" s="583"/>
      <c r="E17" s="593"/>
    </row>
    <row r="18" spans="1:5" ht="18" customHeight="1">
      <c r="A18" s="593" t="str">
        <f ca="1">'GPlan-Translations'!C401</f>
        <v>R1-</v>
      </c>
      <c r="B18" s="583"/>
      <c r="C18" s="593"/>
      <c r="D18" s="583"/>
      <c r="E18" s="593"/>
    </row>
    <row r="19" spans="1:5" ht="18">
      <c r="A19" s="593" t="str">
        <f ca="1">'GPlan-Translations'!C402</f>
        <v>P2 -</v>
      </c>
      <c r="B19" s="583"/>
      <c r="C19" s="593"/>
      <c r="D19" s="583"/>
      <c r="E19" s="593"/>
    </row>
    <row r="20" spans="1:5" ht="18">
      <c r="A20" s="593" t="str">
        <f ca="1">'GPlan-Translations'!C403</f>
        <v>R2 -</v>
      </c>
      <c r="B20" s="583"/>
      <c r="C20" s="593"/>
      <c r="D20" s="583"/>
      <c r="E20" s="593"/>
    </row>
    <row r="21" spans="1:5" ht="18">
      <c r="A21" s="593" t="str">
        <f ca="1">'GPlan-Translations'!C404</f>
        <v>P3 -</v>
      </c>
      <c r="B21" s="583"/>
      <c r="C21" s="593"/>
      <c r="D21" s="583"/>
      <c r="E21" s="593"/>
    </row>
    <row r="22" spans="1:5" ht="18" customHeight="1">
      <c r="A22" s="593" t="str">
        <f ca="1">'GPlan-Translations'!C405</f>
        <v>R3 -</v>
      </c>
      <c r="B22" s="583"/>
      <c r="C22" s="593"/>
      <c r="D22" s="583"/>
      <c r="E22" s="593"/>
    </row>
    <row r="23" spans="1:5" ht="18" customHeight="1">
      <c r="A23" s="593" t="str">
        <f ca="1">'GPlan-Translations'!C406</f>
        <v>P4 -</v>
      </c>
      <c r="B23" s="583"/>
      <c r="C23" s="593"/>
      <c r="D23" s="583"/>
      <c r="E23" s="593"/>
    </row>
    <row r="24" spans="1:5" ht="18" customHeight="1">
      <c r="A24" s="593" t="str">
        <f ca="1">'GPlan-Translations'!C407</f>
        <v>R4 -</v>
      </c>
      <c r="B24" s="583"/>
      <c r="C24" s="593"/>
      <c r="D24" s="583"/>
      <c r="E24" s="593"/>
    </row>
    <row r="25" spans="1:5" ht="18" customHeight="1">
      <c r="A25" s="593" t="str">
        <f ca="1">'GPlan-Translations'!C408</f>
        <v>P5 -</v>
      </c>
      <c r="B25" s="583"/>
      <c r="C25" s="593"/>
      <c r="D25" s="583"/>
      <c r="E25" s="593"/>
    </row>
    <row r="26" spans="1:5" ht="18">
      <c r="A26" s="593" t="str">
        <f ca="1">'GPlan-Translations'!C409</f>
        <v xml:space="preserve">R5 - </v>
      </c>
      <c r="B26" s="528"/>
      <c r="C26" s="593"/>
      <c r="D26" s="528"/>
      <c r="E26" s="593"/>
    </row>
    <row r="27" spans="1:5" ht="11.25" customHeight="1"/>
    <row r="28" spans="1:5" ht="18">
      <c r="A28" s="593" t="str">
        <f ca="1">'GPlan-Translations'!C410</f>
        <v xml:space="preserve">5W - </v>
      </c>
      <c r="B28" s="582"/>
      <c r="C28" s="593"/>
      <c r="D28" s="582"/>
      <c r="E28" s="593"/>
    </row>
    <row r="29" spans="1:5" ht="18">
      <c r="A29" s="593" t="str">
        <f ca="1">'GPlan-Translations'!C411</f>
        <v>P1 -</v>
      </c>
      <c r="B29" s="583"/>
      <c r="C29" s="593"/>
      <c r="D29" s="583"/>
      <c r="E29" s="593"/>
    </row>
    <row r="30" spans="1:5" ht="18">
      <c r="A30" s="593" t="str">
        <f ca="1">'GPlan-Translations'!C412</f>
        <v>R1-</v>
      </c>
      <c r="B30" s="583"/>
      <c r="C30" s="593"/>
      <c r="D30" s="583"/>
      <c r="E30" s="593"/>
    </row>
    <row r="31" spans="1:5" ht="18">
      <c r="A31" s="593" t="str">
        <f ca="1">'GPlan-Translations'!C413</f>
        <v>P2 -</v>
      </c>
      <c r="B31" s="583"/>
      <c r="C31" s="593"/>
      <c r="D31" s="583"/>
      <c r="E31" s="593"/>
    </row>
    <row r="32" spans="1:5" ht="18">
      <c r="A32" s="593" t="str">
        <f ca="1">'GPlan-Translations'!C414</f>
        <v>R2 -</v>
      </c>
      <c r="B32" s="583"/>
      <c r="C32" s="593"/>
      <c r="D32" s="583"/>
      <c r="E32" s="593"/>
    </row>
    <row r="33" spans="1:5" ht="18">
      <c r="A33" s="593" t="str">
        <f ca="1">'GPlan-Translations'!C415</f>
        <v>P3 -</v>
      </c>
      <c r="B33" s="583"/>
      <c r="C33" s="593"/>
      <c r="D33" s="583"/>
      <c r="E33" s="593"/>
    </row>
    <row r="34" spans="1:5" ht="18">
      <c r="A34" s="593" t="str">
        <f ca="1">'GPlan-Translations'!C416</f>
        <v>R3 -</v>
      </c>
      <c r="B34" s="583"/>
      <c r="C34" s="593"/>
      <c r="D34" s="583"/>
      <c r="E34" s="593"/>
    </row>
    <row r="35" spans="1:5" ht="18">
      <c r="A35" s="593" t="str">
        <f ca="1">'GPlan-Translations'!C417</f>
        <v>P4 -</v>
      </c>
      <c r="B35" s="583"/>
      <c r="C35" s="593"/>
      <c r="D35" s="583"/>
      <c r="E35" s="593"/>
    </row>
    <row r="36" spans="1:5" ht="18" customHeight="1">
      <c r="A36" s="593" t="str">
        <f ca="1">'GPlan-Translations'!C418</f>
        <v>R4 -</v>
      </c>
      <c r="B36" s="583"/>
      <c r="C36" s="593"/>
      <c r="D36" s="583"/>
      <c r="E36" s="593"/>
    </row>
    <row r="37" spans="1:5" ht="18">
      <c r="A37" s="593" t="str">
        <f ca="1">'GPlan-Translations'!C419</f>
        <v>P5 -</v>
      </c>
      <c r="B37" s="583"/>
      <c r="C37" s="593"/>
      <c r="D37" s="583"/>
      <c r="E37" s="593"/>
    </row>
    <row r="38" spans="1:5" ht="18">
      <c r="A38" s="593" t="str">
        <f ca="1">'GPlan-Translations'!C420</f>
        <v xml:space="preserve">R5 - </v>
      </c>
      <c r="B38" s="528"/>
      <c r="C38" s="593"/>
      <c r="D38" s="528"/>
      <c r="E38" s="593"/>
    </row>
    <row r="39" spans="1:5" ht="11.25" customHeight="1"/>
    <row r="40" spans="1:5" ht="18" customHeight="1">
      <c r="A40" s="720" t="str">
        <f ca="1">'GPlan-Translations'!C421</f>
        <v>Efeito:</v>
      </c>
      <c r="B40" s="582"/>
      <c r="C40" s="721" t="str">
        <f ca="1">'GPlan-Translations'!C423</f>
        <v>Pessoas, Habilidade e Competências</v>
      </c>
      <c r="D40" s="582"/>
      <c r="E40" s="722" t="str">
        <f ca="1">'GPlan-Translations'!C424</f>
        <v>Serviços, Infraestrutura e Aplicações</v>
      </c>
    </row>
    <row r="41" spans="1:5" ht="18">
      <c r="A41" s="720"/>
      <c r="B41" s="583"/>
      <c r="C41" s="721"/>
      <c r="D41" s="583"/>
      <c r="E41" s="723"/>
    </row>
    <row r="42" spans="1:5" ht="18">
      <c r="A42" s="593"/>
      <c r="B42" s="583"/>
      <c r="C42" s="600"/>
      <c r="D42" s="583"/>
      <c r="E42" s="600"/>
    </row>
    <row r="43" spans="1:5" ht="18">
      <c r="A43" s="593"/>
      <c r="B43" s="583"/>
      <c r="C43" s="600"/>
      <c r="D43" s="583"/>
      <c r="E43" s="600"/>
    </row>
    <row r="44" spans="1:5" ht="18.75" thickBot="1">
      <c r="A44" s="593"/>
      <c r="B44" s="583"/>
      <c r="C44" s="603"/>
      <c r="D44" s="530"/>
      <c r="E44" s="603"/>
    </row>
    <row r="45" spans="1:5" ht="18">
      <c r="A45" s="599"/>
      <c r="B45" s="583"/>
      <c r="C45" s="604"/>
      <c r="D45" s="605"/>
      <c r="E45" s="604"/>
    </row>
    <row r="46" spans="1:5" ht="18">
      <c r="A46" s="599"/>
      <c r="B46" s="583"/>
      <c r="C46" s="593"/>
      <c r="D46" s="583"/>
      <c r="E46" s="593"/>
    </row>
    <row r="47" spans="1:5" ht="18">
      <c r="A47" s="599"/>
      <c r="B47" s="583"/>
      <c r="C47" s="593"/>
      <c r="D47" s="583"/>
      <c r="E47" s="593"/>
    </row>
    <row r="48" spans="1:5" ht="18">
      <c r="A48" s="599"/>
      <c r="B48" s="528"/>
      <c r="C48" s="601" t="str">
        <f ca="1">'GPlan-Translations'!C422</f>
        <v>Outras Causas</v>
      </c>
      <c r="D48" s="528"/>
      <c r="E48" s="601" t="str">
        <f ca="1">'GPlan-Translations'!C425</f>
        <v>Informações</v>
      </c>
    </row>
    <row r="49" ht="7.5" customHeight="1"/>
    <row r="50" hidden="1"/>
    <row r="51" hidden="1"/>
    <row r="52" hidden="1"/>
    <row r="53" hidden="1"/>
    <row r="54" hidden="1"/>
    <row r="55" hidden="1"/>
    <row r="56" hidden="1"/>
    <row r="57" hidden="1"/>
    <row r="58" hidden="1"/>
    <row r="59" hidden="1"/>
    <row r="60" hidden="1"/>
    <row r="61" hidden="1"/>
    <row r="62" hidden="1"/>
    <row r="63" hidden="1"/>
    <row r="64" hidden="1"/>
    <row r="65" ht="12.75" hidden="1" customHeight="1"/>
    <row r="66" ht="12.75" hidden="1" customHeight="1"/>
    <row r="67" ht="12.75" hidden="1" customHeight="1"/>
    <row r="68" ht="12.75" hidden="1" customHeight="1"/>
    <row r="69" ht="12.75" hidden="1" customHeight="1"/>
  </sheetData>
  <mergeCells count="3">
    <mergeCell ref="A40:A41"/>
    <mergeCell ref="C40:C41"/>
    <mergeCell ref="E40:E41"/>
  </mergeCells>
  <pageMargins left="0.19685039370078741" right="0.19685039370078741" top="0.19685039370078741" bottom="0.19685039370078741" header="0.11811023622047245" footer="0.11811023622047245"/>
  <pageSetup paperSize="9" scale="98" fitToHeight="0" pageOrder="overThenDown"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F4F16-BB60-4123-AA08-967BAE764F4C}">
  <sheetPr codeName="wksRevision">
    <pageSetUpPr fitToPage="1"/>
  </sheetPr>
  <dimension ref="B1:H72"/>
  <sheetViews>
    <sheetView showGridLines="0" showRowColHeaders="0" zoomScaleNormal="100" workbookViewId="0"/>
  </sheetViews>
  <sheetFormatPr defaultColWidth="9.140625" defaultRowHeight="0" customHeight="1" zeroHeight="1"/>
  <cols>
    <col min="1" max="1" width="11.42578125" style="5" customWidth="1"/>
    <col min="2" max="2" width="29" style="5" customWidth="1"/>
    <col min="3" max="3" width="1.42578125" style="5" customWidth="1"/>
    <col min="4" max="4" width="29" style="5" customWidth="1"/>
    <col min="5" max="5" width="1.42578125" style="5" customWidth="1"/>
    <col min="6" max="6" width="29" style="5" customWidth="1"/>
    <col min="7" max="7" width="3.7109375" style="5" customWidth="1"/>
    <col min="8" max="228" width="9.140625" style="5" customWidth="1"/>
    <col min="229" max="16384" width="9.140625" style="5"/>
  </cols>
  <sheetData>
    <row r="1" spans="2:8" ht="19.5">
      <c r="B1" s="293"/>
      <c r="C1" s="293"/>
      <c r="D1" s="293"/>
      <c r="E1" s="7"/>
      <c r="F1" s="293"/>
      <c r="H1" s="553" t="s">
        <v>555</v>
      </c>
    </row>
    <row r="2" spans="2:8" ht="24.75">
      <c r="B2" s="532" t="str">
        <f ca="1">'GPlan-Translations'!C428</f>
        <v>Revisão Mensal</v>
      </c>
      <c r="C2" s="525"/>
      <c r="D2" s="525"/>
      <c r="F2" s="535" t="str">
        <f>H1</f>
        <v>December</v>
      </c>
    </row>
    <row r="3" spans="2:8" ht="11.25" customHeight="1">
      <c r="B3" s="508"/>
      <c r="C3" s="508"/>
      <c r="D3" s="508"/>
      <c r="E3" s="508"/>
      <c r="F3" s="508"/>
    </row>
    <row r="4" spans="2:8" ht="18">
      <c r="B4" s="596" t="str">
        <f ca="1">'GPlan-Translations'!C429</f>
        <v>Conquistas</v>
      </c>
      <c r="C4" s="606"/>
      <c r="D4" s="606"/>
      <c r="E4" s="606"/>
      <c r="F4" s="606"/>
    </row>
    <row r="5" spans="2:8" ht="18">
      <c r="B5" s="593"/>
      <c r="C5" s="593"/>
      <c r="D5" s="593"/>
      <c r="E5" s="593"/>
      <c r="F5" s="593"/>
    </row>
    <row r="6" spans="2:8" ht="18">
      <c r="B6" s="593"/>
      <c r="C6" s="593"/>
      <c r="D6" s="593"/>
      <c r="E6" s="593"/>
      <c r="F6" s="593"/>
    </row>
    <row r="7" spans="2:8" ht="18">
      <c r="B7" s="593"/>
      <c r="C7" s="593"/>
      <c r="D7" s="593"/>
      <c r="E7" s="593"/>
      <c r="F7" s="593"/>
    </row>
    <row r="8" spans="2:8" ht="18">
      <c r="B8" s="593"/>
      <c r="C8" s="593"/>
      <c r="D8" s="593"/>
      <c r="E8" s="593"/>
      <c r="F8" s="593"/>
    </row>
    <row r="9" spans="2:8" ht="18">
      <c r="B9" s="593"/>
      <c r="C9" s="593"/>
      <c r="D9" s="593"/>
      <c r="E9" s="593"/>
      <c r="F9" s="593"/>
    </row>
    <row r="10" spans="2:8" ht="11.25" customHeight="1">
      <c r="B10" s="300"/>
      <c r="C10" s="300"/>
      <c r="D10" s="300"/>
      <c r="E10" s="300"/>
      <c r="F10" s="300"/>
    </row>
    <row r="11" spans="2:8" ht="18">
      <c r="B11" s="596" t="str">
        <f ca="1">'GPlan-Translations'!C430</f>
        <v>Aprendizados</v>
      </c>
      <c r="C11" s="606"/>
      <c r="D11" s="606"/>
      <c r="E11" s="606"/>
      <c r="F11" s="606"/>
    </row>
    <row r="12" spans="2:8" ht="18">
      <c r="B12" s="593"/>
      <c r="C12" s="593"/>
      <c r="D12" s="593"/>
      <c r="E12" s="593"/>
      <c r="F12" s="593"/>
    </row>
    <row r="13" spans="2:8" ht="18">
      <c r="B13" s="593"/>
      <c r="C13" s="593"/>
      <c r="D13" s="593"/>
      <c r="E13" s="593"/>
      <c r="F13" s="593"/>
    </row>
    <row r="14" spans="2:8" ht="18">
      <c r="B14" s="593"/>
      <c r="C14" s="593"/>
      <c r="D14" s="593"/>
      <c r="E14" s="593"/>
      <c r="F14" s="593"/>
    </row>
    <row r="15" spans="2:8" ht="18">
      <c r="B15" s="593"/>
      <c r="C15" s="593"/>
      <c r="D15" s="593"/>
      <c r="E15" s="593"/>
      <c r="F15" s="593"/>
    </row>
    <row r="16" spans="2:8" ht="18">
      <c r="B16" s="593"/>
      <c r="C16" s="593"/>
      <c r="D16" s="593"/>
      <c r="E16" s="593"/>
      <c r="F16" s="593"/>
    </row>
    <row r="17" spans="2:6" ht="11.25" customHeight="1">
      <c r="B17" s="515"/>
      <c r="C17" s="515"/>
      <c r="D17" s="515"/>
      <c r="E17" s="515"/>
      <c r="F17" s="515"/>
    </row>
    <row r="18" spans="2:6" ht="18">
      <c r="B18" s="596" t="str">
        <f ca="1">'GPlan-Translations'!C431</f>
        <v>Hábitos a serem mudados</v>
      </c>
      <c r="C18" s="606"/>
      <c r="D18" s="606"/>
      <c r="E18" s="606"/>
      <c r="F18" s="606"/>
    </row>
    <row r="19" spans="2:6" ht="18">
      <c r="B19" s="593"/>
      <c r="C19" s="593"/>
      <c r="D19" s="593"/>
      <c r="E19" s="593"/>
      <c r="F19" s="593"/>
    </row>
    <row r="20" spans="2:6" ht="18">
      <c r="B20" s="593"/>
      <c r="C20" s="593"/>
      <c r="D20" s="593"/>
      <c r="E20" s="593"/>
      <c r="F20" s="593"/>
    </row>
    <row r="21" spans="2:6" ht="18">
      <c r="B21" s="593"/>
      <c r="C21" s="593"/>
      <c r="D21" s="593"/>
      <c r="E21" s="593"/>
      <c r="F21" s="593"/>
    </row>
    <row r="22" spans="2:6" ht="18">
      <c r="B22" s="593"/>
      <c r="C22" s="593"/>
      <c r="D22" s="593"/>
      <c r="E22" s="593"/>
      <c r="F22" s="593"/>
    </row>
    <row r="23" spans="2:6" ht="18">
      <c r="B23" s="593"/>
      <c r="C23" s="593"/>
      <c r="D23" s="593"/>
      <c r="E23" s="593"/>
      <c r="F23" s="593"/>
    </row>
    <row r="24" spans="2:6" ht="11.25" customHeight="1">
      <c r="B24" s="515"/>
      <c r="C24" s="515"/>
      <c r="D24" s="515"/>
      <c r="E24" s="515"/>
      <c r="F24" s="515"/>
    </row>
    <row r="25" spans="2:6" ht="18">
      <c r="B25" s="596" t="str">
        <f ca="1">'GPlan-Translations'!C432</f>
        <v>O que é preciso melhorar</v>
      </c>
      <c r="C25" s="606"/>
      <c r="D25" s="606"/>
      <c r="E25" s="606"/>
      <c r="F25" s="606"/>
    </row>
    <row r="26" spans="2:6" ht="18">
      <c r="B26" s="593"/>
      <c r="C26" s="593"/>
      <c r="D26" s="593"/>
      <c r="E26" s="593"/>
      <c r="F26" s="593"/>
    </row>
    <row r="27" spans="2:6" ht="18">
      <c r="B27" s="593"/>
      <c r="C27" s="593"/>
      <c r="D27" s="593"/>
      <c r="E27" s="593"/>
      <c r="F27" s="593"/>
    </row>
    <row r="28" spans="2:6" ht="18">
      <c r="B28" s="593"/>
      <c r="C28" s="593"/>
      <c r="D28" s="593"/>
      <c r="E28" s="593"/>
      <c r="F28" s="593"/>
    </row>
    <row r="29" spans="2:6" ht="18">
      <c r="B29" s="593"/>
      <c r="C29" s="593"/>
      <c r="D29" s="593"/>
      <c r="E29" s="593"/>
      <c r="F29" s="593"/>
    </row>
    <row r="30" spans="2:6" ht="18">
      <c r="B30" s="593"/>
      <c r="C30" s="593"/>
      <c r="D30" s="593"/>
      <c r="E30" s="593"/>
      <c r="F30" s="593"/>
    </row>
    <row r="31" spans="2:6" ht="11.25" customHeight="1">
      <c r="B31" s="515"/>
      <c r="C31" s="515"/>
      <c r="D31" s="515"/>
      <c r="E31" s="515"/>
      <c r="F31" s="515"/>
    </row>
    <row r="32" spans="2:6" ht="18">
      <c r="B32" s="596" t="str">
        <f ca="1">'GPlan-Translations'!C433</f>
        <v>Motivos para Agradecer</v>
      </c>
      <c r="C32" s="606"/>
      <c r="D32" s="606"/>
      <c r="E32" s="606"/>
      <c r="F32" s="606"/>
    </row>
    <row r="33" spans="2:6" ht="18">
      <c r="B33" s="593"/>
      <c r="C33" s="593"/>
      <c r="D33" s="593"/>
      <c r="E33" s="593"/>
      <c r="F33" s="593"/>
    </row>
    <row r="34" spans="2:6" ht="18">
      <c r="B34" s="593"/>
      <c r="C34" s="593"/>
      <c r="D34" s="593"/>
      <c r="E34" s="593"/>
      <c r="F34" s="593"/>
    </row>
    <row r="35" spans="2:6" ht="18">
      <c r="B35" s="593"/>
      <c r="C35" s="593"/>
      <c r="D35" s="593"/>
      <c r="E35" s="593"/>
      <c r="F35" s="593"/>
    </row>
    <row r="36" spans="2:6" ht="18">
      <c r="B36" s="593"/>
      <c r="C36" s="593"/>
      <c r="D36" s="593"/>
      <c r="E36" s="593"/>
      <c r="F36" s="593"/>
    </row>
    <row r="37" spans="2:6" ht="18">
      <c r="B37" s="593"/>
      <c r="C37" s="593"/>
      <c r="D37" s="593"/>
      <c r="E37" s="593"/>
      <c r="F37" s="593"/>
    </row>
    <row r="38" spans="2:6" ht="18" customHeight="1">
      <c r="B38" s="593"/>
      <c r="C38" s="593"/>
      <c r="D38" s="593"/>
      <c r="E38" s="593"/>
      <c r="F38" s="593"/>
    </row>
    <row r="39" spans="2:6" ht="11.25" customHeight="1">
      <c r="B39" s="517"/>
      <c r="C39" s="517"/>
      <c r="D39" s="517"/>
      <c r="E39" s="517"/>
      <c r="F39" s="517"/>
    </row>
    <row r="40" spans="2:6" ht="18">
      <c r="B40" s="599" t="str">
        <f ca="1">'GPlan-Translations'!C434</f>
        <v>Processos</v>
      </c>
      <c r="C40" s="533"/>
      <c r="D40" s="602"/>
      <c r="E40" s="533"/>
      <c r="F40" s="608" t="str">
        <f ca="1">'GPlan-Translations'!C436</f>
        <v>Cultura, Ética e Comportamento</v>
      </c>
    </row>
    <row r="41" spans="2:6" ht="18">
      <c r="B41" s="593"/>
      <c r="C41" s="583"/>
      <c r="D41" s="593"/>
      <c r="E41" s="583"/>
      <c r="F41" s="606"/>
    </row>
    <row r="42" spans="2:6" ht="18">
      <c r="B42" s="600"/>
      <c r="C42" s="583"/>
      <c r="D42" s="600"/>
      <c r="E42" s="583"/>
      <c r="F42" s="600"/>
    </row>
    <row r="43" spans="2:6" ht="18">
      <c r="B43" s="600"/>
      <c r="C43" s="583"/>
      <c r="D43" s="600"/>
      <c r="E43" s="583"/>
      <c r="F43" s="600"/>
    </row>
    <row r="44" spans="2:6" ht="18.75" thickBot="1">
      <c r="B44" s="529"/>
      <c r="C44" s="530"/>
      <c r="D44" s="529"/>
      <c r="E44" s="530"/>
      <c r="F44" s="529"/>
    </row>
    <row r="45" spans="2:6" ht="18">
      <c r="B45" s="583"/>
      <c r="C45" s="583"/>
      <c r="D45" s="531"/>
      <c r="E45" s="583"/>
      <c r="F45" s="531"/>
    </row>
    <row r="46" spans="2:6" ht="18">
      <c r="B46" s="593"/>
      <c r="C46" s="583"/>
      <c r="D46" s="593"/>
      <c r="E46" s="583"/>
      <c r="F46" s="593"/>
    </row>
    <row r="47" spans="2:6" ht="18">
      <c r="B47" s="593"/>
      <c r="C47" s="583"/>
      <c r="D47" s="593"/>
      <c r="E47" s="583"/>
      <c r="F47" s="593"/>
    </row>
    <row r="48" spans="2:6" ht="18">
      <c r="B48" s="607" t="str">
        <f ca="1">'GPlan-Translations'!C435</f>
        <v>Estruturas Organizacionais</v>
      </c>
      <c r="C48" s="528"/>
      <c r="D48" s="607"/>
      <c r="E48" s="528"/>
      <c r="F48" s="608" t="str">
        <f ca="1">'GPlan-Translations'!C437</f>
        <v>Princípios, Políticas e Frameworks</v>
      </c>
    </row>
    <row r="49" spans="2:6" ht="7.5" customHeight="1">
      <c r="B49" s="521"/>
      <c r="C49" s="521"/>
      <c r="D49" s="521"/>
      <c r="E49" s="520"/>
      <c r="F49" s="520"/>
    </row>
    <row r="50" spans="2:6" ht="12.75" hidden="1" customHeight="1"/>
    <row r="51" spans="2:6" ht="12.75" hidden="1" customHeight="1"/>
    <row r="52" spans="2:6" ht="12.75" hidden="1" customHeight="1"/>
    <row r="53" spans="2:6" ht="12.75" hidden="1" customHeight="1"/>
    <row r="54" spans="2:6" ht="12.75" hidden="1" customHeight="1"/>
    <row r="55" spans="2:6" ht="12.75" hidden="1" customHeight="1"/>
    <row r="56" spans="2:6" ht="12.75" hidden="1" customHeight="1"/>
    <row r="57" spans="2:6" ht="12.75" hidden="1" customHeight="1"/>
    <row r="58" spans="2:6" ht="12.75" hidden="1" customHeight="1"/>
    <row r="59" spans="2:6" ht="12.75" hidden="1" customHeight="1"/>
    <row r="60" spans="2:6" ht="12.75" hidden="1" customHeight="1"/>
    <row r="61" spans="2:6" ht="12.75" hidden="1" customHeight="1"/>
    <row r="62" spans="2:6" ht="12.75" hidden="1" customHeight="1"/>
    <row r="63" spans="2:6" ht="12.75" hidden="1" customHeight="1"/>
    <row r="64" spans="2:6" ht="12.75" hidden="1" customHeight="1"/>
    <row r="65" ht="12.75" hidden="1" customHeight="1"/>
    <row r="66" ht="12.75" hidden="1"/>
    <row r="67" ht="12.75" hidden="1"/>
    <row r="68" ht="12.75" hidden="1"/>
    <row r="69" ht="12.75" hidden="1"/>
    <row r="70" ht="12.75" hidden="1"/>
    <row r="71" ht="12.75" hidden="1"/>
    <row r="72" ht="12.75" hidden="1"/>
  </sheetData>
  <pageMargins left="0.19685039370078741" right="0.19685039370078741" top="0.19685039370078741" bottom="0.19685039370078741" header="0.11811023622047245" footer="0.11811023622047245"/>
  <pageSetup paperSize="9" scale="99" fitToHeight="0" pageOrder="overThenDown"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3638D-289A-42B2-9474-FBD9C60DFB32}">
  <sheetPr codeName="wksWheelOfLife">
    <pageSetUpPr fitToPage="1"/>
  </sheetPr>
  <dimension ref="A1:M62"/>
  <sheetViews>
    <sheetView showGridLines="0" showRowColHeaders="0" workbookViewId="0"/>
  </sheetViews>
  <sheetFormatPr defaultColWidth="9.140625" defaultRowHeight="12.75" customHeight="1" zeroHeight="1"/>
  <cols>
    <col min="1" max="1" width="11.28515625" style="5" customWidth="1"/>
    <col min="2" max="2" width="7.140625" style="5" customWidth="1"/>
    <col min="3" max="3" width="4.28515625" style="5" customWidth="1"/>
    <col min="4" max="4" width="1.42578125" style="5" customWidth="1"/>
    <col min="5" max="5" width="20" style="5" customWidth="1"/>
    <col min="6" max="6" width="1.42578125" style="5" customWidth="1"/>
    <col min="7" max="7" width="20" style="5" customWidth="1"/>
    <col min="8" max="8" width="1.42578125" style="5" customWidth="1"/>
    <col min="9" max="9" width="4.28515625" style="5" customWidth="1"/>
    <col min="10" max="10" width="7.140625" style="5" customWidth="1"/>
    <col min="11" max="11" width="11.28515625" style="5" customWidth="1"/>
    <col min="12" max="12" width="12.7109375" style="5" customWidth="1"/>
    <col min="13" max="13" width="10" style="5" customWidth="1"/>
    <col min="14" max="227" width="9.140625" style="5" customWidth="1"/>
    <col min="228" max="16384" width="9.140625" style="5"/>
  </cols>
  <sheetData>
    <row r="1" spans="1:13" ht="19.5">
      <c r="A1" s="293"/>
      <c r="B1" s="293"/>
      <c r="C1" s="293"/>
      <c r="D1" s="293"/>
      <c r="E1" s="296"/>
      <c r="F1" s="296"/>
      <c r="G1" s="7"/>
      <c r="H1" s="7"/>
      <c r="I1" s="33"/>
      <c r="J1" s="33"/>
      <c r="K1" s="33"/>
      <c r="M1" s="553" t="s">
        <v>524</v>
      </c>
    </row>
    <row r="2" spans="1:13" ht="24.75">
      <c r="A2" s="534" t="str">
        <f>M1</f>
        <v>January</v>
      </c>
      <c r="C2" s="297"/>
      <c r="D2" s="297"/>
      <c r="E2" s="298"/>
      <c r="F2" s="298"/>
      <c r="G2" s="298"/>
      <c r="H2" s="298"/>
      <c r="I2" s="299"/>
      <c r="J2" s="299"/>
      <c r="K2" s="535" t="str">
        <f ca="1">'GPlan-Translations'!C307</f>
        <v>Roda da Vida</v>
      </c>
    </row>
    <row r="3" spans="1:13" customFormat="1" ht="9" customHeight="1"/>
    <row r="4" spans="1:13" ht="18" customHeight="1">
      <c r="A4" s="724" t="str">
        <f ca="1">'GPlan-Translations'!C321</f>
        <v>Qualidade 
de Vida</v>
      </c>
      <c r="B4" s="724"/>
      <c r="C4" s="724"/>
      <c r="D4" s="536"/>
      <c r="E4" s="725" t="str">
        <f ca="1">'GPlan-Translations'!C324</f>
        <v>Espiritualidade</v>
      </c>
      <c r="F4" s="508"/>
      <c r="G4" s="725" t="str">
        <f ca="1">'GPlan-Translations'!C310</f>
        <v>Equilíbrio 
Emocional</v>
      </c>
      <c r="H4" s="724" t="str">
        <f ca="1">'GPlan-Translations'!C309</f>
        <v>Pessoal</v>
      </c>
      <c r="I4" s="724"/>
      <c r="J4" s="724"/>
      <c r="K4" s="724"/>
    </row>
    <row r="5" spans="1:13" ht="18">
      <c r="A5" s="724"/>
      <c r="B5" s="724"/>
      <c r="C5" s="724"/>
      <c r="D5" s="536"/>
      <c r="E5" s="725"/>
      <c r="F5" s="508"/>
      <c r="G5" s="725"/>
      <c r="H5" s="724"/>
      <c r="I5" s="724"/>
      <c r="J5" s="724"/>
      <c r="K5" s="724"/>
    </row>
    <row r="6" spans="1:13" ht="18">
      <c r="A6" s="724"/>
      <c r="B6" s="724"/>
      <c r="C6" s="724"/>
      <c r="D6" s="536"/>
      <c r="E6" s="508"/>
      <c r="F6" s="508"/>
      <c r="G6" s="537"/>
      <c r="H6" s="724"/>
      <c r="I6" s="724"/>
      <c r="J6" s="724"/>
      <c r="K6" s="724"/>
    </row>
    <row r="7" spans="1:13" ht="18">
      <c r="A7" s="726" t="str">
        <f ca="1">'GPlan-Translations'!C323</f>
        <v>Hobbies, 
Diversão 
e Lazer</v>
      </c>
      <c r="B7" s="726"/>
      <c r="C7" s="538"/>
      <c r="D7" s="536"/>
      <c r="E7" s="508"/>
      <c r="F7" s="508"/>
      <c r="G7" s="539"/>
      <c r="H7" s="540"/>
      <c r="I7" s="540"/>
      <c r="J7" s="726" t="str">
        <f ca="1">'GPlan-Translations'!C311</f>
        <v>Auto Conhecimento 
e
Desenvolvi-mento</v>
      </c>
      <c r="K7" s="726"/>
    </row>
    <row r="8" spans="1:13" ht="18" customHeight="1">
      <c r="A8" s="726"/>
      <c r="B8" s="726"/>
      <c r="C8" s="538"/>
      <c r="D8" s="508"/>
      <c r="E8" s="508"/>
      <c r="F8" s="508"/>
      <c r="G8" s="508"/>
      <c r="H8" s="508"/>
      <c r="J8" s="726"/>
      <c r="K8" s="726"/>
    </row>
    <row r="9" spans="1:13" ht="18" customHeight="1">
      <c r="A9" s="726"/>
      <c r="B9" s="726"/>
      <c r="C9" s="538"/>
      <c r="D9" s="508"/>
      <c r="E9" s="508"/>
      <c r="F9" s="508"/>
      <c r="G9" s="508"/>
      <c r="H9" s="508"/>
      <c r="I9" s="541"/>
      <c r="J9" s="726"/>
      <c r="K9" s="726"/>
    </row>
    <row r="10" spans="1:13" ht="18" customHeight="1">
      <c r="A10" s="726"/>
      <c r="B10" s="726"/>
      <c r="C10" s="538"/>
      <c r="D10" s="508"/>
      <c r="E10" s="508"/>
      <c r="F10" s="508"/>
      <c r="G10" s="508"/>
      <c r="H10" s="508"/>
      <c r="I10" s="541"/>
      <c r="J10" s="726"/>
      <c r="K10" s="726"/>
    </row>
    <row r="11" spans="1:13" ht="18" customHeight="1">
      <c r="A11" s="508"/>
      <c r="B11" s="508"/>
      <c r="C11" s="508"/>
      <c r="D11" s="508"/>
      <c r="E11" s="508"/>
      <c r="F11" s="508"/>
      <c r="G11" s="508"/>
      <c r="H11" s="508"/>
      <c r="I11" s="541"/>
      <c r="J11" s="541"/>
      <c r="K11" s="542"/>
    </row>
    <row r="12" spans="1:13" ht="18">
      <c r="A12" s="728" t="str">
        <f ca="1">'GPlan-Translations'!C322</f>
        <v>Casa e 
Ambiente</v>
      </c>
      <c r="B12" s="543"/>
      <c r="C12" s="508"/>
      <c r="D12" s="508"/>
      <c r="E12" s="508"/>
      <c r="F12" s="508"/>
      <c r="G12" s="508"/>
      <c r="H12" s="508"/>
      <c r="I12" s="508"/>
      <c r="J12" s="508"/>
      <c r="K12" s="729" t="str">
        <f ca="1">'GPlan-Translations'!C312</f>
        <v>Saúde e Disposição</v>
      </c>
    </row>
    <row r="13" spans="1:13" ht="18" customHeight="1">
      <c r="A13" s="728"/>
      <c r="B13" s="543"/>
      <c r="C13" s="508"/>
      <c r="D13" s="508"/>
      <c r="E13" s="508"/>
      <c r="F13" s="508"/>
      <c r="G13" s="508"/>
      <c r="H13" s="508"/>
      <c r="I13" s="508"/>
      <c r="J13" s="508"/>
      <c r="K13" s="729"/>
    </row>
    <row r="14" spans="1:13" ht="18">
      <c r="A14" s="728"/>
      <c r="B14" s="543"/>
      <c r="C14" s="508"/>
      <c r="D14" s="508"/>
      <c r="E14" s="508"/>
      <c r="F14" s="508"/>
      <c r="G14" s="508"/>
      <c r="H14" s="508"/>
      <c r="I14" s="508"/>
      <c r="J14" s="508"/>
      <c r="K14" s="729"/>
    </row>
    <row r="15" spans="1:13" ht="18">
      <c r="A15" s="728"/>
      <c r="B15" s="543"/>
      <c r="C15" s="508"/>
      <c r="D15" s="508"/>
      <c r="E15" s="508"/>
      <c r="F15" s="508"/>
      <c r="G15" s="508"/>
      <c r="H15" s="508"/>
      <c r="I15" s="508"/>
      <c r="J15" s="508"/>
      <c r="K15" s="729"/>
    </row>
    <row r="16" spans="1:13" ht="18" customHeight="1">
      <c r="A16" s="728"/>
      <c r="B16" s="543"/>
      <c r="C16" s="508"/>
      <c r="D16" s="508"/>
      <c r="E16" s="508"/>
      <c r="F16" s="508"/>
      <c r="G16" s="508"/>
      <c r="H16" s="508"/>
      <c r="I16" s="508"/>
      <c r="J16" s="508"/>
      <c r="K16" s="729"/>
    </row>
    <row r="17" spans="1:11" ht="18" customHeight="1">
      <c r="A17" s="728" t="str">
        <f ca="1">'GPlan-Translations'!C320</f>
        <v>Família</v>
      </c>
      <c r="B17" s="543"/>
      <c r="C17" s="508"/>
      <c r="D17" s="508"/>
      <c r="E17" s="508"/>
      <c r="F17" s="508"/>
      <c r="G17" s="508"/>
      <c r="H17" s="508"/>
      <c r="I17" s="508"/>
      <c r="J17" s="508"/>
      <c r="K17" s="729" t="str">
        <f ca="1">'GPlan-Translations'!C314</f>
        <v>Trabalho e Carreira</v>
      </c>
    </row>
    <row r="18" spans="1:11" ht="18" customHeight="1">
      <c r="A18" s="728"/>
      <c r="B18" s="543"/>
      <c r="C18" s="508"/>
      <c r="D18" s="508"/>
      <c r="E18" s="508"/>
      <c r="F18" s="508"/>
      <c r="G18" s="508"/>
      <c r="H18" s="508"/>
      <c r="I18" s="508"/>
      <c r="J18" s="508"/>
      <c r="K18" s="729"/>
    </row>
    <row r="19" spans="1:11" ht="18" customHeight="1">
      <c r="A19" s="728"/>
      <c r="B19" s="543"/>
      <c r="C19" s="508"/>
      <c r="D19" s="508"/>
      <c r="E19" s="508"/>
      <c r="F19" s="508"/>
      <c r="G19" s="508"/>
      <c r="H19" s="508"/>
      <c r="I19" s="508"/>
      <c r="J19" s="508"/>
      <c r="K19" s="729"/>
    </row>
    <row r="20" spans="1:11" ht="18">
      <c r="A20" s="728"/>
      <c r="B20" s="543"/>
      <c r="C20" s="508"/>
      <c r="D20" s="508"/>
      <c r="E20" s="508"/>
      <c r="F20" s="508"/>
      <c r="G20" s="508"/>
      <c r="H20" s="508"/>
      <c r="I20" s="508"/>
      <c r="J20" s="508"/>
      <c r="K20" s="729"/>
    </row>
    <row r="21" spans="1:11" ht="18">
      <c r="A21" s="728"/>
      <c r="B21" s="543"/>
      <c r="C21" s="508"/>
      <c r="D21" s="508"/>
      <c r="E21" s="508"/>
      <c r="F21" s="508"/>
      <c r="G21" s="508"/>
      <c r="H21" s="508"/>
      <c r="I21" s="508"/>
      <c r="J21" s="508"/>
      <c r="K21" s="729"/>
    </row>
    <row r="22" spans="1:11" ht="18">
      <c r="A22" s="508"/>
      <c r="B22" s="508"/>
      <c r="C22" s="508"/>
      <c r="D22" s="508"/>
      <c r="E22" s="508"/>
      <c r="F22" s="508"/>
      <c r="G22" s="508"/>
      <c r="H22" s="508"/>
      <c r="I22" s="508"/>
      <c r="J22" s="508"/>
      <c r="K22" s="508"/>
    </row>
    <row r="23" spans="1:11" ht="18" customHeight="1">
      <c r="A23" s="726" t="str">
        <f ca="1">'GPlan-Translations'!C319</f>
        <v>Relaciona-mento 
Amoroso</v>
      </c>
      <c r="B23" s="726"/>
      <c r="C23" s="508"/>
      <c r="D23" s="508"/>
      <c r="E23" s="508"/>
      <c r="F23" s="508"/>
      <c r="G23" s="508"/>
      <c r="H23" s="508"/>
      <c r="I23" s="508"/>
      <c r="J23" s="726" t="str">
        <f ca="1">'GPlan-Translations'!C315</f>
        <v>Finanças</v>
      </c>
      <c r="K23" s="726"/>
    </row>
    <row r="24" spans="1:11" ht="18" customHeight="1">
      <c r="A24" s="726"/>
      <c r="B24" s="726"/>
      <c r="C24" s="544"/>
      <c r="D24" s="508"/>
      <c r="E24" s="508"/>
      <c r="F24" s="508"/>
      <c r="G24" s="508"/>
      <c r="H24" s="508"/>
      <c r="I24" s="508"/>
      <c r="J24" s="726" t="s">
        <v>1881</v>
      </c>
      <c r="K24" s="726"/>
    </row>
    <row r="25" spans="1:11" ht="18">
      <c r="A25" s="726"/>
      <c r="B25" s="726"/>
      <c r="C25" s="544"/>
      <c r="D25" s="508"/>
      <c r="E25" s="508"/>
      <c r="F25" s="508"/>
      <c r="G25" s="508"/>
      <c r="H25" s="508"/>
      <c r="I25" s="508"/>
      <c r="J25" s="726"/>
      <c r="K25" s="726"/>
    </row>
    <row r="26" spans="1:11" ht="18" customHeight="1">
      <c r="A26" s="726"/>
      <c r="B26" s="726"/>
      <c r="C26" s="544"/>
      <c r="E26" s="508"/>
      <c r="F26" s="508"/>
      <c r="G26" s="508"/>
      <c r="I26" s="545"/>
      <c r="J26" s="726"/>
      <c r="K26" s="726"/>
    </row>
    <row r="27" spans="1:11" ht="18">
      <c r="A27" s="724" t="str">
        <f ca="1">'GPlan-Translations'!C317</f>
        <v>Relaciona-mentos</v>
      </c>
      <c r="B27" s="724"/>
      <c r="C27" s="724"/>
      <c r="D27" s="724"/>
      <c r="E27" s="508"/>
      <c r="F27" s="508"/>
      <c r="G27" s="508"/>
      <c r="H27" s="727" t="str">
        <f ca="1">'GPlan-Translations'!C313</f>
        <v>Profissional</v>
      </c>
      <c r="I27" s="727"/>
      <c r="J27" s="727"/>
      <c r="K27" s="727"/>
    </row>
    <row r="28" spans="1:11" ht="18" customHeight="1">
      <c r="A28" s="724"/>
      <c r="B28" s="724"/>
      <c r="C28" s="724"/>
      <c r="D28" s="724"/>
      <c r="E28" s="726" t="str">
        <f ca="1">'GPlan-Translations'!C318</f>
        <v>Vida Social e Amigos</v>
      </c>
      <c r="F28" s="508"/>
      <c r="G28" s="726" t="str">
        <f ca="1">'GPlan-Translations'!C316</f>
        <v>Contribuição 
Social</v>
      </c>
      <c r="H28" s="727"/>
      <c r="I28" s="727"/>
      <c r="J28" s="727"/>
      <c r="K28" s="727"/>
    </row>
    <row r="29" spans="1:11" ht="18">
      <c r="A29" s="724"/>
      <c r="B29" s="724"/>
      <c r="C29" s="724"/>
      <c r="D29" s="724"/>
      <c r="E29" s="726"/>
      <c r="F29" s="508"/>
      <c r="G29" s="726"/>
      <c r="H29" s="727"/>
      <c r="I29" s="727"/>
      <c r="J29" s="727"/>
      <c r="K29" s="727"/>
    </row>
    <row r="30" spans="1:11" ht="24" customHeight="1">
      <c r="A30" s="300"/>
      <c r="B30" s="300"/>
      <c r="C30" s="300"/>
      <c r="D30" s="300"/>
      <c r="E30" s="300"/>
      <c r="F30" s="508"/>
      <c r="G30" s="300"/>
      <c r="H30" s="300"/>
      <c r="I30" s="300"/>
      <c r="J30" s="300"/>
      <c r="K30" s="300"/>
    </row>
    <row r="31" spans="1:11" ht="18" customHeight="1">
      <c r="A31" s="609" t="str">
        <f ca="1">'GPlan-Translations'!C325</f>
        <v>Qualidade 
de Vida</v>
      </c>
      <c r="B31" s="610"/>
      <c r="C31" s="610"/>
      <c r="D31" s="610"/>
      <c r="E31" s="610"/>
      <c r="F31" s="612"/>
      <c r="G31" s="609"/>
      <c r="H31" s="610"/>
      <c r="I31" s="610"/>
      <c r="J31" s="610"/>
      <c r="K31" s="610"/>
    </row>
    <row r="32" spans="1:11" ht="18" customHeight="1">
      <c r="A32" s="610"/>
      <c r="B32" s="610"/>
      <c r="C32" s="610"/>
      <c r="D32" s="610"/>
      <c r="E32" s="610"/>
      <c r="F32" s="613"/>
      <c r="G32" s="610"/>
      <c r="H32" s="610"/>
      <c r="I32" s="610"/>
      <c r="J32" s="610"/>
      <c r="K32" s="610"/>
    </row>
    <row r="33" spans="1:11" ht="18" customHeight="1">
      <c r="A33" s="611"/>
      <c r="B33" s="611"/>
      <c r="C33" s="611"/>
      <c r="D33" s="610"/>
      <c r="E33" s="611"/>
      <c r="F33" s="613"/>
      <c r="G33" s="611"/>
      <c r="H33" s="611"/>
      <c r="I33" s="611"/>
      <c r="J33" s="610"/>
      <c r="K33" s="611"/>
    </row>
    <row r="34" spans="1:11" ht="18" customHeight="1">
      <c r="A34" s="611"/>
      <c r="B34" s="611"/>
      <c r="C34" s="611"/>
      <c r="D34" s="611"/>
      <c r="E34" s="611"/>
      <c r="F34" s="528"/>
      <c r="G34" s="611"/>
      <c r="H34" s="611"/>
      <c r="I34" s="611"/>
      <c r="J34" s="611"/>
      <c r="K34" s="611"/>
    </row>
    <row r="35" spans="1:11" ht="18" customHeight="1">
      <c r="A35" s="609" t="str">
        <f ca="1">'GPlan-Translations'!C326</f>
        <v>Pessoal</v>
      </c>
      <c r="B35" s="610"/>
      <c r="C35" s="610"/>
      <c r="D35" s="610"/>
      <c r="E35" s="610"/>
      <c r="F35" s="612"/>
      <c r="G35" s="609"/>
      <c r="H35" s="610"/>
      <c r="I35" s="610"/>
      <c r="J35" s="610"/>
      <c r="K35" s="610"/>
    </row>
    <row r="36" spans="1:11" ht="18" customHeight="1">
      <c r="A36" s="611"/>
      <c r="B36" s="611"/>
      <c r="C36" s="611"/>
      <c r="D36" s="610"/>
      <c r="E36" s="611"/>
      <c r="F36" s="613"/>
      <c r="G36" s="611"/>
      <c r="H36" s="611"/>
      <c r="I36" s="611"/>
      <c r="J36" s="610"/>
      <c r="K36" s="611"/>
    </row>
    <row r="37" spans="1:11" ht="18" customHeight="1">
      <c r="A37" s="611"/>
      <c r="B37" s="611"/>
      <c r="C37" s="611"/>
      <c r="D37" s="610"/>
      <c r="E37" s="611"/>
      <c r="F37" s="613"/>
      <c r="G37" s="611"/>
      <c r="H37" s="611"/>
      <c r="I37" s="611"/>
      <c r="J37" s="610"/>
      <c r="K37" s="611"/>
    </row>
    <row r="38" spans="1:11" ht="18" customHeight="1">
      <c r="A38" s="611"/>
      <c r="B38" s="611"/>
      <c r="C38" s="611"/>
      <c r="D38" s="611"/>
      <c r="E38" s="611"/>
      <c r="F38" s="528"/>
      <c r="G38" s="611"/>
      <c r="H38" s="611"/>
      <c r="I38" s="611"/>
      <c r="J38" s="611"/>
      <c r="K38" s="611"/>
    </row>
    <row r="39" spans="1:11" ht="18" customHeight="1">
      <c r="A39" s="609" t="str">
        <f ca="1">'GPlan-Translations'!C327</f>
        <v>Profissional</v>
      </c>
      <c r="B39" s="610"/>
      <c r="C39" s="610"/>
      <c r="D39" s="610"/>
      <c r="E39" s="610"/>
      <c r="F39" s="612"/>
      <c r="G39" s="609"/>
      <c r="H39" s="610"/>
      <c r="I39" s="610"/>
      <c r="J39" s="610"/>
      <c r="K39" s="610"/>
    </row>
    <row r="40" spans="1:11" ht="18" customHeight="1">
      <c r="A40" s="610"/>
      <c r="B40" s="610"/>
      <c r="C40" s="610"/>
      <c r="D40" s="610"/>
      <c r="E40" s="610"/>
      <c r="F40" s="613"/>
      <c r="G40" s="610"/>
      <c r="H40" s="610"/>
      <c r="I40" s="610"/>
      <c r="J40" s="610"/>
      <c r="K40" s="610"/>
    </row>
    <row r="41" spans="1:11" ht="18" customHeight="1">
      <c r="A41" s="611"/>
      <c r="B41" s="611"/>
      <c r="C41" s="611"/>
      <c r="D41" s="610"/>
      <c r="E41" s="611"/>
      <c r="F41" s="613"/>
      <c r="G41" s="611"/>
      <c r="H41" s="611"/>
      <c r="I41" s="611"/>
      <c r="J41" s="610"/>
      <c r="K41" s="611"/>
    </row>
    <row r="42" spans="1:11" ht="18" customHeight="1">
      <c r="A42" s="611"/>
      <c r="B42" s="611"/>
      <c r="C42" s="611"/>
      <c r="D42" s="611"/>
      <c r="E42" s="611"/>
      <c r="F42" s="528"/>
      <c r="G42" s="611"/>
      <c r="H42" s="611"/>
      <c r="I42" s="611"/>
      <c r="J42" s="611"/>
      <c r="K42" s="611"/>
    </row>
    <row r="43" spans="1:11" ht="18" customHeight="1">
      <c r="A43" s="609" t="str">
        <f ca="1">'GPlan-Translations'!C328</f>
        <v>Relacionamentos</v>
      </c>
      <c r="B43" s="610"/>
      <c r="C43" s="610"/>
      <c r="D43" s="610"/>
      <c r="E43" s="610"/>
      <c r="F43" s="612"/>
      <c r="G43" s="609"/>
      <c r="H43" s="610"/>
      <c r="I43" s="610"/>
      <c r="J43" s="610"/>
      <c r="K43" s="610"/>
    </row>
    <row r="44" spans="1:11" ht="18" customHeight="1">
      <c r="A44" s="610"/>
      <c r="B44" s="610"/>
      <c r="C44" s="610"/>
      <c r="D44" s="610"/>
      <c r="E44" s="610"/>
      <c r="F44" s="613"/>
      <c r="G44" s="610"/>
      <c r="H44" s="610"/>
      <c r="I44" s="610"/>
      <c r="J44" s="610"/>
      <c r="K44" s="610"/>
    </row>
    <row r="45" spans="1:11" ht="18" customHeight="1">
      <c r="A45" s="611"/>
      <c r="B45" s="611"/>
      <c r="C45" s="611"/>
      <c r="D45" s="610"/>
      <c r="E45" s="611"/>
      <c r="F45" s="613"/>
      <c r="G45" s="611"/>
      <c r="H45" s="611"/>
      <c r="I45" s="611"/>
      <c r="J45" s="610"/>
      <c r="K45" s="611"/>
    </row>
    <row r="46" spans="1:11" ht="18" customHeight="1">
      <c r="A46" s="611"/>
      <c r="B46" s="611"/>
      <c r="C46" s="611"/>
      <c r="D46" s="611"/>
      <c r="E46" s="611"/>
      <c r="F46" s="528"/>
      <c r="G46" s="611"/>
      <c r="H46" s="611"/>
      <c r="I46" s="611"/>
      <c r="J46" s="611"/>
      <c r="K46" s="611"/>
    </row>
    <row r="47" spans="1:11"/>
    <row r="48" spans="1:11" hidden="1"/>
    <row r="49" hidden="1"/>
    <row r="50" hidden="1"/>
    <row r="51" hidden="1"/>
    <row r="52" hidden="1"/>
    <row r="53" hidden="1"/>
    <row r="54" hidden="1"/>
    <row r="55" hidden="1"/>
    <row r="56" hidden="1"/>
    <row r="57" hidden="1"/>
    <row r="58" hidden="1"/>
    <row r="59" hidden="1"/>
    <row r="60" hidden="1"/>
    <row r="61" hidden="1"/>
    <row r="62" hidden="1"/>
  </sheetData>
  <mergeCells count="16">
    <mergeCell ref="A27:D29"/>
    <mergeCell ref="H27:K29"/>
    <mergeCell ref="E28:E29"/>
    <mergeCell ref="G28:G29"/>
    <mergeCell ref="A12:A16"/>
    <mergeCell ref="K12:K16"/>
    <mergeCell ref="A17:A21"/>
    <mergeCell ref="K17:K21"/>
    <mergeCell ref="A23:B26"/>
    <mergeCell ref="J23:K26"/>
    <mergeCell ref="A4:C6"/>
    <mergeCell ref="E4:E5"/>
    <mergeCell ref="G4:G5"/>
    <mergeCell ref="H4:K6"/>
    <mergeCell ref="A7:B10"/>
    <mergeCell ref="J7:K10"/>
  </mergeCells>
  <pageMargins left="0.19685039370078741" right="0.19685039370078741" top="0.19685039370078741" bottom="0.19685039370078741" header="0.11811023622047245" footer="0.11811023622047245"/>
  <pageSetup paperSize="9" scale="98" pageOrder="overThenDown"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B4A15-5611-48E2-B357-FF98FCDAC238}">
  <sheetPr codeName="wksPrioritization">
    <pageSetUpPr fitToPage="1"/>
  </sheetPr>
  <dimension ref="B1:AE51"/>
  <sheetViews>
    <sheetView showGridLines="0" showRowColHeaders="0" zoomScaleNormal="100" workbookViewId="0"/>
  </sheetViews>
  <sheetFormatPr defaultColWidth="9.140625" defaultRowHeight="15"/>
  <cols>
    <col min="1" max="1" width="5.7109375" customWidth="1"/>
    <col min="2" max="29" width="3.85546875" customWidth="1"/>
    <col min="30" max="30" width="3.7109375" customWidth="1"/>
    <col min="31" max="62" width="9.140625" customWidth="1"/>
  </cols>
  <sheetData>
    <row r="1" spans="2:31" ht="19.5" customHeight="1">
      <c r="B1" s="5"/>
      <c r="C1" s="5"/>
      <c r="D1" s="5"/>
      <c r="E1" s="5"/>
      <c r="F1" s="5"/>
      <c r="G1" s="5"/>
      <c r="H1" s="5"/>
      <c r="I1" s="5"/>
      <c r="J1" s="5"/>
      <c r="K1" s="5"/>
      <c r="L1" s="5"/>
      <c r="M1" s="5"/>
      <c r="N1" s="5"/>
      <c r="O1" s="5"/>
      <c r="P1" s="5"/>
      <c r="Q1" s="5"/>
      <c r="R1" s="5"/>
      <c r="S1" s="5"/>
      <c r="T1" s="5"/>
      <c r="U1" s="5"/>
      <c r="W1" s="273"/>
      <c r="X1" s="273"/>
      <c r="Y1" s="273"/>
      <c r="Z1" s="273"/>
      <c r="AA1" s="273"/>
      <c r="AB1" s="273"/>
      <c r="AC1" s="5"/>
      <c r="AD1" s="74"/>
      <c r="AE1" s="553" t="s">
        <v>524</v>
      </c>
    </row>
    <row r="2" spans="2:31" ht="24.75">
      <c r="B2" s="108"/>
      <c r="C2" s="546" t="str">
        <f ca="1">'GPlan-Translations'!C440</f>
        <v>Priorização de Tarefas</v>
      </c>
      <c r="D2" s="547"/>
      <c r="E2" s="5"/>
      <c r="F2" s="5"/>
      <c r="G2" s="5"/>
      <c r="H2" s="5"/>
      <c r="I2" s="5"/>
      <c r="J2" s="5"/>
      <c r="K2" s="105"/>
      <c r="L2" s="547"/>
      <c r="M2" s="547"/>
      <c r="N2" s="5"/>
      <c r="O2" s="5"/>
      <c r="P2" s="548"/>
      <c r="Q2" s="5"/>
      <c r="R2" s="5"/>
      <c r="S2" s="5"/>
      <c r="T2" s="105"/>
      <c r="U2" s="547"/>
      <c r="V2" s="273"/>
      <c r="W2" s="273"/>
      <c r="X2" s="273"/>
      <c r="Y2" s="273"/>
      <c r="Z2" s="273"/>
      <c r="AA2" s="273"/>
      <c r="AB2" s="549" t="str">
        <f>AE1</f>
        <v>January</v>
      </c>
      <c r="AC2" s="5"/>
      <c r="AD2" s="104"/>
    </row>
    <row r="3" spans="2:31" ht="12.75" customHeight="1">
      <c r="B3" s="107"/>
      <c r="C3" s="547" t="str">
        <f ca="1">'GPlan-Translations'!C441</f>
        <v>(Legado do mês anterior, novas atribuições, e resoluções para este mês)</v>
      </c>
      <c r="D3" s="547"/>
      <c r="E3" s="5"/>
      <c r="F3" s="5"/>
      <c r="G3" s="5"/>
      <c r="H3" s="5"/>
      <c r="I3" s="5"/>
      <c r="J3" s="5"/>
      <c r="K3" s="105"/>
      <c r="L3" s="547"/>
      <c r="M3" s="547"/>
      <c r="N3" s="5"/>
      <c r="O3" s="5"/>
      <c r="P3" s="5"/>
      <c r="Q3" s="5"/>
      <c r="R3" s="5"/>
      <c r="S3" s="5"/>
      <c r="T3" s="105"/>
      <c r="U3" s="547"/>
      <c r="V3" s="547"/>
      <c r="W3" s="5"/>
      <c r="X3" s="5"/>
      <c r="Y3" s="5"/>
      <c r="Z3" s="5"/>
      <c r="AA3" s="5"/>
      <c r="AB3" s="5"/>
      <c r="AC3" s="5"/>
      <c r="AD3" s="104"/>
    </row>
    <row r="4" spans="2:31" ht="20.25" thickBot="1">
      <c r="B4" s="5"/>
      <c r="C4" s="742" t="str">
        <f ca="1">'GPlan-Translations'!C442</f>
        <v>Urgente</v>
      </c>
      <c r="D4" s="742"/>
      <c r="E4" s="742"/>
      <c r="F4" s="742"/>
      <c r="G4" s="742"/>
      <c r="H4" s="742"/>
      <c r="I4" s="742"/>
      <c r="J4" s="742"/>
      <c r="K4" s="742"/>
      <c r="L4" s="742"/>
      <c r="M4" s="614" t="s">
        <v>1884</v>
      </c>
      <c r="N4" s="614" t="s">
        <v>1885</v>
      </c>
      <c r="O4" s="614" t="s">
        <v>585</v>
      </c>
      <c r="P4" s="731" t="s">
        <v>1886</v>
      </c>
      <c r="Q4" s="731"/>
      <c r="R4" s="739" t="str">
        <f ca="1">'GPlan-Translations'!C443</f>
        <v>Não Urgente</v>
      </c>
      <c r="S4" s="740"/>
      <c r="T4" s="740"/>
      <c r="U4" s="740"/>
      <c r="V4" s="740"/>
      <c r="W4" s="740"/>
      <c r="X4" s="740"/>
      <c r="Y4" s="740"/>
      <c r="Z4" s="740"/>
      <c r="AA4" s="740"/>
      <c r="AB4" s="740"/>
      <c r="AC4" s="5"/>
      <c r="AD4" s="74"/>
    </row>
    <row r="5" spans="2:31" ht="18" customHeight="1">
      <c r="B5" s="732" t="str">
        <f ca="1">'GPlan-Translations'!C444</f>
        <v>Importante</v>
      </c>
      <c r="C5" s="656"/>
      <c r="D5" s="657"/>
      <c r="E5" s="657"/>
      <c r="F5" s="657"/>
      <c r="G5" s="657"/>
      <c r="H5" s="657"/>
      <c r="I5" s="657"/>
      <c r="J5" s="657"/>
      <c r="K5" s="657"/>
      <c r="L5" s="664"/>
      <c r="M5" s="665"/>
      <c r="N5" s="665"/>
      <c r="O5" s="665"/>
      <c r="P5" s="666"/>
      <c r="Q5" s="658"/>
      <c r="R5" s="656"/>
      <c r="S5" s="657"/>
      <c r="T5" s="657"/>
      <c r="U5" s="657"/>
      <c r="V5" s="657"/>
      <c r="W5" s="657"/>
      <c r="X5" s="657"/>
      <c r="Y5" s="657"/>
      <c r="Z5" s="657"/>
      <c r="AA5" s="657"/>
      <c r="AB5" s="658"/>
      <c r="AC5" s="5"/>
      <c r="AD5" s="74"/>
    </row>
    <row r="6" spans="2:31" ht="18" customHeight="1">
      <c r="B6" s="733"/>
      <c r="C6" s="659"/>
      <c r="D6" s="597"/>
      <c r="E6" s="597"/>
      <c r="F6" s="597"/>
      <c r="G6" s="597"/>
      <c r="H6" s="597"/>
      <c r="I6" s="597"/>
      <c r="J6" s="597"/>
      <c r="K6" s="597"/>
      <c r="L6" s="617"/>
      <c r="M6" s="615"/>
      <c r="N6" s="615"/>
      <c r="O6" s="615"/>
      <c r="P6" s="616"/>
      <c r="Q6" s="660"/>
      <c r="R6" s="659"/>
      <c r="S6" s="597"/>
      <c r="T6" s="597"/>
      <c r="U6" s="597"/>
      <c r="V6" s="597"/>
      <c r="W6" s="597"/>
      <c r="X6" s="597"/>
      <c r="Y6" s="597"/>
      <c r="Z6" s="597"/>
      <c r="AA6" s="597"/>
      <c r="AB6" s="660"/>
      <c r="AC6" s="5"/>
      <c r="AD6" s="74"/>
    </row>
    <row r="7" spans="2:31" ht="18" customHeight="1">
      <c r="B7" s="733"/>
      <c r="C7" s="659"/>
      <c r="D7" s="597"/>
      <c r="E7" s="597"/>
      <c r="F7" s="597"/>
      <c r="G7" s="597"/>
      <c r="H7" s="597"/>
      <c r="I7" s="597"/>
      <c r="J7" s="597"/>
      <c r="K7" s="597"/>
      <c r="L7" s="617"/>
      <c r="M7" s="615"/>
      <c r="N7" s="615"/>
      <c r="O7" s="615"/>
      <c r="P7" s="616"/>
      <c r="Q7" s="660"/>
      <c r="R7" s="659"/>
      <c r="S7" s="597"/>
      <c r="T7" s="597"/>
      <c r="U7" s="597"/>
      <c r="V7" s="597"/>
      <c r="W7" s="597"/>
      <c r="X7" s="597"/>
      <c r="Y7" s="597"/>
      <c r="Z7" s="597"/>
      <c r="AA7" s="597"/>
      <c r="AB7" s="660"/>
      <c r="AC7" s="5"/>
      <c r="AD7" s="74"/>
    </row>
    <row r="8" spans="2:31" ht="18" customHeight="1">
      <c r="B8" s="733"/>
      <c r="C8" s="659"/>
      <c r="D8" s="597"/>
      <c r="E8" s="597"/>
      <c r="F8" s="597"/>
      <c r="G8" s="597"/>
      <c r="H8" s="597"/>
      <c r="I8" s="597"/>
      <c r="J8" s="597"/>
      <c r="K8" s="597"/>
      <c r="L8" s="617"/>
      <c r="M8" s="615"/>
      <c r="N8" s="615"/>
      <c r="O8" s="615"/>
      <c r="P8" s="616"/>
      <c r="Q8" s="660"/>
      <c r="R8" s="659"/>
      <c r="S8" s="597"/>
      <c r="T8" s="597"/>
      <c r="U8" s="597"/>
      <c r="V8" s="597"/>
      <c r="W8" s="597"/>
      <c r="X8" s="597"/>
      <c r="Y8" s="597"/>
      <c r="Z8" s="597"/>
      <c r="AA8" s="597"/>
      <c r="AB8" s="660"/>
      <c r="AC8" s="5"/>
      <c r="AD8" s="74"/>
    </row>
    <row r="9" spans="2:31" ht="18" customHeight="1">
      <c r="B9" s="733"/>
      <c r="C9" s="659"/>
      <c r="D9" s="597"/>
      <c r="E9" s="597"/>
      <c r="F9" s="597"/>
      <c r="G9" s="597"/>
      <c r="H9" s="597"/>
      <c r="I9" s="597"/>
      <c r="J9" s="597"/>
      <c r="K9" s="597"/>
      <c r="L9" s="617"/>
      <c r="M9" s="615"/>
      <c r="N9" s="615"/>
      <c r="O9" s="615"/>
      <c r="P9" s="616"/>
      <c r="Q9" s="660"/>
      <c r="R9" s="659"/>
      <c r="S9" s="597"/>
      <c r="T9" s="597"/>
      <c r="U9" s="597"/>
      <c r="V9" s="597"/>
      <c r="W9" s="597"/>
      <c r="X9" s="597"/>
      <c r="Y9" s="597"/>
      <c r="Z9" s="597"/>
      <c r="AA9" s="597"/>
      <c r="AB9" s="660"/>
      <c r="AC9" s="5"/>
      <c r="AD9" s="198"/>
    </row>
    <row r="10" spans="2:31" ht="18" customHeight="1">
      <c r="B10" s="733"/>
      <c r="C10" s="659"/>
      <c r="D10" s="597"/>
      <c r="E10" s="597"/>
      <c r="F10" s="597"/>
      <c r="G10" s="597"/>
      <c r="H10" s="597"/>
      <c r="I10" s="597"/>
      <c r="J10" s="597"/>
      <c r="K10" s="597"/>
      <c r="L10" s="617"/>
      <c r="M10" s="615"/>
      <c r="N10" s="615"/>
      <c r="O10" s="615"/>
      <c r="P10" s="616"/>
      <c r="Q10" s="660"/>
      <c r="R10" s="659"/>
      <c r="S10" s="597"/>
      <c r="T10" s="597"/>
      <c r="U10" s="597"/>
      <c r="V10" s="597"/>
      <c r="W10" s="597"/>
      <c r="X10" s="597"/>
      <c r="Y10" s="597"/>
      <c r="Z10" s="597"/>
      <c r="AA10" s="597"/>
      <c r="AB10" s="660"/>
      <c r="AC10" s="5"/>
      <c r="AD10" s="198"/>
    </row>
    <row r="11" spans="2:31" ht="18" customHeight="1">
      <c r="B11" s="733"/>
      <c r="C11" s="659"/>
      <c r="D11" s="597"/>
      <c r="E11" s="597"/>
      <c r="F11" s="597"/>
      <c r="G11" s="597"/>
      <c r="H11" s="597"/>
      <c r="I11" s="597"/>
      <c r="J11" s="597"/>
      <c r="K11" s="597"/>
      <c r="L11" s="617"/>
      <c r="M11" s="615"/>
      <c r="N11" s="615"/>
      <c r="O11" s="615"/>
      <c r="P11" s="616"/>
      <c r="Q11" s="660"/>
      <c r="R11" s="659"/>
      <c r="S11" s="597"/>
      <c r="T11" s="597"/>
      <c r="U11" s="597"/>
      <c r="V11" s="597"/>
      <c r="W11" s="597"/>
      <c r="X11" s="597"/>
      <c r="Y11" s="597"/>
      <c r="Z11" s="597"/>
      <c r="AA11" s="597"/>
      <c r="AB11" s="660"/>
      <c r="AC11" s="5"/>
      <c r="AD11" s="198"/>
    </row>
    <row r="12" spans="2:31" ht="18" customHeight="1">
      <c r="B12" s="733"/>
      <c r="C12" s="659"/>
      <c r="D12" s="597"/>
      <c r="E12" s="597"/>
      <c r="F12" s="597"/>
      <c r="G12" s="597"/>
      <c r="H12" s="597"/>
      <c r="I12" s="597"/>
      <c r="J12" s="597"/>
      <c r="K12" s="597"/>
      <c r="L12" s="617"/>
      <c r="M12" s="615"/>
      <c r="N12" s="615"/>
      <c r="O12" s="615"/>
      <c r="P12" s="616"/>
      <c r="Q12" s="660"/>
      <c r="R12" s="659"/>
      <c r="S12" s="597"/>
      <c r="T12" s="597"/>
      <c r="U12" s="597"/>
      <c r="V12" s="597"/>
      <c r="W12" s="597"/>
      <c r="X12" s="597"/>
      <c r="Y12" s="597"/>
      <c r="Z12" s="597"/>
      <c r="AA12" s="597"/>
      <c r="AB12" s="660"/>
      <c r="AC12" s="5"/>
      <c r="AD12" s="198"/>
    </row>
    <row r="13" spans="2:31" ht="18" customHeight="1">
      <c r="B13" s="733"/>
      <c r="C13" s="659"/>
      <c r="D13" s="597"/>
      <c r="E13" s="597"/>
      <c r="F13" s="597"/>
      <c r="G13" s="597"/>
      <c r="H13" s="597"/>
      <c r="I13" s="597"/>
      <c r="J13" s="597"/>
      <c r="K13" s="597"/>
      <c r="L13" s="617"/>
      <c r="M13" s="615"/>
      <c r="N13" s="615"/>
      <c r="O13" s="615"/>
      <c r="P13" s="616"/>
      <c r="Q13" s="660"/>
      <c r="R13" s="659"/>
      <c r="S13" s="597"/>
      <c r="T13" s="597"/>
      <c r="U13" s="597"/>
      <c r="V13" s="597"/>
      <c r="W13" s="597"/>
      <c r="X13" s="597"/>
      <c r="Y13" s="597"/>
      <c r="Z13" s="597"/>
      <c r="AA13" s="597"/>
      <c r="AB13" s="660"/>
      <c r="AC13" s="5"/>
      <c r="AD13" s="198"/>
    </row>
    <row r="14" spans="2:31" ht="18" customHeight="1">
      <c r="B14" s="733"/>
      <c r="C14" s="659"/>
      <c r="D14" s="597"/>
      <c r="E14" s="597"/>
      <c r="F14" s="597"/>
      <c r="G14" s="597"/>
      <c r="H14" s="597"/>
      <c r="I14" s="597"/>
      <c r="J14" s="597"/>
      <c r="K14" s="597"/>
      <c r="L14" s="617"/>
      <c r="M14" s="615"/>
      <c r="N14" s="615"/>
      <c r="O14" s="615"/>
      <c r="P14" s="616"/>
      <c r="Q14" s="660"/>
      <c r="R14" s="659"/>
      <c r="S14" s="597"/>
      <c r="T14" s="597"/>
      <c r="U14" s="597"/>
      <c r="V14" s="597"/>
      <c r="W14" s="597"/>
      <c r="X14" s="597"/>
      <c r="Y14" s="597"/>
      <c r="Z14" s="597"/>
      <c r="AA14" s="597"/>
      <c r="AB14" s="660"/>
      <c r="AC14" s="5"/>
      <c r="AD14" s="198"/>
    </row>
    <row r="15" spans="2:31" ht="18" customHeight="1">
      <c r="B15" s="733"/>
      <c r="C15" s="659"/>
      <c r="D15" s="597"/>
      <c r="E15" s="597"/>
      <c r="F15" s="597"/>
      <c r="G15" s="597"/>
      <c r="H15" s="597"/>
      <c r="I15" s="597"/>
      <c r="J15" s="597"/>
      <c r="K15" s="597"/>
      <c r="L15" s="617"/>
      <c r="M15" s="615"/>
      <c r="N15" s="615"/>
      <c r="O15" s="615"/>
      <c r="P15" s="616"/>
      <c r="Q15" s="660"/>
      <c r="R15" s="659"/>
      <c r="S15" s="597"/>
      <c r="T15" s="597"/>
      <c r="U15" s="597"/>
      <c r="V15" s="597"/>
      <c r="W15" s="597"/>
      <c r="X15" s="597"/>
      <c r="Y15" s="597"/>
      <c r="Z15" s="597"/>
      <c r="AA15" s="597"/>
      <c r="AB15" s="660"/>
      <c r="AC15" s="5"/>
      <c r="AD15" s="74"/>
    </row>
    <row r="16" spans="2:31" ht="18" customHeight="1">
      <c r="B16" s="733"/>
      <c r="C16" s="659"/>
      <c r="D16" s="597"/>
      <c r="E16" s="597"/>
      <c r="F16" s="597"/>
      <c r="G16" s="597"/>
      <c r="H16" s="597"/>
      <c r="I16" s="597"/>
      <c r="J16" s="597"/>
      <c r="K16" s="597"/>
      <c r="L16" s="617"/>
      <c r="M16" s="615"/>
      <c r="N16" s="615"/>
      <c r="O16" s="615"/>
      <c r="P16" s="616"/>
      <c r="Q16" s="660"/>
      <c r="R16" s="659"/>
      <c r="S16" s="597"/>
      <c r="T16" s="597"/>
      <c r="U16" s="597"/>
      <c r="V16" s="597"/>
      <c r="W16" s="597"/>
      <c r="X16" s="597"/>
      <c r="Y16" s="597"/>
      <c r="Z16" s="597"/>
      <c r="AA16" s="597"/>
      <c r="AB16" s="660"/>
      <c r="AC16" s="5"/>
      <c r="AD16" s="74"/>
    </row>
    <row r="17" spans="2:30" ht="18" customHeight="1">
      <c r="B17" s="733"/>
      <c r="C17" s="659"/>
      <c r="D17" s="597"/>
      <c r="E17" s="597"/>
      <c r="F17" s="597"/>
      <c r="G17" s="597"/>
      <c r="H17" s="597"/>
      <c r="I17" s="597"/>
      <c r="J17" s="597"/>
      <c r="K17" s="597"/>
      <c r="L17" s="617"/>
      <c r="M17" s="615"/>
      <c r="N17" s="615"/>
      <c r="O17" s="615"/>
      <c r="P17" s="616"/>
      <c r="Q17" s="660"/>
      <c r="R17" s="659"/>
      <c r="S17" s="597"/>
      <c r="T17" s="597"/>
      <c r="U17" s="597"/>
      <c r="V17" s="597"/>
      <c r="W17" s="597"/>
      <c r="X17" s="597"/>
      <c r="Y17" s="597"/>
      <c r="Z17" s="597"/>
      <c r="AA17" s="597"/>
      <c r="AB17" s="660"/>
      <c r="AC17" s="595"/>
      <c r="AD17" s="74"/>
    </row>
    <row r="18" spans="2:30" ht="18" customHeight="1">
      <c r="B18" s="733"/>
      <c r="C18" s="659"/>
      <c r="D18" s="597"/>
      <c r="E18" s="597"/>
      <c r="F18" s="597"/>
      <c r="G18" s="597"/>
      <c r="H18" s="597"/>
      <c r="I18" s="597"/>
      <c r="J18" s="597"/>
      <c r="K18" s="597"/>
      <c r="L18" s="617"/>
      <c r="M18" s="615"/>
      <c r="N18" s="615"/>
      <c r="O18" s="615"/>
      <c r="P18" s="616"/>
      <c r="Q18" s="660"/>
      <c r="R18" s="659"/>
      <c r="S18" s="597"/>
      <c r="T18" s="597"/>
      <c r="U18" s="597"/>
      <c r="V18" s="597"/>
      <c r="W18" s="597"/>
      <c r="X18" s="597"/>
      <c r="Y18" s="597"/>
      <c r="Z18" s="597"/>
      <c r="AA18" s="597"/>
      <c r="AB18" s="660"/>
      <c r="AC18" s="595"/>
      <c r="AD18" s="74"/>
    </row>
    <row r="19" spans="2:30" ht="18" customHeight="1" thickBot="1">
      <c r="B19" s="734"/>
      <c r="C19" s="661"/>
      <c r="D19" s="662"/>
      <c r="E19" s="662"/>
      <c r="F19" s="662"/>
      <c r="G19" s="662"/>
      <c r="H19" s="662"/>
      <c r="I19" s="662"/>
      <c r="J19" s="662"/>
      <c r="K19" s="662"/>
      <c r="L19" s="667"/>
      <c r="M19" s="668"/>
      <c r="N19" s="668"/>
      <c r="O19" s="668"/>
      <c r="P19" s="669"/>
      <c r="Q19" s="663"/>
      <c r="R19" s="661"/>
      <c r="S19" s="662"/>
      <c r="T19" s="662"/>
      <c r="U19" s="662"/>
      <c r="V19" s="662"/>
      <c r="W19" s="662"/>
      <c r="X19" s="662"/>
      <c r="Y19" s="662"/>
      <c r="Z19" s="662"/>
      <c r="AA19" s="662"/>
      <c r="AB19" s="663"/>
      <c r="AC19" s="595"/>
      <c r="AD19" s="74"/>
    </row>
    <row r="20" spans="2:30" ht="18" customHeight="1">
      <c r="B20" s="735" t="str">
        <f ca="1">'GPlan-Translations'!C445</f>
        <v>Não Importante</v>
      </c>
      <c r="C20" s="656"/>
      <c r="D20" s="657"/>
      <c r="E20" s="657"/>
      <c r="F20" s="657"/>
      <c r="G20" s="657"/>
      <c r="H20" s="657"/>
      <c r="I20" s="657"/>
      <c r="J20" s="657"/>
      <c r="K20" s="657"/>
      <c r="L20" s="664"/>
      <c r="M20" s="666"/>
      <c r="N20" s="657"/>
      <c r="O20" s="657"/>
      <c r="P20" s="657"/>
      <c r="Q20" s="658"/>
      <c r="R20" s="656"/>
      <c r="S20" s="657"/>
      <c r="T20" s="657"/>
      <c r="U20" s="657"/>
      <c r="V20" s="657"/>
      <c r="W20" s="657"/>
      <c r="X20" s="657"/>
      <c r="Y20" s="657"/>
      <c r="Z20" s="657"/>
      <c r="AA20" s="657"/>
      <c r="AB20" s="658"/>
      <c r="AC20" s="595"/>
      <c r="AD20" s="74"/>
    </row>
    <row r="21" spans="2:30" ht="18" customHeight="1">
      <c r="B21" s="736"/>
      <c r="C21" s="659"/>
      <c r="D21" s="597"/>
      <c r="E21" s="597"/>
      <c r="F21" s="597"/>
      <c r="G21" s="597"/>
      <c r="H21" s="597"/>
      <c r="I21" s="597"/>
      <c r="J21" s="597"/>
      <c r="K21" s="597"/>
      <c r="L21" s="617"/>
      <c r="M21" s="616"/>
      <c r="N21" s="597"/>
      <c r="O21" s="597"/>
      <c r="P21" s="597"/>
      <c r="Q21" s="660"/>
      <c r="R21" s="659"/>
      <c r="S21" s="597"/>
      <c r="T21" s="597"/>
      <c r="U21" s="597"/>
      <c r="V21" s="597"/>
      <c r="W21" s="597"/>
      <c r="X21" s="597"/>
      <c r="Y21" s="597"/>
      <c r="Z21" s="597"/>
      <c r="AA21" s="597"/>
      <c r="AB21" s="660"/>
      <c r="AC21" s="595"/>
      <c r="AD21" s="74"/>
    </row>
    <row r="22" spans="2:30" ht="18" customHeight="1">
      <c r="B22" s="736"/>
      <c r="C22" s="659"/>
      <c r="D22" s="597"/>
      <c r="E22" s="597"/>
      <c r="F22" s="597"/>
      <c r="G22" s="597"/>
      <c r="H22" s="597"/>
      <c r="I22" s="597"/>
      <c r="J22" s="597"/>
      <c r="K22" s="597"/>
      <c r="L22" s="617"/>
      <c r="M22" s="616"/>
      <c r="N22" s="597"/>
      <c r="O22" s="597"/>
      <c r="P22" s="597"/>
      <c r="Q22" s="660"/>
      <c r="R22" s="659"/>
      <c r="S22" s="597"/>
      <c r="T22" s="597"/>
      <c r="U22" s="597"/>
      <c r="V22" s="597"/>
      <c r="W22" s="597"/>
      <c r="X22" s="597"/>
      <c r="Y22" s="597"/>
      <c r="Z22" s="597"/>
      <c r="AA22" s="597"/>
      <c r="AB22" s="660"/>
      <c r="AC22" s="595"/>
      <c r="AD22" s="74"/>
    </row>
    <row r="23" spans="2:30" ht="18" customHeight="1">
      <c r="B23" s="736"/>
      <c r="C23" s="659"/>
      <c r="D23" s="597"/>
      <c r="E23" s="597"/>
      <c r="F23" s="597"/>
      <c r="G23" s="597"/>
      <c r="H23" s="597"/>
      <c r="I23" s="597"/>
      <c r="J23" s="597"/>
      <c r="K23" s="597"/>
      <c r="L23" s="617"/>
      <c r="M23" s="616"/>
      <c r="N23" s="597"/>
      <c r="O23" s="597"/>
      <c r="P23" s="597"/>
      <c r="Q23" s="660"/>
      <c r="R23" s="659"/>
      <c r="S23" s="597"/>
      <c r="T23" s="597"/>
      <c r="U23" s="597"/>
      <c r="V23" s="597"/>
      <c r="W23" s="597"/>
      <c r="X23" s="597"/>
      <c r="Y23" s="597"/>
      <c r="Z23" s="597"/>
      <c r="AA23" s="597"/>
      <c r="AB23" s="660"/>
      <c r="AC23" s="595"/>
      <c r="AD23" s="74"/>
    </row>
    <row r="24" spans="2:30" ht="18" customHeight="1">
      <c r="B24" s="736"/>
      <c r="C24" s="659"/>
      <c r="D24" s="597"/>
      <c r="E24" s="597"/>
      <c r="F24" s="597"/>
      <c r="G24" s="597"/>
      <c r="H24" s="597"/>
      <c r="I24" s="597"/>
      <c r="J24" s="597"/>
      <c r="K24" s="597"/>
      <c r="L24" s="617"/>
      <c r="M24" s="616"/>
      <c r="N24" s="597"/>
      <c r="O24" s="597"/>
      <c r="P24" s="597"/>
      <c r="Q24" s="660"/>
      <c r="R24" s="659"/>
      <c r="S24" s="597"/>
      <c r="T24" s="597"/>
      <c r="U24" s="597"/>
      <c r="V24" s="597"/>
      <c r="W24" s="597"/>
      <c r="X24" s="597"/>
      <c r="Y24" s="597"/>
      <c r="Z24" s="597"/>
      <c r="AA24" s="597"/>
      <c r="AB24" s="660"/>
      <c r="AC24" s="595"/>
      <c r="AD24" s="74"/>
    </row>
    <row r="25" spans="2:30" ht="18" customHeight="1">
      <c r="B25" s="736"/>
      <c r="C25" s="659"/>
      <c r="D25" s="597"/>
      <c r="E25" s="597"/>
      <c r="F25" s="597"/>
      <c r="G25" s="597"/>
      <c r="H25" s="597"/>
      <c r="I25" s="597"/>
      <c r="J25" s="597"/>
      <c r="K25" s="597"/>
      <c r="L25" s="617"/>
      <c r="M25" s="616"/>
      <c r="N25" s="597"/>
      <c r="O25" s="597"/>
      <c r="P25" s="597"/>
      <c r="Q25" s="660"/>
      <c r="R25" s="659"/>
      <c r="S25" s="597"/>
      <c r="T25" s="597"/>
      <c r="U25" s="597"/>
      <c r="V25" s="597"/>
      <c r="W25" s="597"/>
      <c r="X25" s="597"/>
      <c r="Y25" s="597"/>
      <c r="Z25" s="597"/>
      <c r="AA25" s="597"/>
      <c r="AB25" s="660"/>
      <c r="AC25" s="595"/>
      <c r="AD25" s="74"/>
    </row>
    <row r="26" spans="2:30" ht="18" customHeight="1">
      <c r="B26" s="736"/>
      <c r="C26" s="659"/>
      <c r="D26" s="597"/>
      <c r="E26" s="597"/>
      <c r="F26" s="597"/>
      <c r="G26" s="597"/>
      <c r="H26" s="597"/>
      <c r="I26" s="597"/>
      <c r="J26" s="597"/>
      <c r="K26" s="597"/>
      <c r="L26" s="617"/>
      <c r="M26" s="616"/>
      <c r="N26" s="597"/>
      <c r="O26" s="597"/>
      <c r="P26" s="597"/>
      <c r="Q26" s="660"/>
      <c r="R26" s="659"/>
      <c r="S26" s="597"/>
      <c r="T26" s="597"/>
      <c r="U26" s="597"/>
      <c r="V26" s="597"/>
      <c r="W26" s="597"/>
      <c r="X26" s="597"/>
      <c r="Y26" s="597"/>
      <c r="Z26" s="597"/>
      <c r="AA26" s="597"/>
      <c r="AB26" s="660"/>
      <c r="AC26" s="5"/>
      <c r="AD26" s="74"/>
    </row>
    <row r="27" spans="2:30" ht="18" customHeight="1">
      <c r="B27" s="736"/>
      <c r="C27" s="659"/>
      <c r="D27" s="597"/>
      <c r="E27" s="597"/>
      <c r="F27" s="597"/>
      <c r="G27" s="597"/>
      <c r="H27" s="597"/>
      <c r="I27" s="597"/>
      <c r="J27" s="597"/>
      <c r="K27" s="597"/>
      <c r="L27" s="617"/>
      <c r="M27" s="616"/>
      <c r="N27" s="597"/>
      <c r="O27" s="597"/>
      <c r="P27" s="597"/>
      <c r="Q27" s="660"/>
      <c r="R27" s="659"/>
      <c r="S27" s="597"/>
      <c r="T27" s="597"/>
      <c r="U27" s="597"/>
      <c r="V27" s="597"/>
      <c r="W27" s="597"/>
      <c r="X27" s="597"/>
      <c r="Y27" s="597"/>
      <c r="Z27" s="597"/>
      <c r="AA27" s="597"/>
      <c r="AB27" s="660"/>
      <c r="AC27" s="5"/>
      <c r="AD27" s="74"/>
    </row>
    <row r="28" spans="2:30" ht="18" customHeight="1">
      <c r="B28" s="736"/>
      <c r="C28" s="659"/>
      <c r="D28" s="597"/>
      <c r="E28" s="597"/>
      <c r="F28" s="597"/>
      <c r="G28" s="597"/>
      <c r="H28" s="597"/>
      <c r="I28" s="597"/>
      <c r="J28" s="597"/>
      <c r="K28" s="597"/>
      <c r="L28" s="617"/>
      <c r="M28" s="616"/>
      <c r="N28" s="597"/>
      <c r="O28" s="597"/>
      <c r="P28" s="597"/>
      <c r="Q28" s="660"/>
      <c r="R28" s="659"/>
      <c r="S28" s="597"/>
      <c r="T28" s="597"/>
      <c r="U28" s="597"/>
      <c r="V28" s="597"/>
      <c r="W28" s="597"/>
      <c r="X28" s="597"/>
      <c r="Y28" s="597"/>
      <c r="Z28" s="597"/>
      <c r="AA28" s="597"/>
      <c r="AB28" s="660"/>
      <c r="AC28" s="5"/>
      <c r="AD28" s="74"/>
    </row>
    <row r="29" spans="2:30" ht="18" customHeight="1">
      <c r="B29" s="736"/>
      <c r="C29" s="659"/>
      <c r="D29" s="597"/>
      <c r="E29" s="597"/>
      <c r="F29" s="597"/>
      <c r="G29" s="597"/>
      <c r="H29" s="597"/>
      <c r="I29" s="597"/>
      <c r="J29" s="597"/>
      <c r="K29" s="597"/>
      <c r="L29" s="617"/>
      <c r="M29" s="616"/>
      <c r="N29" s="597"/>
      <c r="O29" s="597"/>
      <c r="P29" s="597"/>
      <c r="Q29" s="660"/>
      <c r="R29" s="659"/>
      <c r="S29" s="597"/>
      <c r="T29" s="597"/>
      <c r="U29" s="597"/>
      <c r="V29" s="597"/>
      <c r="W29" s="597"/>
      <c r="X29" s="597"/>
      <c r="Y29" s="597"/>
      <c r="Z29" s="597"/>
      <c r="AA29" s="597"/>
      <c r="AB29" s="660"/>
      <c r="AC29" s="5"/>
      <c r="AD29" s="198"/>
    </row>
    <row r="30" spans="2:30" ht="18" customHeight="1">
      <c r="B30" s="736"/>
      <c r="C30" s="659"/>
      <c r="D30" s="597"/>
      <c r="E30" s="597"/>
      <c r="F30" s="597"/>
      <c r="G30" s="597"/>
      <c r="H30" s="597"/>
      <c r="I30" s="597"/>
      <c r="J30" s="597"/>
      <c r="K30" s="597"/>
      <c r="L30" s="617"/>
      <c r="M30" s="616"/>
      <c r="N30" s="597"/>
      <c r="O30" s="597"/>
      <c r="P30" s="597"/>
      <c r="Q30" s="660"/>
      <c r="R30" s="659"/>
      <c r="S30" s="597"/>
      <c r="T30" s="597"/>
      <c r="U30" s="597"/>
      <c r="V30" s="597"/>
      <c r="W30" s="597"/>
      <c r="X30" s="597"/>
      <c r="Y30" s="597"/>
      <c r="Z30" s="597"/>
      <c r="AA30" s="597"/>
      <c r="AB30" s="660"/>
      <c r="AC30" s="5"/>
      <c r="AD30" s="198"/>
    </row>
    <row r="31" spans="2:30" ht="18" customHeight="1">
      <c r="B31" s="736"/>
      <c r="C31" s="659"/>
      <c r="D31" s="597"/>
      <c r="E31" s="597"/>
      <c r="F31" s="597"/>
      <c r="G31" s="597"/>
      <c r="H31" s="597"/>
      <c r="I31" s="597"/>
      <c r="J31" s="597"/>
      <c r="K31" s="597"/>
      <c r="L31" s="617"/>
      <c r="M31" s="616"/>
      <c r="N31" s="597"/>
      <c r="O31" s="597"/>
      <c r="P31" s="597"/>
      <c r="Q31" s="660"/>
      <c r="R31" s="659"/>
      <c r="S31" s="597"/>
      <c r="T31" s="597"/>
      <c r="U31" s="597"/>
      <c r="V31" s="597"/>
      <c r="W31" s="597"/>
      <c r="X31" s="597"/>
      <c r="Y31" s="597"/>
      <c r="Z31" s="597"/>
      <c r="AA31" s="597"/>
      <c r="AB31" s="660"/>
      <c r="AC31" s="5"/>
      <c r="AD31" s="198"/>
    </row>
    <row r="32" spans="2:30" ht="18" customHeight="1">
      <c r="B32" s="736"/>
      <c r="C32" s="659"/>
      <c r="D32" s="597"/>
      <c r="E32" s="597"/>
      <c r="F32" s="597"/>
      <c r="G32" s="597"/>
      <c r="H32" s="597"/>
      <c r="I32" s="597"/>
      <c r="J32" s="597"/>
      <c r="K32" s="597"/>
      <c r="L32" s="617"/>
      <c r="M32" s="616"/>
      <c r="N32" s="597"/>
      <c r="O32" s="597"/>
      <c r="P32" s="597"/>
      <c r="Q32" s="660"/>
      <c r="R32" s="659"/>
      <c r="S32" s="597"/>
      <c r="T32" s="597"/>
      <c r="U32" s="597"/>
      <c r="V32" s="597"/>
      <c r="W32" s="597"/>
      <c r="X32" s="597"/>
      <c r="Y32" s="597"/>
      <c r="Z32" s="597"/>
      <c r="AA32" s="597"/>
      <c r="AB32" s="660"/>
      <c r="AC32" s="5"/>
      <c r="AD32" s="198"/>
    </row>
    <row r="33" spans="2:30" ht="18" customHeight="1">
      <c r="B33" s="736"/>
      <c r="C33" s="659"/>
      <c r="D33" s="597"/>
      <c r="E33" s="597"/>
      <c r="F33" s="597"/>
      <c r="G33" s="597"/>
      <c r="H33" s="597"/>
      <c r="I33" s="597"/>
      <c r="J33" s="597"/>
      <c r="K33" s="597"/>
      <c r="L33" s="617"/>
      <c r="M33" s="616"/>
      <c r="N33" s="597"/>
      <c r="O33" s="597"/>
      <c r="P33" s="597"/>
      <c r="Q33" s="660"/>
      <c r="R33" s="659"/>
      <c r="S33" s="597"/>
      <c r="T33" s="597"/>
      <c r="U33" s="597"/>
      <c r="V33" s="597"/>
      <c r="W33" s="597"/>
      <c r="X33" s="597"/>
      <c r="Y33" s="597"/>
      <c r="Z33" s="597"/>
      <c r="AA33" s="597"/>
      <c r="AB33" s="660"/>
      <c r="AC33" s="5"/>
      <c r="AD33" s="198"/>
    </row>
    <row r="34" spans="2:30" ht="18" customHeight="1" thickBot="1">
      <c r="B34" s="737"/>
      <c r="C34" s="661"/>
      <c r="D34" s="662"/>
      <c r="E34" s="662"/>
      <c r="F34" s="662"/>
      <c r="G34" s="662"/>
      <c r="H34" s="662"/>
      <c r="I34" s="662"/>
      <c r="J34" s="662"/>
      <c r="K34" s="662"/>
      <c r="L34" s="667"/>
      <c r="M34" s="669"/>
      <c r="N34" s="662"/>
      <c r="O34" s="662"/>
      <c r="P34" s="662"/>
      <c r="Q34" s="663"/>
      <c r="R34" s="661"/>
      <c r="S34" s="662"/>
      <c r="T34" s="662"/>
      <c r="U34" s="662"/>
      <c r="V34" s="662"/>
      <c r="W34" s="662"/>
      <c r="X34" s="662"/>
      <c r="Y34" s="662"/>
      <c r="Z34" s="662"/>
      <c r="AA34" s="662"/>
      <c r="AB34" s="663"/>
      <c r="AC34" s="5"/>
      <c r="AD34" s="198"/>
    </row>
    <row r="35" spans="2:30" ht="18">
      <c r="B35" s="5"/>
      <c r="C35" s="5"/>
      <c r="D35" s="5"/>
      <c r="E35" s="5"/>
      <c r="F35" s="5"/>
      <c r="G35" s="5"/>
      <c r="H35" s="5"/>
      <c r="I35" s="5"/>
      <c r="J35" s="5"/>
      <c r="K35" s="5"/>
      <c r="L35" s="5"/>
      <c r="M35" s="5"/>
      <c r="N35" s="5"/>
      <c r="O35" s="5"/>
      <c r="P35" s="5"/>
      <c r="Q35" s="550"/>
      <c r="R35" s="655"/>
      <c r="S35" s="5"/>
      <c r="T35" s="5"/>
      <c r="U35" s="5"/>
      <c r="V35" s="5"/>
      <c r="W35" s="5"/>
      <c r="X35" s="5"/>
      <c r="Y35" s="5"/>
      <c r="Z35" s="5"/>
      <c r="AA35" s="5"/>
      <c r="AB35" s="5"/>
      <c r="AC35" s="5"/>
      <c r="AD35" s="74"/>
    </row>
    <row r="36" spans="2:30" ht="18" customHeight="1">
      <c r="B36" s="738" t="str">
        <f ca="1">'GPlan-Translations'!C446</f>
        <v>Auto Avaliação</v>
      </c>
      <c r="C36" s="730"/>
      <c r="D36" s="730"/>
      <c r="E36" s="618"/>
      <c r="F36" s="597"/>
      <c r="G36" s="597"/>
      <c r="H36" s="597"/>
      <c r="I36" s="597"/>
      <c r="J36" s="597"/>
      <c r="K36" s="619"/>
      <c r="L36" s="730"/>
      <c r="M36" s="730"/>
      <c r="N36" s="618"/>
      <c r="O36" s="618"/>
      <c r="P36" s="741" t="str">
        <f ca="1">'GPlan-Translations'!C447</f>
        <v>Resoluções para o Mês</v>
      </c>
      <c r="Q36" s="730"/>
      <c r="R36" s="730"/>
      <c r="S36" s="618"/>
      <c r="T36" s="597"/>
      <c r="U36" s="597"/>
      <c r="V36" s="597"/>
      <c r="W36" s="597"/>
      <c r="X36" s="597"/>
      <c r="Y36" s="619"/>
      <c r="Z36" s="730"/>
      <c r="AA36" s="730"/>
      <c r="AB36" s="618"/>
      <c r="AC36" s="5"/>
      <c r="AD36" s="74"/>
    </row>
    <row r="37" spans="2:30" ht="18" customHeight="1">
      <c r="B37" s="738"/>
      <c r="C37" s="730"/>
      <c r="D37" s="730"/>
      <c r="E37" s="618"/>
      <c r="F37" s="597"/>
      <c r="G37" s="597"/>
      <c r="H37" s="597"/>
      <c r="I37" s="597"/>
      <c r="J37" s="597"/>
      <c r="K37" s="619"/>
      <c r="L37" s="730"/>
      <c r="M37" s="730"/>
      <c r="N37" s="618"/>
      <c r="O37" s="618"/>
      <c r="P37" s="741"/>
      <c r="Q37" s="730"/>
      <c r="R37" s="730"/>
      <c r="S37" s="618"/>
      <c r="T37" s="597"/>
      <c r="U37" s="597"/>
      <c r="V37" s="597"/>
      <c r="W37" s="597"/>
      <c r="X37" s="597"/>
      <c r="Y37" s="619"/>
      <c r="Z37" s="730"/>
      <c r="AA37" s="730"/>
      <c r="AB37" s="618"/>
      <c r="AC37" s="5"/>
      <c r="AD37" s="74"/>
    </row>
    <row r="38" spans="2:30" ht="18" customHeight="1">
      <c r="B38" s="738"/>
      <c r="C38" s="730"/>
      <c r="D38" s="730"/>
      <c r="E38" s="618"/>
      <c r="F38" s="597"/>
      <c r="G38" s="597"/>
      <c r="H38" s="597"/>
      <c r="I38" s="597"/>
      <c r="J38" s="597"/>
      <c r="K38" s="619"/>
      <c r="L38" s="730"/>
      <c r="M38" s="730"/>
      <c r="N38" s="618"/>
      <c r="O38" s="618"/>
      <c r="P38" s="741"/>
      <c r="Q38" s="730"/>
      <c r="R38" s="730"/>
      <c r="S38" s="618"/>
      <c r="T38" s="597"/>
      <c r="U38" s="597"/>
      <c r="V38" s="597"/>
      <c r="W38" s="597"/>
      <c r="X38" s="597"/>
      <c r="Y38" s="619"/>
      <c r="Z38" s="730"/>
      <c r="AA38" s="730"/>
      <c r="AB38" s="618"/>
      <c r="AC38" s="5"/>
      <c r="AD38" s="74"/>
    </row>
    <row r="39" spans="2:30" ht="18" customHeight="1">
      <c r="B39" s="738"/>
      <c r="C39" s="730"/>
      <c r="D39" s="730"/>
      <c r="E39" s="618"/>
      <c r="F39" s="597"/>
      <c r="G39" s="597"/>
      <c r="H39" s="597"/>
      <c r="I39" s="597"/>
      <c r="J39" s="597"/>
      <c r="K39" s="619"/>
      <c r="L39" s="730"/>
      <c r="M39" s="730"/>
      <c r="N39" s="618"/>
      <c r="O39" s="618"/>
      <c r="P39" s="741"/>
      <c r="Q39" s="730"/>
      <c r="R39" s="730"/>
      <c r="S39" s="618"/>
      <c r="T39" s="597"/>
      <c r="U39" s="597"/>
      <c r="V39" s="597"/>
      <c r="W39" s="597"/>
      <c r="X39" s="597"/>
      <c r="Y39" s="619"/>
      <c r="Z39" s="730"/>
      <c r="AA39" s="730"/>
      <c r="AB39" s="618"/>
      <c r="AC39" s="5"/>
      <c r="AD39" s="104"/>
    </row>
    <row r="40" spans="2:30" ht="18" customHeight="1">
      <c r="B40" s="738"/>
      <c r="C40" s="730"/>
      <c r="D40" s="730"/>
      <c r="E40" s="618"/>
      <c r="F40" s="597"/>
      <c r="G40" s="597"/>
      <c r="H40" s="597"/>
      <c r="I40" s="597"/>
      <c r="J40" s="597"/>
      <c r="K40" s="619"/>
      <c r="L40" s="730"/>
      <c r="M40" s="730"/>
      <c r="N40" s="618"/>
      <c r="O40" s="618"/>
      <c r="P40" s="741"/>
      <c r="Q40" s="730"/>
      <c r="R40" s="730"/>
      <c r="S40" s="618"/>
      <c r="T40" s="597"/>
      <c r="U40" s="597"/>
      <c r="V40" s="597"/>
      <c r="W40" s="597"/>
      <c r="X40" s="597"/>
      <c r="Y40" s="619"/>
      <c r="Z40" s="730"/>
      <c r="AA40" s="730"/>
      <c r="AB40" s="618"/>
      <c r="AC40" s="5"/>
      <c r="AD40" s="104"/>
    </row>
    <row r="41" spans="2:30" ht="18" customHeight="1">
      <c r="B41" s="738"/>
      <c r="C41" s="730"/>
      <c r="D41" s="730"/>
      <c r="E41" s="618"/>
      <c r="F41" s="597"/>
      <c r="G41" s="597"/>
      <c r="H41" s="597"/>
      <c r="I41" s="597"/>
      <c r="J41" s="597"/>
      <c r="K41" s="619"/>
      <c r="L41" s="730"/>
      <c r="M41" s="730"/>
      <c r="N41" s="618"/>
      <c r="O41" s="618"/>
      <c r="P41" s="741"/>
      <c r="Q41" s="730"/>
      <c r="R41" s="730"/>
      <c r="S41" s="618"/>
      <c r="T41" s="597"/>
      <c r="U41" s="597"/>
      <c r="V41" s="597"/>
      <c r="W41" s="597"/>
      <c r="X41" s="597"/>
      <c r="Y41" s="619"/>
      <c r="Z41" s="730"/>
      <c r="AA41" s="730"/>
      <c r="AB41" s="618"/>
      <c r="AC41" s="5"/>
      <c r="AD41" s="104"/>
    </row>
    <row r="42" spans="2:30" ht="18" customHeight="1">
      <c r="B42" s="738"/>
      <c r="C42" s="730"/>
      <c r="D42" s="730"/>
      <c r="E42" s="618"/>
      <c r="F42" s="597"/>
      <c r="G42" s="597"/>
      <c r="H42" s="597"/>
      <c r="I42" s="597"/>
      <c r="J42" s="597"/>
      <c r="K42" s="619"/>
      <c r="L42" s="730"/>
      <c r="M42" s="730"/>
      <c r="N42" s="618"/>
      <c r="O42" s="618"/>
      <c r="P42" s="741"/>
      <c r="Q42" s="730"/>
      <c r="R42" s="730"/>
      <c r="S42" s="618"/>
      <c r="T42" s="597"/>
      <c r="U42" s="597"/>
      <c r="V42" s="597"/>
      <c r="W42" s="597"/>
      <c r="X42" s="597"/>
      <c r="Y42" s="619"/>
      <c r="Z42" s="730"/>
      <c r="AA42" s="730"/>
      <c r="AB42" s="618"/>
      <c r="AC42" s="5"/>
      <c r="AD42" s="104"/>
    </row>
    <row r="43" spans="2:30" ht="18" customHeight="1">
      <c r="B43" s="738"/>
      <c r="C43" s="730"/>
      <c r="D43" s="730"/>
      <c r="E43" s="618"/>
      <c r="F43" s="597"/>
      <c r="G43" s="597"/>
      <c r="H43" s="597"/>
      <c r="I43" s="597"/>
      <c r="J43" s="597"/>
      <c r="K43" s="619"/>
      <c r="L43" s="730"/>
      <c r="M43" s="730"/>
      <c r="N43" s="618"/>
      <c r="O43" s="618"/>
      <c r="P43" s="741"/>
      <c r="Q43" s="730"/>
      <c r="R43" s="730"/>
      <c r="S43" s="618"/>
      <c r="T43" s="597"/>
      <c r="U43" s="597"/>
      <c r="V43" s="597"/>
      <c r="W43" s="597"/>
      <c r="X43" s="597"/>
      <c r="Y43" s="619"/>
      <c r="Z43" s="730"/>
      <c r="AA43" s="730"/>
      <c r="AB43" s="618"/>
      <c r="AC43" s="5"/>
      <c r="AD43" s="104"/>
    </row>
    <row r="44" spans="2:30" ht="18" customHeight="1">
      <c r="B44" s="738"/>
      <c r="C44" s="730"/>
      <c r="D44" s="730"/>
      <c r="E44" s="618"/>
      <c r="F44" s="597"/>
      <c r="G44" s="597"/>
      <c r="H44" s="597"/>
      <c r="I44" s="597"/>
      <c r="J44" s="597"/>
      <c r="K44" s="619"/>
      <c r="L44" s="730"/>
      <c r="M44" s="730"/>
      <c r="N44" s="618"/>
      <c r="O44" s="618"/>
      <c r="P44" s="741"/>
      <c r="Q44" s="730"/>
      <c r="R44" s="730"/>
      <c r="S44" s="618"/>
      <c r="T44" s="597"/>
      <c r="U44" s="597"/>
      <c r="V44" s="597"/>
      <c r="W44" s="597"/>
      <c r="X44" s="597"/>
      <c r="Y44" s="619"/>
      <c r="Z44" s="730"/>
      <c r="AA44" s="730"/>
      <c r="AB44" s="618"/>
      <c r="AC44" s="5"/>
      <c r="AD44" s="104"/>
    </row>
    <row r="45" spans="2:30" ht="18" customHeight="1">
      <c r="B45" s="738"/>
      <c r="C45" s="730"/>
      <c r="D45" s="730"/>
      <c r="E45" s="618"/>
      <c r="F45" s="597"/>
      <c r="G45" s="597"/>
      <c r="H45" s="597"/>
      <c r="I45" s="597"/>
      <c r="J45" s="597"/>
      <c r="K45" s="619"/>
      <c r="L45" s="730"/>
      <c r="M45" s="730"/>
      <c r="N45" s="618"/>
      <c r="O45" s="618"/>
      <c r="P45" s="741"/>
      <c r="Q45" s="730"/>
      <c r="R45" s="730"/>
      <c r="S45" s="618"/>
      <c r="T45" s="597"/>
      <c r="U45" s="597"/>
      <c r="V45" s="597"/>
      <c r="W45" s="597"/>
      <c r="X45" s="597"/>
      <c r="Y45" s="619"/>
      <c r="Z45" s="730"/>
      <c r="AA45" s="730"/>
      <c r="AB45" s="618"/>
      <c r="AC45" s="107"/>
      <c r="AD45" s="104"/>
    </row>
    <row r="46" spans="2:30" ht="18" customHeight="1">
      <c r="B46" s="738"/>
      <c r="C46" s="730"/>
      <c r="D46" s="730"/>
      <c r="E46" s="618"/>
      <c r="F46" s="597"/>
      <c r="G46" s="597"/>
      <c r="H46" s="597"/>
      <c r="I46" s="597"/>
      <c r="J46" s="597"/>
      <c r="K46" s="619"/>
      <c r="L46" s="730"/>
      <c r="M46" s="730"/>
      <c r="N46" s="618"/>
      <c r="O46" s="618"/>
      <c r="P46" s="741"/>
      <c r="Q46" s="730"/>
      <c r="R46" s="730"/>
      <c r="S46" s="618"/>
      <c r="T46" s="597"/>
      <c r="U46" s="597"/>
      <c r="V46" s="597"/>
      <c r="W46" s="597"/>
      <c r="X46" s="597"/>
      <c r="Y46" s="619"/>
      <c r="Z46" s="730"/>
      <c r="AA46" s="730"/>
      <c r="AB46" s="618"/>
      <c r="AC46" s="107"/>
      <c r="AD46" s="104"/>
    </row>
    <row r="47" spans="2:30" ht="18" customHeight="1">
      <c r="B47" s="738"/>
      <c r="C47" s="620"/>
      <c r="D47" s="620"/>
      <c r="E47" s="618"/>
      <c r="F47" s="597"/>
      <c r="G47" s="597"/>
      <c r="H47" s="597"/>
      <c r="I47" s="597"/>
      <c r="J47" s="597"/>
      <c r="K47" s="619"/>
      <c r="L47" s="620"/>
      <c r="M47" s="620"/>
      <c r="N47" s="618"/>
      <c r="O47" s="618"/>
      <c r="P47" s="741"/>
      <c r="Q47" s="620"/>
      <c r="R47" s="620"/>
      <c r="S47" s="618"/>
      <c r="T47" s="597"/>
      <c r="U47" s="597"/>
      <c r="V47" s="597"/>
      <c r="W47" s="597"/>
      <c r="X47" s="597"/>
      <c r="Y47" s="619"/>
      <c r="Z47" s="620"/>
      <c r="AA47" s="620"/>
      <c r="AB47" s="618"/>
      <c r="AC47" s="5"/>
      <c r="AD47" s="104"/>
    </row>
    <row r="48" spans="2:30" ht="18" customHeight="1">
      <c r="B48" s="738"/>
      <c r="C48" s="730"/>
      <c r="D48" s="730"/>
      <c r="E48" s="618"/>
      <c r="F48" s="597"/>
      <c r="G48" s="597"/>
      <c r="H48" s="597"/>
      <c r="I48" s="597"/>
      <c r="J48" s="597"/>
      <c r="K48" s="619"/>
      <c r="L48" s="730"/>
      <c r="M48" s="730"/>
      <c r="N48" s="618"/>
      <c r="O48" s="618"/>
      <c r="P48" s="741"/>
      <c r="Q48" s="730"/>
      <c r="R48" s="730"/>
      <c r="S48" s="618"/>
      <c r="T48" s="597"/>
      <c r="U48" s="597"/>
      <c r="V48" s="597"/>
      <c r="W48" s="597"/>
      <c r="X48" s="597"/>
      <c r="Y48" s="619"/>
      <c r="Z48" s="730"/>
      <c r="AA48" s="730"/>
      <c r="AB48" s="618"/>
      <c r="AC48" s="5"/>
      <c r="AD48" s="104"/>
    </row>
    <row r="49" spans="2:30" ht="18" customHeight="1">
      <c r="B49" s="738"/>
      <c r="C49" s="730"/>
      <c r="D49" s="730"/>
      <c r="E49" s="618"/>
      <c r="F49" s="597"/>
      <c r="G49" s="597"/>
      <c r="H49" s="597"/>
      <c r="I49" s="597"/>
      <c r="J49" s="597"/>
      <c r="K49" s="619"/>
      <c r="L49" s="730"/>
      <c r="M49" s="730"/>
      <c r="N49" s="618"/>
      <c r="O49" s="618"/>
      <c r="P49" s="741"/>
      <c r="Q49" s="730"/>
      <c r="R49" s="730"/>
      <c r="S49" s="618"/>
      <c r="T49" s="597"/>
      <c r="U49" s="597"/>
      <c r="V49" s="597"/>
      <c r="W49" s="597"/>
      <c r="X49" s="597"/>
      <c r="Y49" s="619"/>
      <c r="Z49" s="730"/>
      <c r="AA49" s="730"/>
      <c r="AB49" s="618"/>
      <c r="AC49" s="5"/>
      <c r="AD49" s="104"/>
    </row>
    <row r="50" spans="2:30" ht="12.75" customHeight="1">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104"/>
    </row>
    <row r="51" spans="2:30">
      <c r="B51" s="105"/>
      <c r="C51" s="106"/>
      <c r="D51" s="106"/>
      <c r="E51" s="107"/>
      <c r="F51" s="5"/>
      <c r="G51" s="5"/>
      <c r="H51" s="5"/>
      <c r="I51" s="5"/>
      <c r="J51" s="5"/>
      <c r="K51" s="108"/>
      <c r="L51" s="106"/>
      <c r="M51" s="106"/>
      <c r="N51" s="107"/>
      <c r="O51" s="5"/>
      <c r="P51" s="5"/>
      <c r="Q51" s="5"/>
      <c r="R51" s="5"/>
      <c r="S51" s="5"/>
      <c r="T51" s="108"/>
      <c r="U51" s="106"/>
      <c r="V51" s="106"/>
      <c r="W51" s="107"/>
      <c r="X51" s="5"/>
      <c r="Y51" s="5"/>
      <c r="Z51" s="5"/>
      <c r="AA51" s="5"/>
      <c r="AB51" s="5"/>
      <c r="AC51" s="5"/>
      <c r="AD51" s="109"/>
    </row>
  </sheetData>
  <mergeCells count="59">
    <mergeCell ref="R4:AB4"/>
    <mergeCell ref="P36:P49"/>
    <mergeCell ref="C37:D37"/>
    <mergeCell ref="L37:M37"/>
    <mergeCell ref="C39:D39"/>
    <mergeCell ref="L39:M39"/>
    <mergeCell ref="C41:D41"/>
    <mergeCell ref="L41:M41"/>
    <mergeCell ref="C43:D43"/>
    <mergeCell ref="L43:M43"/>
    <mergeCell ref="L46:M46"/>
    <mergeCell ref="C49:D49"/>
    <mergeCell ref="Q36:R36"/>
    <mergeCell ref="Q39:R39"/>
    <mergeCell ref="L45:M45"/>
    <mergeCell ref="C4:L4"/>
    <mergeCell ref="C48:D48"/>
    <mergeCell ref="L48:M48"/>
    <mergeCell ref="C45:D45"/>
    <mergeCell ref="P4:Q4"/>
    <mergeCell ref="B5:B19"/>
    <mergeCell ref="B20:B34"/>
    <mergeCell ref="B36:B49"/>
    <mergeCell ref="C36:D36"/>
    <mergeCell ref="L36:M36"/>
    <mergeCell ref="C38:D38"/>
    <mergeCell ref="L38:M38"/>
    <mergeCell ref="C40:D40"/>
    <mergeCell ref="L40:M40"/>
    <mergeCell ref="C42:D42"/>
    <mergeCell ref="L42:M42"/>
    <mergeCell ref="C44:D44"/>
    <mergeCell ref="L49:M49"/>
    <mergeCell ref="L44:M44"/>
    <mergeCell ref="C46:D46"/>
    <mergeCell ref="Z42:AA42"/>
    <mergeCell ref="Q43:R43"/>
    <mergeCell ref="Z43:AA43"/>
    <mergeCell ref="Q44:R44"/>
    <mergeCell ref="Z44:AA44"/>
    <mergeCell ref="Q42:R42"/>
    <mergeCell ref="Z49:AA49"/>
    <mergeCell ref="Z45:AA45"/>
    <mergeCell ref="Q46:R46"/>
    <mergeCell ref="Z46:AA46"/>
    <mergeCell ref="Q48:R48"/>
    <mergeCell ref="Z48:AA48"/>
    <mergeCell ref="Q49:R49"/>
    <mergeCell ref="Q45:R45"/>
    <mergeCell ref="Z36:AA36"/>
    <mergeCell ref="Q37:R37"/>
    <mergeCell ref="Z37:AA37"/>
    <mergeCell ref="Q38:R38"/>
    <mergeCell ref="Z38:AA38"/>
    <mergeCell ref="Z39:AA39"/>
    <mergeCell ref="Q40:R40"/>
    <mergeCell ref="Z40:AA40"/>
    <mergeCell ref="Q41:R41"/>
    <mergeCell ref="Z41:AA41"/>
  </mergeCells>
  <pageMargins left="0.19685039370078741" right="0.19685039370078741" top="0.19685039370078741" bottom="0.19685039370078741" header="0.11811023622047245" footer="0.11811023622047245"/>
  <pageSetup paperSize="9" scale="92"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wksMonthlyLeft">
    <pageSetUpPr fitToPage="1"/>
  </sheetPr>
  <dimension ref="D1:AI50"/>
  <sheetViews>
    <sheetView showGridLines="0" showRowColHeaders="0" zoomScaleNormal="100" zoomScaleSheetLayoutView="73" workbookViewId="0"/>
  </sheetViews>
  <sheetFormatPr defaultColWidth="9.140625" defaultRowHeight="0" customHeight="1" zeroHeight="1"/>
  <cols>
    <col min="1" max="3" width="2.85546875" style="5" customWidth="1"/>
    <col min="4" max="4" width="9.85546875" style="5" customWidth="1"/>
    <col min="5" max="5" width="38.28515625" style="5" customWidth="1"/>
    <col min="6" max="6" width="24" style="5" customWidth="1"/>
    <col min="7" max="7" width="4.5703125" style="5" customWidth="1"/>
    <col min="8" max="8" width="24" style="5" customWidth="1"/>
    <col min="9" max="9" width="4.5703125" style="5" customWidth="1"/>
    <col min="10" max="10" width="24" style="5" customWidth="1"/>
    <col min="11" max="11" width="4.5703125" style="5" customWidth="1"/>
    <col min="12" max="12" width="10.7109375" style="5" customWidth="1"/>
    <col min="13" max="13" width="1.85546875" style="5" customWidth="1"/>
    <col min="14" max="14" width="4.28515625" style="5" customWidth="1"/>
    <col min="15" max="21" width="5" style="5" customWidth="1"/>
    <col min="22" max="22" width="3.7109375" style="5" customWidth="1"/>
    <col min="23" max="23" width="13" style="5" customWidth="1"/>
    <col min="24" max="24" width="11.85546875" style="5" customWidth="1"/>
    <col min="25" max="25" width="2.85546875" style="5" customWidth="1"/>
    <col min="26" max="26" width="4.28515625" style="5" customWidth="1"/>
    <col min="27" max="27" width="9.140625" style="5" customWidth="1"/>
    <col min="28" max="28" width="4.28515625" style="5" customWidth="1"/>
    <col min="29" max="29" width="9.140625" style="5" customWidth="1"/>
    <col min="30" max="30" width="4.28515625" style="5" customWidth="1"/>
    <col min="31" max="31" width="2.85546875" style="5" customWidth="1"/>
    <col min="32" max="32" width="9.140625" style="5" customWidth="1"/>
    <col min="33" max="35" width="10.5703125" style="5" customWidth="1"/>
    <col min="36" max="16384" width="9.140625" style="5"/>
  </cols>
  <sheetData>
    <row r="1" spans="4:35" ht="18" customHeight="1">
      <c r="D1" s="748" t="str">
        <f>X12</f>
        <v xml:space="preserve"> </v>
      </c>
      <c r="E1" s="649" t="str">
        <f ca="1">'GPlan-Translations'!C214</f>
        <v>PRIORIDADES</v>
      </c>
      <c r="F1" s="642" t="str">
        <f ca="1">UPPER('GPlan-Translations'!C112)</f>
        <v>SEGUNDA</v>
      </c>
      <c r="G1" s="643"/>
      <c r="H1" s="642" t="str">
        <f ca="1">UPPER('GPlan-Translations'!C113)</f>
        <v>TERÇA</v>
      </c>
      <c r="I1" s="643"/>
      <c r="J1" s="642" t="str">
        <f ca="1">UPPER('GPlan-Translations'!C114)</f>
        <v>QUARTA</v>
      </c>
      <c r="K1" s="643"/>
      <c r="L1" s="641"/>
      <c r="M1" s="158"/>
      <c r="N1" s="112"/>
      <c r="O1" s="147"/>
      <c r="P1" s="147"/>
      <c r="Q1" s="147"/>
      <c r="R1" s="147"/>
      <c r="S1" s="147"/>
      <c r="T1" s="147"/>
      <c r="V1" s="112"/>
      <c r="W1" s="112"/>
      <c r="X1" s="112"/>
    </row>
    <row r="2" spans="4:35" ht="24" customHeight="1">
      <c r="D2" s="748"/>
      <c r="E2" s="650"/>
      <c r="F2" s="743">
        <f>AG3</f>
        <v>0</v>
      </c>
      <c r="G2" s="744"/>
      <c r="H2" s="743">
        <f>AH3</f>
        <v>0</v>
      </c>
      <c r="I2" s="744"/>
      <c r="J2" s="743">
        <f>AI3</f>
        <v>0</v>
      </c>
      <c r="K2" s="744"/>
      <c r="L2" s="644"/>
      <c r="M2" s="122"/>
      <c r="N2" s="50"/>
      <c r="O2" s="135" t="s">
        <v>583</v>
      </c>
      <c r="P2" s="134" t="s">
        <v>585</v>
      </c>
      <c r="Q2" s="134" t="s">
        <v>587</v>
      </c>
      <c r="R2" s="134" t="s">
        <v>587</v>
      </c>
      <c r="S2" s="134" t="s">
        <v>583</v>
      </c>
      <c r="T2" s="146" t="s">
        <v>583</v>
      </c>
      <c r="U2" s="145" t="s">
        <v>581</v>
      </c>
      <c r="W2" s="150" t="s">
        <v>18</v>
      </c>
      <c r="X2" s="157" t="s">
        <v>125</v>
      </c>
    </row>
    <row r="3" spans="4:35" ht="24" customHeight="1">
      <c r="D3" s="748"/>
      <c r="E3" s="651"/>
      <c r="F3" s="745"/>
      <c r="G3" s="746"/>
      <c r="H3" s="745"/>
      <c r="I3" s="746"/>
      <c r="J3" s="745"/>
      <c r="K3" s="746"/>
      <c r="L3" s="645"/>
      <c r="M3" s="122"/>
      <c r="O3" s="144"/>
      <c r="P3" s="143"/>
      <c r="Q3" s="143"/>
      <c r="R3" s="143"/>
      <c r="S3" s="143"/>
      <c r="T3" s="142"/>
      <c r="U3" s="141"/>
      <c r="W3" s="150"/>
      <c r="X3" s="157" t="s">
        <v>661</v>
      </c>
      <c r="AG3" s="353"/>
      <c r="AH3" s="353"/>
      <c r="AI3" s="353"/>
    </row>
    <row r="4" spans="4:35" ht="24" customHeight="1">
      <c r="D4" s="748"/>
      <c r="E4" s="652"/>
      <c r="F4" s="745"/>
      <c r="G4" s="746"/>
      <c r="H4" s="745"/>
      <c r="I4" s="746"/>
      <c r="J4" s="745"/>
      <c r="K4" s="746"/>
      <c r="L4" s="646"/>
      <c r="M4" s="122"/>
      <c r="N4" s="50"/>
      <c r="O4" s="85"/>
      <c r="P4" s="86"/>
      <c r="Q4" s="86"/>
      <c r="R4" s="86"/>
      <c r="S4" s="86"/>
      <c r="T4" s="140"/>
      <c r="U4" s="139"/>
      <c r="W4" s="150"/>
      <c r="X4" s="157" t="s">
        <v>660</v>
      </c>
      <c r="AG4" s="353"/>
      <c r="AH4" s="353"/>
      <c r="AI4" s="353"/>
    </row>
    <row r="5" spans="4:35" ht="24" customHeight="1">
      <c r="D5" s="748"/>
      <c r="E5" s="652"/>
      <c r="F5" s="745"/>
      <c r="G5" s="746"/>
      <c r="H5" s="745"/>
      <c r="I5" s="746"/>
      <c r="J5" s="745"/>
      <c r="K5" s="746"/>
      <c r="L5" s="646"/>
      <c r="M5" s="122"/>
      <c r="N5" s="50"/>
      <c r="O5" s="85"/>
      <c r="P5" s="86"/>
      <c r="Q5" s="86"/>
      <c r="R5" s="86"/>
      <c r="S5" s="86"/>
      <c r="T5" s="140"/>
      <c r="U5" s="139"/>
      <c r="W5" s="153"/>
      <c r="X5" s="157" t="s">
        <v>659</v>
      </c>
      <c r="AG5" s="353"/>
      <c r="AH5" s="353"/>
      <c r="AI5" s="353"/>
    </row>
    <row r="6" spans="4:35" ht="24" customHeight="1">
      <c r="D6" s="748"/>
      <c r="E6" s="652"/>
      <c r="F6" s="745"/>
      <c r="G6" s="746"/>
      <c r="H6" s="745"/>
      <c r="I6" s="746"/>
      <c r="J6" s="745"/>
      <c r="K6" s="746"/>
      <c r="L6" s="646"/>
      <c r="M6" s="122" t="s">
        <v>18</v>
      </c>
      <c r="N6" s="50"/>
      <c r="O6" s="85"/>
      <c r="P6" s="86"/>
      <c r="Q6" s="86"/>
      <c r="R6" s="86"/>
      <c r="S6" s="86"/>
      <c r="T6" s="140"/>
      <c r="U6" s="139"/>
      <c r="W6" s="150"/>
      <c r="X6" s="157" t="s">
        <v>658</v>
      </c>
      <c r="AG6" s="353"/>
      <c r="AH6" s="353"/>
      <c r="AI6" s="353"/>
    </row>
    <row r="7" spans="4:35" ht="24" customHeight="1">
      <c r="D7" s="748"/>
      <c r="E7" s="652"/>
      <c r="F7" s="745"/>
      <c r="G7" s="746"/>
      <c r="H7" s="745"/>
      <c r="I7" s="746"/>
      <c r="J7" s="745"/>
      <c r="K7" s="746"/>
      <c r="L7" s="646"/>
      <c r="M7" s="122"/>
      <c r="N7" s="50"/>
      <c r="O7" s="85"/>
      <c r="P7" s="86"/>
      <c r="Q7" s="86"/>
      <c r="R7" s="86"/>
      <c r="S7" s="86"/>
      <c r="T7" s="140"/>
      <c r="U7" s="139"/>
      <c r="AG7" s="353"/>
      <c r="AH7" s="353"/>
      <c r="AI7" s="353"/>
    </row>
    <row r="8" spans="4:35" ht="24" customHeight="1">
      <c r="D8" s="748"/>
      <c r="E8" s="652"/>
      <c r="F8" s="745"/>
      <c r="G8" s="746"/>
      <c r="H8" s="745"/>
      <c r="I8" s="746"/>
      <c r="J8" s="745"/>
      <c r="K8" s="746"/>
      <c r="L8" s="646"/>
      <c r="M8" s="122"/>
      <c r="N8" s="50"/>
      <c r="O8" s="93"/>
      <c r="P8" s="94"/>
      <c r="Q8" s="94"/>
      <c r="R8" s="94"/>
      <c r="S8" s="94"/>
      <c r="T8" s="138"/>
      <c r="U8" s="137"/>
      <c r="W8" s="53" t="s">
        <v>27</v>
      </c>
      <c r="X8" s="163"/>
      <c r="AG8" s="353"/>
      <c r="AH8" s="353"/>
      <c r="AI8" s="353"/>
    </row>
    <row r="9" spans="4:35" ht="24" customHeight="1">
      <c r="D9" s="748"/>
      <c r="E9" s="653"/>
      <c r="F9" s="647"/>
      <c r="G9" s="648">
        <f>O3</f>
        <v>0</v>
      </c>
      <c r="H9" s="647"/>
      <c r="I9" s="648">
        <f>P3</f>
        <v>0</v>
      </c>
      <c r="J9" s="647"/>
      <c r="K9" s="648">
        <f>Q3</f>
        <v>0</v>
      </c>
      <c r="L9" s="646"/>
      <c r="M9" s="122"/>
      <c r="N9" s="50"/>
      <c r="O9" s="344"/>
      <c r="P9" s="344"/>
      <c r="Q9" s="344"/>
      <c r="R9" s="344"/>
      <c r="S9" s="344"/>
      <c r="T9" s="344"/>
      <c r="U9" s="344"/>
      <c r="W9" s="148" t="s">
        <v>433</v>
      </c>
      <c r="X9" s="252"/>
      <c r="Z9" s="239">
        <f>O19</f>
        <v>0</v>
      </c>
      <c r="AB9" s="239">
        <f>P19</f>
        <v>0</v>
      </c>
      <c r="AD9" s="239">
        <f>Q19</f>
        <v>0</v>
      </c>
    </row>
    <row r="10" spans="4:35" ht="24" customHeight="1">
      <c r="D10" s="748"/>
      <c r="E10" s="650"/>
      <c r="F10" s="743">
        <f>AG4</f>
        <v>0</v>
      </c>
      <c r="G10" s="744"/>
      <c r="H10" s="743">
        <f>AH4</f>
        <v>0</v>
      </c>
      <c r="I10" s="744"/>
      <c r="J10" s="743">
        <f>AI4</f>
        <v>0</v>
      </c>
      <c r="K10" s="744"/>
      <c r="L10" s="644"/>
      <c r="M10" s="122"/>
      <c r="N10" s="50"/>
      <c r="O10" s="241" t="s">
        <v>583</v>
      </c>
      <c r="P10" s="241" t="s">
        <v>585</v>
      </c>
      <c r="Q10" s="241" t="s">
        <v>587</v>
      </c>
      <c r="W10" s="155"/>
      <c r="X10" s="154"/>
    </row>
    <row r="11" spans="4:35" ht="24" customHeight="1">
      <c r="D11" s="748"/>
      <c r="E11" s="651"/>
      <c r="F11" s="745"/>
      <c r="G11" s="746"/>
      <c r="H11" s="745"/>
      <c r="I11" s="746"/>
      <c r="J11" s="745"/>
      <c r="K11" s="746"/>
      <c r="L11" s="645"/>
      <c r="M11" s="122"/>
      <c r="N11" s="50"/>
      <c r="O11" s="354"/>
      <c r="P11" s="355"/>
      <c r="Q11" s="356"/>
      <c r="R11" s="352"/>
      <c r="S11" s="352"/>
      <c r="T11" s="352"/>
      <c r="U11" s="352"/>
      <c r="W11" s="152" t="s">
        <v>439</v>
      </c>
      <c r="X11" s="151"/>
    </row>
    <row r="12" spans="4:35" ht="24" customHeight="1">
      <c r="D12" s="749" t="str">
        <f>W2</f>
        <v xml:space="preserve"> </v>
      </c>
      <c r="E12" s="652"/>
      <c r="F12" s="745"/>
      <c r="G12" s="746"/>
      <c r="H12" s="745"/>
      <c r="I12" s="746"/>
      <c r="J12" s="745"/>
      <c r="K12" s="746"/>
      <c r="L12" s="646"/>
      <c r="M12" s="122"/>
      <c r="N12" s="344"/>
      <c r="O12" s="357"/>
      <c r="P12" s="352"/>
      <c r="Q12" s="358"/>
      <c r="R12" s="352"/>
      <c r="S12" s="352"/>
      <c r="T12" s="352"/>
      <c r="U12" s="352"/>
      <c r="W12" s="136" t="s">
        <v>657</v>
      </c>
      <c r="X12" s="250" t="s">
        <v>18</v>
      </c>
    </row>
    <row r="13" spans="4:35" ht="24" customHeight="1">
      <c r="D13" s="749"/>
      <c r="E13" s="652"/>
      <c r="F13" s="745"/>
      <c r="G13" s="746"/>
      <c r="H13" s="745"/>
      <c r="I13" s="746"/>
      <c r="J13" s="745"/>
      <c r="K13" s="746"/>
      <c r="L13" s="646"/>
      <c r="M13" s="122"/>
      <c r="N13" s="344"/>
      <c r="O13" s="357"/>
      <c r="P13" s="352"/>
      <c r="Q13" s="358"/>
      <c r="R13" s="352"/>
      <c r="S13" s="352"/>
      <c r="T13" s="352"/>
      <c r="U13" s="352"/>
      <c r="W13" s="136" t="s">
        <v>656</v>
      </c>
      <c r="X13" s="149"/>
    </row>
    <row r="14" spans="4:35" ht="24" customHeight="1">
      <c r="D14" s="749"/>
      <c r="E14" s="652"/>
      <c r="F14" s="745"/>
      <c r="G14" s="746"/>
      <c r="H14" s="745"/>
      <c r="I14" s="746"/>
      <c r="J14" s="745"/>
      <c r="K14" s="746"/>
      <c r="L14" s="646"/>
      <c r="M14" s="122"/>
      <c r="N14" s="344"/>
      <c r="O14" s="357"/>
      <c r="P14" s="352"/>
      <c r="Q14" s="358"/>
      <c r="R14" s="352"/>
      <c r="S14" s="352"/>
      <c r="T14" s="352"/>
      <c r="U14" s="352"/>
      <c r="W14" s="148" t="s">
        <v>655</v>
      </c>
      <c r="X14" s="251"/>
    </row>
    <row r="15" spans="4:35" ht="24" customHeight="1">
      <c r="D15" s="749"/>
      <c r="E15" s="652"/>
      <c r="F15" s="745"/>
      <c r="G15" s="746"/>
      <c r="H15" s="745"/>
      <c r="I15" s="746"/>
      <c r="J15" s="745"/>
      <c r="K15" s="746"/>
      <c r="L15" s="646"/>
      <c r="M15" s="122"/>
      <c r="N15" s="344"/>
      <c r="O15" s="357"/>
      <c r="P15" s="352"/>
      <c r="Q15" s="358"/>
      <c r="R15" s="352"/>
      <c r="S15" s="352"/>
      <c r="T15" s="352"/>
      <c r="U15" s="352"/>
      <c r="W15" s="59">
        <v>1</v>
      </c>
      <c r="X15" s="57" t="str">
        <f ca="1">UPPER('GPlan-Translations'!C147)</f>
        <v>JANEIRO</v>
      </c>
    </row>
    <row r="16" spans="4:35" ht="24" customHeight="1">
      <c r="D16" s="749"/>
      <c r="E16" s="652"/>
      <c r="F16" s="745"/>
      <c r="G16" s="746"/>
      <c r="H16" s="745"/>
      <c r="I16" s="746"/>
      <c r="J16" s="745"/>
      <c r="K16" s="746"/>
      <c r="L16" s="646"/>
      <c r="M16" s="122"/>
      <c r="N16" s="344"/>
      <c r="O16" s="359"/>
      <c r="P16" s="360"/>
      <c r="Q16" s="361"/>
      <c r="R16" s="352"/>
      <c r="S16" s="352"/>
      <c r="T16" s="352"/>
      <c r="U16" s="352"/>
      <c r="W16" s="59">
        <v>2</v>
      </c>
      <c r="X16" s="57" t="str">
        <f ca="1">UPPER('GPlan-Translations'!C148)</f>
        <v>FEVEREIRO</v>
      </c>
    </row>
    <row r="17" spans="4:30" ht="24" customHeight="1">
      <c r="D17" s="749"/>
      <c r="E17" s="653"/>
      <c r="F17" s="647"/>
      <c r="G17" s="648">
        <f>O4</f>
        <v>0</v>
      </c>
      <c r="H17" s="654"/>
      <c r="I17" s="648">
        <f>P4</f>
        <v>0</v>
      </c>
      <c r="J17" s="647"/>
      <c r="K17" s="648">
        <f>Q4</f>
        <v>0</v>
      </c>
      <c r="L17" s="646"/>
      <c r="M17" s="122"/>
      <c r="N17" s="344"/>
      <c r="W17" s="59">
        <v>3</v>
      </c>
      <c r="X17" s="57" t="str">
        <f ca="1">UPPER('GPlan-Translations'!C149)</f>
        <v>MARÇO</v>
      </c>
      <c r="Z17" s="239">
        <f>O20</f>
        <v>0</v>
      </c>
      <c r="AB17" s="239">
        <f>P20</f>
        <v>0</v>
      </c>
      <c r="AD17" s="239">
        <f>Q20</f>
        <v>0</v>
      </c>
    </row>
    <row r="18" spans="4:30" ht="24" customHeight="1">
      <c r="D18" s="595"/>
      <c r="E18" s="650"/>
      <c r="F18" s="743">
        <f>AG5</f>
        <v>0</v>
      </c>
      <c r="G18" s="744"/>
      <c r="H18" s="743">
        <f>AH5</f>
        <v>0</v>
      </c>
      <c r="I18" s="744"/>
      <c r="J18" s="743">
        <f>AI5</f>
        <v>0</v>
      </c>
      <c r="K18" s="744"/>
      <c r="L18" s="644"/>
      <c r="M18" s="122"/>
      <c r="O18" s="135" t="s">
        <v>583</v>
      </c>
      <c r="P18" s="134" t="s">
        <v>585</v>
      </c>
      <c r="Q18" s="134" t="s">
        <v>587</v>
      </c>
      <c r="R18" s="133"/>
      <c r="S18" s="133"/>
      <c r="T18" s="132"/>
      <c r="U18" s="131"/>
      <c r="W18" s="59">
        <v>4</v>
      </c>
      <c r="X18" s="57" t="str">
        <f ca="1">UPPER('GPlan-Translations'!C150)</f>
        <v>ABRIL</v>
      </c>
    </row>
    <row r="19" spans="4:30" ht="24" customHeight="1">
      <c r="D19" s="595"/>
      <c r="E19" s="651"/>
      <c r="F19" s="745"/>
      <c r="G19" s="746"/>
      <c r="H19" s="745"/>
      <c r="I19" s="746"/>
      <c r="J19" s="745"/>
      <c r="K19" s="746"/>
      <c r="L19" s="645"/>
      <c r="M19" s="122"/>
      <c r="N19" s="50"/>
      <c r="O19" s="130"/>
      <c r="P19" s="89"/>
      <c r="Q19" s="89"/>
      <c r="R19" s="129"/>
      <c r="S19" s="129"/>
      <c r="T19" s="128"/>
      <c r="U19" s="127"/>
      <c r="W19" s="59">
        <v>5</v>
      </c>
      <c r="X19" s="57" t="str">
        <f ca="1">UPPER('GPlan-Translations'!C151)</f>
        <v>MAIO</v>
      </c>
    </row>
    <row r="20" spans="4:30" ht="24" customHeight="1">
      <c r="D20" s="595"/>
      <c r="E20" s="652"/>
      <c r="F20" s="745"/>
      <c r="G20" s="746"/>
      <c r="H20" s="745"/>
      <c r="I20" s="746"/>
      <c r="J20" s="745"/>
      <c r="K20" s="746"/>
      <c r="L20" s="646"/>
      <c r="M20" s="122"/>
      <c r="N20" s="344"/>
      <c r="O20" s="130"/>
      <c r="P20" s="89"/>
      <c r="Q20" s="89"/>
      <c r="R20" s="129"/>
      <c r="S20" s="129"/>
      <c r="T20" s="128"/>
      <c r="U20" s="127"/>
      <c r="W20" s="59">
        <v>6</v>
      </c>
      <c r="X20" s="57" t="str">
        <f ca="1">UPPER('GPlan-Translations'!C152)</f>
        <v>JUNHO</v>
      </c>
    </row>
    <row r="21" spans="4:30" ht="24" customHeight="1">
      <c r="D21" s="595"/>
      <c r="E21" s="652"/>
      <c r="F21" s="745"/>
      <c r="G21" s="746"/>
      <c r="H21" s="745"/>
      <c r="I21" s="746"/>
      <c r="J21" s="745"/>
      <c r="K21" s="746"/>
      <c r="L21" s="646"/>
      <c r="M21" s="122"/>
      <c r="N21" s="344"/>
      <c r="O21" s="130"/>
      <c r="P21" s="89"/>
      <c r="Q21" s="89"/>
      <c r="R21" s="129"/>
      <c r="S21" s="129"/>
      <c r="T21" s="128"/>
      <c r="U21" s="127"/>
      <c r="W21" s="59">
        <v>7</v>
      </c>
      <c r="X21" s="57" t="str">
        <f ca="1">UPPER('GPlan-Translations'!C153)</f>
        <v>JULHO</v>
      </c>
    </row>
    <row r="22" spans="4:30" ht="24" customHeight="1">
      <c r="D22" s="595"/>
      <c r="E22" s="652"/>
      <c r="F22" s="745"/>
      <c r="G22" s="746"/>
      <c r="H22" s="745"/>
      <c r="I22" s="746"/>
      <c r="J22" s="745"/>
      <c r="K22" s="746"/>
      <c r="L22" s="646"/>
      <c r="M22" s="122"/>
      <c r="N22" s="344"/>
      <c r="O22" s="130"/>
      <c r="P22" s="89"/>
      <c r="Q22" s="89"/>
      <c r="R22" s="129"/>
      <c r="S22" s="129"/>
      <c r="T22" s="128"/>
      <c r="U22" s="127"/>
      <c r="W22" s="59">
        <v>8</v>
      </c>
      <c r="X22" s="57" t="str">
        <f ca="1">UPPER('GPlan-Translations'!C154)</f>
        <v>AGOSTO</v>
      </c>
    </row>
    <row r="23" spans="4:30" ht="24" customHeight="1">
      <c r="D23" s="595"/>
      <c r="E23" s="652"/>
      <c r="F23" s="745"/>
      <c r="G23" s="746"/>
      <c r="H23" s="745"/>
      <c r="I23" s="746"/>
      <c r="J23" s="745"/>
      <c r="K23" s="746"/>
      <c r="L23" s="646"/>
      <c r="M23" s="122"/>
      <c r="N23" s="344"/>
      <c r="O23" s="130"/>
      <c r="P23" s="89"/>
      <c r="Q23" s="89"/>
      <c r="R23" s="129"/>
      <c r="S23" s="129"/>
      <c r="T23" s="128"/>
      <c r="U23" s="127"/>
      <c r="W23" s="59">
        <v>9</v>
      </c>
      <c r="X23" s="57" t="str">
        <f ca="1">UPPER('GPlan-Translations'!C155)</f>
        <v>SETEMBRO</v>
      </c>
    </row>
    <row r="24" spans="4:30" ht="24" customHeight="1">
      <c r="D24" s="595"/>
      <c r="E24" s="652"/>
      <c r="F24" s="745"/>
      <c r="G24" s="746"/>
      <c r="H24" s="745"/>
      <c r="I24" s="746"/>
      <c r="J24" s="745"/>
      <c r="K24" s="746"/>
      <c r="L24" s="646"/>
      <c r="M24" s="122"/>
      <c r="N24" s="344"/>
      <c r="O24" s="126"/>
      <c r="P24" s="101"/>
      <c r="Q24" s="101"/>
      <c r="R24" s="125"/>
      <c r="S24" s="125"/>
      <c r="T24" s="124"/>
      <c r="U24" s="123"/>
      <c r="W24" s="136">
        <v>10</v>
      </c>
      <c r="X24" s="57" t="str">
        <f ca="1">UPPER('GPlan-Translations'!C156)</f>
        <v>OUTUBRO</v>
      </c>
    </row>
    <row r="25" spans="4:30" ht="24" customHeight="1">
      <c r="D25" s="595"/>
      <c r="E25" s="653"/>
      <c r="F25" s="647"/>
      <c r="G25" s="648">
        <f>O5</f>
        <v>0</v>
      </c>
      <c r="H25" s="647"/>
      <c r="I25" s="648">
        <f>P5</f>
        <v>0</v>
      </c>
      <c r="J25" s="647"/>
      <c r="K25" s="648">
        <f>Q5</f>
        <v>0</v>
      </c>
      <c r="L25" s="646"/>
      <c r="M25" s="122"/>
      <c r="N25" s="344"/>
      <c r="W25" s="59">
        <v>11</v>
      </c>
      <c r="X25" s="57" t="str">
        <f ca="1">UPPER('GPlan-Translations'!C157)</f>
        <v>NOVEMBRO</v>
      </c>
      <c r="Z25" s="239">
        <f>O21</f>
        <v>0</v>
      </c>
      <c r="AB25" s="239">
        <f>P21</f>
        <v>0</v>
      </c>
      <c r="AD25" s="239">
        <f>Q21</f>
        <v>0</v>
      </c>
    </row>
    <row r="26" spans="4:30" ht="24" customHeight="1">
      <c r="D26" s="747" t="str">
        <f ca="1">'GPlan-Translations'!C213</f>
        <v>PLANEJAMENTO MENSAL</v>
      </c>
      <c r="E26" s="650"/>
      <c r="F26" s="743">
        <f>AG6</f>
        <v>0</v>
      </c>
      <c r="G26" s="744"/>
      <c r="H26" s="743">
        <f>AH6</f>
        <v>0</v>
      </c>
      <c r="I26" s="744"/>
      <c r="J26" s="743">
        <f>AI6</f>
        <v>0</v>
      </c>
      <c r="K26" s="744"/>
      <c r="L26" s="644"/>
      <c r="M26" s="122"/>
      <c r="W26" s="66">
        <v>12</v>
      </c>
      <c r="X26" s="58" t="str">
        <f ca="1">UPPER('GPlan-Translations'!C158)</f>
        <v>DEZEMBRO</v>
      </c>
    </row>
    <row r="27" spans="4:30" ht="24" customHeight="1">
      <c r="D27" s="747"/>
      <c r="E27" s="651"/>
      <c r="F27" s="745"/>
      <c r="G27" s="746"/>
      <c r="H27" s="745"/>
      <c r="I27" s="746"/>
      <c r="J27" s="745"/>
      <c r="K27" s="746"/>
      <c r="L27" s="645"/>
      <c r="M27" s="122"/>
    </row>
    <row r="28" spans="4:30" ht="24" customHeight="1">
      <c r="D28" s="747"/>
      <c r="E28" s="652"/>
      <c r="F28" s="745"/>
      <c r="G28" s="746"/>
      <c r="H28" s="745"/>
      <c r="I28" s="746"/>
      <c r="J28" s="745"/>
      <c r="K28" s="746"/>
      <c r="L28" s="646"/>
      <c r="M28" s="122"/>
    </row>
    <row r="29" spans="4:30" ht="24" customHeight="1">
      <c r="D29" s="747"/>
      <c r="E29" s="652"/>
      <c r="F29" s="745"/>
      <c r="G29" s="746"/>
      <c r="H29" s="745"/>
      <c r="I29" s="746"/>
      <c r="J29" s="745"/>
      <c r="K29" s="746"/>
      <c r="L29" s="646"/>
      <c r="M29" s="122"/>
      <c r="N29" s="50"/>
    </row>
    <row r="30" spans="4:30" ht="24" customHeight="1">
      <c r="D30" s="747"/>
      <c r="E30" s="652"/>
      <c r="F30" s="745"/>
      <c r="G30" s="746"/>
      <c r="H30" s="745"/>
      <c r="I30" s="746"/>
      <c r="J30" s="745"/>
      <c r="K30" s="746"/>
      <c r="L30" s="646"/>
      <c r="M30" s="122"/>
      <c r="N30" s="50"/>
    </row>
    <row r="31" spans="4:30" ht="24" customHeight="1">
      <c r="D31" s="747"/>
      <c r="E31" s="652"/>
      <c r="F31" s="745"/>
      <c r="G31" s="746"/>
      <c r="H31" s="745"/>
      <c r="I31" s="746"/>
      <c r="J31" s="745"/>
      <c r="K31" s="746"/>
      <c r="L31" s="646"/>
      <c r="M31" s="122"/>
      <c r="N31" s="50"/>
    </row>
    <row r="32" spans="4:30" ht="24" customHeight="1">
      <c r="D32" s="747"/>
      <c r="E32" s="652"/>
      <c r="F32" s="745"/>
      <c r="G32" s="746"/>
      <c r="H32" s="745"/>
      <c r="I32" s="746"/>
      <c r="J32" s="745"/>
      <c r="K32" s="746"/>
      <c r="L32" s="646"/>
      <c r="M32" s="122"/>
      <c r="N32" s="50"/>
    </row>
    <row r="33" spans="4:30" ht="24" customHeight="1">
      <c r="D33" s="747"/>
      <c r="E33" s="653"/>
      <c r="F33" s="647"/>
      <c r="G33" s="648">
        <f>O6</f>
        <v>0</v>
      </c>
      <c r="H33" s="647"/>
      <c r="I33" s="648">
        <f>P6</f>
        <v>0</v>
      </c>
      <c r="J33" s="647"/>
      <c r="K33" s="648">
        <f>Q6</f>
        <v>0</v>
      </c>
      <c r="L33" s="646"/>
      <c r="M33" s="122"/>
      <c r="N33" s="50"/>
      <c r="Z33" s="239">
        <f>O22</f>
        <v>0</v>
      </c>
      <c r="AB33" s="239">
        <f>P22</f>
        <v>0</v>
      </c>
      <c r="AD33" s="239">
        <f>Q22</f>
        <v>0</v>
      </c>
    </row>
    <row r="34" spans="4:30" ht="24" customHeight="1">
      <c r="D34" s="747"/>
      <c r="E34" s="650"/>
      <c r="F34" s="743">
        <f>AG7</f>
        <v>0</v>
      </c>
      <c r="G34" s="744"/>
      <c r="H34" s="743">
        <f>AH7</f>
        <v>0</v>
      </c>
      <c r="I34" s="744"/>
      <c r="J34" s="743">
        <f>AI7</f>
        <v>0</v>
      </c>
      <c r="K34" s="744"/>
      <c r="L34" s="644"/>
      <c r="M34" s="122"/>
      <c r="N34" s="50"/>
    </row>
    <row r="35" spans="4:30" ht="24" customHeight="1">
      <c r="D35" s="747"/>
      <c r="E35" s="651"/>
      <c r="F35" s="745"/>
      <c r="G35" s="746"/>
      <c r="H35" s="745"/>
      <c r="I35" s="746"/>
      <c r="J35" s="745"/>
      <c r="K35" s="746"/>
      <c r="L35" s="645"/>
      <c r="M35" s="122"/>
      <c r="N35" s="50"/>
    </row>
    <row r="36" spans="4:30" ht="24" customHeight="1">
      <c r="D36" s="747"/>
      <c r="E36" s="652"/>
      <c r="F36" s="745"/>
      <c r="G36" s="746"/>
      <c r="H36" s="745"/>
      <c r="I36" s="746"/>
      <c r="J36" s="745"/>
      <c r="K36" s="746"/>
      <c r="L36" s="646"/>
      <c r="M36" s="122"/>
      <c r="N36" s="50"/>
    </row>
    <row r="37" spans="4:30" ht="24" customHeight="1">
      <c r="D37" s="747"/>
      <c r="E37" s="652"/>
      <c r="F37" s="745"/>
      <c r="G37" s="746"/>
      <c r="H37" s="745"/>
      <c r="I37" s="746"/>
      <c r="J37" s="745"/>
      <c r="K37" s="746"/>
      <c r="L37" s="646"/>
      <c r="M37" s="122"/>
      <c r="N37" s="50"/>
    </row>
    <row r="38" spans="4:30" ht="24" customHeight="1">
      <c r="D38" s="747"/>
      <c r="E38" s="652"/>
      <c r="F38" s="745"/>
      <c r="G38" s="746"/>
      <c r="H38" s="745"/>
      <c r="I38" s="746"/>
      <c r="J38" s="745"/>
      <c r="K38" s="746"/>
      <c r="L38" s="646"/>
      <c r="M38" s="122"/>
      <c r="N38" s="50"/>
      <c r="U38" s="105"/>
    </row>
    <row r="39" spans="4:30" ht="24" customHeight="1">
      <c r="D39" s="747"/>
      <c r="E39" s="652"/>
      <c r="F39" s="745"/>
      <c r="G39" s="746"/>
      <c r="H39" s="745"/>
      <c r="I39" s="746"/>
      <c r="J39" s="745"/>
      <c r="K39" s="746"/>
      <c r="L39" s="646"/>
      <c r="M39" s="122"/>
      <c r="N39" s="50"/>
      <c r="U39" s="105"/>
    </row>
    <row r="40" spans="4:30" ht="24" customHeight="1">
      <c r="D40" s="747"/>
      <c r="E40" s="652"/>
      <c r="F40" s="745"/>
      <c r="G40" s="746"/>
      <c r="H40" s="745"/>
      <c r="I40" s="746"/>
      <c r="J40" s="745"/>
      <c r="K40" s="746"/>
      <c r="L40" s="646"/>
      <c r="M40" s="122"/>
      <c r="N40" s="50"/>
      <c r="U40" s="105"/>
    </row>
    <row r="41" spans="4:30" ht="24" customHeight="1">
      <c r="D41" s="747"/>
      <c r="E41" s="653"/>
      <c r="F41" s="647"/>
      <c r="G41" s="648">
        <f>O7</f>
        <v>0</v>
      </c>
      <c r="H41" s="647"/>
      <c r="I41" s="648">
        <f>P7</f>
        <v>0</v>
      </c>
      <c r="J41" s="647"/>
      <c r="K41" s="648">
        <f>Q7</f>
        <v>0</v>
      </c>
      <c r="L41" s="646"/>
      <c r="M41" s="122"/>
      <c r="N41" s="50"/>
      <c r="U41" s="105"/>
      <c r="Z41" s="239">
        <f>O23</f>
        <v>0</v>
      </c>
      <c r="AB41" s="239">
        <f>P23</f>
        <v>0</v>
      </c>
      <c r="AD41" s="239">
        <f>Q23</f>
        <v>0</v>
      </c>
    </row>
    <row r="42" spans="4:30" ht="24" customHeight="1">
      <c r="D42" s="747"/>
      <c r="E42" s="650"/>
      <c r="F42" s="743">
        <f>AG8</f>
        <v>0</v>
      </c>
      <c r="G42" s="744"/>
      <c r="H42" s="743">
        <f>AH8</f>
        <v>0</v>
      </c>
      <c r="I42" s="744"/>
      <c r="J42" s="743">
        <f>AI8</f>
        <v>0</v>
      </c>
      <c r="K42" s="744"/>
      <c r="L42" s="644"/>
      <c r="M42" s="122"/>
      <c r="N42" s="50"/>
      <c r="U42" s="105"/>
    </row>
    <row r="43" spans="4:30" ht="24" customHeight="1">
      <c r="D43" s="747"/>
      <c r="E43" s="651"/>
      <c r="F43" s="745"/>
      <c r="G43" s="746"/>
      <c r="H43" s="745"/>
      <c r="I43" s="746"/>
      <c r="J43" s="745"/>
      <c r="K43" s="746"/>
      <c r="L43" s="645"/>
      <c r="M43" s="122"/>
      <c r="N43" s="50"/>
      <c r="U43" s="105"/>
    </row>
    <row r="44" spans="4:30" ht="24" customHeight="1">
      <c r="D44" s="747"/>
      <c r="E44" s="652"/>
      <c r="F44" s="745"/>
      <c r="G44" s="746"/>
      <c r="H44" s="745"/>
      <c r="I44" s="746"/>
      <c r="J44" s="745"/>
      <c r="K44" s="746"/>
      <c r="L44" s="646"/>
      <c r="M44" s="122"/>
      <c r="U44" s="105"/>
    </row>
    <row r="45" spans="4:30" ht="24" customHeight="1">
      <c r="D45" s="747"/>
      <c r="E45" s="652"/>
      <c r="F45" s="745"/>
      <c r="G45" s="746"/>
      <c r="H45" s="745"/>
      <c r="I45" s="746"/>
      <c r="J45" s="745"/>
      <c r="K45" s="746"/>
      <c r="L45" s="646"/>
      <c r="M45" s="122"/>
      <c r="U45" s="105"/>
    </row>
    <row r="46" spans="4:30" ht="24" customHeight="1">
      <c r="D46" s="747"/>
      <c r="E46" s="652"/>
      <c r="F46" s="745"/>
      <c r="G46" s="746"/>
      <c r="H46" s="745"/>
      <c r="I46" s="746"/>
      <c r="J46" s="745"/>
      <c r="K46" s="746"/>
      <c r="L46" s="646"/>
      <c r="M46" s="122"/>
      <c r="U46" s="105"/>
    </row>
    <row r="47" spans="4:30" ht="24" customHeight="1">
      <c r="D47" s="747"/>
      <c r="E47" s="652"/>
      <c r="F47" s="745"/>
      <c r="G47" s="746"/>
      <c r="H47" s="745"/>
      <c r="I47" s="746"/>
      <c r="J47" s="745"/>
      <c r="K47" s="746"/>
      <c r="L47" s="646"/>
      <c r="M47" s="122"/>
      <c r="U47" s="105"/>
    </row>
    <row r="48" spans="4:30" ht="24" customHeight="1">
      <c r="D48" s="747"/>
      <c r="E48" s="652"/>
      <c r="F48" s="745"/>
      <c r="G48" s="746"/>
      <c r="H48" s="745"/>
      <c r="I48" s="746"/>
      <c r="J48" s="745"/>
      <c r="K48" s="746"/>
      <c r="L48" s="646"/>
      <c r="M48" s="122"/>
      <c r="U48" s="105"/>
    </row>
    <row r="49" spans="4:30" ht="24" customHeight="1">
      <c r="D49" s="747"/>
      <c r="E49" s="653"/>
      <c r="F49" s="647"/>
      <c r="G49" s="648">
        <f>O8</f>
        <v>0</v>
      </c>
      <c r="H49" s="647"/>
      <c r="I49" s="648">
        <f>P8</f>
        <v>0</v>
      </c>
      <c r="J49" s="647"/>
      <c r="K49" s="648">
        <f>Q8</f>
        <v>0</v>
      </c>
      <c r="L49" s="646"/>
      <c r="M49" s="122"/>
      <c r="U49" s="105"/>
      <c r="Z49" s="239">
        <f>O24</f>
        <v>0</v>
      </c>
      <c r="AB49" s="239">
        <f>P24</f>
        <v>0</v>
      </c>
      <c r="AD49" s="239">
        <f>Q24</f>
        <v>0</v>
      </c>
    </row>
    <row r="50" spans="4:30" ht="12.75"/>
  </sheetData>
  <mergeCells count="21">
    <mergeCell ref="D26:D49"/>
    <mergeCell ref="D1:D11"/>
    <mergeCell ref="D12:D17"/>
    <mergeCell ref="F42:G48"/>
    <mergeCell ref="H42:I48"/>
    <mergeCell ref="F18:G24"/>
    <mergeCell ref="H18:I24"/>
    <mergeCell ref="J42:K48"/>
    <mergeCell ref="F34:G40"/>
    <mergeCell ref="H34:I40"/>
    <mergeCell ref="J34:K40"/>
    <mergeCell ref="F26:G32"/>
    <mergeCell ref="H26:I32"/>
    <mergeCell ref="J26:K32"/>
    <mergeCell ref="J18:K24"/>
    <mergeCell ref="F10:G16"/>
    <mergeCell ref="F2:G8"/>
    <mergeCell ref="H2:I8"/>
    <mergeCell ref="J2:K8"/>
    <mergeCell ref="J10:K16"/>
    <mergeCell ref="H10:I16"/>
  </mergeCells>
  <conditionalFormatting sqref="G9 I9 K9 G17 I17 K17 G25 I25 K25 G33 I33 K33 G41 I41 K41 G49 I49 K49">
    <cfRule type="expression" dxfId="40" priority="1" stopIfTrue="1">
      <formula>Z9="S"</formula>
    </cfRule>
    <cfRule type="expression" dxfId="39" priority="2" stopIfTrue="1">
      <formula>Z9="H"</formula>
    </cfRule>
    <cfRule type="expression" dxfId="38" priority="3" stopIfTrue="1">
      <formula>Z9="P"</formula>
    </cfRule>
    <cfRule type="expression" dxfId="37" priority="4" stopIfTrue="1">
      <formula>Z9="K"</formula>
    </cfRule>
    <cfRule type="expression" dxfId="36" priority="5" stopIfTrue="1">
      <formula>Z9="F"</formula>
    </cfRule>
    <cfRule type="expression" dxfId="35" priority="6" stopIfTrue="1">
      <formula>Z9="E"</formula>
    </cfRule>
    <cfRule type="expression" dxfId="34" priority="7" stopIfTrue="1">
      <formula>Z9="C"</formula>
    </cfRule>
  </conditionalFormatting>
  <printOptions horizontalCentered="1" verticalCentered="1"/>
  <pageMargins left="0.19685039370078741" right="0.19685039370078741" top="0.19685039370078741" bottom="0.19685039370078741" header="0.11811023622047245" footer="0.11811023622047245"/>
  <pageSetup paperSize="9" scale="71" fitToWidth="2"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wksMonthlyRight">
    <pageSetUpPr fitToPage="1"/>
  </sheetPr>
  <dimension ref="C1:AL50"/>
  <sheetViews>
    <sheetView showGridLines="0" showRowColHeaders="0" zoomScaleNormal="100" zoomScaleSheetLayoutView="73" workbookViewId="0"/>
  </sheetViews>
  <sheetFormatPr defaultColWidth="9.140625" defaultRowHeight="0" customHeight="1" zeroHeight="1"/>
  <cols>
    <col min="1" max="2" width="2.85546875" style="5" customWidth="1"/>
    <col min="3" max="3" width="5" style="5" customWidth="1"/>
    <col min="4" max="4" width="24" style="5" customWidth="1"/>
    <col min="5" max="5" width="4.5703125" style="5" customWidth="1"/>
    <col min="6" max="6" width="24" style="5" customWidth="1"/>
    <col min="7" max="7" width="4.5703125" style="5" customWidth="1"/>
    <col min="8" max="8" width="24" style="5" customWidth="1"/>
    <col min="9" max="9" width="4.5703125" style="5" customWidth="1"/>
    <col min="10" max="10" width="24" style="5" customWidth="1"/>
    <col min="11" max="11" width="4.5703125" style="5" customWidth="1"/>
    <col min="12" max="12" width="9.85546875" style="5" customWidth="1"/>
    <col min="13" max="13" width="1.85546875" style="5" customWidth="1"/>
    <col min="14" max="14" width="4.28515625" style="5" customWidth="1"/>
    <col min="15" max="15" width="3.7109375" style="5" customWidth="1"/>
    <col min="16" max="16" width="3.5703125" style="5" customWidth="1"/>
    <col min="17" max="22" width="3.7109375" style="5" customWidth="1"/>
    <col min="23" max="23" width="13" style="5" customWidth="1"/>
    <col min="24" max="24" width="11.85546875" style="5" customWidth="1"/>
    <col min="25" max="25" width="2.85546875" style="5" customWidth="1"/>
    <col min="26" max="26" width="4.28515625" style="5" customWidth="1"/>
    <col min="27" max="27" width="9.140625" style="5" customWidth="1"/>
    <col min="28" max="28" width="4.28515625" style="5" customWidth="1"/>
    <col min="29" max="29" width="9.140625" style="5" customWidth="1"/>
    <col min="30" max="30" width="4.28515625" style="5" customWidth="1"/>
    <col min="31" max="31" width="9.140625" style="5" customWidth="1"/>
    <col min="32" max="32" width="4.28515625" style="5" customWidth="1"/>
    <col min="33" max="33" width="2.85546875" style="5" customWidth="1"/>
    <col min="34" max="38" width="9.140625" style="5" customWidth="1"/>
    <col min="39" max="16384" width="9.140625" style="5"/>
  </cols>
  <sheetData>
    <row r="1" spans="3:38" ht="18" customHeight="1">
      <c r="C1" s="641"/>
      <c r="D1" s="642" t="str">
        <f ca="1">UPPER('GPlan-Translations'!C115)</f>
        <v>QUINTA</v>
      </c>
      <c r="E1" s="643"/>
      <c r="F1" s="642" t="str">
        <f ca="1">UPPER('GPlan-Translations'!C116)</f>
        <v>SEXTA</v>
      </c>
      <c r="G1" s="643"/>
      <c r="H1" s="642" t="str">
        <f ca="1">UPPER('GPlan-Translations'!C117)</f>
        <v>SÁBADO</v>
      </c>
      <c r="I1" s="643"/>
      <c r="J1" s="642" t="str">
        <f ca="1">UPPER('GPlan-Translations'!C111)</f>
        <v>DOMINGO</v>
      </c>
      <c r="K1" s="643"/>
      <c r="L1" s="759" t="str">
        <f>X12</f>
        <v xml:space="preserve"> </v>
      </c>
      <c r="M1" s="158"/>
      <c r="N1" s="112"/>
      <c r="O1" s="147"/>
      <c r="P1" s="147"/>
      <c r="Q1" s="147"/>
      <c r="R1" s="147"/>
      <c r="S1" s="147"/>
      <c r="T1" s="147"/>
      <c r="V1" s="112"/>
      <c r="W1" s="112"/>
      <c r="X1" s="112"/>
    </row>
    <row r="2" spans="3:38" ht="24" customHeight="1">
      <c r="C2" s="644"/>
      <c r="D2" s="743">
        <f>AI3</f>
        <v>0</v>
      </c>
      <c r="E2" s="744"/>
      <c r="F2" s="743">
        <f>AJ3</f>
        <v>0</v>
      </c>
      <c r="G2" s="744"/>
      <c r="H2" s="743">
        <f>AK3</f>
        <v>0</v>
      </c>
      <c r="I2" s="751"/>
      <c r="J2" s="743">
        <f>AL3</f>
        <v>0</v>
      </c>
      <c r="K2" s="751"/>
      <c r="L2" s="759"/>
      <c r="M2" s="122"/>
      <c r="N2" s="50"/>
      <c r="O2" s="135" t="s">
        <v>583</v>
      </c>
      <c r="P2" s="134" t="s">
        <v>585</v>
      </c>
      <c r="Q2" s="134" t="s">
        <v>587</v>
      </c>
      <c r="R2" s="134" t="s">
        <v>587</v>
      </c>
      <c r="S2" s="134" t="s">
        <v>583</v>
      </c>
      <c r="T2" s="146" t="s">
        <v>583</v>
      </c>
      <c r="U2" s="145" t="s">
        <v>581</v>
      </c>
      <c r="W2" s="150" t="s">
        <v>18</v>
      </c>
      <c r="X2" s="253" t="s">
        <v>125</v>
      </c>
    </row>
    <row r="3" spans="3:38" ht="24" customHeight="1">
      <c r="C3" s="645"/>
      <c r="D3" s="745"/>
      <c r="E3" s="746"/>
      <c r="F3" s="745"/>
      <c r="G3" s="746"/>
      <c r="H3" s="752"/>
      <c r="I3" s="753"/>
      <c r="J3" s="752"/>
      <c r="K3" s="753"/>
      <c r="L3" s="759"/>
      <c r="M3" s="122"/>
      <c r="O3" s="144"/>
      <c r="P3" s="143"/>
      <c r="Q3" s="143"/>
      <c r="R3" s="143"/>
      <c r="S3" s="143"/>
      <c r="T3" s="142"/>
      <c r="U3" s="141"/>
      <c r="W3" s="150"/>
      <c r="X3" s="253" t="s">
        <v>661</v>
      </c>
      <c r="AI3" s="353"/>
      <c r="AJ3" s="353"/>
      <c r="AK3" s="353"/>
      <c r="AL3" s="353"/>
    </row>
    <row r="4" spans="3:38" ht="24" customHeight="1">
      <c r="C4" s="646"/>
      <c r="D4" s="745"/>
      <c r="E4" s="746"/>
      <c r="F4" s="745"/>
      <c r="G4" s="746"/>
      <c r="H4" s="752"/>
      <c r="I4" s="753"/>
      <c r="J4" s="752"/>
      <c r="K4" s="753"/>
      <c r="L4" s="759"/>
      <c r="M4" s="122"/>
      <c r="N4" s="50"/>
      <c r="O4" s="85"/>
      <c r="P4" s="86"/>
      <c r="Q4" s="86"/>
      <c r="R4" s="86"/>
      <c r="S4" s="86"/>
      <c r="T4" s="140"/>
      <c r="U4" s="139"/>
      <c r="W4" s="150"/>
      <c r="X4" s="253" t="s">
        <v>660</v>
      </c>
      <c r="AI4" s="353"/>
      <c r="AJ4" s="353"/>
      <c r="AK4" s="353"/>
      <c r="AL4" s="353"/>
    </row>
    <row r="5" spans="3:38" ht="24" customHeight="1">
      <c r="C5" s="646"/>
      <c r="D5" s="745"/>
      <c r="E5" s="746"/>
      <c r="F5" s="745"/>
      <c r="G5" s="746"/>
      <c r="H5" s="752"/>
      <c r="I5" s="753"/>
      <c r="J5" s="752"/>
      <c r="K5" s="753"/>
      <c r="L5" s="759"/>
      <c r="M5" s="122"/>
      <c r="N5" s="50"/>
      <c r="O5" s="85"/>
      <c r="P5" s="86"/>
      <c r="Q5" s="86"/>
      <c r="R5" s="86"/>
      <c r="S5" s="86"/>
      <c r="T5" s="140"/>
      <c r="U5" s="139"/>
      <c r="W5" s="153"/>
      <c r="X5" s="253" t="s">
        <v>659</v>
      </c>
      <c r="AI5" s="353"/>
      <c r="AJ5" s="353"/>
      <c r="AK5" s="353"/>
      <c r="AL5" s="353"/>
    </row>
    <row r="6" spans="3:38" ht="24" customHeight="1">
      <c r="C6" s="646"/>
      <c r="D6" s="745"/>
      <c r="E6" s="746"/>
      <c r="F6" s="745"/>
      <c r="G6" s="746"/>
      <c r="H6" s="752"/>
      <c r="I6" s="753"/>
      <c r="J6" s="752"/>
      <c r="K6" s="753"/>
      <c r="L6" s="759"/>
      <c r="M6" s="122"/>
      <c r="N6" s="50"/>
      <c r="O6" s="85"/>
      <c r="P6" s="86"/>
      <c r="Q6" s="86"/>
      <c r="R6" s="86"/>
      <c r="S6" s="86"/>
      <c r="T6" s="140"/>
      <c r="U6" s="139"/>
      <c r="W6" s="150"/>
      <c r="X6" s="253" t="s">
        <v>658</v>
      </c>
      <c r="AI6" s="353"/>
      <c r="AJ6" s="353"/>
      <c r="AK6" s="353"/>
      <c r="AL6" s="353"/>
    </row>
    <row r="7" spans="3:38" ht="24" customHeight="1">
      <c r="C7" s="646"/>
      <c r="D7" s="745"/>
      <c r="E7" s="746"/>
      <c r="F7" s="745"/>
      <c r="G7" s="746"/>
      <c r="H7" s="752"/>
      <c r="I7" s="753"/>
      <c r="J7" s="752"/>
      <c r="K7" s="753"/>
      <c r="L7" s="759"/>
      <c r="M7" s="122"/>
      <c r="N7" s="50"/>
      <c r="O7" s="85"/>
      <c r="P7" s="86"/>
      <c r="Q7" s="86"/>
      <c r="R7" s="86"/>
      <c r="S7" s="86"/>
      <c r="T7" s="140"/>
      <c r="U7" s="139"/>
      <c r="AI7" s="353"/>
      <c r="AJ7" s="353"/>
      <c r="AK7" s="353"/>
      <c r="AL7" s="353"/>
    </row>
    <row r="8" spans="3:38" ht="24" customHeight="1">
      <c r="C8" s="646"/>
      <c r="D8" s="745"/>
      <c r="E8" s="746"/>
      <c r="F8" s="745"/>
      <c r="G8" s="746"/>
      <c r="H8" s="752"/>
      <c r="I8" s="753"/>
      <c r="J8" s="752"/>
      <c r="K8" s="753"/>
      <c r="L8" s="759"/>
      <c r="M8" s="122"/>
      <c r="N8" s="50"/>
      <c r="O8" s="93"/>
      <c r="P8" s="94"/>
      <c r="Q8" s="94"/>
      <c r="R8" s="94"/>
      <c r="S8" s="94"/>
      <c r="T8" s="138"/>
      <c r="U8" s="137"/>
      <c r="W8" s="53" t="s">
        <v>27</v>
      </c>
      <c r="X8" s="163"/>
      <c r="AI8" s="353"/>
      <c r="AJ8" s="353"/>
      <c r="AK8" s="353"/>
      <c r="AL8" s="353"/>
    </row>
    <row r="9" spans="3:38" ht="24" customHeight="1">
      <c r="C9" s="646"/>
      <c r="D9" s="647"/>
      <c r="E9" s="648">
        <f>R3</f>
        <v>0</v>
      </c>
      <c r="F9" s="647"/>
      <c r="G9" s="648">
        <f>S3</f>
        <v>0</v>
      </c>
      <c r="H9" s="647"/>
      <c r="I9" s="648">
        <f>T3</f>
        <v>0</v>
      </c>
      <c r="J9" s="647"/>
      <c r="K9" s="648">
        <f>U3</f>
        <v>0</v>
      </c>
      <c r="L9" s="759"/>
      <c r="M9" s="122"/>
      <c r="N9" s="50"/>
      <c r="W9" s="148" t="s">
        <v>433</v>
      </c>
      <c r="X9" s="249"/>
      <c r="Z9" s="239" t="str">
        <f>R19</f>
        <v/>
      </c>
      <c r="AB9" s="239" t="str">
        <f>S19</f>
        <v/>
      </c>
      <c r="AD9" s="239" t="str">
        <f>T19</f>
        <v/>
      </c>
      <c r="AF9" s="239" t="str">
        <f>U19</f>
        <v/>
      </c>
    </row>
    <row r="10" spans="3:38" ht="24" customHeight="1">
      <c r="C10" s="644"/>
      <c r="D10" s="755">
        <f>AI4</f>
        <v>0</v>
      </c>
      <c r="E10" s="756"/>
      <c r="F10" s="755">
        <f>AJ4</f>
        <v>0</v>
      </c>
      <c r="G10" s="756"/>
      <c r="H10" s="743">
        <f>AK4</f>
        <v>0</v>
      </c>
      <c r="I10" s="744"/>
      <c r="J10" s="743">
        <f>AL4</f>
        <v>0</v>
      </c>
      <c r="K10" s="744"/>
      <c r="L10" s="759"/>
      <c r="M10" s="122"/>
      <c r="N10" s="50"/>
      <c r="R10" s="112" t="s">
        <v>587</v>
      </c>
      <c r="S10" s="112" t="s">
        <v>583</v>
      </c>
      <c r="T10" s="112" t="s">
        <v>583</v>
      </c>
      <c r="U10" s="112" t="s">
        <v>581</v>
      </c>
    </row>
    <row r="11" spans="3:38" ht="24" customHeight="1">
      <c r="C11" s="645"/>
      <c r="D11" s="757"/>
      <c r="E11" s="758"/>
      <c r="F11" s="757"/>
      <c r="G11" s="758"/>
      <c r="H11" s="745"/>
      <c r="I11" s="746"/>
      <c r="J11" s="745"/>
      <c r="K11" s="746"/>
      <c r="L11" s="759"/>
      <c r="M11" s="122"/>
      <c r="N11" s="50"/>
      <c r="O11" s="352"/>
      <c r="P11" s="352"/>
      <c r="Q11" s="352"/>
      <c r="R11" s="481"/>
      <c r="S11" s="355"/>
      <c r="T11" s="355"/>
      <c r="U11" s="356"/>
      <c r="W11" s="152" t="s">
        <v>439</v>
      </c>
      <c r="X11" s="151"/>
    </row>
    <row r="12" spans="3:38" ht="24" customHeight="1">
      <c r="C12" s="646"/>
      <c r="D12" s="757"/>
      <c r="E12" s="758"/>
      <c r="F12" s="757"/>
      <c r="G12" s="758"/>
      <c r="H12" s="745"/>
      <c r="I12" s="746"/>
      <c r="J12" s="745"/>
      <c r="K12" s="746"/>
      <c r="L12" s="754" t="str">
        <f>W2</f>
        <v xml:space="preserve"> </v>
      </c>
      <c r="M12" s="122"/>
      <c r="N12" s="50"/>
      <c r="O12" s="352"/>
      <c r="P12" s="352"/>
      <c r="Q12" s="352"/>
      <c r="R12" s="357"/>
      <c r="S12" s="352"/>
      <c r="T12" s="352"/>
      <c r="U12" s="358"/>
      <c r="W12" s="136" t="s">
        <v>657</v>
      </c>
      <c r="X12" s="250" t="s">
        <v>18</v>
      </c>
    </row>
    <row r="13" spans="3:38" ht="24" customHeight="1">
      <c r="C13" s="646"/>
      <c r="D13" s="757"/>
      <c r="E13" s="758"/>
      <c r="F13" s="757"/>
      <c r="G13" s="758"/>
      <c r="H13" s="745"/>
      <c r="I13" s="746"/>
      <c r="J13" s="745"/>
      <c r="K13" s="746"/>
      <c r="L13" s="754"/>
      <c r="M13" s="122"/>
      <c r="N13" s="50"/>
      <c r="O13" s="352"/>
      <c r="P13" s="352"/>
      <c r="Q13" s="352"/>
      <c r="R13" s="357"/>
      <c r="S13" s="352"/>
      <c r="T13" s="352"/>
      <c r="U13" s="358"/>
      <c r="W13" s="136" t="s">
        <v>656</v>
      </c>
      <c r="X13" s="149"/>
    </row>
    <row r="14" spans="3:38" ht="24" customHeight="1">
      <c r="C14" s="646"/>
      <c r="D14" s="757"/>
      <c r="E14" s="758"/>
      <c r="F14" s="757"/>
      <c r="G14" s="758"/>
      <c r="H14" s="745"/>
      <c r="I14" s="746"/>
      <c r="J14" s="745"/>
      <c r="K14" s="746"/>
      <c r="L14" s="754"/>
      <c r="M14" s="122"/>
      <c r="N14" s="50"/>
      <c r="O14" s="352"/>
      <c r="P14" s="352"/>
      <c r="Q14" s="352"/>
      <c r="R14" s="357"/>
      <c r="S14" s="352"/>
      <c r="T14" s="352"/>
      <c r="U14" s="358"/>
      <c r="W14" s="148" t="s">
        <v>655</v>
      </c>
      <c r="X14" s="251"/>
    </row>
    <row r="15" spans="3:38" ht="24" customHeight="1">
      <c r="C15" s="646"/>
      <c r="D15" s="757"/>
      <c r="E15" s="758"/>
      <c r="F15" s="757"/>
      <c r="G15" s="758"/>
      <c r="H15" s="745"/>
      <c r="I15" s="746"/>
      <c r="J15" s="745"/>
      <c r="K15" s="746"/>
      <c r="L15" s="754"/>
      <c r="M15" s="122"/>
      <c r="N15" s="50"/>
      <c r="O15" s="352"/>
      <c r="P15" s="352"/>
      <c r="Q15" s="352"/>
      <c r="R15" s="357"/>
      <c r="S15" s="352"/>
      <c r="T15" s="352"/>
      <c r="U15" s="358"/>
      <c r="W15" s="59">
        <v>1</v>
      </c>
      <c r="X15" s="57" t="str">
        <f ca="1">UPPER('GPlan-Translations'!C147)</f>
        <v>JANEIRO</v>
      </c>
    </row>
    <row r="16" spans="3:38" ht="24" customHeight="1">
      <c r="C16" s="646"/>
      <c r="D16" s="757"/>
      <c r="E16" s="758"/>
      <c r="F16" s="757"/>
      <c r="G16" s="758"/>
      <c r="H16" s="745"/>
      <c r="I16" s="746"/>
      <c r="J16" s="745"/>
      <c r="K16" s="746"/>
      <c r="L16" s="754"/>
      <c r="M16" s="122"/>
      <c r="O16" s="352"/>
      <c r="P16" s="352"/>
      <c r="Q16" s="352"/>
      <c r="R16" s="359"/>
      <c r="S16" s="482"/>
      <c r="T16" s="482"/>
      <c r="U16" s="361"/>
      <c r="W16" s="59">
        <v>2</v>
      </c>
      <c r="X16" s="57" t="str">
        <f ca="1">UPPER('GPlan-Translations'!C148)</f>
        <v>FEVEREIRO</v>
      </c>
    </row>
    <row r="17" spans="3:32" ht="24" customHeight="1">
      <c r="C17" s="646"/>
      <c r="D17" s="647"/>
      <c r="E17" s="648">
        <f>R4</f>
        <v>0</v>
      </c>
      <c r="F17" s="647"/>
      <c r="G17" s="648">
        <f>S4</f>
        <v>0</v>
      </c>
      <c r="H17" s="647"/>
      <c r="I17" s="648">
        <f>T4</f>
        <v>0</v>
      </c>
      <c r="J17" s="647"/>
      <c r="K17" s="648">
        <f>U4</f>
        <v>0</v>
      </c>
      <c r="L17" s="754"/>
      <c r="M17" s="122"/>
      <c r="W17" s="59">
        <v>3</v>
      </c>
      <c r="X17" s="57" t="str">
        <f ca="1">UPPER('GPlan-Translations'!C149)</f>
        <v>MARÇO</v>
      </c>
      <c r="Z17" s="239" t="str">
        <f>R20</f>
        <v/>
      </c>
      <c r="AB17" s="239" t="str">
        <f>S20</f>
        <v/>
      </c>
      <c r="AD17" s="239" t="str">
        <f>T20</f>
        <v/>
      </c>
      <c r="AF17" s="239" t="str">
        <f>U20</f>
        <v/>
      </c>
    </row>
    <row r="18" spans="3:32" ht="24" customHeight="1">
      <c r="C18" s="644"/>
      <c r="D18" s="743">
        <f>AI5</f>
        <v>0</v>
      </c>
      <c r="E18" s="744"/>
      <c r="F18" s="743">
        <f>AJ5</f>
        <v>0</v>
      </c>
      <c r="G18" s="744"/>
      <c r="H18" s="743">
        <f>AK5</f>
        <v>0</v>
      </c>
      <c r="I18" s="744"/>
      <c r="J18" s="743">
        <f>AL5</f>
        <v>0</v>
      </c>
      <c r="K18" s="744"/>
      <c r="M18" s="122"/>
      <c r="N18" s="50"/>
      <c r="O18" s="132"/>
      <c r="P18" s="133"/>
      <c r="Q18" s="133"/>
      <c r="R18" s="134" t="s">
        <v>587</v>
      </c>
      <c r="S18" s="134" t="s">
        <v>583</v>
      </c>
      <c r="T18" s="146" t="s">
        <v>583</v>
      </c>
      <c r="U18" s="145" t="s">
        <v>581</v>
      </c>
      <c r="W18" s="59">
        <v>4</v>
      </c>
      <c r="X18" s="57" t="str">
        <f ca="1">UPPER('GPlan-Translations'!C150)</f>
        <v>ABRIL</v>
      </c>
    </row>
    <row r="19" spans="3:32" ht="24" customHeight="1">
      <c r="C19" s="645"/>
      <c r="D19" s="745"/>
      <c r="E19" s="746"/>
      <c r="F19" s="745"/>
      <c r="G19" s="746"/>
      <c r="H19" s="745"/>
      <c r="I19" s="746"/>
      <c r="J19" s="745"/>
      <c r="K19" s="746"/>
      <c r="M19" s="122"/>
      <c r="N19" s="50"/>
      <c r="O19" s="128"/>
      <c r="P19" s="129"/>
      <c r="Q19" s="129"/>
      <c r="R19" s="89" t="str">
        <f>IFERROR(IF(R3=" ","",INDEX(#REF!,R11)),"")</f>
        <v/>
      </c>
      <c r="S19" s="89" t="str">
        <f>IFERROR(IF(S3=" ","",INDEX(#REF!,S11)),"")</f>
        <v/>
      </c>
      <c r="T19" s="162" t="str">
        <f>IFERROR(IF(T3=" ","",INDEX(#REF!,T11)),"")</f>
        <v/>
      </c>
      <c r="U19" s="161" t="str">
        <f>IFERROR(IF(U3=" ","",INDEX(#REF!,U11)),"")</f>
        <v/>
      </c>
      <c r="W19" s="59">
        <v>5</v>
      </c>
      <c r="X19" s="57" t="str">
        <f ca="1">UPPER('GPlan-Translations'!C151)</f>
        <v>MAIO</v>
      </c>
    </row>
    <row r="20" spans="3:32" ht="24" customHeight="1">
      <c r="C20" s="646"/>
      <c r="D20" s="745"/>
      <c r="E20" s="746"/>
      <c r="F20" s="745"/>
      <c r="G20" s="746"/>
      <c r="H20" s="745"/>
      <c r="I20" s="746"/>
      <c r="J20" s="745"/>
      <c r="K20" s="746"/>
      <c r="M20" s="122"/>
      <c r="N20" s="344"/>
      <c r="O20" s="128"/>
      <c r="P20" s="129"/>
      <c r="Q20" s="129"/>
      <c r="R20" s="89" t="str">
        <f>IFERROR(IF(R4=" ","",INDEX(#REF!,R12)),"")</f>
        <v/>
      </c>
      <c r="S20" s="89" t="str">
        <f>IFERROR(IF(S4=" ","",INDEX(#REF!,S12)),"")</f>
        <v/>
      </c>
      <c r="T20" s="162" t="str">
        <f>IFERROR(IF(T4=" ","",INDEX(#REF!,T12)),"")</f>
        <v/>
      </c>
      <c r="U20" s="161" t="str">
        <f>IFERROR(IF(U4=" ","",INDEX(#REF!,U12)),"")</f>
        <v/>
      </c>
      <c r="W20" s="59">
        <v>6</v>
      </c>
      <c r="X20" s="57" t="str">
        <f ca="1">UPPER('GPlan-Translations'!C152)</f>
        <v>JUNHO</v>
      </c>
    </row>
    <row r="21" spans="3:32" ht="24" customHeight="1">
      <c r="C21" s="646"/>
      <c r="D21" s="745"/>
      <c r="E21" s="746"/>
      <c r="F21" s="745"/>
      <c r="G21" s="746"/>
      <c r="H21" s="745"/>
      <c r="I21" s="746"/>
      <c r="J21" s="745"/>
      <c r="K21" s="746"/>
      <c r="M21" s="122"/>
      <c r="N21" s="344"/>
      <c r="O21" s="128"/>
      <c r="P21" s="129"/>
      <c r="Q21" s="129"/>
      <c r="R21" s="89" t="str">
        <f>IFERROR(IF(R5=" ","",INDEX(#REF!,R13)),"")</f>
        <v/>
      </c>
      <c r="S21" s="89" t="str">
        <f>IFERROR(IF(S5=" ","",INDEX(#REF!,S13)),"")</f>
        <v/>
      </c>
      <c r="T21" s="162" t="str">
        <f>IFERROR(IF(T5=" ","",INDEX(#REF!,T13)),"")</f>
        <v/>
      </c>
      <c r="U21" s="161" t="str">
        <f>IFERROR(IF(U5=" ","",INDEX(#REF!,U13)),"")</f>
        <v/>
      </c>
      <c r="W21" s="59">
        <v>7</v>
      </c>
      <c r="X21" s="57" t="str">
        <f ca="1">UPPER('GPlan-Translations'!C153)</f>
        <v>JULHO</v>
      </c>
    </row>
    <row r="22" spans="3:32" ht="24" customHeight="1">
      <c r="C22" s="646"/>
      <c r="D22" s="745"/>
      <c r="E22" s="746"/>
      <c r="F22" s="745"/>
      <c r="G22" s="746"/>
      <c r="H22" s="745"/>
      <c r="I22" s="746"/>
      <c r="J22" s="745"/>
      <c r="K22" s="746"/>
      <c r="M22" s="122"/>
      <c r="N22" s="344"/>
      <c r="O22" s="128"/>
      <c r="P22" s="129"/>
      <c r="Q22" s="129"/>
      <c r="R22" s="89" t="str">
        <f>IFERROR(IF(R6=" ","",INDEX(#REF!,R14)),"")</f>
        <v/>
      </c>
      <c r="S22" s="89" t="str">
        <f>IFERROR(IF(S6=" ","",INDEX(#REF!,S14)),"")</f>
        <v/>
      </c>
      <c r="T22" s="162" t="str">
        <f>IFERROR(IF(T6=" ","",INDEX(#REF!,T14)),"")</f>
        <v/>
      </c>
      <c r="U22" s="161" t="str">
        <f>IFERROR(IF(U6=" ","",INDEX(#REF!,U14)),"")</f>
        <v/>
      </c>
      <c r="W22" s="59">
        <v>8</v>
      </c>
      <c r="X22" s="57" t="str">
        <f ca="1">UPPER('GPlan-Translations'!C154)</f>
        <v>AGOSTO</v>
      </c>
    </row>
    <row r="23" spans="3:32" ht="24" customHeight="1">
      <c r="C23" s="646"/>
      <c r="D23" s="745"/>
      <c r="E23" s="746"/>
      <c r="F23" s="745"/>
      <c r="G23" s="746"/>
      <c r="H23" s="745"/>
      <c r="I23" s="746"/>
      <c r="J23" s="745"/>
      <c r="K23" s="746"/>
      <c r="M23" s="122"/>
      <c r="N23" s="344"/>
      <c r="O23" s="128"/>
      <c r="P23" s="129"/>
      <c r="Q23" s="129"/>
      <c r="R23" s="89" t="str">
        <f>IFERROR(IF(R7=" ","",INDEX(#REF!,R15)),"")</f>
        <v/>
      </c>
      <c r="S23" s="89" t="str">
        <f>IFERROR(IF(S7=" ","",INDEX(#REF!,S15)),"")</f>
        <v/>
      </c>
      <c r="T23" s="162" t="str">
        <f>IFERROR(IF(T7=" ","",INDEX(#REF!,T15)),"")</f>
        <v/>
      </c>
      <c r="U23" s="161" t="str">
        <f>IFERROR(IF(U7=" ","",INDEX(#REF!,U15)),"")</f>
        <v/>
      </c>
      <c r="W23" s="59">
        <v>9</v>
      </c>
      <c r="X23" s="57" t="str">
        <f ca="1">UPPER('GPlan-Translations'!C155)</f>
        <v>SETEMBRO</v>
      </c>
    </row>
    <row r="24" spans="3:32" ht="24" customHeight="1">
      <c r="C24" s="646"/>
      <c r="D24" s="745"/>
      <c r="E24" s="746"/>
      <c r="F24" s="745"/>
      <c r="G24" s="746"/>
      <c r="H24" s="745"/>
      <c r="I24" s="746"/>
      <c r="J24" s="745"/>
      <c r="K24" s="746"/>
      <c r="M24" s="122"/>
      <c r="N24" s="344"/>
      <c r="O24" s="124"/>
      <c r="P24" s="125"/>
      <c r="Q24" s="125"/>
      <c r="R24" s="101" t="str">
        <f>IFERROR(IF(R8=" ","",INDEX(#REF!,R16)),"")</f>
        <v/>
      </c>
      <c r="S24" s="101" t="str">
        <f>IFERROR(IF(S8=" ","",INDEX(#REF!,S16)),"")</f>
        <v/>
      </c>
      <c r="T24" s="160" t="str">
        <f>IFERROR(IF(T8=" ","",INDEX(#REF!,T16)),"")</f>
        <v/>
      </c>
      <c r="U24" s="159" t="str">
        <f>IFERROR(IF(U8=" ","",INDEX(#REF!,U16)),"")</f>
        <v/>
      </c>
      <c r="W24" s="136">
        <v>10</v>
      </c>
      <c r="X24" s="57" t="str">
        <f ca="1">UPPER('GPlan-Translations'!C156)</f>
        <v>OUTUBRO</v>
      </c>
    </row>
    <row r="25" spans="3:32" ht="24" customHeight="1">
      <c r="C25" s="646"/>
      <c r="D25" s="647"/>
      <c r="E25" s="648">
        <f>R5</f>
        <v>0</v>
      </c>
      <c r="F25" s="647"/>
      <c r="G25" s="648">
        <f>S5</f>
        <v>0</v>
      </c>
      <c r="H25" s="647"/>
      <c r="I25" s="648">
        <f>T5</f>
        <v>0</v>
      </c>
      <c r="J25" s="647"/>
      <c r="K25" s="648">
        <f>U5</f>
        <v>0</v>
      </c>
      <c r="M25" s="122"/>
      <c r="N25" s="344"/>
      <c r="W25" s="59">
        <v>11</v>
      </c>
      <c r="X25" s="57" t="str">
        <f ca="1">UPPER('GPlan-Translations'!C157)</f>
        <v>NOVEMBRO</v>
      </c>
      <c r="Z25" s="239" t="str">
        <f>R21</f>
        <v/>
      </c>
      <c r="AB25" s="239" t="str">
        <f>S21</f>
        <v/>
      </c>
      <c r="AD25" s="239" t="str">
        <f>T21</f>
        <v/>
      </c>
      <c r="AF25" s="239" t="str">
        <f>U21</f>
        <v/>
      </c>
    </row>
    <row r="26" spans="3:32" ht="24" customHeight="1">
      <c r="C26" s="644"/>
      <c r="D26" s="743">
        <f>AI6</f>
        <v>0</v>
      </c>
      <c r="E26" s="744"/>
      <c r="F26" s="743">
        <f>AJ6</f>
        <v>0</v>
      </c>
      <c r="G26" s="744"/>
      <c r="H26" s="743">
        <f>AK6</f>
        <v>0</v>
      </c>
      <c r="I26" s="744"/>
      <c r="J26" s="743">
        <f>AL6</f>
        <v>0</v>
      </c>
      <c r="K26" s="744"/>
      <c r="L26" s="750" t="str">
        <f ca="1">'GPlan-Translations'!C213</f>
        <v>PLANEJAMENTO MENSAL</v>
      </c>
      <c r="M26" s="122"/>
      <c r="W26" s="66">
        <v>12</v>
      </c>
      <c r="X26" s="58" t="str">
        <f ca="1">UPPER('GPlan-Translations'!C158)</f>
        <v>DEZEMBRO</v>
      </c>
    </row>
    <row r="27" spans="3:32" ht="24" customHeight="1">
      <c r="C27" s="645"/>
      <c r="D27" s="745"/>
      <c r="E27" s="746"/>
      <c r="F27" s="745"/>
      <c r="G27" s="746"/>
      <c r="H27" s="745"/>
      <c r="I27" s="746"/>
      <c r="J27" s="745"/>
      <c r="K27" s="746"/>
      <c r="L27" s="750"/>
      <c r="M27" s="122"/>
    </row>
    <row r="28" spans="3:32" ht="24" customHeight="1">
      <c r="C28" s="646"/>
      <c r="D28" s="745"/>
      <c r="E28" s="746"/>
      <c r="F28" s="745"/>
      <c r="G28" s="746"/>
      <c r="H28" s="745"/>
      <c r="I28" s="746"/>
      <c r="J28" s="745"/>
      <c r="K28" s="746"/>
      <c r="L28" s="750"/>
      <c r="M28" s="122"/>
    </row>
    <row r="29" spans="3:32" ht="24" customHeight="1">
      <c r="C29" s="646"/>
      <c r="D29" s="745"/>
      <c r="E29" s="746"/>
      <c r="F29" s="745"/>
      <c r="G29" s="746"/>
      <c r="H29" s="745"/>
      <c r="I29" s="746"/>
      <c r="J29" s="745"/>
      <c r="K29" s="746"/>
      <c r="L29" s="750"/>
      <c r="M29" s="122"/>
      <c r="N29" s="50"/>
    </row>
    <row r="30" spans="3:32" ht="24" customHeight="1">
      <c r="C30" s="646"/>
      <c r="D30" s="745"/>
      <c r="E30" s="746"/>
      <c r="F30" s="745"/>
      <c r="G30" s="746"/>
      <c r="H30" s="745"/>
      <c r="I30" s="746"/>
      <c r="J30" s="745"/>
      <c r="K30" s="746"/>
      <c r="L30" s="750"/>
      <c r="M30" s="122"/>
      <c r="N30" s="50"/>
    </row>
    <row r="31" spans="3:32" ht="24" customHeight="1">
      <c r="C31" s="646"/>
      <c r="D31" s="745"/>
      <c r="E31" s="746"/>
      <c r="F31" s="745"/>
      <c r="G31" s="746"/>
      <c r="H31" s="745"/>
      <c r="I31" s="746"/>
      <c r="J31" s="745"/>
      <c r="K31" s="746"/>
      <c r="L31" s="750"/>
      <c r="M31" s="122"/>
      <c r="N31" s="50"/>
    </row>
    <row r="32" spans="3:32" ht="24" customHeight="1">
      <c r="C32" s="646"/>
      <c r="D32" s="745"/>
      <c r="E32" s="746"/>
      <c r="F32" s="745"/>
      <c r="G32" s="746"/>
      <c r="H32" s="745"/>
      <c r="I32" s="746"/>
      <c r="J32" s="745"/>
      <c r="K32" s="746"/>
      <c r="L32" s="750"/>
      <c r="M32" s="122"/>
      <c r="N32" s="50"/>
    </row>
    <row r="33" spans="3:32" ht="24" customHeight="1">
      <c r="C33" s="646"/>
      <c r="D33" s="647"/>
      <c r="E33" s="648">
        <f>R6</f>
        <v>0</v>
      </c>
      <c r="F33" s="647"/>
      <c r="G33" s="648">
        <f>S6</f>
        <v>0</v>
      </c>
      <c r="H33" s="647"/>
      <c r="I33" s="648">
        <f>T6</f>
        <v>0</v>
      </c>
      <c r="J33" s="647"/>
      <c r="K33" s="648">
        <f>U6</f>
        <v>0</v>
      </c>
      <c r="L33" s="750"/>
      <c r="M33" s="122"/>
      <c r="N33" s="50"/>
      <c r="Z33" s="239" t="str">
        <f>R22</f>
        <v/>
      </c>
      <c r="AB33" s="239" t="str">
        <f>S22</f>
        <v/>
      </c>
      <c r="AD33" s="239" t="str">
        <f>T22</f>
        <v/>
      </c>
      <c r="AF33" s="239" t="str">
        <f>U22</f>
        <v/>
      </c>
    </row>
    <row r="34" spans="3:32" ht="24" customHeight="1">
      <c r="C34" s="644"/>
      <c r="D34" s="743">
        <f>AI7</f>
        <v>0</v>
      </c>
      <c r="E34" s="751"/>
      <c r="F34" s="743">
        <f>AJ7</f>
        <v>0</v>
      </c>
      <c r="G34" s="744"/>
      <c r="H34" s="743">
        <f>AK7</f>
        <v>0</v>
      </c>
      <c r="I34" s="744"/>
      <c r="J34" s="743">
        <f>AL7</f>
        <v>0</v>
      </c>
      <c r="K34" s="744"/>
      <c r="L34" s="750"/>
      <c r="M34" s="122"/>
      <c r="N34" s="50"/>
    </row>
    <row r="35" spans="3:32" ht="24" customHeight="1">
      <c r="C35" s="645"/>
      <c r="D35" s="752"/>
      <c r="E35" s="753"/>
      <c r="F35" s="745"/>
      <c r="G35" s="746"/>
      <c r="H35" s="745"/>
      <c r="I35" s="746"/>
      <c r="J35" s="745"/>
      <c r="K35" s="746"/>
      <c r="L35" s="750"/>
      <c r="M35" s="122"/>
      <c r="N35" s="50"/>
    </row>
    <row r="36" spans="3:32" ht="24" customHeight="1">
      <c r="C36" s="646"/>
      <c r="D36" s="752"/>
      <c r="E36" s="753"/>
      <c r="F36" s="745"/>
      <c r="G36" s="746"/>
      <c r="H36" s="745"/>
      <c r="I36" s="746"/>
      <c r="J36" s="745"/>
      <c r="K36" s="746"/>
      <c r="L36" s="750"/>
      <c r="M36" s="122"/>
      <c r="N36" s="50"/>
    </row>
    <row r="37" spans="3:32" ht="24" customHeight="1">
      <c r="C37" s="646"/>
      <c r="D37" s="752"/>
      <c r="E37" s="753"/>
      <c r="F37" s="745"/>
      <c r="G37" s="746"/>
      <c r="H37" s="745"/>
      <c r="I37" s="746"/>
      <c r="J37" s="745"/>
      <c r="K37" s="746"/>
      <c r="L37" s="750"/>
      <c r="M37" s="122"/>
      <c r="N37" s="50"/>
    </row>
    <row r="38" spans="3:32" ht="24" customHeight="1">
      <c r="C38" s="646"/>
      <c r="D38" s="752"/>
      <c r="E38" s="753"/>
      <c r="F38" s="745"/>
      <c r="G38" s="746"/>
      <c r="H38" s="745"/>
      <c r="I38" s="746"/>
      <c r="J38" s="745"/>
      <c r="K38" s="746"/>
      <c r="L38" s="750"/>
      <c r="M38" s="122"/>
      <c r="N38" s="50"/>
      <c r="U38" s="105"/>
    </row>
    <row r="39" spans="3:32" ht="24" customHeight="1">
      <c r="C39" s="646"/>
      <c r="D39" s="752"/>
      <c r="E39" s="753"/>
      <c r="F39" s="745"/>
      <c r="G39" s="746"/>
      <c r="H39" s="745"/>
      <c r="I39" s="746"/>
      <c r="J39" s="745"/>
      <c r="K39" s="746"/>
      <c r="L39" s="750"/>
      <c r="M39" s="122"/>
      <c r="N39" s="50"/>
      <c r="U39" s="105"/>
    </row>
    <row r="40" spans="3:32" ht="24" customHeight="1">
      <c r="C40" s="646"/>
      <c r="D40" s="752"/>
      <c r="E40" s="753"/>
      <c r="F40" s="745"/>
      <c r="G40" s="746"/>
      <c r="H40" s="745"/>
      <c r="I40" s="746"/>
      <c r="J40" s="745"/>
      <c r="K40" s="746"/>
      <c r="L40" s="750"/>
      <c r="M40" s="122"/>
      <c r="N40" s="50"/>
      <c r="U40" s="105"/>
    </row>
    <row r="41" spans="3:32" ht="24" customHeight="1">
      <c r="C41" s="646"/>
      <c r="D41" s="647"/>
      <c r="E41" s="648">
        <f>R7</f>
        <v>0</v>
      </c>
      <c r="F41" s="647"/>
      <c r="G41" s="648">
        <f>S7</f>
        <v>0</v>
      </c>
      <c r="H41" s="647"/>
      <c r="I41" s="648">
        <f>T7</f>
        <v>0</v>
      </c>
      <c r="J41" s="647"/>
      <c r="K41" s="648">
        <f>U7</f>
        <v>0</v>
      </c>
      <c r="L41" s="750"/>
      <c r="M41" s="122"/>
      <c r="N41" s="50"/>
      <c r="U41" s="105"/>
      <c r="Z41" s="239" t="str">
        <f>R23</f>
        <v/>
      </c>
      <c r="AB41" s="239" t="str">
        <f>S23</f>
        <v/>
      </c>
      <c r="AD41" s="239" t="str">
        <f>T23</f>
        <v/>
      </c>
      <c r="AF41" s="239" t="str">
        <f>U23</f>
        <v/>
      </c>
    </row>
    <row r="42" spans="3:32" ht="24" customHeight="1">
      <c r="C42" s="644"/>
      <c r="D42" s="743">
        <f>AI8</f>
        <v>0</v>
      </c>
      <c r="E42" s="744"/>
      <c r="F42" s="743">
        <f>AJ8</f>
        <v>0</v>
      </c>
      <c r="G42" s="744"/>
      <c r="H42" s="743">
        <f>AK8</f>
        <v>0</v>
      </c>
      <c r="I42" s="744"/>
      <c r="J42" s="743">
        <f>AL8</f>
        <v>0</v>
      </c>
      <c r="K42" s="744"/>
      <c r="L42" s="750"/>
      <c r="M42" s="122"/>
      <c r="N42" s="50"/>
      <c r="U42" s="105"/>
    </row>
    <row r="43" spans="3:32" ht="24" customHeight="1">
      <c r="C43" s="645"/>
      <c r="D43" s="745"/>
      <c r="E43" s="746"/>
      <c r="F43" s="745"/>
      <c r="G43" s="746"/>
      <c r="H43" s="745"/>
      <c r="I43" s="746"/>
      <c r="J43" s="745"/>
      <c r="K43" s="746"/>
      <c r="L43" s="750"/>
      <c r="M43" s="122"/>
      <c r="N43" s="50"/>
      <c r="U43" s="105"/>
    </row>
    <row r="44" spans="3:32" ht="24" customHeight="1">
      <c r="C44" s="646"/>
      <c r="D44" s="745"/>
      <c r="E44" s="746"/>
      <c r="F44" s="745"/>
      <c r="G44" s="746"/>
      <c r="H44" s="745"/>
      <c r="I44" s="746"/>
      <c r="J44" s="745"/>
      <c r="K44" s="746"/>
      <c r="L44" s="750"/>
      <c r="M44" s="122"/>
      <c r="U44" s="105"/>
    </row>
    <row r="45" spans="3:32" ht="24" customHeight="1">
      <c r="C45" s="646"/>
      <c r="D45" s="745"/>
      <c r="E45" s="746"/>
      <c r="F45" s="745"/>
      <c r="G45" s="746"/>
      <c r="H45" s="745"/>
      <c r="I45" s="746"/>
      <c r="J45" s="745"/>
      <c r="K45" s="746"/>
      <c r="L45" s="750"/>
      <c r="M45" s="122"/>
      <c r="U45" s="105"/>
    </row>
    <row r="46" spans="3:32" ht="24" customHeight="1">
      <c r="C46" s="646"/>
      <c r="D46" s="745"/>
      <c r="E46" s="746"/>
      <c r="F46" s="745"/>
      <c r="G46" s="746"/>
      <c r="H46" s="745"/>
      <c r="I46" s="746"/>
      <c r="J46" s="745"/>
      <c r="K46" s="746"/>
      <c r="L46" s="750"/>
      <c r="M46" s="122"/>
      <c r="U46" s="105"/>
    </row>
    <row r="47" spans="3:32" ht="24" customHeight="1">
      <c r="C47" s="646"/>
      <c r="D47" s="745"/>
      <c r="E47" s="746"/>
      <c r="F47" s="745"/>
      <c r="G47" s="746"/>
      <c r="H47" s="745"/>
      <c r="I47" s="746"/>
      <c r="J47" s="745"/>
      <c r="K47" s="746"/>
      <c r="L47" s="750"/>
      <c r="M47" s="122"/>
      <c r="U47" s="105"/>
    </row>
    <row r="48" spans="3:32" ht="24" customHeight="1">
      <c r="C48" s="646"/>
      <c r="D48" s="745"/>
      <c r="E48" s="746"/>
      <c r="F48" s="745"/>
      <c r="G48" s="746"/>
      <c r="H48" s="745"/>
      <c r="I48" s="746"/>
      <c r="J48" s="745"/>
      <c r="K48" s="746"/>
      <c r="L48" s="750"/>
      <c r="M48" s="122"/>
      <c r="U48" s="105"/>
    </row>
    <row r="49" spans="3:32" ht="24" customHeight="1">
      <c r="C49" s="646"/>
      <c r="D49" s="647"/>
      <c r="E49" s="648">
        <f>R8</f>
        <v>0</v>
      </c>
      <c r="F49" s="647"/>
      <c r="G49" s="648">
        <f>S8</f>
        <v>0</v>
      </c>
      <c r="H49" s="647"/>
      <c r="I49" s="648">
        <f>T8</f>
        <v>0</v>
      </c>
      <c r="J49" s="647"/>
      <c r="K49" s="648">
        <f>U8</f>
        <v>0</v>
      </c>
      <c r="L49" s="750"/>
      <c r="M49" s="122"/>
      <c r="U49" s="105"/>
      <c r="Z49" s="239" t="str">
        <f>R24</f>
        <v/>
      </c>
      <c r="AB49" s="239" t="str">
        <f>S24</f>
        <v/>
      </c>
      <c r="AD49" s="239" t="str">
        <f>T24</f>
        <v/>
      </c>
      <c r="AF49" s="239" t="str">
        <f>U24</f>
        <v/>
      </c>
    </row>
    <row r="50" spans="3:32" ht="12.75"/>
  </sheetData>
  <mergeCells count="27">
    <mergeCell ref="L12:L17"/>
    <mergeCell ref="D18:E24"/>
    <mergeCell ref="F18:G24"/>
    <mergeCell ref="H18:I24"/>
    <mergeCell ref="J18:K24"/>
    <mergeCell ref="D10:E16"/>
    <mergeCell ref="F10:G16"/>
    <mergeCell ref="H10:I16"/>
    <mergeCell ref="J10:K16"/>
    <mergeCell ref="L1:L11"/>
    <mergeCell ref="D2:E8"/>
    <mergeCell ref="F2:G8"/>
    <mergeCell ref="H2:I8"/>
    <mergeCell ref="J2:K8"/>
    <mergeCell ref="L26:L49"/>
    <mergeCell ref="D34:E40"/>
    <mergeCell ref="F34:G40"/>
    <mergeCell ref="H34:I40"/>
    <mergeCell ref="J34:K40"/>
    <mergeCell ref="D26:E32"/>
    <mergeCell ref="F26:G32"/>
    <mergeCell ref="D42:E48"/>
    <mergeCell ref="F42:G48"/>
    <mergeCell ref="H42:I48"/>
    <mergeCell ref="J42:K48"/>
    <mergeCell ref="H26:I32"/>
    <mergeCell ref="J26:K32"/>
  </mergeCells>
  <conditionalFormatting sqref="E9 G9 I9 K9 E17 G17 I17 K17 E25 G25 I25 K25 E33 G33 I33 K33 E41 G41 I41 K41 E49 G49 I49 K49">
    <cfRule type="expression" dxfId="33" priority="1" stopIfTrue="1">
      <formula>Z9="S"</formula>
    </cfRule>
    <cfRule type="expression" dxfId="32" priority="2" stopIfTrue="1">
      <formula>Z9="H"</formula>
    </cfRule>
    <cfRule type="expression" dxfId="31" priority="3" stopIfTrue="1">
      <formula>Z9="P"</formula>
    </cfRule>
    <cfRule type="expression" dxfId="30" priority="4" stopIfTrue="1">
      <formula>Z9="K"</formula>
    </cfRule>
    <cfRule type="expression" dxfId="29" priority="5" stopIfTrue="1">
      <formula>Z9="F"</formula>
    </cfRule>
    <cfRule type="expression" dxfId="28" priority="6" stopIfTrue="1">
      <formula>Z9="E"</formula>
    </cfRule>
    <cfRule type="expression" dxfId="27" priority="7" stopIfTrue="1">
      <formula>Z9="C"</formula>
    </cfRule>
  </conditionalFormatting>
  <printOptions horizontalCentered="1" verticalCentered="1"/>
  <pageMargins left="0.19685039370078741" right="0.19685039370078741" top="0.19685039370078741" bottom="0.19685039370078741" header="0.11811023622047245" footer="0.11811023622047245"/>
  <pageSetup paperSize="9" scale="72" fitToWidth="2" orientation="portrait" r:id="rId1"/>
  <headerFooter alignWithMargins="0"/>
  <colBreaks count="1" manualBreakCount="1">
    <brk id="2" max="1048575"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wksWeekLeft">
    <pageSetUpPr fitToPage="1"/>
  </sheetPr>
  <dimension ref="A1:AV81"/>
  <sheetViews>
    <sheetView showGridLines="0" showRowColHeaders="0" zoomScaleNormal="100" zoomScaleSheetLayoutView="100" workbookViewId="0">
      <selection sqref="A1:F2"/>
    </sheetView>
  </sheetViews>
  <sheetFormatPr defaultColWidth="9.140625" defaultRowHeight="18" zeroHeight="1"/>
  <cols>
    <col min="1" max="3" width="3.42578125" style="403" customWidth="1"/>
    <col min="4" max="4" width="4.5703125" style="403" customWidth="1"/>
    <col min="5" max="5" width="6.42578125" style="403" customWidth="1"/>
    <col min="6" max="6" width="4.5703125" style="403" customWidth="1"/>
    <col min="7" max="7" width="6.42578125" style="403" customWidth="1"/>
    <col min="8" max="8" width="4.5703125" style="403" customWidth="1"/>
    <col min="9" max="9" width="6.28515625" style="403" customWidth="1"/>
    <col min="10" max="10" width="3.42578125" style="403" customWidth="1"/>
    <col min="11" max="11" width="1.7109375" style="403" customWidth="1"/>
    <col min="12" max="12" width="10" style="403" customWidth="1"/>
    <col min="13" max="15" width="4.28515625" style="403" customWidth="1"/>
    <col min="16" max="16" width="1.7109375" style="403" customWidth="1"/>
    <col min="17" max="17" width="10" style="403" customWidth="1"/>
    <col min="18" max="20" width="4.28515625" style="403" customWidth="1"/>
    <col min="21" max="21" width="1" style="403" customWidth="1"/>
    <col min="22" max="22" width="4.140625" style="403" customWidth="1"/>
    <col min="23" max="23" width="0.42578125" style="403" customWidth="1"/>
    <col min="24" max="24" width="1.5703125" style="403" customWidth="1"/>
    <col min="25" max="25" width="6.42578125" style="403" customWidth="1"/>
    <col min="26" max="26" width="5" style="403" customWidth="1"/>
    <col min="27" max="28" width="4.85546875" style="403" customWidth="1"/>
    <col min="29" max="30" width="9.5703125" style="406" customWidth="1"/>
    <col min="31" max="32" width="3.5703125" style="406" customWidth="1"/>
    <col min="33" max="34" width="9.5703125" style="403" customWidth="1"/>
    <col min="35" max="35" width="4.85546875" style="403" customWidth="1"/>
    <col min="36" max="36" width="2.28515625" style="403" customWidth="1"/>
    <col min="37" max="37" width="4.5703125" style="403" customWidth="1"/>
    <col min="38" max="38" width="4.28515625" style="403" customWidth="1"/>
    <col min="39" max="39" width="4.5703125" style="403" customWidth="1"/>
    <col min="40" max="42" width="2.85546875" style="403" customWidth="1"/>
    <col min="43" max="43" width="4.28515625" style="403" customWidth="1"/>
    <col min="44" max="45" width="13.5703125" style="403" customWidth="1"/>
    <col min="46" max="47" width="11.85546875" style="403" customWidth="1"/>
    <col min="48" max="48" width="12.140625" style="403" customWidth="1"/>
    <col min="49" max="16384" width="9.140625" style="403"/>
  </cols>
  <sheetData>
    <row r="1" spans="1:48" ht="18" customHeight="1">
      <c r="A1" s="760" t="str">
        <f>IFERROR(AS6,"")</f>
        <v xml:space="preserve"> </v>
      </c>
      <c r="B1" s="760"/>
      <c r="C1" s="760"/>
      <c r="D1" s="760"/>
      <c r="E1" s="760"/>
      <c r="F1" s="760"/>
      <c r="G1" s="761" t="str">
        <f>AS11</f>
        <v xml:space="preserve"> </v>
      </c>
      <c r="H1" s="761"/>
      <c r="I1" s="761"/>
      <c r="J1" s="761"/>
      <c r="K1" s="193"/>
      <c r="L1" s="409" t="str">
        <f ca="1">'GPlan-Translations'!C112</f>
        <v>Segunda</v>
      </c>
      <c r="M1" s="762" t="str">
        <f>AC65</f>
        <v xml:space="preserve"> </v>
      </c>
      <c r="N1" s="762"/>
      <c r="O1" s="193" t="str">
        <f>AC69</f>
        <v xml:space="preserve"> </v>
      </c>
      <c r="P1" s="193"/>
      <c r="Q1" s="409" t="str">
        <f ca="1">'GPlan-Translations'!C113</f>
        <v>Terça</v>
      </c>
      <c r="R1" s="762" t="str">
        <f>AD65</f>
        <v xml:space="preserve"> </v>
      </c>
      <c r="S1" s="762"/>
      <c r="T1" s="193" t="str">
        <f>AD69</f>
        <v xml:space="preserve"> </v>
      </c>
      <c r="U1" s="193"/>
      <c r="V1" s="406"/>
      <c r="W1" s="406"/>
      <c r="X1" s="74"/>
      <c r="AL1" s="414" t="str">
        <f>AC72</f>
        <v xml:space="preserve"> </v>
      </c>
      <c r="AQ1" s="414" t="str">
        <f>AD72</f>
        <v xml:space="preserve"> </v>
      </c>
      <c r="AR1" s="241" t="s">
        <v>1702</v>
      </c>
    </row>
    <row r="2" spans="1:48" ht="18" customHeight="1">
      <c r="A2" s="760"/>
      <c r="B2" s="760"/>
      <c r="C2" s="760"/>
      <c r="D2" s="760"/>
      <c r="E2" s="760"/>
      <c r="F2" s="760"/>
      <c r="G2" s="763" t="str">
        <f>AS9</f>
        <v xml:space="preserve"> </v>
      </c>
      <c r="H2" s="763"/>
      <c r="I2" s="763"/>
      <c r="J2" s="763"/>
      <c r="K2" s="406"/>
      <c r="L2" s="410" t="str">
        <f>AC67</f>
        <v xml:space="preserve"> </v>
      </c>
      <c r="M2" s="762"/>
      <c r="N2" s="762"/>
      <c r="O2" s="310" t="str">
        <f>AC70</f>
        <v xml:space="preserve"> </v>
      </c>
      <c r="P2" s="406"/>
      <c r="Q2" s="410" t="str">
        <f>AD67</f>
        <v xml:space="preserve"> </v>
      </c>
      <c r="R2" s="762"/>
      <c r="S2" s="762"/>
      <c r="T2" s="310" t="str">
        <f>AD70</f>
        <v xml:space="preserve"> </v>
      </c>
      <c r="U2" s="406"/>
      <c r="V2" s="406"/>
      <c r="W2" s="406"/>
      <c r="X2" s="74"/>
      <c r="AL2" s="240" t="str">
        <f ca="1">L1</f>
        <v>Segunda</v>
      </c>
      <c r="AQ2" s="240" t="str">
        <f ca="1">Q1</f>
        <v>Terça</v>
      </c>
    </row>
    <row r="3" spans="1:48" ht="18" customHeight="1">
      <c r="A3" s="770" t="str">
        <f>IFERROR(AS8,"")</f>
        <v xml:space="preserve"> </v>
      </c>
      <c r="B3" s="770"/>
      <c r="C3" s="770"/>
      <c r="D3" s="770"/>
      <c r="E3" s="770"/>
      <c r="F3" s="770"/>
      <c r="G3" s="771" t="str">
        <f>AS10</f>
        <v xml:space="preserve"> </v>
      </c>
      <c r="H3" s="771"/>
      <c r="I3" s="771"/>
      <c r="J3" s="772" t="str">
        <f ca="1">'GPlan-Translations'!C223</f>
        <v>Importante</v>
      </c>
      <c r="K3" s="406"/>
      <c r="L3" s="773" t="str">
        <f>AC68</f>
        <v xml:space="preserve"> </v>
      </c>
      <c r="M3" s="773"/>
      <c r="N3" s="773"/>
      <c r="O3" s="192" t="str">
        <f>AC71</f>
        <v xml:space="preserve"> </v>
      </c>
      <c r="P3" s="406"/>
      <c r="Q3" s="773" t="str">
        <f>AD68</f>
        <v xml:space="preserve"> </v>
      </c>
      <c r="R3" s="773"/>
      <c r="S3" s="773"/>
      <c r="T3" s="192" t="str">
        <f>AD71</f>
        <v xml:space="preserve"> </v>
      </c>
      <c r="U3" s="406"/>
      <c r="V3" s="406"/>
      <c r="W3" s="406"/>
      <c r="X3" s="74"/>
    </row>
    <row r="4" spans="1:48" ht="19.5" customHeight="1">
      <c r="A4" s="770"/>
      <c r="B4" s="770"/>
      <c r="C4" s="770"/>
      <c r="D4" s="770"/>
      <c r="E4" s="770"/>
      <c r="F4" s="770"/>
      <c r="G4" s="771"/>
      <c r="H4" s="771"/>
      <c r="I4" s="771"/>
      <c r="J4" s="772"/>
      <c r="K4" s="189"/>
      <c r="L4" s="764" t="str">
        <f>AC77</f>
        <v xml:space="preserve"> </v>
      </c>
      <c r="M4" s="764"/>
      <c r="N4" s="764"/>
      <c r="O4" s="764"/>
      <c r="P4" s="189"/>
      <c r="Q4" s="764" t="str">
        <f>AD77</f>
        <v xml:space="preserve"> </v>
      </c>
      <c r="R4" s="764"/>
      <c r="S4" s="764"/>
      <c r="T4" s="764"/>
      <c r="U4" s="189"/>
      <c r="V4" s="406"/>
      <c r="W4" s="406"/>
      <c r="X4" s="74"/>
      <c r="Y4" s="103" t="s">
        <v>668</v>
      </c>
      <c r="AT4" s="103" t="s">
        <v>36</v>
      </c>
      <c r="AU4" s="103" t="s">
        <v>54</v>
      </c>
    </row>
    <row r="5" spans="1:48" ht="19.5" customHeight="1" thickBot="1">
      <c r="A5" s="314"/>
      <c r="B5" s="315" t="str">
        <f xml:space="preserve"> TEXT(AC60,"hh:mm")</f>
        <v>00:00</v>
      </c>
      <c r="C5" s="313"/>
      <c r="D5" s="315"/>
      <c r="E5" s="315" t="str">
        <f>TEXT(AC61,"hh:mm")</f>
        <v>00:00</v>
      </c>
      <c r="F5" s="315"/>
      <c r="G5" s="315" t="str">
        <f>TEXT(AC62,"hh:mm")</f>
        <v>00:00</v>
      </c>
      <c r="H5" s="315"/>
      <c r="I5" s="314" t="str">
        <f>TEXT(AC63,"hh:mm")</f>
        <v>00:00</v>
      </c>
      <c r="J5" s="772"/>
      <c r="K5" s="189"/>
      <c r="L5" s="765"/>
      <c r="M5" s="765"/>
      <c r="N5" s="765"/>
      <c r="O5" s="765"/>
      <c r="P5" s="189"/>
      <c r="Q5" s="765"/>
      <c r="R5" s="765"/>
      <c r="S5" s="765"/>
      <c r="T5" s="765"/>
      <c r="U5" s="189"/>
      <c r="V5" s="406"/>
      <c r="W5" s="406"/>
      <c r="X5" s="74"/>
      <c r="Y5" s="390">
        <v>1</v>
      </c>
      <c r="AA5" s="406"/>
      <c r="AM5" s="2" t="s">
        <v>671</v>
      </c>
      <c r="AN5" s="403" t="s">
        <v>433</v>
      </c>
      <c r="AS5" s="5"/>
      <c r="AT5" s="392" t="s">
        <v>18</v>
      </c>
      <c r="AU5" s="392" t="s">
        <v>18</v>
      </c>
      <c r="AV5" s="103" t="s">
        <v>437</v>
      </c>
    </row>
    <row r="6" spans="1:48" ht="19.5" customHeight="1" thickBot="1">
      <c r="A6" s="767" t="str">
        <f ca="1">'GPlan-Translations'!C218</f>
        <v>Aperfeiçoamento Pessoal</v>
      </c>
      <c r="B6" s="768"/>
      <c r="C6" s="768"/>
      <c r="D6" s="768"/>
      <c r="E6" s="768"/>
      <c r="F6" s="768"/>
      <c r="G6" s="768"/>
      <c r="H6" s="768"/>
      <c r="I6" s="769"/>
      <c r="J6" s="772"/>
      <c r="K6" s="189"/>
      <c r="L6" s="765"/>
      <c r="M6" s="765"/>
      <c r="N6" s="765"/>
      <c r="O6" s="765"/>
      <c r="P6" s="189"/>
      <c r="Q6" s="765"/>
      <c r="R6" s="765"/>
      <c r="S6" s="765"/>
      <c r="T6" s="765"/>
      <c r="U6" s="189"/>
      <c r="V6" s="406"/>
      <c r="W6" s="406"/>
      <c r="X6" s="74"/>
      <c r="AM6" s="394">
        <v>1</v>
      </c>
      <c r="AN6" s="395" t="str">
        <f ca="1">'GPlan-Translations'!C147</f>
        <v>Janeiro</v>
      </c>
      <c r="AS6" s="415" t="s">
        <v>18</v>
      </c>
      <c r="AT6" s="390" t="s">
        <v>18</v>
      </c>
      <c r="AU6" s="390" t="s">
        <v>18</v>
      </c>
      <c r="AV6" s="103" t="s">
        <v>27</v>
      </c>
    </row>
    <row r="7" spans="1:48" ht="19.5" customHeight="1">
      <c r="A7" s="584" t="str">
        <f ca="1">'GPlan-Translations'!C219</f>
        <v>Pessoal</v>
      </c>
      <c r="B7" s="585"/>
      <c r="C7" s="585"/>
      <c r="D7" s="191"/>
      <c r="E7" s="191"/>
      <c r="F7" s="191"/>
      <c r="G7" s="191"/>
      <c r="H7" s="191"/>
      <c r="I7" s="174"/>
      <c r="J7" s="772"/>
      <c r="L7" s="765"/>
      <c r="M7" s="765"/>
      <c r="N7" s="765"/>
      <c r="O7" s="765"/>
      <c r="Q7" s="765"/>
      <c r="R7" s="765"/>
      <c r="S7" s="765"/>
      <c r="T7" s="765"/>
      <c r="U7" s="189"/>
      <c r="V7" s="406"/>
      <c r="W7" s="406"/>
      <c r="X7" s="74"/>
      <c r="AM7" s="188">
        <v>2</v>
      </c>
      <c r="AN7" s="187" t="str">
        <f ca="1">'GPlan-Translations'!C148</f>
        <v>Fevereiro</v>
      </c>
      <c r="AS7" s="103"/>
      <c r="AT7" s="390" t="s">
        <v>18</v>
      </c>
      <c r="AU7" s="390" t="s">
        <v>18</v>
      </c>
      <c r="AV7" s="103" t="s">
        <v>433</v>
      </c>
    </row>
    <row r="8" spans="1:48" ht="19.5" customHeight="1">
      <c r="A8" s="586" t="str">
        <f ca="1">'GPlan-Translations'!C220</f>
        <v>Profissional</v>
      </c>
      <c r="B8" s="587"/>
      <c r="C8" s="587"/>
      <c r="D8" s="416"/>
      <c r="E8" s="416"/>
      <c r="F8" s="416"/>
      <c r="G8" s="416"/>
      <c r="H8" s="416"/>
      <c r="I8" s="417"/>
      <c r="J8" s="772"/>
      <c r="L8" s="765"/>
      <c r="M8" s="765"/>
      <c r="N8" s="765"/>
      <c r="O8" s="765"/>
      <c r="Q8" s="765"/>
      <c r="R8" s="765"/>
      <c r="S8" s="765"/>
      <c r="T8" s="765"/>
      <c r="U8" s="189"/>
      <c r="V8" s="406"/>
      <c r="W8" s="406"/>
      <c r="X8" s="74"/>
      <c r="AM8" s="188">
        <v>3</v>
      </c>
      <c r="AN8" s="187" t="str">
        <f ca="1">'GPlan-Translations'!C149</f>
        <v>Março</v>
      </c>
      <c r="AS8" s="390" t="s">
        <v>18</v>
      </c>
      <c r="AT8" s="390" t="s">
        <v>18</v>
      </c>
      <c r="AU8" s="390" t="s">
        <v>18</v>
      </c>
      <c r="AV8" s="103" t="s">
        <v>664</v>
      </c>
    </row>
    <row r="9" spans="1:48" ht="19.5" customHeight="1">
      <c r="A9" s="586" t="str">
        <f ca="1">'GPlan-Translations'!C221</f>
        <v>Relacionamentos</v>
      </c>
      <c r="B9" s="587"/>
      <c r="C9" s="587"/>
      <c r="D9" s="416"/>
      <c r="E9" s="416"/>
      <c r="F9" s="416"/>
      <c r="G9" s="416"/>
      <c r="H9" s="416"/>
      <c r="I9" s="417"/>
      <c r="J9" s="772"/>
      <c r="L9" s="765"/>
      <c r="M9" s="765"/>
      <c r="N9" s="765"/>
      <c r="O9" s="765"/>
      <c r="Q9" s="765"/>
      <c r="R9" s="765"/>
      <c r="S9" s="765"/>
      <c r="T9" s="765"/>
      <c r="U9" s="189"/>
      <c r="V9" s="406"/>
      <c r="W9" s="406"/>
      <c r="X9" s="74"/>
      <c r="AC9" s="65" t="s">
        <v>1573</v>
      </c>
      <c r="AD9" s="65" t="s">
        <v>1574</v>
      </c>
      <c r="AE9" s="403"/>
      <c r="AG9" s="403" t="s">
        <v>1575</v>
      </c>
      <c r="AH9" s="403" t="s">
        <v>1576</v>
      </c>
      <c r="AM9" s="188">
        <v>4</v>
      </c>
      <c r="AN9" s="187" t="str">
        <f ca="1">'GPlan-Translations'!C150</f>
        <v>Abril</v>
      </c>
      <c r="AS9" s="418" t="s">
        <v>18</v>
      </c>
      <c r="AT9" s="390" t="s">
        <v>18</v>
      </c>
      <c r="AU9" s="390" t="s">
        <v>18</v>
      </c>
      <c r="AV9" s="103" t="s">
        <v>663</v>
      </c>
    </row>
    <row r="10" spans="1:48" ht="19.5" customHeight="1" thickBot="1">
      <c r="A10" s="588" t="str">
        <f ca="1">'GPlan-Translations'!C222</f>
        <v>Qualidade de Vida</v>
      </c>
      <c r="B10" s="589"/>
      <c r="C10" s="589"/>
      <c r="D10" s="316"/>
      <c r="E10" s="316"/>
      <c r="F10" s="316"/>
      <c r="G10" s="316"/>
      <c r="H10" s="316"/>
      <c r="I10" s="419"/>
      <c r="J10" s="772"/>
      <c r="K10" s="496" t="str">
        <f>IF(AND(AC10&lt;&gt;"",AG10&lt;&gt;""),AC10 &amp;AG10,IF(AC10&lt;&gt;"",AC10,IF(AG10&lt;&gt;"",AG10,"")))</f>
        <v xml:space="preserve">  </v>
      </c>
      <c r="L10" s="765"/>
      <c r="M10" s="765"/>
      <c r="N10" s="765"/>
      <c r="O10" s="765"/>
      <c r="P10" s="496" t="str">
        <f>IF(AND(AD10&lt;&gt;"",AH10&lt;&gt;""),AD10 &amp; AH10,IF(AD10&lt;&gt;"",AD10,IF(AH10&lt;&gt;"",AH10,"")))</f>
        <v xml:space="preserve">  </v>
      </c>
      <c r="Q10" s="766"/>
      <c r="R10" s="766"/>
      <c r="S10" s="766"/>
      <c r="T10" s="766"/>
      <c r="U10" s="189"/>
      <c r="V10" s="406"/>
      <c r="W10" s="406"/>
      <c r="X10" s="74"/>
      <c r="AB10" s="2">
        <v>3.5</v>
      </c>
      <c r="AC10" s="489" t="s">
        <v>18</v>
      </c>
      <c r="AD10" s="489" t="s">
        <v>18</v>
      </c>
      <c r="AE10" s="480"/>
      <c r="AF10" s="480"/>
      <c r="AG10" s="492" t="s">
        <v>18</v>
      </c>
      <c r="AH10" s="489" t="s">
        <v>18</v>
      </c>
      <c r="AM10" s="188">
        <v>5</v>
      </c>
      <c r="AN10" s="187" t="str">
        <f ca="1">'GPlan-Translations'!C151</f>
        <v>Maio</v>
      </c>
      <c r="AS10" s="418" t="s">
        <v>18</v>
      </c>
      <c r="AT10" s="390" t="s">
        <v>18</v>
      </c>
      <c r="AU10" s="390" t="s">
        <v>18</v>
      </c>
      <c r="AV10" s="103" t="s">
        <v>653</v>
      </c>
    </row>
    <row r="11" spans="1:48" ht="18" customHeight="1" thickBot="1">
      <c r="A11" s="767" t="str">
        <f ca="1">'GPlan-Translations'!C224</f>
        <v>Áreas</v>
      </c>
      <c r="B11" s="768"/>
      <c r="C11" s="768"/>
      <c r="D11" s="767" t="str">
        <f ca="1">'GPlan-Translations'!C225</f>
        <v>Objetivos</v>
      </c>
      <c r="E11" s="768"/>
      <c r="F11" s="768"/>
      <c r="G11" s="768"/>
      <c r="H11" s="768"/>
      <c r="I11" s="769"/>
      <c r="J11">
        <f>AB11</f>
        <v>4</v>
      </c>
      <c r="K11" s="496" t="str">
        <f>IF(AND(AC11&lt;&gt;"",AG11&lt;&gt;""),AC11 &amp;AG11,IF(AC11&lt;&gt;"",AC11,IF(AG11&lt;&gt;"",AG11,"")))</f>
        <v xml:space="preserve">  </v>
      </c>
      <c r="L11" s="332"/>
      <c r="M11" s="332"/>
      <c r="N11" s="332"/>
      <c r="O11" s="332"/>
      <c r="P11" s="496" t="str">
        <f>IF(AND(AD11&lt;&gt;"",AH11&lt;&gt;""),AD11 &amp; AH11,IF(AD11&lt;&gt;"",AD11,IF(AH11&lt;&gt;"",AH11,"")))</f>
        <v xml:space="preserve">  </v>
      </c>
      <c r="Q11" s="323"/>
      <c r="R11" s="323"/>
      <c r="S11" s="323"/>
      <c r="T11" s="323"/>
      <c r="U11" s="403" t="s">
        <v>18</v>
      </c>
      <c r="V11" s="406"/>
      <c r="W11" s="406"/>
      <c r="X11" s="74"/>
      <c r="AB11" s="334">
        <v>4</v>
      </c>
      <c r="AC11" s="489" t="s">
        <v>18</v>
      </c>
      <c r="AD11" s="489" t="s">
        <v>18</v>
      </c>
      <c r="AG11" s="492" t="s">
        <v>18</v>
      </c>
      <c r="AH11" s="489" t="s">
        <v>18</v>
      </c>
      <c r="AK11" s="323"/>
      <c r="AM11" s="188">
        <v>6</v>
      </c>
      <c r="AN11" s="187" t="str">
        <f ca="1">'GPlan-Translations'!C152</f>
        <v>Junho</v>
      </c>
      <c r="AQ11" s="406"/>
      <c r="AS11" s="420" t="s">
        <v>18</v>
      </c>
      <c r="AT11" s="420" t="s">
        <v>18</v>
      </c>
      <c r="AU11" s="421" t="s">
        <v>18</v>
      </c>
      <c r="AV11" s="103" t="s">
        <v>567</v>
      </c>
    </row>
    <row r="12" spans="1:48" ht="18" customHeight="1">
      <c r="A12" s="173"/>
      <c r="B12" s="406"/>
      <c r="C12" s="172"/>
      <c r="D12" s="175"/>
      <c r="E12" s="407"/>
      <c r="F12" s="407"/>
      <c r="G12" s="407"/>
      <c r="H12" s="407"/>
      <c r="I12" s="174"/>
      <c r="J12" s="103" t="s">
        <v>18</v>
      </c>
      <c r="K12" s="496" t="str">
        <f>IF(AND(AC12&lt;&gt;"",AG12&lt;&gt;""),AC12 &amp;AG12,IF(AC12&lt;&gt;"",AC12,IF(AG12&lt;&gt;"",AG12,"")))</f>
        <v xml:space="preserve">  </v>
      </c>
      <c r="L12" s="333"/>
      <c r="M12" s="333"/>
      <c r="N12" s="333"/>
      <c r="O12" s="333"/>
      <c r="P12" s="496" t="str">
        <f>IF(AND(AD12&lt;&gt;"",AH12&lt;&gt;""),AD12 &amp; AH12,IF(AD12&lt;&gt;"",AD12,IF(AH12&lt;&gt;"",AH12,"")))</f>
        <v xml:space="preserve">  </v>
      </c>
      <c r="Q12" s="396"/>
      <c r="R12" s="396"/>
      <c r="S12" s="396"/>
      <c r="T12" s="396"/>
      <c r="U12" s="403" t="s">
        <v>18</v>
      </c>
      <c r="V12" s="406"/>
      <c r="W12" s="406"/>
      <c r="X12" s="74"/>
      <c r="AB12" s="334">
        <v>4.5</v>
      </c>
      <c r="AC12" s="490" t="s">
        <v>18</v>
      </c>
      <c r="AD12" s="490" t="s">
        <v>18</v>
      </c>
      <c r="AG12" s="493" t="s">
        <v>18</v>
      </c>
      <c r="AH12" s="493" t="s">
        <v>18</v>
      </c>
      <c r="AK12" s="396"/>
      <c r="AM12" s="188">
        <v>7</v>
      </c>
      <c r="AN12" s="187" t="str">
        <f ca="1">'GPlan-Translations'!C153</f>
        <v>Julho</v>
      </c>
      <c r="AT12" s="435" t="s">
        <v>18</v>
      </c>
      <c r="AU12" s="435" t="s">
        <v>18</v>
      </c>
      <c r="AV12" s="255" t="s">
        <v>1700</v>
      </c>
    </row>
    <row r="13" spans="1:48">
      <c r="A13" s="173"/>
      <c r="B13" s="406"/>
      <c r="C13" s="172"/>
      <c r="D13" s="422"/>
      <c r="E13" s="408"/>
      <c r="F13" s="408"/>
      <c r="G13" s="408"/>
      <c r="H13" s="408"/>
      <c r="I13" s="417"/>
      <c r="J13" s="103">
        <f>J11+1</f>
        <v>5</v>
      </c>
      <c r="K13" s="496" t="str">
        <f>IF(AND(AC13&lt;&gt;"",AG13&lt;&gt;""),AC13 &amp;AG13,IF(AC13&lt;&gt;"",AC13,IF(AG13&lt;&gt;"",AG13,"")))</f>
        <v xml:space="preserve">  </v>
      </c>
      <c r="L13" s="333"/>
      <c r="M13" s="333"/>
      <c r="N13" s="333"/>
      <c r="O13" s="333"/>
      <c r="P13" s="496" t="str">
        <f>IF(AND(AD13&lt;&gt;"",AH13&lt;&gt;""),AD13 &amp; AH13,IF(AD13&lt;&gt;"",AD13,IF(AH13&lt;&gt;"",AH13,"")))</f>
        <v xml:space="preserve">  </v>
      </c>
      <c r="Q13" s="475"/>
      <c r="R13" s="475"/>
      <c r="S13" s="475"/>
      <c r="T13" s="475"/>
      <c r="U13" s="403" t="s">
        <v>18</v>
      </c>
      <c r="V13" s="406"/>
      <c r="W13" s="406"/>
      <c r="X13" s="74"/>
      <c r="AB13" s="334">
        <v>5</v>
      </c>
      <c r="AC13" s="490" t="s">
        <v>18</v>
      </c>
      <c r="AD13" s="490" t="s">
        <v>18</v>
      </c>
      <c r="AG13" s="493" t="s">
        <v>18</v>
      </c>
      <c r="AH13" s="493" t="s">
        <v>18</v>
      </c>
      <c r="AK13" s="396"/>
      <c r="AM13" s="188">
        <v>8</v>
      </c>
      <c r="AN13" s="187" t="str">
        <f ca="1">'GPlan-Translations'!C154</f>
        <v>Agosto</v>
      </c>
    </row>
    <row r="14" spans="1:48">
      <c r="A14" s="173"/>
      <c r="B14" s="406"/>
      <c r="C14" s="172"/>
      <c r="D14" s="422"/>
      <c r="E14" s="408"/>
      <c r="F14" s="408"/>
      <c r="G14" s="408"/>
      <c r="H14" s="408"/>
      <c r="I14" s="417"/>
      <c r="J14" s="103"/>
      <c r="K14" s="496" t="str">
        <f>IF(AND(AC14&lt;&gt;"",AG14&lt;&gt;""),AC14 &amp;AG14,IF(AC14&lt;&gt;"",AC14,IF(AG14&lt;&gt;"",AG14,"")))</f>
        <v xml:space="preserve">  </v>
      </c>
      <c r="L14" s="333"/>
      <c r="M14" s="333"/>
      <c r="N14" s="333"/>
      <c r="O14" s="333"/>
      <c r="P14" s="496" t="str">
        <f>IF(AND(AD14&lt;&gt;"",AH14&lt;&gt;""),AD14 &amp; AH14,IF(AD14&lt;&gt;"",AD14,IF(AH14&lt;&gt;"",AH14,"")))</f>
        <v xml:space="preserve">  </v>
      </c>
      <c r="Q14" s="396"/>
      <c r="R14" s="396"/>
      <c r="S14" s="396"/>
      <c r="T14" s="396"/>
      <c r="U14" s="403" t="s">
        <v>18</v>
      </c>
      <c r="V14" s="406"/>
      <c r="W14" s="406"/>
      <c r="X14" s="74"/>
      <c r="AB14" s="334">
        <v>5.5</v>
      </c>
      <c r="AC14" s="490" t="s">
        <v>18</v>
      </c>
      <c r="AD14" s="490" t="s">
        <v>18</v>
      </c>
      <c r="AG14" s="493" t="s">
        <v>18</v>
      </c>
      <c r="AH14" s="493" t="s">
        <v>18</v>
      </c>
      <c r="AK14" s="396"/>
      <c r="AM14" s="188">
        <v>9</v>
      </c>
      <c r="AN14" s="187" t="str">
        <f ca="1">'GPlan-Translations'!C155</f>
        <v>Setembro</v>
      </c>
      <c r="AS14" s="552"/>
      <c r="AT14" s="555">
        <v>6</v>
      </c>
      <c r="AU14" s="556" t="s">
        <v>583</v>
      </c>
      <c r="AV14" s="557" t="s">
        <v>1969</v>
      </c>
    </row>
    <row r="15" spans="1:48">
      <c r="A15" s="173"/>
      <c r="B15" s="406"/>
      <c r="C15" s="172"/>
      <c r="D15" s="422"/>
      <c r="E15" s="408"/>
      <c r="F15" s="408"/>
      <c r="G15" s="408"/>
      <c r="H15" s="408"/>
      <c r="I15" s="417"/>
      <c r="J15" s="103">
        <f>J13+1</f>
        <v>6</v>
      </c>
      <c r="K15" s="497" t="str">
        <f t="shared" ref="K15:K52" si="0">IF(AND(AC15&lt;&gt;"",AG15&lt;&gt;""),AC15 &amp;AG15,IF(AC15&lt;&gt;"",AC15,IF(AG15&lt;&gt;"",AG15,"")))</f>
        <v xml:space="preserve">  </v>
      </c>
      <c r="L15" s="407"/>
      <c r="M15" s="176"/>
      <c r="N15" s="176"/>
      <c r="O15" s="166"/>
      <c r="P15" s="497" t="str">
        <f t="shared" ref="P15:P52" si="1">IF(AND(AD15&lt;&gt;"",AH15&lt;&gt;""),AD15 &amp; AH15,IF(AD15&lt;&gt;"",AD15,IF(AH15&lt;&gt;"",AH15,"")))</f>
        <v xml:space="preserve">  </v>
      </c>
      <c r="Q15" s="408"/>
      <c r="R15" s="380"/>
      <c r="S15" s="380"/>
      <c r="T15" s="166"/>
      <c r="V15" s="406"/>
      <c r="W15" s="406"/>
      <c r="X15" s="74"/>
      <c r="AB15" s="334">
        <v>6</v>
      </c>
      <c r="AC15" s="490" t="s">
        <v>18</v>
      </c>
      <c r="AD15" s="490" t="s">
        <v>18</v>
      </c>
      <c r="AG15" s="493" t="s">
        <v>18</v>
      </c>
      <c r="AH15" s="493" t="s">
        <v>18</v>
      </c>
      <c r="AK15" s="166"/>
      <c r="AM15" s="188">
        <v>10</v>
      </c>
      <c r="AN15" s="187" t="str">
        <f ca="1">'GPlan-Translations'!C156</f>
        <v>Outubro</v>
      </c>
      <c r="AS15" s="552"/>
      <c r="AT15" s="555">
        <v>1</v>
      </c>
      <c r="AU15" s="558" t="s">
        <v>524</v>
      </c>
      <c r="AV15" s="557" t="s">
        <v>1970</v>
      </c>
    </row>
    <row r="16" spans="1:48" ht="18" customHeight="1" thickBot="1">
      <c r="A16" s="173"/>
      <c r="B16" s="406"/>
      <c r="C16" s="172"/>
      <c r="D16" s="423"/>
      <c r="E16" s="317"/>
      <c r="F16" s="317"/>
      <c r="G16" s="317"/>
      <c r="H16" s="317"/>
      <c r="I16" s="419"/>
      <c r="J16" s="103"/>
      <c r="K16" s="497" t="str">
        <f t="shared" si="0"/>
        <v xml:space="preserve">  </v>
      </c>
      <c r="L16" s="408"/>
      <c r="M16" s="380"/>
      <c r="N16" s="380"/>
      <c r="O16" s="166"/>
      <c r="P16" s="497" t="str">
        <f t="shared" si="1"/>
        <v xml:space="preserve">  </v>
      </c>
      <c r="Q16" s="408"/>
      <c r="R16" s="380"/>
      <c r="S16" s="380"/>
      <c r="T16" s="166"/>
      <c r="V16" s="406"/>
      <c r="W16" s="406"/>
      <c r="X16" s="74"/>
      <c r="AB16" s="334">
        <v>6.5</v>
      </c>
      <c r="AC16" s="490" t="s">
        <v>18</v>
      </c>
      <c r="AD16" s="490" t="s">
        <v>18</v>
      </c>
      <c r="AG16" s="493" t="s">
        <v>18</v>
      </c>
      <c r="AH16" s="493" t="s">
        <v>18</v>
      </c>
      <c r="AM16" s="188">
        <v>11</v>
      </c>
      <c r="AN16" s="187" t="str">
        <f ca="1">'GPlan-Translations'!C157</f>
        <v>Novembro</v>
      </c>
      <c r="AS16" s="552"/>
      <c r="AT16" s="555">
        <v>12</v>
      </c>
      <c r="AU16" s="558" t="s">
        <v>555</v>
      </c>
      <c r="AV16" s="557" t="s">
        <v>1971</v>
      </c>
    </row>
    <row r="17" spans="1:43">
      <c r="A17" s="184"/>
      <c r="B17" s="183"/>
      <c r="C17" s="182"/>
      <c r="D17" s="181"/>
      <c r="E17" s="266"/>
      <c r="F17" s="266"/>
      <c r="G17" s="266"/>
      <c r="H17" s="266"/>
      <c r="I17" s="180"/>
      <c r="J17" s="103">
        <f>J15+1</f>
        <v>7</v>
      </c>
      <c r="K17" s="497" t="str">
        <f t="shared" si="0"/>
        <v xml:space="preserve">  </v>
      </c>
      <c r="L17" s="408"/>
      <c r="M17" s="380"/>
      <c r="N17" s="380"/>
      <c r="O17" s="166"/>
      <c r="P17" s="497" t="str">
        <f t="shared" si="1"/>
        <v xml:space="preserve">  </v>
      </c>
      <c r="Q17" s="408"/>
      <c r="R17" s="380"/>
      <c r="S17" s="380"/>
      <c r="T17" s="166"/>
      <c r="V17" s="406"/>
      <c r="W17" s="406"/>
      <c r="X17" s="74"/>
      <c r="AB17" s="334">
        <v>7</v>
      </c>
      <c r="AC17" s="490" t="s">
        <v>18</v>
      </c>
      <c r="AD17" s="490" t="s">
        <v>18</v>
      </c>
      <c r="AG17" s="493" t="s">
        <v>18</v>
      </c>
      <c r="AH17" s="493" t="s">
        <v>18</v>
      </c>
      <c r="AM17" s="186">
        <v>12</v>
      </c>
      <c r="AN17" s="185" t="str">
        <f ca="1">'GPlan-Translations'!C158</f>
        <v>Dezembro</v>
      </c>
    </row>
    <row r="18" spans="1:43">
      <c r="A18" s="173"/>
      <c r="B18" s="406"/>
      <c r="C18" s="172"/>
      <c r="D18" s="422"/>
      <c r="E18" s="408"/>
      <c r="F18" s="408"/>
      <c r="G18" s="408"/>
      <c r="H18" s="408"/>
      <c r="I18" s="417"/>
      <c r="J18" s="103"/>
      <c r="K18" s="497" t="str">
        <f t="shared" si="0"/>
        <v xml:space="preserve">  </v>
      </c>
      <c r="L18" s="408"/>
      <c r="M18" s="380"/>
      <c r="N18" s="380"/>
      <c r="O18" s="166"/>
      <c r="P18" s="497" t="str">
        <f t="shared" si="1"/>
        <v xml:space="preserve">  </v>
      </c>
      <c r="Q18" s="408"/>
      <c r="R18" s="380"/>
      <c r="S18" s="380"/>
      <c r="T18" s="166"/>
      <c r="V18" s="406"/>
      <c r="W18" s="406"/>
      <c r="X18" s="74"/>
      <c r="AB18" s="334">
        <v>7.5</v>
      </c>
      <c r="AC18" s="490" t="s">
        <v>18</v>
      </c>
      <c r="AD18" s="490" t="s">
        <v>18</v>
      </c>
      <c r="AG18" s="493" t="s">
        <v>18</v>
      </c>
      <c r="AH18" s="493" t="s">
        <v>18</v>
      </c>
    </row>
    <row r="19" spans="1:43" ht="19.5" customHeight="1">
      <c r="A19" s="173"/>
      <c r="B19" s="406"/>
      <c r="C19" s="172"/>
      <c r="D19" s="422"/>
      <c r="E19" s="408"/>
      <c r="F19" s="408"/>
      <c r="G19" s="408"/>
      <c r="H19" s="408"/>
      <c r="I19" s="417"/>
      <c r="J19" s="103">
        <f>J17+1</f>
        <v>8</v>
      </c>
      <c r="K19" s="497" t="str">
        <f t="shared" si="0"/>
        <v xml:space="preserve">  </v>
      </c>
      <c r="L19" s="408"/>
      <c r="M19" s="380"/>
      <c r="N19" s="380"/>
      <c r="O19" s="166"/>
      <c r="P19" s="497" t="str">
        <f t="shared" si="1"/>
        <v xml:space="preserve">  </v>
      </c>
      <c r="Q19" s="408"/>
      <c r="R19" s="380"/>
      <c r="S19" s="380"/>
      <c r="T19" s="166"/>
      <c r="V19" s="406"/>
      <c r="W19" s="406"/>
      <c r="X19" s="74"/>
      <c r="AB19" s="334">
        <v>8</v>
      </c>
      <c r="AC19" s="490" t="s">
        <v>18</v>
      </c>
      <c r="AD19" s="490" t="s">
        <v>18</v>
      </c>
      <c r="AG19" s="493" t="s">
        <v>18</v>
      </c>
      <c r="AH19" s="493" t="s">
        <v>18</v>
      </c>
    </row>
    <row r="20" spans="1:43">
      <c r="A20" s="173"/>
      <c r="B20" s="406"/>
      <c r="C20" s="172"/>
      <c r="D20" s="422"/>
      <c r="E20" s="408"/>
      <c r="F20" s="408"/>
      <c r="G20" s="408"/>
      <c r="H20" s="408"/>
      <c r="I20" s="417"/>
      <c r="J20" s="103"/>
      <c r="K20" s="497" t="str">
        <f t="shared" si="0"/>
        <v xml:space="preserve">  </v>
      </c>
      <c r="L20" s="408"/>
      <c r="M20" s="380"/>
      <c r="N20" s="380"/>
      <c r="O20" s="166"/>
      <c r="P20" s="497" t="str">
        <f t="shared" si="1"/>
        <v xml:space="preserve">  </v>
      </c>
      <c r="Q20" s="408"/>
      <c r="R20" s="380"/>
      <c r="S20" s="380"/>
      <c r="T20" s="166"/>
      <c r="V20" s="406"/>
      <c r="W20" s="406"/>
      <c r="X20" s="74"/>
      <c r="AB20" s="334">
        <v>8.5</v>
      </c>
      <c r="AC20" s="490" t="s">
        <v>18</v>
      </c>
      <c r="AD20" s="490" t="s">
        <v>18</v>
      </c>
      <c r="AG20" s="493" t="s">
        <v>18</v>
      </c>
      <c r="AH20" s="493" t="s">
        <v>18</v>
      </c>
      <c r="AQ20" s="406"/>
    </row>
    <row r="21" spans="1:43" ht="18" customHeight="1" thickBot="1">
      <c r="A21" s="173"/>
      <c r="B21" s="406"/>
      <c r="C21" s="172"/>
      <c r="D21" s="423"/>
      <c r="E21" s="317"/>
      <c r="F21" s="317"/>
      <c r="G21" s="317"/>
      <c r="H21" s="317"/>
      <c r="I21" s="419"/>
      <c r="J21" s="103">
        <f>J19+1</f>
        <v>9</v>
      </c>
      <c r="K21" s="497" t="str">
        <f t="shared" si="0"/>
        <v xml:space="preserve">  </v>
      </c>
      <c r="L21" s="408"/>
      <c r="M21" s="380"/>
      <c r="N21" s="380"/>
      <c r="O21" s="166"/>
      <c r="P21" s="497" t="str">
        <f t="shared" si="1"/>
        <v xml:space="preserve">  </v>
      </c>
      <c r="Q21" s="408"/>
      <c r="R21" s="380"/>
      <c r="S21" s="380"/>
      <c r="T21" s="166"/>
      <c r="V21" s="406"/>
      <c r="W21" s="406"/>
      <c r="X21" s="74"/>
      <c r="AB21" s="334">
        <v>9</v>
      </c>
      <c r="AC21" s="490" t="s">
        <v>18</v>
      </c>
      <c r="AD21" s="490" t="s">
        <v>18</v>
      </c>
      <c r="AG21" s="493" t="s">
        <v>18</v>
      </c>
      <c r="AH21" s="493" t="s">
        <v>18</v>
      </c>
      <c r="AQ21" s="406"/>
    </row>
    <row r="22" spans="1:43">
      <c r="A22" s="184"/>
      <c r="B22" s="183"/>
      <c r="C22" s="182"/>
      <c r="D22" s="181"/>
      <c r="E22" s="266"/>
      <c r="F22" s="266"/>
      <c r="G22" s="266"/>
      <c r="H22" s="266"/>
      <c r="I22" s="180"/>
      <c r="J22" s="103"/>
      <c r="K22" s="497" t="str">
        <f t="shared" si="0"/>
        <v xml:space="preserve">  </v>
      </c>
      <c r="L22" s="408"/>
      <c r="M22" s="380"/>
      <c r="N22" s="380"/>
      <c r="O22" s="166"/>
      <c r="P22" s="497" t="str">
        <f t="shared" si="1"/>
        <v xml:space="preserve">  </v>
      </c>
      <c r="Q22" s="408"/>
      <c r="R22" s="380"/>
      <c r="S22" s="380"/>
      <c r="T22" s="166"/>
      <c r="V22" s="406"/>
      <c r="W22" s="406"/>
      <c r="X22" s="74"/>
      <c r="AB22" s="334">
        <v>9.5</v>
      </c>
      <c r="AC22" s="490" t="s">
        <v>18</v>
      </c>
      <c r="AD22" s="490" t="s">
        <v>18</v>
      </c>
      <c r="AG22" s="493" t="s">
        <v>18</v>
      </c>
      <c r="AH22" s="493" t="s">
        <v>18</v>
      </c>
      <c r="AQ22" s="406"/>
    </row>
    <row r="23" spans="1:43">
      <c r="A23" s="173"/>
      <c r="B23" s="406"/>
      <c r="C23" s="172"/>
      <c r="D23" s="422"/>
      <c r="E23" s="408"/>
      <c r="F23" s="408"/>
      <c r="G23" s="408"/>
      <c r="H23" s="408"/>
      <c r="I23" s="417"/>
      <c r="J23" s="103">
        <f>J21+1</f>
        <v>10</v>
      </c>
      <c r="K23" s="497" t="str">
        <f t="shared" si="0"/>
        <v xml:space="preserve">  </v>
      </c>
      <c r="L23" s="408"/>
      <c r="M23" s="380"/>
      <c r="N23" s="380"/>
      <c r="O23" s="166"/>
      <c r="P23" s="497" t="str">
        <f t="shared" si="1"/>
        <v xml:space="preserve">  </v>
      </c>
      <c r="Q23" s="408"/>
      <c r="R23" s="380"/>
      <c r="S23" s="380"/>
      <c r="T23" s="166"/>
      <c r="V23" s="406"/>
      <c r="W23" s="406"/>
      <c r="X23" s="74"/>
      <c r="AB23" s="334">
        <v>10</v>
      </c>
      <c r="AC23" s="490" t="s">
        <v>18</v>
      </c>
      <c r="AD23" s="490" t="s">
        <v>18</v>
      </c>
      <c r="AG23" s="493" t="s">
        <v>18</v>
      </c>
      <c r="AH23" s="493" t="s">
        <v>18</v>
      </c>
      <c r="AQ23" s="406"/>
    </row>
    <row r="24" spans="1:43">
      <c r="A24" s="173"/>
      <c r="B24" s="406"/>
      <c r="C24" s="172"/>
      <c r="D24" s="422"/>
      <c r="E24" s="408"/>
      <c r="F24" s="408"/>
      <c r="G24" s="408"/>
      <c r="H24" s="408"/>
      <c r="I24" s="417"/>
      <c r="J24" s="103"/>
      <c r="K24" s="497" t="str">
        <f t="shared" si="0"/>
        <v xml:space="preserve">  </v>
      </c>
      <c r="L24" s="408"/>
      <c r="M24" s="380"/>
      <c r="N24" s="380"/>
      <c r="O24" s="166"/>
      <c r="P24" s="497" t="str">
        <f t="shared" si="1"/>
        <v xml:space="preserve">  </v>
      </c>
      <c r="Q24" s="408"/>
      <c r="R24" s="380"/>
      <c r="S24" s="380"/>
      <c r="T24" s="166"/>
      <c r="V24" s="406"/>
      <c r="W24" s="406"/>
      <c r="X24" s="74"/>
      <c r="AB24" s="334">
        <v>10.5</v>
      </c>
      <c r="AC24" s="490" t="s">
        <v>18</v>
      </c>
      <c r="AD24" s="490" t="s">
        <v>18</v>
      </c>
      <c r="AG24" s="493" t="s">
        <v>18</v>
      </c>
      <c r="AH24" s="493" t="s">
        <v>18</v>
      </c>
      <c r="AQ24" s="406"/>
    </row>
    <row r="25" spans="1:43" ht="20.100000000000001" customHeight="1">
      <c r="A25" s="173"/>
      <c r="B25" s="406"/>
      <c r="C25" s="172"/>
      <c r="D25" s="422"/>
      <c r="E25" s="408"/>
      <c r="F25" s="408"/>
      <c r="G25" s="408"/>
      <c r="H25" s="408"/>
      <c r="I25" s="417"/>
      <c r="J25" s="103">
        <f>J23+1</f>
        <v>11</v>
      </c>
      <c r="K25" s="497" t="str">
        <f t="shared" si="0"/>
        <v xml:space="preserve">  </v>
      </c>
      <c r="L25" s="408"/>
      <c r="M25" s="380"/>
      <c r="N25" s="380"/>
      <c r="O25" s="166"/>
      <c r="P25" s="497" t="str">
        <f t="shared" si="1"/>
        <v xml:space="preserve">  </v>
      </c>
      <c r="Q25" s="408"/>
      <c r="R25" s="380"/>
      <c r="S25" s="380"/>
      <c r="T25" s="166"/>
      <c r="V25" s="406"/>
      <c r="W25" s="406"/>
      <c r="X25" s="74"/>
      <c r="AB25" s="334">
        <v>11</v>
      </c>
      <c r="AC25" s="490" t="s">
        <v>18</v>
      </c>
      <c r="AD25" s="490" t="s">
        <v>18</v>
      </c>
      <c r="AG25" s="493" t="s">
        <v>18</v>
      </c>
      <c r="AH25" s="493" t="s">
        <v>18</v>
      </c>
      <c r="AQ25" s="406"/>
    </row>
    <row r="26" spans="1:43" ht="18" customHeight="1" thickBot="1">
      <c r="A26" s="173"/>
      <c r="B26" s="406"/>
      <c r="C26" s="172"/>
      <c r="D26" s="423"/>
      <c r="E26" s="317"/>
      <c r="F26" s="317"/>
      <c r="G26" s="317"/>
      <c r="H26" s="317"/>
      <c r="I26" s="419"/>
      <c r="J26" s="103"/>
      <c r="K26" s="497" t="str">
        <f t="shared" si="0"/>
        <v xml:space="preserve">  </v>
      </c>
      <c r="L26" s="408"/>
      <c r="M26" s="380"/>
      <c r="N26" s="380"/>
      <c r="O26" s="166"/>
      <c r="P26" s="497" t="str">
        <f t="shared" si="1"/>
        <v xml:space="preserve">  </v>
      </c>
      <c r="Q26" s="408"/>
      <c r="R26" s="380"/>
      <c r="S26" s="380"/>
      <c r="T26" s="166"/>
      <c r="V26" s="406"/>
      <c r="W26" s="406"/>
      <c r="X26" s="74"/>
      <c r="AB26" s="334">
        <v>11.5</v>
      </c>
      <c r="AC26" s="490" t="s">
        <v>18</v>
      </c>
      <c r="AD26" s="490" t="s">
        <v>18</v>
      </c>
      <c r="AG26" s="493" t="s">
        <v>18</v>
      </c>
      <c r="AH26" s="493" t="s">
        <v>18</v>
      </c>
      <c r="AQ26" s="406"/>
    </row>
    <row r="27" spans="1:43">
      <c r="A27" s="184"/>
      <c r="B27" s="183"/>
      <c r="C27" s="182"/>
      <c r="D27" s="181"/>
      <c r="E27" s="266"/>
      <c r="F27" s="266"/>
      <c r="G27" s="266"/>
      <c r="H27" s="266"/>
      <c r="I27" s="180"/>
      <c r="J27" s="103">
        <f>J25+1</f>
        <v>12</v>
      </c>
      <c r="K27" s="497" t="str">
        <f t="shared" si="0"/>
        <v xml:space="preserve">  </v>
      </c>
      <c r="L27" s="408"/>
      <c r="M27" s="380"/>
      <c r="N27" s="380"/>
      <c r="O27" s="166"/>
      <c r="P27" s="497" t="str">
        <f t="shared" si="1"/>
        <v xml:space="preserve">  </v>
      </c>
      <c r="Q27" s="408"/>
      <c r="R27" s="380"/>
      <c r="S27" s="380"/>
      <c r="T27" s="166"/>
      <c r="V27" s="406"/>
      <c r="W27" s="406"/>
      <c r="X27" s="74"/>
      <c r="AB27" s="334">
        <v>12</v>
      </c>
      <c r="AC27" s="490" t="s">
        <v>18</v>
      </c>
      <c r="AD27" s="490" t="s">
        <v>18</v>
      </c>
      <c r="AG27" s="493" t="s">
        <v>18</v>
      </c>
      <c r="AH27" s="493" t="s">
        <v>18</v>
      </c>
      <c r="AQ27" s="406"/>
    </row>
    <row r="28" spans="1:43">
      <c r="A28" s="173"/>
      <c r="B28" s="406"/>
      <c r="C28" s="172"/>
      <c r="D28" s="422"/>
      <c r="E28" s="408"/>
      <c r="F28" s="408"/>
      <c r="G28" s="408"/>
      <c r="H28" s="408"/>
      <c r="I28" s="417"/>
      <c r="J28" s="103"/>
      <c r="K28" s="497" t="str">
        <f t="shared" si="0"/>
        <v xml:space="preserve">  </v>
      </c>
      <c r="L28" s="408"/>
      <c r="M28" s="380"/>
      <c r="N28" s="380"/>
      <c r="O28" s="166"/>
      <c r="P28" s="497" t="str">
        <f t="shared" si="1"/>
        <v xml:space="preserve">  </v>
      </c>
      <c r="Q28" s="408"/>
      <c r="R28" s="380"/>
      <c r="S28" s="380"/>
      <c r="T28" s="166"/>
      <c r="V28" s="406"/>
      <c r="W28" s="406"/>
      <c r="X28" s="74"/>
      <c r="AB28" s="334">
        <v>12.5</v>
      </c>
      <c r="AC28" s="490" t="s">
        <v>18</v>
      </c>
      <c r="AD28" s="490" t="s">
        <v>18</v>
      </c>
      <c r="AG28" s="493" t="s">
        <v>18</v>
      </c>
      <c r="AH28" s="493" t="s">
        <v>18</v>
      </c>
      <c r="AQ28" s="406"/>
    </row>
    <row r="29" spans="1:43">
      <c r="A29" s="173"/>
      <c r="B29" s="406"/>
      <c r="C29" s="172"/>
      <c r="D29" s="422"/>
      <c r="E29" s="408"/>
      <c r="F29" s="408"/>
      <c r="G29" s="408"/>
      <c r="H29" s="408"/>
      <c r="I29" s="417"/>
      <c r="J29" s="103">
        <f>J27+1</f>
        <v>13</v>
      </c>
      <c r="K29" s="497" t="str">
        <f t="shared" si="0"/>
        <v xml:space="preserve">  </v>
      </c>
      <c r="L29" s="408"/>
      <c r="M29" s="380"/>
      <c r="N29" s="380"/>
      <c r="O29" s="166"/>
      <c r="P29" s="497" t="str">
        <f t="shared" si="1"/>
        <v xml:space="preserve">  </v>
      </c>
      <c r="Q29" s="408"/>
      <c r="R29" s="380"/>
      <c r="S29" s="380"/>
      <c r="T29" s="166"/>
      <c r="V29" s="406"/>
      <c r="W29" s="406"/>
      <c r="X29" s="74"/>
      <c r="AB29" s="334">
        <v>13</v>
      </c>
      <c r="AC29" s="490" t="s">
        <v>18</v>
      </c>
      <c r="AD29" s="490" t="s">
        <v>18</v>
      </c>
      <c r="AG29" s="493" t="s">
        <v>18</v>
      </c>
      <c r="AH29" s="493" t="s">
        <v>18</v>
      </c>
      <c r="AQ29" s="406"/>
    </row>
    <row r="30" spans="1:43">
      <c r="A30" s="173"/>
      <c r="B30" s="406"/>
      <c r="C30" s="172"/>
      <c r="D30" s="422"/>
      <c r="E30" s="408"/>
      <c r="F30" s="408"/>
      <c r="G30" s="408"/>
      <c r="H30" s="408"/>
      <c r="I30" s="417"/>
      <c r="J30" s="103"/>
      <c r="K30" s="497" t="str">
        <f t="shared" si="0"/>
        <v xml:space="preserve">  </v>
      </c>
      <c r="L30" s="408"/>
      <c r="M30" s="380"/>
      <c r="N30" s="380"/>
      <c r="O30" s="166"/>
      <c r="P30" s="497" t="str">
        <f t="shared" si="1"/>
        <v xml:space="preserve">  </v>
      </c>
      <c r="Q30" s="408"/>
      <c r="R30" s="380"/>
      <c r="S30" s="380"/>
      <c r="T30" s="166"/>
      <c r="V30" s="406"/>
      <c r="W30" s="406"/>
      <c r="X30" s="74"/>
      <c r="AB30" s="334">
        <v>13.5</v>
      </c>
      <c r="AC30" s="490" t="s">
        <v>18</v>
      </c>
      <c r="AD30" s="490" t="s">
        <v>18</v>
      </c>
      <c r="AG30" s="493" t="s">
        <v>18</v>
      </c>
      <c r="AH30" s="493" t="s">
        <v>18</v>
      </c>
    </row>
    <row r="31" spans="1:43" ht="18" customHeight="1" thickBot="1">
      <c r="A31" s="173"/>
      <c r="B31" s="406"/>
      <c r="C31" s="172"/>
      <c r="D31" s="423"/>
      <c r="E31" s="317"/>
      <c r="F31" s="317"/>
      <c r="G31" s="317"/>
      <c r="H31" s="317"/>
      <c r="I31" s="419"/>
      <c r="J31" s="103">
        <f>J29+1</f>
        <v>14</v>
      </c>
      <c r="K31" s="497" t="str">
        <f t="shared" si="0"/>
        <v xml:space="preserve">  </v>
      </c>
      <c r="L31" s="408"/>
      <c r="M31" s="380"/>
      <c r="N31" s="380"/>
      <c r="O31" s="166"/>
      <c r="P31" s="497" t="str">
        <f t="shared" si="1"/>
        <v xml:space="preserve">  </v>
      </c>
      <c r="Q31" s="408"/>
      <c r="R31" s="380"/>
      <c r="S31" s="380"/>
      <c r="T31" s="166"/>
      <c r="V31" s="406"/>
      <c r="W31" s="406"/>
      <c r="X31" s="74"/>
      <c r="AB31" s="334">
        <v>14</v>
      </c>
      <c r="AC31" s="490" t="s">
        <v>18</v>
      </c>
      <c r="AD31" s="490" t="s">
        <v>18</v>
      </c>
      <c r="AG31" s="493" t="s">
        <v>18</v>
      </c>
      <c r="AH31" s="493" t="s">
        <v>18</v>
      </c>
      <c r="AQ31" s="406"/>
    </row>
    <row r="32" spans="1:43" ht="1.5" customHeight="1">
      <c r="A32" s="184"/>
      <c r="B32" s="183"/>
      <c r="C32" s="182"/>
      <c r="D32" s="264"/>
      <c r="E32" s="183"/>
      <c r="F32" s="183"/>
      <c r="G32" s="183"/>
      <c r="H32" s="183"/>
      <c r="I32" s="265"/>
      <c r="J32" s="103"/>
      <c r="K32" s="497" t="str">
        <f t="shared" si="0"/>
        <v xml:space="preserve">  </v>
      </c>
      <c r="L32" s="317"/>
      <c r="M32" s="398"/>
      <c r="N32" s="398"/>
      <c r="O32" s="399"/>
      <c r="P32" s="497" t="str">
        <f t="shared" si="1"/>
        <v xml:space="preserve">  </v>
      </c>
      <c r="Q32" s="317"/>
      <c r="R32" s="398"/>
      <c r="S32" s="398"/>
      <c r="T32" s="399"/>
      <c r="V32" s="406"/>
      <c r="W32" s="406"/>
      <c r="X32" s="74"/>
      <c r="AC32" s="490" t="s">
        <v>18</v>
      </c>
      <c r="AD32" s="490" t="s">
        <v>18</v>
      </c>
      <c r="AG32" s="493" t="s">
        <v>18</v>
      </c>
      <c r="AH32" s="493" t="s">
        <v>18</v>
      </c>
      <c r="AQ32" s="406"/>
    </row>
    <row r="33" spans="1:44">
      <c r="A33" s="173"/>
      <c r="B33" s="406"/>
      <c r="C33" s="172"/>
      <c r="D33" s="175"/>
      <c r="E33" s="407"/>
      <c r="F33" s="407"/>
      <c r="G33" s="407"/>
      <c r="H33" s="407"/>
      <c r="I33" s="174"/>
      <c r="J33" s="103"/>
      <c r="K33" s="497" t="str">
        <f t="shared" si="0"/>
        <v xml:space="preserve">  </v>
      </c>
      <c r="L33" s="407"/>
      <c r="M33" s="176"/>
      <c r="N33" s="176"/>
      <c r="O33" s="166"/>
      <c r="P33" s="497" t="str">
        <f t="shared" si="1"/>
        <v xml:space="preserve">  </v>
      </c>
      <c r="Q33" s="407"/>
      <c r="R33" s="176"/>
      <c r="S33" s="176"/>
      <c r="T33" s="166"/>
      <c r="V33" s="406"/>
      <c r="W33" s="406"/>
      <c r="X33" s="74"/>
      <c r="AB33" s="334">
        <v>14.5</v>
      </c>
      <c r="AC33" s="490" t="s">
        <v>18</v>
      </c>
      <c r="AD33" s="490" t="s">
        <v>18</v>
      </c>
      <c r="AG33" s="493" t="s">
        <v>18</v>
      </c>
      <c r="AH33" s="493" t="s">
        <v>18</v>
      </c>
      <c r="AQ33" s="406"/>
    </row>
    <row r="34" spans="1:44" ht="1.5" customHeight="1">
      <c r="A34" s="173"/>
      <c r="B34" s="406"/>
      <c r="C34" s="172"/>
      <c r="D34" s="423"/>
      <c r="E34" s="317"/>
      <c r="F34" s="317"/>
      <c r="G34" s="317"/>
      <c r="H34" s="317"/>
      <c r="I34" s="419"/>
      <c r="J34" s="103"/>
      <c r="K34" s="497" t="str">
        <f t="shared" si="0"/>
        <v xml:space="preserve">  </v>
      </c>
      <c r="L34" s="317"/>
      <c r="M34" s="398"/>
      <c r="N34" s="398"/>
      <c r="O34" s="399"/>
      <c r="P34" s="497" t="str">
        <f t="shared" si="1"/>
        <v xml:space="preserve">  </v>
      </c>
      <c r="Q34" s="317"/>
      <c r="R34" s="398"/>
      <c r="S34" s="398"/>
      <c r="T34" s="399"/>
      <c r="V34" s="406"/>
      <c r="W34" s="406"/>
      <c r="X34" s="74"/>
      <c r="AC34" s="490" t="s">
        <v>18</v>
      </c>
      <c r="AD34" s="490" t="s">
        <v>18</v>
      </c>
      <c r="AG34" s="493" t="s">
        <v>18</v>
      </c>
      <c r="AH34" s="493" t="s">
        <v>18</v>
      </c>
      <c r="AQ34" s="406"/>
    </row>
    <row r="35" spans="1:44">
      <c r="A35" s="173"/>
      <c r="B35" s="406"/>
      <c r="C35" s="172"/>
      <c r="D35" s="175"/>
      <c r="E35" s="407"/>
      <c r="F35" s="407"/>
      <c r="G35" s="407"/>
      <c r="H35" s="407"/>
      <c r="I35" s="174"/>
      <c r="J35" s="103">
        <f>J31+1</f>
        <v>15</v>
      </c>
      <c r="K35" s="497" t="str">
        <f t="shared" si="0"/>
        <v xml:space="preserve">  </v>
      </c>
      <c r="L35" s="407"/>
      <c r="M35" s="176"/>
      <c r="N35" s="176"/>
      <c r="O35" s="166"/>
      <c r="P35" s="497" t="str">
        <f t="shared" si="1"/>
        <v xml:space="preserve">  </v>
      </c>
      <c r="Q35" s="407"/>
      <c r="R35" s="176"/>
      <c r="S35" s="176"/>
      <c r="T35" s="166"/>
      <c r="V35" s="406"/>
      <c r="W35" s="406"/>
      <c r="X35" s="74"/>
      <c r="AB35" s="334">
        <v>15</v>
      </c>
      <c r="AC35" s="490" t="s">
        <v>18</v>
      </c>
      <c r="AD35" s="490" t="s">
        <v>18</v>
      </c>
      <c r="AG35" s="493" t="s">
        <v>18</v>
      </c>
      <c r="AH35" s="493" t="s">
        <v>18</v>
      </c>
      <c r="AQ35" s="406"/>
    </row>
    <row r="36" spans="1:44" ht="1.5" customHeight="1">
      <c r="A36" s="173"/>
      <c r="B36" s="406"/>
      <c r="C36" s="172"/>
      <c r="D36" s="423"/>
      <c r="E36" s="317"/>
      <c r="F36" s="317"/>
      <c r="G36" s="317"/>
      <c r="H36" s="317"/>
      <c r="I36" s="419"/>
      <c r="J36" s="103"/>
      <c r="K36" s="497" t="str">
        <f t="shared" si="0"/>
        <v xml:space="preserve">  </v>
      </c>
      <c r="L36" s="317"/>
      <c r="M36" s="398"/>
      <c r="N36" s="398"/>
      <c r="O36" s="399"/>
      <c r="P36" s="497" t="str">
        <f t="shared" si="1"/>
        <v xml:space="preserve">  </v>
      </c>
      <c r="Q36" s="317"/>
      <c r="R36" s="398"/>
      <c r="S36" s="398"/>
      <c r="T36" s="399"/>
      <c r="V36" s="406"/>
      <c r="W36" s="406"/>
      <c r="X36" s="74"/>
      <c r="AC36" s="490" t="s">
        <v>18</v>
      </c>
      <c r="AD36" s="490" t="s">
        <v>18</v>
      </c>
      <c r="AG36" s="493" t="s">
        <v>18</v>
      </c>
      <c r="AH36" s="493" t="s">
        <v>18</v>
      </c>
      <c r="AQ36" s="406"/>
    </row>
    <row r="37" spans="1:44">
      <c r="A37" s="173"/>
      <c r="B37" s="406"/>
      <c r="C37" s="172"/>
      <c r="D37" s="168"/>
      <c r="E37" s="406"/>
      <c r="F37" s="406"/>
      <c r="G37" s="406"/>
      <c r="H37" s="406"/>
      <c r="I37" s="167"/>
      <c r="J37" s="103"/>
      <c r="K37" s="497" t="str">
        <f t="shared" si="0"/>
        <v xml:space="preserve">  </v>
      </c>
      <c r="L37" s="407"/>
      <c r="M37" s="176"/>
      <c r="N37" s="176"/>
      <c r="O37" s="166"/>
      <c r="P37" s="497" t="str">
        <f t="shared" si="1"/>
        <v xml:space="preserve">  </v>
      </c>
      <c r="Q37" s="407"/>
      <c r="R37" s="176"/>
      <c r="S37" s="176"/>
      <c r="T37" s="166"/>
      <c r="V37" s="406"/>
      <c r="W37" s="406"/>
      <c r="X37" s="74"/>
      <c r="AB37" s="334">
        <v>15.5</v>
      </c>
      <c r="AC37" s="490" t="s">
        <v>18</v>
      </c>
      <c r="AD37" s="490" t="s">
        <v>18</v>
      </c>
      <c r="AG37" s="493" t="s">
        <v>18</v>
      </c>
      <c r="AH37" s="493" t="s">
        <v>18</v>
      </c>
      <c r="AQ37" s="406"/>
    </row>
    <row r="38" spans="1:44" ht="1.5" customHeight="1">
      <c r="A38" s="423"/>
      <c r="B38" s="317"/>
      <c r="C38" s="398"/>
      <c r="D38" s="317"/>
      <c r="E38" s="317"/>
      <c r="F38" s="317"/>
      <c r="G38" s="317"/>
      <c r="H38" s="317"/>
      <c r="I38" s="419"/>
      <c r="J38" s="103"/>
      <c r="K38" s="497" t="str">
        <f t="shared" si="0"/>
        <v xml:space="preserve">  </v>
      </c>
      <c r="L38" s="317"/>
      <c r="M38" s="398"/>
      <c r="N38" s="398"/>
      <c r="O38" s="399"/>
      <c r="P38" s="497" t="str">
        <f t="shared" si="1"/>
        <v xml:space="preserve">  </v>
      </c>
      <c r="Q38" s="317"/>
      <c r="R38" s="398"/>
      <c r="S38" s="398"/>
      <c r="T38" s="399"/>
      <c r="V38" s="406"/>
      <c r="W38" s="406"/>
      <c r="X38" s="74"/>
      <c r="AC38" s="490" t="s">
        <v>18</v>
      </c>
      <c r="AD38" s="490" t="s">
        <v>18</v>
      </c>
      <c r="AG38" s="493" t="s">
        <v>18</v>
      </c>
      <c r="AH38" s="493" t="s">
        <v>18</v>
      </c>
      <c r="AQ38" s="406"/>
    </row>
    <row r="39" spans="1:44">
      <c r="A39" s="774" t="str">
        <f ca="1" xml:space="preserve"> CHAR(160) &amp; CHAR(10) &amp; IFERROR(INDEX(Quotes!$B$2:$B$54,MATCH(Y5,Quotes!$A$2:$A$54,0)),"") &amp; CHAR(10) &amp; CHAR(10) &amp; IFERROR(INDEX(Quotes!$C$2:$C$54,MATCH(Y5,Quotes!$A$2:$A$54,0)),"") &amp; CHAR(10)  &amp; CHAR(10) &amp; IFERROR(INDEX(Quotes!$D$2:$D$54,MATCH(Y5,Quotes!$A$2:$A$54,0)),"") &amp; CHAR(10) &amp; REPT("_",42)</f>
        <v> 
 धृतराष्ट्र उवाच ।
धर्मक्षेत्रे कुरुक्षेत्रे समवेता युयुत्सवः
मामकाः पाण्ड्वाश्चैव किमकुर्वत सञ्जय
dhṛtarāṣṭra uvāca
dharma-kṣetre kuru-kṣetre
samavetā yuyutsavaḥ
māmakāḥ pāṇḍavāś caiva
kim akurvata sañjaya
Dhrtarastra disse: Ó Sanjaya, que fizeram os meus filhos e os filhos de Pandu, depois de se reunirem no lugar de peregrinação de Kuruksetra, estando desejosos de lutar? (Bg. 1.1)
__________________________________________</v>
      </c>
      <c r="B39" s="775"/>
      <c r="C39" s="775"/>
      <c r="D39" s="775"/>
      <c r="E39" s="775"/>
      <c r="F39" s="775"/>
      <c r="G39" s="775"/>
      <c r="H39" s="775"/>
      <c r="I39" s="776"/>
      <c r="J39" s="103">
        <f>J35+1</f>
        <v>16</v>
      </c>
      <c r="K39" s="497" t="str">
        <f t="shared" si="0"/>
        <v xml:space="preserve">  </v>
      </c>
      <c r="L39" s="407"/>
      <c r="M39" s="176"/>
      <c r="N39" s="176"/>
      <c r="O39" s="166"/>
      <c r="P39" s="497" t="str">
        <f t="shared" si="1"/>
        <v xml:space="preserve">  </v>
      </c>
      <c r="Q39" s="407"/>
      <c r="R39" s="176"/>
      <c r="S39" s="176"/>
      <c r="T39" s="166"/>
      <c r="V39" s="406"/>
      <c r="W39" s="406"/>
      <c r="X39" s="74"/>
      <c r="AB39" s="334">
        <v>16</v>
      </c>
      <c r="AC39" s="490" t="s">
        <v>18</v>
      </c>
      <c r="AD39" s="490" t="s">
        <v>18</v>
      </c>
      <c r="AG39" s="493" t="s">
        <v>18</v>
      </c>
      <c r="AH39" s="493" t="s">
        <v>18</v>
      </c>
      <c r="AN39" s="173"/>
      <c r="AO39" s="406"/>
      <c r="AP39" s="172"/>
      <c r="AQ39" s="175"/>
      <c r="AR39" s="174"/>
    </row>
    <row r="40" spans="1:44" ht="1.5" customHeight="1">
      <c r="A40" s="774"/>
      <c r="B40" s="775"/>
      <c r="C40" s="775"/>
      <c r="D40" s="775"/>
      <c r="E40" s="775"/>
      <c r="F40" s="775"/>
      <c r="G40" s="775"/>
      <c r="H40" s="775"/>
      <c r="I40" s="776"/>
      <c r="J40" s="103"/>
      <c r="K40" s="497" t="str">
        <f t="shared" si="0"/>
        <v xml:space="preserve">  </v>
      </c>
      <c r="L40" s="317"/>
      <c r="M40" s="398"/>
      <c r="N40" s="398"/>
      <c r="O40" s="399"/>
      <c r="P40" s="497" t="str">
        <f t="shared" si="1"/>
        <v xml:space="preserve">  </v>
      </c>
      <c r="Q40" s="317"/>
      <c r="R40" s="398"/>
      <c r="S40" s="398"/>
      <c r="T40" s="399"/>
      <c r="V40" s="406"/>
      <c r="W40" s="406"/>
      <c r="X40" s="74"/>
      <c r="AC40" s="490" t="s">
        <v>18</v>
      </c>
      <c r="AD40" s="490" t="s">
        <v>18</v>
      </c>
      <c r="AG40" s="493" t="s">
        <v>18</v>
      </c>
      <c r="AH40" s="493" t="s">
        <v>18</v>
      </c>
      <c r="AN40" s="173"/>
      <c r="AO40" s="406"/>
      <c r="AP40" s="172"/>
      <c r="AQ40" s="423"/>
      <c r="AR40" s="419"/>
    </row>
    <row r="41" spans="1:44" ht="18" customHeight="1" thickBot="1">
      <c r="A41" s="774"/>
      <c r="B41" s="775"/>
      <c r="C41" s="775"/>
      <c r="D41" s="775"/>
      <c r="E41" s="775"/>
      <c r="F41" s="775"/>
      <c r="G41" s="775"/>
      <c r="H41" s="775"/>
      <c r="I41" s="776"/>
      <c r="J41" s="103"/>
      <c r="K41" s="497" t="str">
        <f t="shared" si="0"/>
        <v xml:space="preserve">  </v>
      </c>
      <c r="L41" s="407"/>
      <c r="M41" s="176"/>
      <c r="N41" s="176"/>
      <c r="O41" s="166"/>
      <c r="P41" s="497" t="str">
        <f t="shared" si="1"/>
        <v xml:space="preserve">  </v>
      </c>
      <c r="Q41" s="407"/>
      <c r="R41" s="176"/>
      <c r="S41" s="176"/>
      <c r="T41" s="166"/>
      <c r="V41" s="406"/>
      <c r="W41" s="406"/>
      <c r="X41" s="74"/>
      <c r="AB41" s="334">
        <v>16.5</v>
      </c>
      <c r="AC41" s="490" t="s">
        <v>18</v>
      </c>
      <c r="AD41" s="490" t="s">
        <v>18</v>
      </c>
      <c r="AG41" s="493" t="s">
        <v>18</v>
      </c>
      <c r="AH41" s="493" t="s">
        <v>18</v>
      </c>
      <c r="AN41" s="171"/>
      <c r="AO41" s="170"/>
      <c r="AP41" s="169"/>
      <c r="AQ41" s="179"/>
      <c r="AR41" s="178"/>
    </row>
    <row r="42" spans="1:44" ht="1.5" customHeight="1">
      <c r="A42" s="774"/>
      <c r="B42" s="775"/>
      <c r="C42" s="775"/>
      <c r="D42" s="775"/>
      <c r="E42" s="775"/>
      <c r="F42" s="775"/>
      <c r="G42" s="775"/>
      <c r="H42" s="775"/>
      <c r="I42" s="776"/>
      <c r="J42" s="103"/>
      <c r="K42" s="497" t="str">
        <f t="shared" si="0"/>
        <v xml:space="preserve">  </v>
      </c>
      <c r="L42" s="317"/>
      <c r="M42" s="398"/>
      <c r="N42" s="398"/>
      <c r="O42" s="399"/>
      <c r="P42" s="497" t="str">
        <f t="shared" si="1"/>
        <v xml:space="preserve">  </v>
      </c>
      <c r="Q42" s="317"/>
      <c r="R42" s="398"/>
      <c r="S42" s="398"/>
      <c r="T42" s="399"/>
      <c r="V42" s="406"/>
      <c r="W42" s="406"/>
      <c r="X42" s="74"/>
      <c r="AC42" s="490" t="s">
        <v>18</v>
      </c>
      <c r="AD42" s="490" t="s">
        <v>18</v>
      </c>
      <c r="AG42" s="493" t="s">
        <v>18</v>
      </c>
      <c r="AH42" s="493" t="s">
        <v>18</v>
      </c>
      <c r="AN42" s="173"/>
      <c r="AO42" s="406"/>
      <c r="AP42" s="172"/>
      <c r="AQ42" s="168"/>
      <c r="AR42" s="167"/>
    </row>
    <row r="43" spans="1:44">
      <c r="A43" s="774"/>
      <c r="B43" s="775"/>
      <c r="C43" s="775"/>
      <c r="D43" s="775"/>
      <c r="E43" s="775"/>
      <c r="F43" s="775"/>
      <c r="G43" s="775"/>
      <c r="H43" s="775"/>
      <c r="I43" s="776"/>
      <c r="J43" s="103">
        <f>J39+1</f>
        <v>17</v>
      </c>
      <c r="K43" s="497" t="str">
        <f t="shared" si="0"/>
        <v xml:space="preserve">  </v>
      </c>
      <c r="L43" s="406"/>
      <c r="M43" s="103"/>
      <c r="N43" s="103"/>
      <c r="O43" s="177"/>
      <c r="P43" s="497" t="str">
        <f t="shared" si="1"/>
        <v xml:space="preserve">  </v>
      </c>
      <c r="Q43" s="406"/>
      <c r="R43" s="103"/>
      <c r="S43" s="103"/>
      <c r="T43" s="177"/>
      <c r="V43" s="406"/>
      <c r="W43" s="406"/>
      <c r="X43" s="74"/>
      <c r="AB43" s="334">
        <v>17</v>
      </c>
      <c r="AC43" s="490" t="s">
        <v>18</v>
      </c>
      <c r="AD43" s="490" t="s">
        <v>18</v>
      </c>
      <c r="AG43" s="493" t="s">
        <v>18</v>
      </c>
      <c r="AH43" s="493" t="s">
        <v>18</v>
      </c>
      <c r="AN43" s="173"/>
      <c r="AO43" s="406"/>
      <c r="AP43" s="172"/>
      <c r="AQ43" s="168"/>
      <c r="AR43" s="167"/>
    </row>
    <row r="44" spans="1:44" ht="1.5" customHeight="1">
      <c r="A44" s="774"/>
      <c r="B44" s="775"/>
      <c r="C44" s="775"/>
      <c r="D44" s="775"/>
      <c r="E44" s="775"/>
      <c r="F44" s="775"/>
      <c r="G44" s="775"/>
      <c r="H44" s="775"/>
      <c r="I44" s="776"/>
      <c r="J44" s="103"/>
      <c r="K44" s="497" t="str">
        <f t="shared" si="0"/>
        <v xml:space="preserve">  </v>
      </c>
      <c r="L44" s="407"/>
      <c r="M44" s="176"/>
      <c r="N44" s="176"/>
      <c r="O44" s="166"/>
      <c r="P44" s="497" t="str">
        <f t="shared" si="1"/>
        <v xml:space="preserve">  </v>
      </c>
      <c r="Q44" s="407"/>
      <c r="R44" s="176"/>
      <c r="S44" s="176"/>
      <c r="T44" s="166"/>
      <c r="V44" s="406"/>
      <c r="W44" s="406"/>
      <c r="X44" s="74"/>
      <c r="AC44" s="490" t="s">
        <v>18</v>
      </c>
      <c r="AD44" s="490" t="s">
        <v>18</v>
      </c>
      <c r="AG44" s="493" t="s">
        <v>18</v>
      </c>
      <c r="AH44" s="493" t="s">
        <v>18</v>
      </c>
      <c r="AN44" s="173"/>
      <c r="AO44" s="406"/>
      <c r="AP44" s="172"/>
      <c r="AQ44" s="175"/>
      <c r="AR44" s="174"/>
    </row>
    <row r="45" spans="1:44">
      <c r="A45" s="774"/>
      <c r="B45" s="775"/>
      <c r="C45" s="775"/>
      <c r="D45" s="775"/>
      <c r="E45" s="775"/>
      <c r="F45" s="775"/>
      <c r="G45" s="775"/>
      <c r="H45" s="775"/>
      <c r="I45" s="776"/>
      <c r="J45" s="103"/>
      <c r="K45" s="497" t="str">
        <f t="shared" si="0"/>
        <v xml:space="preserve">  </v>
      </c>
      <c r="L45" s="406"/>
      <c r="M45" s="103"/>
      <c r="N45" s="103"/>
      <c r="O45" s="177"/>
      <c r="P45" s="497" t="str">
        <f t="shared" si="1"/>
        <v xml:space="preserve">  </v>
      </c>
      <c r="Q45" s="406"/>
      <c r="R45" s="103"/>
      <c r="S45" s="103"/>
      <c r="T45" s="177"/>
      <c r="V45" s="406"/>
      <c r="W45" s="406"/>
      <c r="X45" s="74"/>
      <c r="AB45" s="334">
        <v>17.5</v>
      </c>
      <c r="AC45" s="490" t="s">
        <v>18</v>
      </c>
      <c r="AD45" s="490" t="s">
        <v>18</v>
      </c>
      <c r="AG45" s="493" t="s">
        <v>18</v>
      </c>
      <c r="AH45" s="493" t="s">
        <v>18</v>
      </c>
      <c r="AN45" s="173"/>
      <c r="AO45" s="406"/>
      <c r="AP45" s="172"/>
      <c r="AQ45" s="423"/>
      <c r="AR45" s="419"/>
    </row>
    <row r="46" spans="1:44" ht="1.5" customHeight="1">
      <c r="A46" s="774"/>
      <c r="B46" s="775"/>
      <c r="C46" s="775"/>
      <c r="D46" s="775"/>
      <c r="E46" s="775"/>
      <c r="F46" s="775"/>
      <c r="G46" s="775"/>
      <c r="H46" s="775"/>
      <c r="I46" s="776"/>
      <c r="J46" s="103"/>
      <c r="K46" s="497" t="str">
        <f t="shared" si="0"/>
        <v xml:space="preserve">  </v>
      </c>
      <c r="L46" s="407"/>
      <c r="M46" s="176"/>
      <c r="N46" s="176"/>
      <c r="O46" s="166"/>
      <c r="P46" s="497" t="str">
        <f t="shared" si="1"/>
        <v xml:space="preserve">  </v>
      </c>
      <c r="Q46" s="407"/>
      <c r="R46" s="176"/>
      <c r="S46" s="176"/>
      <c r="T46" s="166"/>
      <c r="V46" s="406"/>
      <c r="W46" s="406"/>
      <c r="X46" s="74"/>
      <c r="AC46" s="490" t="s">
        <v>18</v>
      </c>
      <c r="AD46" s="490" t="s">
        <v>18</v>
      </c>
      <c r="AG46" s="493" t="s">
        <v>18</v>
      </c>
      <c r="AH46" s="493" t="s">
        <v>18</v>
      </c>
      <c r="AN46" s="173"/>
      <c r="AO46" s="406"/>
      <c r="AP46" s="172"/>
      <c r="AQ46" s="175"/>
      <c r="AR46" s="174"/>
    </row>
    <row r="47" spans="1:44">
      <c r="A47" s="774"/>
      <c r="B47" s="775"/>
      <c r="C47" s="775"/>
      <c r="D47" s="775"/>
      <c r="E47" s="775"/>
      <c r="F47" s="775"/>
      <c r="G47" s="775"/>
      <c r="H47" s="775"/>
      <c r="I47" s="776"/>
      <c r="J47" s="103">
        <f>J43+1</f>
        <v>18</v>
      </c>
      <c r="K47" s="497" t="str">
        <f t="shared" si="0"/>
        <v xml:space="preserve">  </v>
      </c>
      <c r="L47" s="406"/>
      <c r="M47" s="103"/>
      <c r="N47" s="103"/>
      <c r="O47" s="177"/>
      <c r="P47" s="497" t="str">
        <f t="shared" si="1"/>
        <v xml:space="preserve">  </v>
      </c>
      <c r="Q47" s="406"/>
      <c r="R47" s="103"/>
      <c r="S47" s="103"/>
      <c r="T47" s="177"/>
      <c r="V47" s="406"/>
      <c r="W47" s="406"/>
      <c r="X47" s="74"/>
      <c r="AB47" s="334">
        <v>18</v>
      </c>
      <c r="AC47" s="490" t="s">
        <v>18</v>
      </c>
      <c r="AD47" s="490" t="s">
        <v>18</v>
      </c>
      <c r="AG47" s="493" t="s">
        <v>18</v>
      </c>
      <c r="AH47" s="493" t="s">
        <v>18</v>
      </c>
      <c r="AN47" s="173"/>
      <c r="AO47" s="406"/>
      <c r="AP47" s="172"/>
      <c r="AQ47" s="423"/>
      <c r="AR47" s="419"/>
    </row>
    <row r="48" spans="1:44" ht="1.5" customHeight="1">
      <c r="A48" s="774"/>
      <c r="B48" s="775"/>
      <c r="C48" s="775"/>
      <c r="D48" s="775"/>
      <c r="E48" s="775"/>
      <c r="F48" s="775"/>
      <c r="G48" s="775"/>
      <c r="H48" s="775"/>
      <c r="I48" s="776"/>
      <c r="J48" s="103"/>
      <c r="K48" s="497" t="str">
        <f t="shared" si="0"/>
        <v xml:space="preserve">  </v>
      </c>
      <c r="L48" s="407"/>
      <c r="M48" s="176"/>
      <c r="N48" s="176"/>
      <c r="O48" s="166"/>
      <c r="P48" s="497" t="str">
        <f t="shared" si="1"/>
        <v xml:space="preserve">  </v>
      </c>
      <c r="Q48" s="407"/>
      <c r="R48" s="176"/>
      <c r="S48" s="176"/>
      <c r="T48" s="166"/>
      <c r="V48" s="406"/>
      <c r="W48" s="406"/>
      <c r="X48" s="74"/>
      <c r="AC48" s="490" t="s">
        <v>18</v>
      </c>
      <c r="AD48" s="490" t="s">
        <v>18</v>
      </c>
      <c r="AG48" s="493" t="s">
        <v>18</v>
      </c>
      <c r="AH48" s="493" t="s">
        <v>18</v>
      </c>
      <c r="AN48" s="173"/>
      <c r="AO48" s="406"/>
      <c r="AP48" s="172"/>
      <c r="AQ48" s="175"/>
      <c r="AR48" s="174"/>
    </row>
    <row r="49" spans="1:47">
      <c r="A49" s="774"/>
      <c r="B49" s="775"/>
      <c r="C49" s="775"/>
      <c r="D49" s="775"/>
      <c r="E49" s="775"/>
      <c r="F49" s="775"/>
      <c r="G49" s="775"/>
      <c r="H49" s="775"/>
      <c r="I49" s="776"/>
      <c r="J49" s="103"/>
      <c r="K49" s="497" t="str">
        <f t="shared" si="0"/>
        <v xml:space="preserve">  </v>
      </c>
      <c r="L49" s="408"/>
      <c r="M49" s="380"/>
      <c r="N49" s="380"/>
      <c r="O49" s="166"/>
      <c r="P49" s="497" t="str">
        <f t="shared" si="1"/>
        <v xml:space="preserve">  </v>
      </c>
      <c r="Q49" s="408"/>
      <c r="R49" s="380"/>
      <c r="S49" s="380"/>
      <c r="T49" s="166"/>
      <c r="V49" s="406"/>
      <c r="W49" s="406"/>
      <c r="X49" s="74"/>
      <c r="AB49" s="334">
        <v>18.5</v>
      </c>
      <c r="AC49" s="490" t="s">
        <v>18</v>
      </c>
      <c r="AD49" s="490" t="s">
        <v>18</v>
      </c>
      <c r="AG49" s="493" t="s">
        <v>18</v>
      </c>
      <c r="AH49" s="493" t="s">
        <v>18</v>
      </c>
      <c r="AN49" s="173"/>
      <c r="AO49" s="406"/>
      <c r="AP49" s="172"/>
      <c r="AQ49" s="422"/>
      <c r="AR49" s="417"/>
    </row>
    <row r="50" spans="1:47" ht="18" customHeight="1" thickBot="1">
      <c r="A50" s="774"/>
      <c r="B50" s="775"/>
      <c r="C50" s="775"/>
      <c r="D50" s="775"/>
      <c r="E50" s="775"/>
      <c r="F50" s="775"/>
      <c r="G50" s="775"/>
      <c r="H50" s="775"/>
      <c r="I50" s="776"/>
      <c r="J50" s="103">
        <f>J47+1</f>
        <v>19</v>
      </c>
      <c r="K50" s="497" t="str">
        <f t="shared" si="0"/>
        <v xml:space="preserve">  </v>
      </c>
      <c r="L50" s="408"/>
      <c r="M50" s="380"/>
      <c r="N50" s="380"/>
      <c r="O50" s="166"/>
      <c r="P50" s="497" t="str">
        <f t="shared" si="1"/>
        <v xml:space="preserve">  </v>
      </c>
      <c r="Q50" s="408"/>
      <c r="R50" s="380"/>
      <c r="S50" s="380"/>
      <c r="T50" s="166"/>
      <c r="V50" s="406"/>
      <c r="W50" s="406"/>
      <c r="X50" s="74"/>
      <c r="AB50" s="334">
        <v>19</v>
      </c>
      <c r="AC50" s="490" t="s">
        <v>18</v>
      </c>
      <c r="AD50" s="490" t="s">
        <v>18</v>
      </c>
      <c r="AG50" s="493" t="s">
        <v>18</v>
      </c>
      <c r="AH50" s="493" t="s">
        <v>18</v>
      </c>
      <c r="AN50" s="171"/>
      <c r="AO50" s="170"/>
      <c r="AP50" s="169"/>
      <c r="AQ50" s="424"/>
      <c r="AR50" s="425"/>
    </row>
    <row r="51" spans="1:47">
      <c r="A51" s="774"/>
      <c r="B51" s="775"/>
      <c r="C51" s="775"/>
      <c r="D51" s="775"/>
      <c r="E51" s="775"/>
      <c r="F51" s="775"/>
      <c r="G51" s="775"/>
      <c r="H51" s="775"/>
      <c r="I51" s="776"/>
      <c r="J51" s="103"/>
      <c r="K51" s="497" t="str">
        <f t="shared" si="0"/>
        <v xml:space="preserve">  </v>
      </c>
      <c r="L51" s="408"/>
      <c r="M51" s="380"/>
      <c r="N51" s="380"/>
      <c r="O51" s="166"/>
      <c r="P51" s="497" t="str">
        <f t="shared" si="1"/>
        <v xml:space="preserve">  </v>
      </c>
      <c r="Q51" s="408"/>
      <c r="R51" s="380"/>
      <c r="S51" s="380"/>
      <c r="T51" s="166"/>
      <c r="V51" s="406"/>
      <c r="W51" s="406"/>
      <c r="X51" s="74"/>
      <c r="AB51" s="334">
        <v>19.5</v>
      </c>
      <c r="AC51" s="490" t="s">
        <v>18</v>
      </c>
      <c r="AD51" s="490" t="s">
        <v>18</v>
      </c>
      <c r="AG51" s="493" t="s">
        <v>18</v>
      </c>
      <c r="AH51" s="493" t="s">
        <v>18</v>
      </c>
      <c r="AN51" s="181"/>
      <c r="AO51" s="266"/>
      <c r="AP51" s="267"/>
      <c r="AQ51" s="407"/>
      <c r="AR51" s="174"/>
    </row>
    <row r="52" spans="1:47">
      <c r="A52" s="774"/>
      <c r="B52" s="775"/>
      <c r="C52" s="775"/>
      <c r="D52" s="775"/>
      <c r="E52" s="775"/>
      <c r="F52" s="775"/>
      <c r="G52" s="775"/>
      <c r="H52" s="775"/>
      <c r="I52" s="776"/>
      <c r="J52" s="103">
        <f>J50+1</f>
        <v>20</v>
      </c>
      <c r="K52" s="497" t="str">
        <f t="shared" si="0"/>
        <v xml:space="preserve">  </v>
      </c>
      <c r="L52" s="408"/>
      <c r="M52" s="380"/>
      <c r="N52" s="380"/>
      <c r="O52" s="166"/>
      <c r="P52" s="497" t="str">
        <f t="shared" si="1"/>
        <v xml:space="preserve">  </v>
      </c>
      <c r="Q52" s="408"/>
      <c r="R52" s="380"/>
      <c r="S52" s="380"/>
      <c r="T52" s="166"/>
      <c r="V52" s="406"/>
      <c r="W52" s="406"/>
      <c r="X52" s="74"/>
      <c r="AB52" s="334">
        <v>20</v>
      </c>
      <c r="AC52" s="491" t="s">
        <v>18</v>
      </c>
      <c r="AD52" s="491" t="s">
        <v>18</v>
      </c>
      <c r="AG52" s="494" t="s">
        <v>18</v>
      </c>
      <c r="AH52" s="494" t="s">
        <v>18</v>
      </c>
      <c r="AN52" s="422"/>
      <c r="AO52" s="408"/>
      <c r="AP52" s="380"/>
      <c r="AQ52" s="408"/>
      <c r="AR52" s="417"/>
    </row>
    <row r="53" spans="1:47" ht="18" customHeight="1">
      <c r="A53" s="777"/>
      <c r="B53" s="778"/>
      <c r="C53" s="778"/>
      <c r="D53" s="778"/>
      <c r="E53" s="778"/>
      <c r="F53" s="778"/>
      <c r="G53" s="778"/>
      <c r="H53" s="778"/>
      <c r="I53" s="779"/>
      <c r="J53" s="103"/>
      <c r="K53" s="331"/>
      <c r="L53" s="780" t="str">
        <f>"Naksatra: " &amp; AC73 &amp; CHAR(10) &amp; "Yoga: " &amp; AC74</f>
        <v xml:space="preserve">Naksatra:  
Yoga:  </v>
      </c>
      <c r="M53" s="780"/>
      <c r="N53" s="780"/>
      <c r="O53" s="269" t="str">
        <f>AC75 &amp; CHAR(10) &amp; AC76</f>
        <v xml:space="preserve"> 
 </v>
      </c>
      <c r="P53" s="331"/>
      <c r="Q53" s="780" t="str">
        <f>"Naksatra: " &amp; AD73 &amp; CHAR(10) &amp; "Yoga: " &amp; AD74</f>
        <v xml:space="preserve">Naksatra:  
Yoga:  </v>
      </c>
      <c r="R53" s="780"/>
      <c r="S53" s="780"/>
      <c r="T53" s="269" t="str">
        <f>AD75 &amp; CHAR(10) &amp; AD76</f>
        <v xml:space="preserve"> 
 </v>
      </c>
      <c r="V53" s="406"/>
      <c r="W53" s="406"/>
      <c r="X53" s="74"/>
      <c r="AN53" s="422"/>
      <c r="AO53" s="408"/>
      <c r="AP53" s="380"/>
      <c r="AQ53" s="408"/>
      <c r="AR53" s="417"/>
    </row>
    <row r="54" spans="1:47" ht="2.25" customHeight="1">
      <c r="A54" s="406"/>
      <c r="B54" s="406"/>
      <c r="C54" s="406"/>
      <c r="D54" s="406"/>
      <c r="E54" s="406"/>
      <c r="F54" s="406"/>
      <c r="G54" s="406"/>
      <c r="H54" s="406"/>
      <c r="I54" s="406"/>
      <c r="AC54" s="403"/>
      <c r="AE54" s="403"/>
    </row>
    <row r="55" spans="1:47" hidden="1">
      <c r="R55" s="1"/>
      <c r="AA55" s="321" t="s">
        <v>648</v>
      </c>
      <c r="AB55" s="501" t="s">
        <v>1804</v>
      </c>
      <c r="AC55" s="431">
        <f t="shared" ref="AC55:AD58" si="2">IF(MINUTE(AC60)&lt;15,HOUR(AC60),IF(MINUTE(AC60)&gt;45,HOUR(AC60)+1,HOUR(AC60)+0.5))</f>
        <v>0</v>
      </c>
      <c r="AD55" s="432">
        <f t="shared" si="2"/>
        <v>0</v>
      </c>
      <c r="AE55" s="403"/>
    </row>
    <row r="56" spans="1:47" hidden="1">
      <c r="AA56" s="321" t="s">
        <v>650</v>
      </c>
      <c r="AB56" s="502" t="s">
        <v>1805</v>
      </c>
      <c r="AC56" s="373">
        <f t="shared" si="2"/>
        <v>0</v>
      </c>
      <c r="AD56" s="374">
        <f t="shared" si="2"/>
        <v>0</v>
      </c>
      <c r="AE56" s="403"/>
      <c r="AG56" s="433">
        <f t="shared" ref="AG56:AH58" si="3">IFERROR(IF(MINUTE(AG61)&lt;15,HOUR(AG61),IF(MINUTE(AG61)&gt;45,HOUR(AG61)+1,HOUR(AG61)+0.5)),"---")</f>
        <v>0</v>
      </c>
      <c r="AH56" s="431">
        <f t="shared" si="3"/>
        <v>0</v>
      </c>
      <c r="AI56" s="499" t="s">
        <v>1806</v>
      </c>
      <c r="AJ56" s="164" t="s">
        <v>1530</v>
      </c>
      <c r="AN56" s="325" t="s">
        <v>1536</v>
      </c>
      <c r="AO56" s="112" t="s">
        <v>1550</v>
      </c>
      <c r="AP56" s="330" t="s">
        <v>1561</v>
      </c>
      <c r="AQ56" s="112" t="s">
        <v>1547</v>
      </c>
      <c r="AT56" s="112" t="s">
        <v>1542</v>
      </c>
      <c r="AU56" s="5" t="s">
        <v>1571</v>
      </c>
    </row>
    <row r="57" spans="1:47" hidden="1">
      <c r="R57" s="1"/>
      <c r="AA57" s="321" t="s">
        <v>651</v>
      </c>
      <c r="AB57" s="502" t="s">
        <v>1802</v>
      </c>
      <c r="AC57" s="373">
        <f t="shared" si="2"/>
        <v>0</v>
      </c>
      <c r="AD57" s="374">
        <f t="shared" si="2"/>
        <v>0</v>
      </c>
      <c r="AE57" s="403"/>
      <c r="AG57" s="372">
        <f t="shared" si="3"/>
        <v>0</v>
      </c>
      <c r="AH57" s="373">
        <f t="shared" si="3"/>
        <v>0</v>
      </c>
      <c r="AI57" s="498" t="s">
        <v>1807</v>
      </c>
      <c r="AJ57" s="164" t="s">
        <v>1531</v>
      </c>
      <c r="AN57" s="326" t="s">
        <v>1537</v>
      </c>
      <c r="AO57" s="328" t="s">
        <v>1551</v>
      </c>
      <c r="AP57" s="329" t="s">
        <v>1560</v>
      </c>
      <c r="AQ57" s="112" t="s">
        <v>1546</v>
      </c>
      <c r="AR57" s="89" t="s">
        <v>1549</v>
      </c>
      <c r="AS57" s="157" t="s">
        <v>1572</v>
      </c>
      <c r="AT57" s="324" t="s">
        <v>1545</v>
      </c>
      <c r="AU57" s="5" t="s">
        <v>1555</v>
      </c>
    </row>
    <row r="58" spans="1:47" hidden="1">
      <c r="R58" s="1"/>
      <c r="AA58" s="321" t="s">
        <v>652</v>
      </c>
      <c r="AB58" s="503" t="s">
        <v>1809</v>
      </c>
      <c r="AC58" s="376">
        <f t="shared" si="2"/>
        <v>0</v>
      </c>
      <c r="AD58" s="377">
        <f t="shared" si="2"/>
        <v>0</v>
      </c>
      <c r="AE58" s="403"/>
      <c r="AG58" s="375">
        <f t="shared" si="3"/>
        <v>0</v>
      </c>
      <c r="AH58" s="376">
        <f t="shared" si="3"/>
        <v>0</v>
      </c>
      <c r="AI58" s="500" t="s">
        <v>1808</v>
      </c>
      <c r="AJ58" s="164" t="s">
        <v>1532</v>
      </c>
      <c r="AN58" s="327" t="s">
        <v>30</v>
      </c>
      <c r="AO58" s="112" t="s">
        <v>1554</v>
      </c>
      <c r="AP58" s="329" t="s">
        <v>1559</v>
      </c>
      <c r="AQ58" s="240" t="s">
        <v>1425</v>
      </c>
      <c r="AR58" s="112" t="s">
        <v>1551</v>
      </c>
      <c r="AS58" s="157" t="s">
        <v>1554</v>
      </c>
      <c r="AT58" s="322" t="s">
        <v>1544</v>
      </c>
      <c r="AU58" s="5" t="s">
        <v>1552</v>
      </c>
    </row>
    <row r="59" spans="1:47" hidden="1">
      <c r="AA59" s="321" t="s">
        <v>1700</v>
      </c>
      <c r="AB59" s="1"/>
      <c r="AC59" s="430" t="str">
        <f>AC66</f>
        <v xml:space="preserve"> </v>
      </c>
      <c r="AD59" s="430" t="str">
        <f>AD66</f>
        <v xml:space="preserve"> </v>
      </c>
      <c r="AE59" s="50"/>
      <c r="AF59" s="50"/>
      <c r="AG59" s="439" t="str">
        <f>AC66</f>
        <v xml:space="preserve"> </v>
      </c>
      <c r="AH59" s="439" t="str">
        <f>AD66</f>
        <v xml:space="preserve"> </v>
      </c>
      <c r="AN59" s="326" t="s">
        <v>1538</v>
      </c>
      <c r="AO59" s="329" t="s">
        <v>1553</v>
      </c>
      <c r="AP59" s="329" t="s">
        <v>1563</v>
      </c>
      <c r="AQ59" s="112" t="s">
        <v>1541</v>
      </c>
      <c r="AR59" s="240" t="s">
        <v>1424</v>
      </c>
      <c r="AS59" s="157" t="s">
        <v>1570</v>
      </c>
      <c r="AT59" s="322" t="s">
        <v>1543</v>
      </c>
      <c r="AU59" s="5" t="s">
        <v>1548</v>
      </c>
    </row>
    <row r="60" spans="1:47" hidden="1">
      <c r="AA60" s="321" t="s">
        <v>648</v>
      </c>
      <c r="AB60" s="504" t="s">
        <v>1550</v>
      </c>
      <c r="AC60" s="426">
        <v>0</v>
      </c>
      <c r="AD60" s="427">
        <v>0</v>
      </c>
      <c r="AE60" s="403"/>
      <c r="AP60" s="329" t="s">
        <v>1562</v>
      </c>
      <c r="AS60" s="157" t="s">
        <v>1569</v>
      </c>
    </row>
    <row r="61" spans="1:47" hidden="1">
      <c r="R61" s="1"/>
      <c r="AA61" s="321" t="s">
        <v>650</v>
      </c>
      <c r="AB61" s="505" t="s">
        <v>1551</v>
      </c>
      <c r="AC61" s="366">
        <v>0</v>
      </c>
      <c r="AD61" s="367">
        <v>0</v>
      </c>
      <c r="AE61" s="403"/>
      <c r="AG61" s="428">
        <v>0</v>
      </c>
      <c r="AH61" s="429">
        <v>0</v>
      </c>
      <c r="AI61" s="499" t="s">
        <v>1806</v>
      </c>
      <c r="AJ61" s="164" t="s">
        <v>1698</v>
      </c>
      <c r="AP61" s="329" t="s">
        <v>1565</v>
      </c>
      <c r="AQ61" s="112" t="s">
        <v>1539</v>
      </c>
      <c r="AR61" s="328" t="s">
        <v>1556</v>
      </c>
      <c r="AS61" s="328" t="s">
        <v>1567</v>
      </c>
      <c r="AT61" s="112" t="s">
        <v>1533</v>
      </c>
    </row>
    <row r="62" spans="1:47" hidden="1">
      <c r="AA62" s="321" t="s">
        <v>651</v>
      </c>
      <c r="AB62" s="505" t="s">
        <v>1566</v>
      </c>
      <c r="AC62" s="366">
        <v>0</v>
      </c>
      <c r="AD62" s="367">
        <v>0</v>
      </c>
      <c r="AE62" s="403"/>
      <c r="AG62" s="370">
        <v>0</v>
      </c>
      <c r="AH62" s="366">
        <v>0</v>
      </c>
      <c r="AI62" s="498" t="s">
        <v>1807</v>
      </c>
      <c r="AJ62" s="164" t="s">
        <v>1697</v>
      </c>
      <c r="AP62" s="329" t="s">
        <v>1564</v>
      </c>
      <c r="AQ62" s="112" t="s">
        <v>1540</v>
      </c>
      <c r="AR62" s="112" t="s">
        <v>1557</v>
      </c>
      <c r="AS62" s="112" t="s">
        <v>1557</v>
      </c>
      <c r="AT62" s="112" t="s">
        <v>1535</v>
      </c>
    </row>
    <row r="63" spans="1:47" hidden="1">
      <c r="R63" s="1"/>
      <c r="AA63" s="321" t="s">
        <v>652</v>
      </c>
      <c r="AB63" s="503" t="s">
        <v>1809</v>
      </c>
      <c r="AC63" s="368">
        <v>0</v>
      </c>
      <c r="AD63" s="369">
        <v>0</v>
      </c>
      <c r="AE63" s="403"/>
      <c r="AG63" s="371">
        <v>0</v>
      </c>
      <c r="AH63" s="368">
        <v>0</v>
      </c>
      <c r="AI63" s="500" t="s">
        <v>1808</v>
      </c>
      <c r="AJ63" s="164" t="s">
        <v>1699</v>
      </c>
      <c r="AQ63" s="112" t="s">
        <v>1541</v>
      </c>
      <c r="AR63" s="328" t="s">
        <v>1558</v>
      </c>
      <c r="AS63" s="328" t="s">
        <v>1568</v>
      </c>
      <c r="AT63" s="112" t="s">
        <v>1534</v>
      </c>
    </row>
    <row r="64" spans="1:47" hidden="1">
      <c r="R64" s="1"/>
    </row>
    <row r="65" spans="18:48" ht="12.75" hidden="1">
      <c r="Z65" s="1"/>
      <c r="AB65" s="1"/>
      <c r="AC65" s="434" t="s">
        <v>18</v>
      </c>
      <c r="AD65" s="434" t="s">
        <v>18</v>
      </c>
      <c r="AE65" s="403"/>
      <c r="AF65" s="403"/>
    </row>
    <row r="66" spans="18:48" ht="12.75" hidden="1">
      <c r="Z66" s="1"/>
      <c r="AB66" s="365" t="s">
        <v>1700</v>
      </c>
      <c r="AC66" s="363" t="s">
        <v>18</v>
      </c>
      <c r="AD66" s="363" t="s">
        <v>18</v>
      </c>
      <c r="AE66" s="403"/>
      <c r="AF66" s="403"/>
    </row>
    <row r="67" spans="18:48" ht="12.75" hidden="1">
      <c r="Z67" s="1"/>
      <c r="AB67" s="1"/>
      <c r="AC67" s="362" t="s">
        <v>18</v>
      </c>
      <c r="AD67" s="362" t="s">
        <v>18</v>
      </c>
      <c r="AE67" s="403"/>
      <c r="AF67" s="403"/>
      <c r="AJ67" s="1"/>
    </row>
    <row r="68" spans="18:48" ht="12.75" hidden="1">
      <c r="Z68" s="1"/>
      <c r="AC68" s="362" t="s">
        <v>18</v>
      </c>
      <c r="AD68" s="362" t="s">
        <v>18</v>
      </c>
      <c r="AE68" s="403"/>
      <c r="AF68" s="403"/>
    </row>
    <row r="69" spans="18:48" ht="12.75" hidden="1">
      <c r="R69" s="1"/>
      <c r="Z69" s="1"/>
      <c r="AC69" s="363" t="s">
        <v>18</v>
      </c>
      <c r="AD69" s="363" t="s">
        <v>18</v>
      </c>
      <c r="AE69" s="403"/>
      <c r="AF69" s="403"/>
    </row>
    <row r="70" spans="18:48" ht="12.75" hidden="1">
      <c r="Z70" s="1"/>
      <c r="AC70" s="364" t="s">
        <v>18</v>
      </c>
      <c r="AD70" s="364" t="s">
        <v>18</v>
      </c>
      <c r="AE70" s="403"/>
      <c r="AF70" s="403"/>
    </row>
    <row r="71" spans="18:48" ht="12.75" hidden="1">
      <c r="Z71" s="1"/>
      <c r="AA71" s="1"/>
      <c r="AB71" s="365" t="s">
        <v>1701</v>
      </c>
      <c r="AC71" s="363" t="s">
        <v>18</v>
      </c>
      <c r="AD71" s="363" t="s">
        <v>18</v>
      </c>
      <c r="AE71" s="403"/>
      <c r="AF71" s="403"/>
      <c r="AJ71" s="1"/>
      <c r="AU71" s="378"/>
    </row>
    <row r="72" spans="18:48" ht="12.75" hidden="1">
      <c r="Z72" s="1"/>
      <c r="AA72" s="1"/>
      <c r="AB72" s="365" t="s">
        <v>1703</v>
      </c>
      <c r="AC72" s="363" t="s">
        <v>18</v>
      </c>
      <c r="AD72" s="363" t="s">
        <v>18</v>
      </c>
      <c r="AE72" s="436"/>
      <c r="AF72" s="436"/>
      <c r="AG72" s="436"/>
      <c r="AJ72" s="1"/>
      <c r="AU72" s="1"/>
    </row>
    <row r="73" spans="18:48" ht="12.75" hidden="1">
      <c r="AA73" s="1"/>
      <c r="AB73" s="365" t="s">
        <v>579</v>
      </c>
      <c r="AC73" s="362" t="s">
        <v>18</v>
      </c>
      <c r="AD73" s="362" t="s">
        <v>18</v>
      </c>
      <c r="AE73" s="403"/>
      <c r="AF73" s="403"/>
      <c r="AJ73" s="1"/>
      <c r="AU73" s="1"/>
      <c r="AV73" s="378"/>
    </row>
    <row r="74" spans="18:48" ht="12.75" hidden="1">
      <c r="AA74" s="1"/>
      <c r="AB74" s="365" t="s">
        <v>578</v>
      </c>
      <c r="AC74" s="362" t="s">
        <v>18</v>
      </c>
      <c r="AD74" s="362" t="s">
        <v>18</v>
      </c>
      <c r="AE74" s="403"/>
      <c r="AF74" s="403"/>
      <c r="AJ74" s="1"/>
      <c r="AU74" s="1"/>
      <c r="AV74" s="1"/>
    </row>
    <row r="75" spans="18:48" ht="12.75" hidden="1">
      <c r="AB75" s="365" t="s">
        <v>1695</v>
      </c>
      <c r="AC75" s="362" t="s">
        <v>18</v>
      </c>
      <c r="AD75" s="362" t="s">
        <v>18</v>
      </c>
      <c r="AE75" s="403"/>
      <c r="AF75" s="403"/>
      <c r="AU75" s="1"/>
      <c r="AV75" s="1"/>
    </row>
    <row r="76" spans="18:48" ht="12.75" hidden="1">
      <c r="AB76" s="365" t="s">
        <v>1696</v>
      </c>
      <c r="AC76" s="362" t="s">
        <v>18</v>
      </c>
      <c r="AD76" s="362" t="s">
        <v>18</v>
      </c>
      <c r="AE76" s="403"/>
      <c r="AF76" s="403"/>
      <c r="AV76" s="1"/>
    </row>
    <row r="77" spans="18:48" ht="12.75" hidden="1">
      <c r="AB77" s="365" t="s">
        <v>1796</v>
      </c>
      <c r="AC77" s="485" t="s">
        <v>18</v>
      </c>
      <c r="AD77" s="485" t="s">
        <v>18</v>
      </c>
      <c r="AE77" s="403"/>
      <c r="AF77" s="403"/>
      <c r="AV77" s="1"/>
    </row>
    <row r="78" spans="18:48" ht="12.75" hidden="1">
      <c r="AB78" s="365" t="s">
        <v>36</v>
      </c>
      <c r="AC78" s="486"/>
      <c r="AD78" s="484"/>
      <c r="AE78" s="403"/>
      <c r="AF78" s="403"/>
      <c r="AQ78" s="1"/>
      <c r="AR78" s="1"/>
      <c r="AS78" s="1"/>
      <c r="AT78" s="1"/>
      <c r="AU78" s="1"/>
      <c r="AV78" s="1"/>
    </row>
    <row r="79" spans="18:48" hidden="1">
      <c r="AB79" s="365" t="s">
        <v>39</v>
      </c>
      <c r="AC79" s="484"/>
      <c r="AD79" s="486"/>
    </row>
    <row r="80" spans="18:48" hidden="1">
      <c r="AB80" s="365" t="s">
        <v>1797</v>
      </c>
      <c r="AC80" s="487"/>
      <c r="AD80" s="480"/>
    </row>
    <row r="81" spans="28:30" hidden="1">
      <c r="AB81" s="365" t="s">
        <v>1798</v>
      </c>
      <c r="AC81" s="480"/>
      <c r="AD81" s="487"/>
    </row>
  </sheetData>
  <mergeCells count="18">
    <mergeCell ref="A11:C11"/>
    <mergeCell ref="D11:I11"/>
    <mergeCell ref="A39:I53"/>
    <mergeCell ref="L53:N53"/>
    <mergeCell ref="Q53:S53"/>
    <mergeCell ref="L4:O10"/>
    <mergeCell ref="Q4:T10"/>
    <mergeCell ref="A6:I6"/>
    <mergeCell ref="A3:F4"/>
    <mergeCell ref="G3:I4"/>
    <mergeCell ref="J3:J10"/>
    <mergeCell ref="L3:N3"/>
    <mergeCell ref="Q3:S3"/>
    <mergeCell ref="A1:F2"/>
    <mergeCell ref="G1:J1"/>
    <mergeCell ref="M1:N2"/>
    <mergeCell ref="R1:S2"/>
    <mergeCell ref="G2:J2"/>
  </mergeCells>
  <conditionalFormatting sqref="M1:N2 R1:S2">
    <cfRule type="expression" dxfId="26" priority="1" stopIfTrue="1">
      <formula>AL1="S"</formula>
    </cfRule>
    <cfRule type="expression" dxfId="25" priority="2" stopIfTrue="1">
      <formula>AL1="H"</formula>
    </cfRule>
    <cfRule type="expression" dxfId="24" priority="3" stopIfTrue="1">
      <formula>AL1="P"</formula>
    </cfRule>
    <cfRule type="expression" dxfId="23" priority="4" stopIfTrue="1">
      <formula>AL1="K"</formula>
    </cfRule>
    <cfRule type="expression" dxfId="22" priority="5" stopIfTrue="1">
      <formula>AL1="F"</formula>
    </cfRule>
    <cfRule type="expression" dxfId="21" priority="6" stopIfTrue="1">
      <formula>AL1="E"</formula>
    </cfRule>
    <cfRule type="expression" dxfId="20" priority="7" stopIfTrue="1">
      <formula>AL1="C"</formula>
    </cfRule>
  </conditionalFormatting>
  <printOptions horizontalCentered="1"/>
  <pageMargins left="0.19685039370078741" right="0.19685039370078741" top="0.19685039370078741" bottom="0.19685039370078741" header="0.11811023622047245" footer="0.11811023622047245"/>
  <pageSetup paperSize="9" scale="9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wksWeekRight">
    <pageSetUpPr fitToPage="1"/>
  </sheetPr>
  <dimension ref="A1:BA85"/>
  <sheetViews>
    <sheetView showGridLines="0" showRowColHeaders="0" showWhiteSpace="0" zoomScaleNormal="100" zoomScaleSheetLayoutView="100" workbookViewId="0"/>
  </sheetViews>
  <sheetFormatPr defaultColWidth="9.140625" defaultRowHeight="18" zeroHeight="1"/>
  <cols>
    <col min="1" max="1" width="3.140625" style="406" customWidth="1"/>
    <col min="2" max="2" width="1.7109375" style="406" customWidth="1"/>
    <col min="3" max="3" width="10" style="406" customWidth="1"/>
    <col min="4" max="6" width="4.28515625" style="406" customWidth="1"/>
    <col min="7" max="7" width="1.7109375" style="406" customWidth="1"/>
    <col min="8" max="8" width="10" style="406" customWidth="1"/>
    <col min="9" max="11" width="4.28515625" style="406" customWidth="1"/>
    <col min="12" max="12" width="1.7109375" style="406" customWidth="1"/>
    <col min="13" max="13" width="10" style="406" customWidth="1"/>
    <col min="14" max="16" width="4.28515625" style="406" customWidth="1"/>
    <col min="17" max="17" width="1" style="406" customWidth="1"/>
    <col min="18" max="24" width="3.28515625" style="406" customWidth="1"/>
    <col min="25" max="25" width="0.42578125" style="194" customWidth="1"/>
    <col min="26" max="26" width="1.5703125" style="74" customWidth="1"/>
    <col min="27" max="27" width="17.85546875" style="406" customWidth="1"/>
    <col min="28" max="28" width="6.42578125" style="406" customWidth="1"/>
    <col min="29" max="31" width="9.5703125" style="406" customWidth="1"/>
    <col min="32" max="32" width="3.5703125" style="406" customWidth="1"/>
    <col min="33" max="35" width="9.5703125" style="406" customWidth="1"/>
    <col min="36" max="36" width="3.5703125" style="406" customWidth="1"/>
    <col min="37" max="37" width="3" style="406" customWidth="1"/>
    <col min="38" max="38" width="3.28515625" customWidth="1"/>
    <col min="39" max="39" width="2.85546875" customWidth="1"/>
    <col min="40" max="41" width="3.5703125" style="406" customWidth="1"/>
    <col min="42" max="50" width="4.28515625" style="406" customWidth="1"/>
    <col min="51" max="52" width="12.140625" style="406" customWidth="1"/>
    <col min="53" max="53" width="7.140625" style="406" customWidth="1"/>
    <col min="54" max="16384" width="9.140625" style="406"/>
  </cols>
  <sheetData>
    <row r="1" spans="1:53" ht="18" customHeight="1">
      <c r="C1" s="235" t="str">
        <f ca="1">'GPlan-Translations'!C114</f>
        <v>Quarta</v>
      </c>
      <c r="D1" s="762" t="str">
        <f>AC65</f>
        <v xml:space="preserve"> </v>
      </c>
      <c r="E1" s="762"/>
      <c r="F1" s="193" t="str">
        <f>AC69</f>
        <v xml:space="preserve"> </v>
      </c>
      <c r="G1" s="193"/>
      <c r="H1" s="409" t="str">
        <f ca="1">'GPlan-Translations'!C115</f>
        <v>Quinta</v>
      </c>
      <c r="I1" s="762" t="str">
        <f>AD65</f>
        <v xml:space="preserve"> </v>
      </c>
      <c r="J1" s="762"/>
      <c r="K1" s="193" t="str">
        <f>AD69</f>
        <v xml:space="preserve"> </v>
      </c>
      <c r="L1" s="193"/>
      <c r="M1" s="409" t="str">
        <f ca="1">'GPlan-Translations'!C116</f>
        <v>Sexta</v>
      </c>
      <c r="N1" s="762" t="str">
        <f>AE65</f>
        <v xml:space="preserve"> </v>
      </c>
      <c r="O1" s="762"/>
      <c r="P1" s="193" t="str">
        <f>AE69</f>
        <v xml:space="preserve"> </v>
      </c>
      <c r="Q1" s="193"/>
      <c r="R1" s="781" t="str">
        <f ca="1">'GPlan-Translations'!C117</f>
        <v>Sábado</v>
      </c>
      <c r="S1" s="781" t="s">
        <v>654</v>
      </c>
      <c r="T1" s="781" t="s">
        <v>53</v>
      </c>
      <c r="U1" s="762" t="str">
        <f>AG65</f>
        <v xml:space="preserve"> </v>
      </c>
      <c r="V1" s="762"/>
      <c r="W1" s="762"/>
      <c r="X1" s="193" t="str">
        <f>AG69</f>
        <v xml:space="preserve"> </v>
      </c>
      <c r="AC1" s="390" t="str">
        <f>AC72</f>
        <v xml:space="preserve"> </v>
      </c>
      <c r="AE1" s="404"/>
      <c r="AF1" s="404"/>
      <c r="AG1" s="404"/>
      <c r="AH1" s="390" t="str">
        <f>AD72</f>
        <v xml:space="preserve"> </v>
      </c>
      <c r="AI1" s="405"/>
      <c r="AJ1" s="405"/>
      <c r="AL1" s="406"/>
      <c r="AM1" s="390" t="str">
        <f>AE72</f>
        <v xml:space="preserve"> </v>
      </c>
      <c r="AT1" s="390" t="str">
        <f>AG72</f>
        <v xml:space="preserve"> </v>
      </c>
      <c r="AU1" s="89"/>
      <c r="AV1" s="236" t="s">
        <v>669</v>
      </c>
    </row>
    <row r="2" spans="1:53" ht="18" customHeight="1">
      <c r="C2" s="410" t="str">
        <f>AC67</f>
        <v xml:space="preserve"> </v>
      </c>
      <c r="D2" s="762"/>
      <c r="E2" s="762"/>
      <c r="F2" s="310" t="str">
        <f>AC70</f>
        <v xml:space="preserve"> </v>
      </c>
      <c r="H2" s="410" t="str">
        <f>AD67</f>
        <v xml:space="preserve"> </v>
      </c>
      <c r="I2" s="762"/>
      <c r="J2" s="762"/>
      <c r="K2" s="310" t="str">
        <f>AD70</f>
        <v xml:space="preserve"> </v>
      </c>
      <c r="M2" s="410" t="str">
        <f>AE67</f>
        <v xml:space="preserve"> </v>
      </c>
      <c r="N2" s="762"/>
      <c r="O2" s="762"/>
      <c r="P2" s="310" t="str">
        <f>AE70</f>
        <v xml:space="preserve"> </v>
      </c>
      <c r="R2" s="782" t="str">
        <f>AG67</f>
        <v xml:space="preserve"> </v>
      </c>
      <c r="S2" s="782"/>
      <c r="T2" s="782"/>
      <c r="U2" s="762"/>
      <c r="V2" s="762"/>
      <c r="W2" s="762"/>
      <c r="X2" s="310" t="str">
        <f>AG70</f>
        <v xml:space="preserve"> </v>
      </c>
      <c r="AC2" s="411" t="str">
        <f ca="1">C1</f>
        <v>Quarta</v>
      </c>
      <c r="AE2" s="404"/>
      <c r="AF2" s="404"/>
      <c r="AG2" s="404"/>
      <c r="AH2" s="411" t="str">
        <f ca="1">H1</f>
        <v>Quinta</v>
      </c>
      <c r="AI2" s="65"/>
      <c r="AJ2" s="65"/>
      <c r="AM2" s="412" t="str">
        <f ca="1">M1</f>
        <v>Sexta</v>
      </c>
      <c r="AT2" s="103" t="str">
        <f ca="1">R1</f>
        <v>Sábado</v>
      </c>
      <c r="AV2" s="103" t="s">
        <v>670</v>
      </c>
    </row>
    <row r="3" spans="1:53" ht="18" customHeight="1">
      <c r="C3" s="773" t="str">
        <f>AC68</f>
        <v xml:space="preserve"> </v>
      </c>
      <c r="D3" s="773"/>
      <c r="E3" s="773"/>
      <c r="F3" s="192" t="str">
        <f>AC71</f>
        <v xml:space="preserve"> </v>
      </c>
      <c r="H3" s="773" t="str">
        <f>AD68</f>
        <v xml:space="preserve"> </v>
      </c>
      <c r="I3" s="773"/>
      <c r="J3" s="773"/>
      <c r="K3" s="192" t="str">
        <f>AD71</f>
        <v xml:space="preserve"> </v>
      </c>
      <c r="M3" s="773" t="str">
        <f>AE68</f>
        <v xml:space="preserve"> </v>
      </c>
      <c r="N3" s="773"/>
      <c r="O3" s="773"/>
      <c r="P3" s="192" t="str">
        <f>AE71</f>
        <v xml:space="preserve"> </v>
      </c>
      <c r="R3" s="773" t="str">
        <f>AG68</f>
        <v xml:space="preserve"> </v>
      </c>
      <c r="S3" s="773"/>
      <c r="T3" s="773"/>
      <c r="U3" s="773"/>
      <c r="V3" s="773"/>
      <c r="W3" s="773"/>
      <c r="X3" s="192" t="str">
        <f>AG71</f>
        <v xml:space="preserve"> </v>
      </c>
      <c r="AA3" s="391"/>
      <c r="AB3" s="242" t="s">
        <v>649</v>
      </c>
    </row>
    <row r="4" spans="1:53" ht="19.5" customHeight="1">
      <c r="C4" s="764" t="str">
        <f>AC77</f>
        <v xml:space="preserve"> </v>
      </c>
      <c r="D4" s="764"/>
      <c r="E4" s="764"/>
      <c r="F4" s="764"/>
      <c r="G4" s="189"/>
      <c r="H4" s="764" t="str">
        <f>AD77</f>
        <v xml:space="preserve"> </v>
      </c>
      <c r="I4" s="764"/>
      <c r="J4" s="764"/>
      <c r="K4" s="764"/>
      <c r="L4" s="189"/>
      <c r="M4" s="764" t="str">
        <f>AE77</f>
        <v xml:space="preserve"> </v>
      </c>
      <c r="N4" s="764"/>
      <c r="O4" s="764"/>
      <c r="P4" s="764"/>
      <c r="Q4" s="189"/>
      <c r="R4" s="764" t="str">
        <f>AG81</f>
        <v xml:space="preserve"> </v>
      </c>
      <c r="S4" s="764"/>
      <c r="T4" s="764"/>
      <c r="U4" s="764"/>
      <c r="V4" s="764"/>
      <c r="W4" s="764"/>
      <c r="X4" s="764"/>
      <c r="AO4" s="238"/>
      <c r="AY4" s="156" t="s">
        <v>36</v>
      </c>
      <c r="AZ4" s="156" t="s">
        <v>54</v>
      </c>
    </row>
    <row r="5" spans="1:53" ht="19.5" customHeight="1">
      <c r="C5" s="765"/>
      <c r="D5" s="765"/>
      <c r="E5" s="765"/>
      <c r="F5" s="765"/>
      <c r="G5" s="189"/>
      <c r="H5" s="765"/>
      <c r="I5" s="765"/>
      <c r="J5" s="765"/>
      <c r="K5" s="765"/>
      <c r="L5" s="189"/>
      <c r="M5" s="765"/>
      <c r="N5" s="765"/>
      <c r="O5" s="765"/>
      <c r="P5" s="765"/>
      <c r="Q5" s="189"/>
      <c r="R5" s="765"/>
      <c r="S5" s="765"/>
      <c r="T5" s="765"/>
      <c r="U5" s="765"/>
      <c r="V5" s="765"/>
      <c r="W5" s="765"/>
      <c r="X5" s="765"/>
      <c r="AP5" s="156" t="s">
        <v>671</v>
      </c>
      <c r="AQ5" s="103" t="s">
        <v>433</v>
      </c>
      <c r="AY5" s="392">
        <v>43465</v>
      </c>
      <c r="AZ5" s="392">
        <v>43471</v>
      </c>
      <c r="BA5" s="190" t="s">
        <v>437</v>
      </c>
    </row>
    <row r="6" spans="1:53" ht="19.5" customHeight="1">
      <c r="C6" s="765"/>
      <c r="D6" s="765"/>
      <c r="E6" s="765"/>
      <c r="F6" s="765"/>
      <c r="G6" s="189"/>
      <c r="H6" s="765"/>
      <c r="I6" s="765"/>
      <c r="J6" s="765"/>
      <c r="K6" s="765"/>
      <c r="L6" s="189"/>
      <c r="M6" s="765"/>
      <c r="N6" s="765"/>
      <c r="O6" s="765"/>
      <c r="P6" s="765"/>
      <c r="Q6" s="189"/>
      <c r="R6" s="765"/>
      <c r="S6" s="765"/>
      <c r="T6" s="765"/>
      <c r="U6" s="765"/>
      <c r="V6" s="765"/>
      <c r="W6" s="765"/>
      <c r="X6" s="765"/>
      <c r="AM6" s="406"/>
      <c r="AP6" s="394">
        <v>1</v>
      </c>
      <c r="AQ6" s="395" t="str">
        <f ca="1">'GPlan-Translations'!C147</f>
        <v>Janeiro</v>
      </c>
      <c r="AY6" s="390">
        <v>2018</v>
      </c>
      <c r="AZ6" s="390">
        <v>2019</v>
      </c>
      <c r="BA6" s="190" t="s">
        <v>27</v>
      </c>
    </row>
    <row r="7" spans="1:53" ht="19.5" customHeight="1">
      <c r="C7" s="765"/>
      <c r="D7" s="765"/>
      <c r="E7" s="765"/>
      <c r="F7" s="765"/>
      <c r="H7" s="765"/>
      <c r="I7" s="765"/>
      <c r="J7" s="765"/>
      <c r="K7" s="765"/>
      <c r="M7" s="765"/>
      <c r="N7" s="765"/>
      <c r="O7" s="765"/>
      <c r="P7" s="765"/>
      <c r="Q7" s="189"/>
      <c r="R7" s="765"/>
      <c r="S7" s="765"/>
      <c r="T7" s="765"/>
      <c r="U7" s="765"/>
      <c r="V7" s="765"/>
      <c r="W7" s="765"/>
      <c r="X7" s="765"/>
      <c r="AC7" s="164"/>
      <c r="AM7" s="406"/>
      <c r="AP7" s="188">
        <v>2</v>
      </c>
      <c r="AQ7" s="187" t="str">
        <f ca="1">'GPlan-Translations'!C148</f>
        <v>Fevereiro</v>
      </c>
      <c r="AY7" s="390">
        <v>12</v>
      </c>
      <c r="AZ7" s="390">
        <v>1</v>
      </c>
      <c r="BA7" s="190" t="s">
        <v>433</v>
      </c>
    </row>
    <row r="8" spans="1:53" ht="19.5" customHeight="1">
      <c r="C8" s="765"/>
      <c r="D8" s="765"/>
      <c r="E8" s="765"/>
      <c r="F8" s="765"/>
      <c r="H8" s="765"/>
      <c r="I8" s="765"/>
      <c r="J8" s="765"/>
      <c r="K8" s="765"/>
      <c r="M8" s="765"/>
      <c r="N8" s="765"/>
      <c r="O8" s="765"/>
      <c r="P8" s="765"/>
      <c r="Q8" s="189"/>
      <c r="R8" s="765"/>
      <c r="S8" s="765"/>
      <c r="T8" s="765"/>
      <c r="U8" s="765"/>
      <c r="V8" s="765"/>
      <c r="W8" s="765"/>
      <c r="X8" s="765"/>
      <c r="AC8" s="164"/>
      <c r="AM8" s="406"/>
      <c r="AP8" s="188">
        <v>3</v>
      </c>
      <c r="AQ8" s="187" t="str">
        <f ca="1">'GPlan-Translations'!C149</f>
        <v>Março</v>
      </c>
      <c r="AY8" s="390">
        <v>2018</v>
      </c>
      <c r="AZ8" s="390">
        <v>2019</v>
      </c>
      <c r="BA8" s="190" t="s">
        <v>27</v>
      </c>
    </row>
    <row r="9" spans="1:53" ht="19.5" customHeight="1">
      <c r="C9" s="765"/>
      <c r="D9" s="765"/>
      <c r="E9" s="765"/>
      <c r="F9" s="765"/>
      <c r="H9" s="765"/>
      <c r="I9" s="765"/>
      <c r="J9" s="765"/>
      <c r="K9" s="765"/>
      <c r="M9" s="765"/>
      <c r="N9" s="765"/>
      <c r="O9" s="765"/>
      <c r="P9" s="765"/>
      <c r="Q9" s="189"/>
      <c r="R9" s="765"/>
      <c r="S9" s="765"/>
      <c r="T9" s="765"/>
      <c r="U9" s="765"/>
      <c r="V9" s="765"/>
      <c r="W9" s="765"/>
      <c r="X9" s="765"/>
      <c r="AC9" s="65" t="s">
        <v>1577</v>
      </c>
      <c r="AD9" s="65" t="s">
        <v>1578</v>
      </c>
      <c r="AE9" s="65" t="s">
        <v>1579</v>
      </c>
      <c r="AG9" s="65" t="s">
        <v>1580</v>
      </c>
      <c r="AH9" s="65" t="s">
        <v>1581</v>
      </c>
      <c r="AI9" s="65" t="s">
        <v>1582</v>
      </c>
      <c r="AM9" s="406"/>
      <c r="AP9" s="188">
        <v>4</v>
      </c>
      <c r="AQ9" s="187" t="str">
        <f ca="1">'GPlan-Translations'!C150</f>
        <v>Abril</v>
      </c>
      <c r="AY9" s="390">
        <v>12</v>
      </c>
      <c r="AZ9" s="390">
        <v>1</v>
      </c>
      <c r="BA9" s="190" t="s">
        <v>433</v>
      </c>
    </row>
    <row r="10" spans="1:53" ht="19.5" customHeight="1" thickBot="1">
      <c r="B10" s="496" t="str">
        <f t="shared" ref="B10:B14" si="0">IF(AND(AC10&lt;&gt;"",AG10&lt;&gt;""),AC10 &amp; AG10,IF(AC10&lt;&gt;"",AC10,IF(AG10&lt;&gt;"",AG10,"")))</f>
        <v xml:space="preserve">  </v>
      </c>
      <c r="C10" s="766"/>
      <c r="D10" s="766"/>
      <c r="E10" s="766"/>
      <c r="F10" s="766"/>
      <c r="G10" s="496" t="str">
        <f t="shared" ref="G10:G14" si="1">IF(AND(AD10&lt;&gt;"",AH10&lt;&gt;""),AD10 &amp; AH10,IF(AD10&lt;&gt;"",AD10,IF(AH10&lt;&gt;"",AH10,"")))</f>
        <v xml:space="preserve">  </v>
      </c>
      <c r="H10" s="766"/>
      <c r="I10" s="766"/>
      <c r="J10" s="766"/>
      <c r="K10" s="766"/>
      <c r="L10" s="496" t="str">
        <f t="shared" ref="L10:L14" si="2">IF(AND(AE10&lt;&gt;"",AI10&lt;&gt;""),AE10 &amp; AI10,IF(AE10&lt;&gt;"",AE10,IF(AI10&lt;&gt;"",AI10,"")))</f>
        <v xml:space="preserve">  </v>
      </c>
      <c r="M10" s="766"/>
      <c r="N10" s="766"/>
      <c r="O10" s="766"/>
      <c r="P10" s="766"/>
      <c r="Q10" s="189"/>
      <c r="R10" s="765"/>
      <c r="S10" s="765"/>
      <c r="T10" s="765"/>
      <c r="U10" s="765"/>
      <c r="V10" s="765"/>
      <c r="W10" s="765"/>
      <c r="X10" s="765"/>
      <c r="AA10" s="403"/>
      <c r="AB10" s="2">
        <v>3.5</v>
      </c>
      <c r="AC10" s="489" t="s">
        <v>18</v>
      </c>
      <c r="AD10" s="489" t="s">
        <v>18</v>
      </c>
      <c r="AE10" s="489" t="s">
        <v>18</v>
      </c>
      <c r="AF10" s="480"/>
      <c r="AG10" s="489" t="s">
        <v>18</v>
      </c>
      <c r="AH10" s="489" t="s">
        <v>18</v>
      </c>
      <c r="AI10" s="489" t="s">
        <v>18</v>
      </c>
      <c r="AJ10" s="403"/>
      <c r="AK10" s="403"/>
      <c r="AM10" s="406"/>
      <c r="AP10" s="188">
        <v>5</v>
      </c>
      <c r="AQ10" s="187" t="str">
        <f ca="1">'GPlan-Translations'!C151</f>
        <v>Maio</v>
      </c>
      <c r="AY10" s="393">
        <v>43435</v>
      </c>
      <c r="AZ10" s="393">
        <v>43466</v>
      </c>
    </row>
    <row r="11" spans="1:53" ht="18" customHeight="1">
      <c r="A11" s="156">
        <f>AB11</f>
        <v>4</v>
      </c>
      <c r="B11" s="496" t="str">
        <f t="shared" si="0"/>
        <v xml:space="preserve">  </v>
      </c>
      <c r="C11" s="323"/>
      <c r="D11" s="323"/>
      <c r="E11" s="323"/>
      <c r="F11" s="323"/>
      <c r="G11" s="496" t="str">
        <f t="shared" si="1"/>
        <v xml:space="preserve">  </v>
      </c>
      <c r="H11" s="323"/>
      <c r="I11" s="323"/>
      <c r="J11" s="323"/>
      <c r="K11" s="323"/>
      <c r="L11" s="496" t="str">
        <f t="shared" si="2"/>
        <v xml:space="preserve">  </v>
      </c>
      <c r="M11" s="323"/>
      <c r="N11" s="323"/>
      <c r="O11" s="323"/>
      <c r="P11" s="323"/>
      <c r="R11" s="765"/>
      <c r="S11" s="765"/>
      <c r="T11" s="765"/>
      <c r="U11" s="765"/>
      <c r="V11" s="765"/>
      <c r="W11" s="765"/>
      <c r="X11" s="765"/>
      <c r="AA11" s="403"/>
      <c r="AB11" s="334">
        <v>4</v>
      </c>
      <c r="AC11" s="489" t="s">
        <v>18</v>
      </c>
      <c r="AD11" s="489" t="s">
        <v>18</v>
      </c>
      <c r="AE11" s="489" t="s">
        <v>18</v>
      </c>
      <c r="AG11" s="489" t="s">
        <v>18</v>
      </c>
      <c r="AH11" s="489" t="s">
        <v>18</v>
      </c>
      <c r="AI11" s="489" t="s">
        <v>18</v>
      </c>
      <c r="AJ11" s="403"/>
      <c r="AK11" s="403"/>
      <c r="AM11" s="406"/>
      <c r="AP11" s="188">
        <v>6</v>
      </c>
      <c r="AQ11" s="187" t="str">
        <f ca="1">'GPlan-Translations'!C152</f>
        <v>Junho</v>
      </c>
      <c r="AY11" s="393">
        <v>43465</v>
      </c>
      <c r="AZ11" s="393">
        <v>43496</v>
      </c>
    </row>
    <row r="12" spans="1:53" ht="18" customHeight="1">
      <c r="A12" s="103"/>
      <c r="B12" s="496" t="str">
        <f t="shared" si="0"/>
        <v xml:space="preserve">  </v>
      </c>
      <c r="C12" s="396"/>
      <c r="D12" s="396"/>
      <c r="E12" s="396"/>
      <c r="F12" s="396"/>
      <c r="G12" s="496" t="str">
        <f t="shared" si="1"/>
        <v xml:space="preserve">  </v>
      </c>
      <c r="H12" s="396"/>
      <c r="I12" s="396"/>
      <c r="J12" s="396"/>
      <c r="K12" s="396"/>
      <c r="L12" s="496" t="str">
        <f t="shared" si="2"/>
        <v xml:space="preserve">  </v>
      </c>
      <c r="M12" s="396"/>
      <c r="N12" s="396"/>
      <c r="O12" s="396"/>
      <c r="P12" s="396"/>
      <c r="R12" s="765"/>
      <c r="S12" s="765"/>
      <c r="T12" s="765"/>
      <c r="U12" s="765"/>
      <c r="V12" s="765"/>
      <c r="W12" s="765"/>
      <c r="X12" s="765"/>
      <c r="AA12" s="403"/>
      <c r="AB12" s="334">
        <v>4.5</v>
      </c>
      <c r="AC12" s="490" t="s">
        <v>18</v>
      </c>
      <c r="AD12" s="490" t="s">
        <v>18</v>
      </c>
      <c r="AE12" s="490" t="s">
        <v>18</v>
      </c>
      <c r="AG12" s="490" t="s">
        <v>18</v>
      </c>
      <c r="AH12" s="490" t="s">
        <v>18</v>
      </c>
      <c r="AI12" s="490" t="s">
        <v>18</v>
      </c>
      <c r="AJ12" s="403"/>
      <c r="AK12" s="403"/>
      <c r="AM12" s="406"/>
      <c r="AP12" s="188">
        <v>7</v>
      </c>
      <c r="AQ12" s="187" t="str">
        <f ca="1">'GPlan-Translations'!C153</f>
        <v>Julho</v>
      </c>
      <c r="AY12" s="390">
        <v>6</v>
      </c>
      <c r="AZ12" s="390">
        <v>2</v>
      </c>
      <c r="BA12" s="190" t="s">
        <v>662</v>
      </c>
    </row>
    <row r="13" spans="1:53" ht="18" customHeight="1">
      <c r="A13" s="103">
        <f>A11+1</f>
        <v>5</v>
      </c>
      <c r="B13" s="496" t="str">
        <f t="shared" si="0"/>
        <v xml:space="preserve">  </v>
      </c>
      <c r="C13" s="396"/>
      <c r="D13" s="396"/>
      <c r="E13" s="396"/>
      <c r="F13" s="396"/>
      <c r="G13" s="496" t="str">
        <f t="shared" si="1"/>
        <v xml:space="preserve">  </v>
      </c>
      <c r="H13" s="396"/>
      <c r="I13" s="396"/>
      <c r="J13" s="396"/>
      <c r="K13" s="396"/>
      <c r="L13" s="496" t="str">
        <f t="shared" si="2"/>
        <v xml:space="preserve">  </v>
      </c>
      <c r="M13" s="396"/>
      <c r="N13" s="396"/>
      <c r="O13" s="396"/>
      <c r="P13" s="396"/>
      <c r="R13" s="765"/>
      <c r="S13" s="765"/>
      <c r="T13" s="765"/>
      <c r="U13" s="765"/>
      <c r="V13" s="765"/>
      <c r="W13" s="765"/>
      <c r="X13" s="765"/>
      <c r="AA13" s="403"/>
      <c r="AB13" s="334">
        <v>5</v>
      </c>
      <c r="AC13" s="490" t="s">
        <v>18</v>
      </c>
      <c r="AD13" s="490" t="s">
        <v>18</v>
      </c>
      <c r="AE13" s="490" t="s">
        <v>18</v>
      </c>
      <c r="AG13" s="490" t="s">
        <v>18</v>
      </c>
      <c r="AH13" s="490" t="s">
        <v>18</v>
      </c>
      <c r="AI13" s="490" t="s">
        <v>18</v>
      </c>
      <c r="AJ13" s="403"/>
      <c r="AK13" s="403"/>
      <c r="AM13" s="406"/>
      <c r="AP13" s="188">
        <v>8</v>
      </c>
      <c r="AQ13" s="187" t="str">
        <f ca="1">'GPlan-Translations'!C154</f>
        <v>Agosto</v>
      </c>
      <c r="AY13" s="103" t="s">
        <v>667</v>
      </c>
      <c r="AZ13" s="103" t="s">
        <v>666</v>
      </c>
    </row>
    <row r="14" spans="1:53">
      <c r="A14" s="103"/>
      <c r="B14" s="496" t="str">
        <f t="shared" si="0"/>
        <v xml:space="preserve">  </v>
      </c>
      <c r="C14" s="396"/>
      <c r="D14" s="396"/>
      <c r="E14" s="396"/>
      <c r="F14" s="396"/>
      <c r="G14" s="496" t="str">
        <f t="shared" si="1"/>
        <v xml:space="preserve">  </v>
      </c>
      <c r="H14" s="396"/>
      <c r="I14" s="396"/>
      <c r="J14" s="396"/>
      <c r="K14" s="396"/>
      <c r="L14" s="496" t="str">
        <f t="shared" si="2"/>
        <v xml:space="preserve">  </v>
      </c>
      <c r="M14" s="396"/>
      <c r="N14" s="396"/>
      <c r="O14" s="396"/>
      <c r="P14" s="396"/>
      <c r="R14" s="765"/>
      <c r="S14" s="765"/>
      <c r="T14" s="765"/>
      <c r="U14" s="765"/>
      <c r="V14" s="765"/>
      <c r="W14" s="765"/>
      <c r="X14" s="765"/>
      <c r="AA14" s="403"/>
      <c r="AB14" s="334">
        <v>5.5</v>
      </c>
      <c r="AC14" s="490" t="s">
        <v>18</v>
      </c>
      <c r="AD14" s="490" t="s">
        <v>18</v>
      </c>
      <c r="AE14" s="490" t="s">
        <v>18</v>
      </c>
      <c r="AG14" s="490" t="s">
        <v>18</v>
      </c>
      <c r="AH14" s="490" t="s">
        <v>18</v>
      </c>
      <c r="AI14" s="490" t="s">
        <v>18</v>
      </c>
      <c r="AJ14" s="403"/>
      <c r="AK14" s="403"/>
      <c r="AM14" s="406"/>
      <c r="AP14" s="188">
        <v>9</v>
      </c>
      <c r="AQ14" s="187" t="str">
        <f ca="1">'GPlan-Translations'!C155</f>
        <v>Setembro</v>
      </c>
      <c r="AY14" s="555">
        <f>DAY(AZ5)</f>
        <v>6</v>
      </c>
      <c r="AZ14" s="556" t="str">
        <f>IF(AND(AY14&gt;4,AY14&lt;8),"S","N")</f>
        <v>S</v>
      </c>
      <c r="BA14" s="554" t="s">
        <v>1969</v>
      </c>
    </row>
    <row r="15" spans="1:53" ht="18.75" thickBot="1">
      <c r="A15" s="103">
        <f>A13+1</f>
        <v>6</v>
      </c>
      <c r="B15" s="496" t="str">
        <f>IF(AND(AC15&lt;&gt;"",AG15&lt;&gt;""),AC15 &amp; AG15,IF(AC15&lt;&gt;"",AC15,IF(AG15&lt;&gt;"",AG15,"")))</f>
        <v xml:space="preserve">  </v>
      </c>
      <c r="C15" s="379"/>
      <c r="D15" s="380"/>
      <c r="E15" s="380"/>
      <c r="F15" s="166"/>
      <c r="G15" s="496" t="str">
        <f>IF(AND(AD15&lt;&gt;"",AH15&lt;&gt;""),AD15 &amp; AH15,IF(AD15&lt;&gt;"",AD15,IF(AH15&lt;&gt;"",AH15,"")))</f>
        <v xml:space="preserve">  </v>
      </c>
      <c r="H15" s="408"/>
      <c r="I15" s="380"/>
      <c r="J15" s="380"/>
      <c r="K15" s="166"/>
      <c r="L15" s="496" t="str">
        <f>IF(AND(AE15&lt;&gt;"",AI15&lt;&gt;""),AE15 &amp; AI15,IF(AE15&lt;&gt;"",AE15,IF(AI15&lt;&gt;"",AI15,"")))</f>
        <v xml:space="preserve">  </v>
      </c>
      <c r="M15" s="476"/>
      <c r="N15" s="476"/>
      <c r="O15" s="476"/>
      <c r="P15" s="166"/>
      <c r="R15" s="783" t="str">
        <f>"Naksatra: " &amp; AG73 &amp; CHAR(10) &amp; "Yoga: " &amp; AG74</f>
        <v xml:space="preserve">Naksatra:  
Yoga:  </v>
      </c>
      <c r="S15" s="783"/>
      <c r="T15" s="783"/>
      <c r="U15" s="783" t="s">
        <v>654</v>
      </c>
      <c r="V15" s="783"/>
      <c r="W15" s="783"/>
      <c r="X15" s="234" t="str">
        <f>AG75 &amp; CHAR(10) &amp; AG76</f>
        <v xml:space="preserve"> 
 </v>
      </c>
      <c r="AA15" s="403"/>
      <c r="AB15" s="334">
        <v>6</v>
      </c>
      <c r="AC15" s="490" t="s">
        <v>18</v>
      </c>
      <c r="AD15" s="490" t="s">
        <v>18</v>
      </c>
      <c r="AE15" s="490" t="s">
        <v>18</v>
      </c>
      <c r="AG15" s="490" t="s">
        <v>18</v>
      </c>
      <c r="AH15" s="490" t="s">
        <v>18</v>
      </c>
      <c r="AI15" s="490" t="s">
        <v>18</v>
      </c>
      <c r="AJ15" s="403"/>
      <c r="AK15" s="403"/>
      <c r="AM15" s="406"/>
      <c r="AP15" s="188">
        <v>10</v>
      </c>
      <c r="AQ15" s="187" t="str">
        <f ca="1">'GPlan-Translations'!C156</f>
        <v>Outubro</v>
      </c>
      <c r="AY15" s="555">
        <f>MONTH(AZ5)</f>
        <v>1</v>
      </c>
      <c r="AZ15" s="558" t="str">
        <f ca="1">VLOOKUP(AY15,$AP$6:$AQ$17,2)</f>
        <v>Janeiro</v>
      </c>
      <c r="BA15" s="554" t="s">
        <v>1970</v>
      </c>
    </row>
    <row r="16" spans="1:53" ht="18" customHeight="1">
      <c r="A16" s="103"/>
      <c r="B16" s="496" t="str">
        <f t="shared" ref="B16:B52" si="3">IF(AND(AC16&lt;&gt;"",AG16&lt;&gt;""),AC16 &amp; AG16,IF(AC16&lt;&gt;"",AC16,IF(AG16&lt;&gt;"",AG16,"")))</f>
        <v xml:space="preserve">  </v>
      </c>
      <c r="C16" s="379"/>
      <c r="D16" s="380"/>
      <c r="E16" s="380"/>
      <c r="F16" s="166"/>
      <c r="G16" s="496" t="str">
        <f t="shared" ref="G16:G52" si="4">IF(AND(AD16&lt;&gt;"",AH16&lt;&gt;""),AD16 &amp; AH16,IF(AD16&lt;&gt;"",AD16,IF(AH16&lt;&gt;"",AH16,"")))</f>
        <v xml:space="preserve">  </v>
      </c>
      <c r="H16" s="408"/>
      <c r="I16" s="380"/>
      <c r="J16" s="380"/>
      <c r="K16" s="166"/>
      <c r="L16" s="496" t="str">
        <f t="shared" ref="L16:L52" si="5">IF(AND(AE16&lt;&gt;"",AI16&lt;&gt;""),AE16 &amp; AI16,IF(AE16&lt;&gt;"",AE16,IF(AI16&lt;&gt;"",AI16,"")))</f>
        <v xml:space="preserve">  </v>
      </c>
      <c r="M16" s="477"/>
      <c r="N16" s="477"/>
      <c r="O16" s="477"/>
      <c r="P16" s="166"/>
      <c r="R16" s="268" t="str">
        <f ca="1">'GPlan-Translations'!C111</f>
        <v>Domingo</v>
      </c>
      <c r="S16" s="268"/>
      <c r="T16" s="268"/>
      <c r="U16" s="784" t="str">
        <f>AH65</f>
        <v xml:space="preserve"> </v>
      </c>
      <c r="V16" s="784"/>
      <c r="W16" s="784"/>
      <c r="X16" s="483" t="str">
        <f>AH69</f>
        <v xml:space="preserve"> </v>
      </c>
      <c r="AA16" s="403"/>
      <c r="AB16" s="334">
        <v>6.5</v>
      </c>
      <c r="AC16" s="490" t="s">
        <v>18</v>
      </c>
      <c r="AD16" s="490" t="s">
        <v>18</v>
      </c>
      <c r="AE16" s="490" t="s">
        <v>18</v>
      </c>
      <c r="AG16" s="490" t="s">
        <v>18</v>
      </c>
      <c r="AH16" s="490" t="s">
        <v>18</v>
      </c>
      <c r="AI16" s="490" t="s">
        <v>18</v>
      </c>
      <c r="AJ16" s="403"/>
      <c r="AK16" s="403"/>
      <c r="AM16" s="406"/>
      <c r="AP16" s="188">
        <v>11</v>
      </c>
      <c r="AQ16" s="187" t="str">
        <f ca="1">'GPlan-Translations'!C157</f>
        <v>Novembro</v>
      </c>
      <c r="AT16" s="390" t="str">
        <f>AH72</f>
        <v xml:space="preserve"> </v>
      </c>
      <c r="AY16" s="555">
        <f>IF(AY15=1,12,AY15)</f>
        <v>12</v>
      </c>
      <c r="AZ16" s="558" t="str">
        <f ca="1">VLOOKUP(AY16,$AP$6:$AQ$17,2)</f>
        <v>Dezembro</v>
      </c>
      <c r="BA16" s="554" t="s">
        <v>1971</v>
      </c>
    </row>
    <row r="17" spans="1:53">
      <c r="A17" s="103">
        <f>A15+1</f>
        <v>7</v>
      </c>
      <c r="B17" s="496" t="str">
        <f t="shared" si="3"/>
        <v xml:space="preserve">  </v>
      </c>
      <c r="C17" s="379"/>
      <c r="D17" s="380"/>
      <c r="E17" s="380"/>
      <c r="F17" s="166"/>
      <c r="G17" s="496" t="str">
        <f t="shared" si="4"/>
        <v xml:space="preserve">  </v>
      </c>
      <c r="H17" s="408"/>
      <c r="I17" s="380"/>
      <c r="J17" s="380"/>
      <c r="K17" s="166"/>
      <c r="L17" s="496" t="str">
        <f t="shared" si="5"/>
        <v xml:space="preserve">  </v>
      </c>
      <c r="M17" s="477"/>
      <c r="N17" s="477"/>
      <c r="O17" s="477"/>
      <c r="P17" s="166"/>
      <c r="R17" s="786" t="str">
        <f>AH67</f>
        <v xml:space="preserve"> </v>
      </c>
      <c r="S17" s="786"/>
      <c r="T17" s="786"/>
      <c r="U17" s="785"/>
      <c r="V17" s="785"/>
      <c r="W17" s="785"/>
      <c r="X17" s="310" t="str">
        <f>AH70</f>
        <v xml:space="preserve"> </v>
      </c>
      <c r="AA17" s="403"/>
      <c r="AB17" s="334">
        <v>7</v>
      </c>
      <c r="AC17" s="490" t="s">
        <v>18</v>
      </c>
      <c r="AD17" s="490" t="s">
        <v>18</v>
      </c>
      <c r="AE17" s="490" t="s">
        <v>18</v>
      </c>
      <c r="AG17" s="490" t="s">
        <v>18</v>
      </c>
      <c r="AH17" s="490" t="s">
        <v>18</v>
      </c>
      <c r="AI17" s="490" t="s">
        <v>18</v>
      </c>
      <c r="AJ17" s="403"/>
      <c r="AK17" s="403"/>
      <c r="AM17" s="406"/>
      <c r="AP17" s="186">
        <v>12</v>
      </c>
      <c r="AQ17" s="185" t="str">
        <f ca="1">'GPlan-Translations'!C158</f>
        <v>Dezembro</v>
      </c>
      <c r="AT17" s="413" t="str">
        <f ca="1">R16</f>
        <v>Domingo</v>
      </c>
    </row>
    <row r="18" spans="1:53" ht="18" customHeight="1">
      <c r="A18" s="103"/>
      <c r="B18" s="496" t="str">
        <f t="shared" si="3"/>
        <v xml:space="preserve">  </v>
      </c>
      <c r="C18" s="379"/>
      <c r="D18" s="380"/>
      <c r="E18" s="380"/>
      <c r="F18" s="166"/>
      <c r="G18" s="496" t="str">
        <f t="shared" si="4"/>
        <v xml:space="preserve">  </v>
      </c>
      <c r="H18" s="408"/>
      <c r="I18" s="380"/>
      <c r="J18" s="380"/>
      <c r="K18" s="166"/>
      <c r="L18" s="496" t="str">
        <f t="shared" si="5"/>
        <v xml:space="preserve">  </v>
      </c>
      <c r="M18" s="477"/>
      <c r="N18" s="477"/>
      <c r="O18" s="477"/>
      <c r="P18" s="166"/>
      <c r="R18" s="787" t="str">
        <f>AH68</f>
        <v xml:space="preserve"> </v>
      </c>
      <c r="S18" s="787"/>
      <c r="T18" s="787"/>
      <c r="U18" s="787"/>
      <c r="V18" s="787"/>
      <c r="W18" s="787"/>
      <c r="X18" s="192" t="str">
        <f>AH71</f>
        <v xml:space="preserve"> </v>
      </c>
      <c r="AA18" s="403"/>
      <c r="AB18" s="334">
        <v>7.5</v>
      </c>
      <c r="AC18" s="490" t="s">
        <v>18</v>
      </c>
      <c r="AD18" s="490" t="s">
        <v>18</v>
      </c>
      <c r="AE18" s="490" t="s">
        <v>18</v>
      </c>
      <c r="AG18" s="490" t="s">
        <v>18</v>
      </c>
      <c r="AH18" s="490" t="s">
        <v>18</v>
      </c>
      <c r="AI18" s="490" t="s">
        <v>18</v>
      </c>
      <c r="AJ18" s="403"/>
      <c r="AK18" s="403"/>
      <c r="AN18" s="103"/>
      <c r="AO18" s="103"/>
      <c r="AR18" s="190"/>
      <c r="AS18" s="190"/>
      <c r="AT18" s="190"/>
      <c r="AU18" s="71"/>
    </row>
    <row r="19" spans="1:53" ht="18" customHeight="1">
      <c r="A19" s="103">
        <f>A17+1</f>
        <v>8</v>
      </c>
      <c r="B19" s="496" t="str">
        <f t="shared" si="3"/>
        <v xml:space="preserve">  </v>
      </c>
      <c r="C19" s="379"/>
      <c r="D19" s="380"/>
      <c r="E19" s="380"/>
      <c r="F19" s="166"/>
      <c r="G19" s="496" t="str">
        <f t="shared" si="4"/>
        <v xml:space="preserve">  </v>
      </c>
      <c r="H19" s="408"/>
      <c r="I19" s="380"/>
      <c r="J19" s="380"/>
      <c r="K19" s="166"/>
      <c r="L19" s="496" t="str">
        <f t="shared" si="5"/>
        <v xml:space="preserve">  </v>
      </c>
      <c r="M19" s="477"/>
      <c r="N19" s="477"/>
      <c r="O19" s="477"/>
      <c r="P19" s="166"/>
      <c r="R19" s="764" t="str">
        <f>AH82</f>
        <v xml:space="preserve"> </v>
      </c>
      <c r="S19" s="764"/>
      <c r="T19" s="764"/>
      <c r="U19" s="764"/>
      <c r="V19" s="764"/>
      <c r="W19" s="764"/>
      <c r="X19" s="764"/>
      <c r="AA19" s="403"/>
      <c r="AB19" s="334">
        <v>8</v>
      </c>
      <c r="AC19" s="490" t="s">
        <v>18</v>
      </c>
      <c r="AD19" s="490" t="s">
        <v>18</v>
      </c>
      <c r="AE19" s="490" t="s">
        <v>18</v>
      </c>
      <c r="AG19" s="490" t="s">
        <v>18</v>
      </c>
      <c r="AH19" s="490" t="s">
        <v>18</v>
      </c>
      <c r="AI19" s="490" t="s">
        <v>18</v>
      </c>
      <c r="AJ19" s="403"/>
      <c r="AK19" s="403"/>
      <c r="AN19" s="103"/>
      <c r="AO19" s="103"/>
      <c r="BA19" s="103"/>
    </row>
    <row r="20" spans="1:53" ht="18" customHeight="1">
      <c r="A20" s="103"/>
      <c r="B20" s="496" t="str">
        <f t="shared" si="3"/>
        <v xml:space="preserve">  </v>
      </c>
      <c r="C20" s="379"/>
      <c r="D20" s="380"/>
      <c r="E20" s="380"/>
      <c r="F20" s="166"/>
      <c r="G20" s="496" t="str">
        <f t="shared" si="4"/>
        <v xml:space="preserve">  </v>
      </c>
      <c r="H20" s="408"/>
      <c r="I20" s="380"/>
      <c r="J20" s="380"/>
      <c r="K20" s="166"/>
      <c r="L20" s="496" t="str">
        <f t="shared" si="5"/>
        <v xml:space="preserve">  </v>
      </c>
      <c r="M20" s="479"/>
      <c r="N20" s="380"/>
      <c r="O20" s="380"/>
      <c r="P20" s="166"/>
      <c r="R20" s="765"/>
      <c r="S20" s="765"/>
      <c r="T20" s="765"/>
      <c r="U20" s="765"/>
      <c r="V20" s="765"/>
      <c r="W20" s="765"/>
      <c r="X20" s="765"/>
      <c r="AA20" s="403"/>
      <c r="AB20" s="334">
        <v>8.5</v>
      </c>
      <c r="AC20" s="490" t="s">
        <v>18</v>
      </c>
      <c r="AD20" s="490" t="s">
        <v>18</v>
      </c>
      <c r="AE20" s="490" t="s">
        <v>18</v>
      </c>
      <c r="AG20" s="490" t="s">
        <v>18</v>
      </c>
      <c r="AH20" s="490" t="s">
        <v>18</v>
      </c>
      <c r="AI20" s="490" t="s">
        <v>18</v>
      </c>
      <c r="AJ20" s="403"/>
      <c r="AK20" s="403"/>
      <c r="AN20" s="103"/>
      <c r="AO20" s="103"/>
      <c r="AQ20" s="103"/>
      <c r="AR20" s="103"/>
      <c r="AS20" s="103"/>
      <c r="AT20" s="103"/>
      <c r="AU20" s="103"/>
      <c r="AV20" s="103"/>
      <c r="AW20" s="103"/>
    </row>
    <row r="21" spans="1:53" s="103" customFormat="1" ht="18" customHeight="1">
      <c r="A21" s="103">
        <f>A19+1</f>
        <v>9</v>
      </c>
      <c r="B21" s="496" t="str">
        <f t="shared" si="3"/>
        <v xml:space="preserve">  </v>
      </c>
      <c r="C21" s="381"/>
      <c r="D21" s="380"/>
      <c r="E21" s="380"/>
      <c r="F21" s="166"/>
      <c r="G21" s="496" t="str">
        <f t="shared" si="4"/>
        <v xml:space="preserve">  </v>
      </c>
      <c r="H21" s="380"/>
      <c r="I21" s="380"/>
      <c r="J21" s="380"/>
      <c r="K21" s="166"/>
      <c r="L21" s="496" t="str">
        <f t="shared" si="5"/>
        <v xml:space="preserve">  </v>
      </c>
      <c r="M21" s="380"/>
      <c r="N21" s="380"/>
      <c r="O21" s="380"/>
      <c r="P21" s="166"/>
      <c r="Q21" s="406"/>
      <c r="R21" s="765"/>
      <c r="S21" s="765"/>
      <c r="T21" s="765"/>
      <c r="U21" s="765"/>
      <c r="V21" s="765"/>
      <c r="W21" s="765"/>
      <c r="X21" s="765"/>
      <c r="Y21" s="187"/>
      <c r="Z21" s="198"/>
      <c r="AA21" s="403"/>
      <c r="AB21" s="334">
        <v>9</v>
      </c>
      <c r="AC21" s="490" t="s">
        <v>18</v>
      </c>
      <c r="AD21" s="490" t="s">
        <v>18</v>
      </c>
      <c r="AE21" s="490" t="s">
        <v>18</v>
      </c>
      <c r="AF21" s="406"/>
      <c r="AG21" s="490" t="s">
        <v>18</v>
      </c>
      <c r="AH21" s="490" t="s">
        <v>18</v>
      </c>
      <c r="AI21" s="490" t="s">
        <v>18</v>
      </c>
      <c r="AJ21" s="403"/>
      <c r="AK21" s="403"/>
      <c r="AL21"/>
      <c r="AM21"/>
      <c r="AO21" s="197"/>
    </row>
    <row r="22" spans="1:53" ht="18" customHeight="1">
      <c r="A22" s="103"/>
      <c r="B22" s="496" t="str">
        <f t="shared" si="3"/>
        <v xml:space="preserve">  </v>
      </c>
      <c r="C22" s="379"/>
      <c r="D22" s="380"/>
      <c r="E22" s="380"/>
      <c r="F22" s="166"/>
      <c r="G22" s="496" t="str">
        <f t="shared" si="4"/>
        <v xml:space="preserve">  </v>
      </c>
      <c r="H22" s="408"/>
      <c r="I22" s="380"/>
      <c r="J22" s="380"/>
      <c r="K22" s="166"/>
      <c r="L22" s="496" t="str">
        <f t="shared" si="5"/>
        <v xml:space="preserve">  </v>
      </c>
      <c r="M22" s="479"/>
      <c r="N22" s="380"/>
      <c r="O22" s="380"/>
      <c r="P22" s="166"/>
      <c r="R22" s="765"/>
      <c r="S22" s="765"/>
      <c r="T22" s="765"/>
      <c r="U22" s="765"/>
      <c r="V22" s="765"/>
      <c r="W22" s="765"/>
      <c r="X22" s="765"/>
      <c r="AA22" s="403"/>
      <c r="AB22" s="334">
        <v>9.5</v>
      </c>
      <c r="AC22" s="490" t="s">
        <v>18</v>
      </c>
      <c r="AD22" s="490" t="s">
        <v>18</v>
      </c>
      <c r="AE22" s="490" t="s">
        <v>18</v>
      </c>
      <c r="AG22" s="490" t="s">
        <v>18</v>
      </c>
      <c r="AH22" s="490" t="s">
        <v>18</v>
      </c>
      <c r="AI22" s="490" t="s">
        <v>18</v>
      </c>
      <c r="AJ22" s="403"/>
      <c r="AK22" s="403"/>
      <c r="AN22" s="103"/>
    </row>
    <row r="23" spans="1:53" ht="18" customHeight="1">
      <c r="A23" s="103">
        <f>A21+1</f>
        <v>10</v>
      </c>
      <c r="B23" s="496" t="str">
        <f t="shared" si="3"/>
        <v xml:space="preserve">  </v>
      </c>
      <c r="C23" s="379"/>
      <c r="D23" s="380"/>
      <c r="E23" s="380"/>
      <c r="F23" s="166"/>
      <c r="G23" s="496" t="str">
        <f t="shared" si="4"/>
        <v xml:space="preserve">  </v>
      </c>
      <c r="H23" s="408"/>
      <c r="I23" s="380"/>
      <c r="J23" s="380"/>
      <c r="K23" s="166"/>
      <c r="L23" s="496" t="str">
        <f t="shared" si="5"/>
        <v xml:space="preserve">  </v>
      </c>
      <c r="M23" s="479"/>
      <c r="N23" s="380"/>
      <c r="O23" s="380"/>
      <c r="P23" s="166"/>
      <c r="R23" s="765"/>
      <c r="S23" s="765"/>
      <c r="T23" s="765"/>
      <c r="U23" s="765"/>
      <c r="V23" s="765"/>
      <c r="W23" s="765"/>
      <c r="X23" s="765"/>
      <c r="AA23" s="403"/>
      <c r="AB23" s="334">
        <v>10</v>
      </c>
      <c r="AC23" s="490" t="s">
        <v>18</v>
      </c>
      <c r="AD23" s="490" t="s">
        <v>18</v>
      </c>
      <c r="AE23" s="490" t="s">
        <v>18</v>
      </c>
      <c r="AG23" s="490" t="s">
        <v>18</v>
      </c>
      <c r="AH23" s="490" t="s">
        <v>18</v>
      </c>
      <c r="AI23" s="490" t="s">
        <v>18</v>
      </c>
      <c r="AJ23" s="403"/>
      <c r="AK23" s="403"/>
      <c r="AN23" s="103"/>
    </row>
    <row r="24" spans="1:53" ht="18" customHeight="1">
      <c r="A24" s="103"/>
      <c r="B24" s="496" t="str">
        <f t="shared" si="3"/>
        <v xml:space="preserve">  </v>
      </c>
      <c r="C24" s="379"/>
      <c r="D24" s="380"/>
      <c r="E24" s="380"/>
      <c r="F24" s="166"/>
      <c r="G24" s="496" t="str">
        <f t="shared" si="4"/>
        <v xml:space="preserve">  </v>
      </c>
      <c r="H24" s="408"/>
      <c r="I24" s="380"/>
      <c r="J24" s="380"/>
      <c r="K24" s="166"/>
      <c r="L24" s="496" t="str">
        <f t="shared" si="5"/>
        <v xml:space="preserve">  </v>
      </c>
      <c r="M24" s="479"/>
      <c r="N24" s="380"/>
      <c r="O24" s="380"/>
      <c r="P24" s="165"/>
      <c r="R24" s="765"/>
      <c r="S24" s="765"/>
      <c r="T24" s="765"/>
      <c r="U24" s="765"/>
      <c r="V24" s="765"/>
      <c r="W24" s="765"/>
      <c r="X24" s="765"/>
      <c r="Y24" s="196"/>
      <c r="AA24" s="403"/>
      <c r="AB24" s="334">
        <v>10.5</v>
      </c>
      <c r="AC24" s="490" t="s">
        <v>18</v>
      </c>
      <c r="AD24" s="490" t="s">
        <v>18</v>
      </c>
      <c r="AE24" s="490" t="s">
        <v>18</v>
      </c>
      <c r="AG24" s="490" t="s">
        <v>18</v>
      </c>
      <c r="AH24" s="490" t="s">
        <v>18</v>
      </c>
      <c r="AI24" s="490" t="s">
        <v>18</v>
      </c>
      <c r="AJ24" s="403"/>
      <c r="AK24" s="403"/>
      <c r="AN24" s="103"/>
    </row>
    <row r="25" spans="1:53" ht="18" customHeight="1">
      <c r="A25" s="103">
        <f>A23+1</f>
        <v>11</v>
      </c>
      <c r="B25" s="496" t="str">
        <f t="shared" si="3"/>
        <v xml:space="preserve">  </v>
      </c>
      <c r="C25" s="379"/>
      <c r="D25" s="380"/>
      <c r="E25" s="380"/>
      <c r="F25" s="166"/>
      <c r="G25" s="496" t="str">
        <f t="shared" si="4"/>
        <v xml:space="preserve">  </v>
      </c>
      <c r="H25" s="408"/>
      <c r="I25" s="380"/>
      <c r="J25" s="380"/>
      <c r="K25" s="166"/>
      <c r="L25" s="496" t="str">
        <f t="shared" si="5"/>
        <v xml:space="preserve">  </v>
      </c>
      <c r="M25" s="479"/>
      <c r="N25" s="380"/>
      <c r="O25" s="380"/>
      <c r="P25" s="165"/>
      <c r="R25" s="765"/>
      <c r="S25" s="765"/>
      <c r="T25" s="765"/>
      <c r="U25" s="765"/>
      <c r="V25" s="765"/>
      <c r="W25" s="765"/>
      <c r="X25" s="765"/>
      <c r="Y25" s="57"/>
      <c r="AA25" s="403"/>
      <c r="AB25" s="334">
        <v>11</v>
      </c>
      <c r="AC25" s="490" t="s">
        <v>18</v>
      </c>
      <c r="AD25" s="490" t="s">
        <v>18</v>
      </c>
      <c r="AE25" s="490" t="s">
        <v>18</v>
      </c>
      <c r="AG25" s="490" t="s">
        <v>18</v>
      </c>
      <c r="AH25" s="490" t="s">
        <v>18</v>
      </c>
      <c r="AI25" s="490" t="s">
        <v>18</v>
      </c>
      <c r="AJ25" s="403"/>
      <c r="AK25" s="403"/>
      <c r="AN25" s="103"/>
    </row>
    <row r="26" spans="1:53" ht="18" customHeight="1">
      <c r="A26" s="103"/>
      <c r="B26" s="496" t="str">
        <f t="shared" si="3"/>
        <v xml:space="preserve">  </v>
      </c>
      <c r="C26" s="379"/>
      <c r="D26" s="380"/>
      <c r="E26" s="380"/>
      <c r="F26" s="166"/>
      <c r="G26" s="496" t="str">
        <f t="shared" si="4"/>
        <v xml:space="preserve">  </v>
      </c>
      <c r="H26" s="408"/>
      <c r="I26" s="380"/>
      <c r="J26" s="380"/>
      <c r="K26" s="166"/>
      <c r="L26" s="496" t="str">
        <f t="shared" si="5"/>
        <v xml:space="preserve">  </v>
      </c>
      <c r="M26" s="479"/>
      <c r="N26" s="380"/>
      <c r="O26" s="380"/>
      <c r="P26" s="165"/>
      <c r="R26" s="765"/>
      <c r="S26" s="765"/>
      <c r="T26" s="765"/>
      <c r="U26" s="765"/>
      <c r="V26" s="765"/>
      <c r="W26" s="765"/>
      <c r="X26" s="765"/>
      <c r="AA26" s="403"/>
      <c r="AB26" s="334">
        <v>11.5</v>
      </c>
      <c r="AC26" s="490" t="s">
        <v>18</v>
      </c>
      <c r="AD26" s="490" t="s">
        <v>18</v>
      </c>
      <c r="AE26" s="490" t="s">
        <v>18</v>
      </c>
      <c r="AG26" s="490" t="s">
        <v>18</v>
      </c>
      <c r="AH26" s="490" t="s">
        <v>18</v>
      </c>
      <c r="AI26" s="490" t="s">
        <v>18</v>
      </c>
      <c r="AJ26" s="403"/>
      <c r="AK26" s="403"/>
      <c r="AN26" s="103"/>
    </row>
    <row r="27" spans="1:53">
      <c r="A27" s="103">
        <f>A25+1</f>
        <v>12</v>
      </c>
      <c r="B27" s="496" t="str">
        <f t="shared" si="3"/>
        <v xml:space="preserve">  </v>
      </c>
      <c r="C27" s="379"/>
      <c r="D27" s="380"/>
      <c r="E27" s="380"/>
      <c r="F27" s="166"/>
      <c r="G27" s="496" t="str">
        <f t="shared" si="4"/>
        <v xml:space="preserve">  </v>
      </c>
      <c r="H27" s="408"/>
      <c r="I27" s="380"/>
      <c r="J27" s="380"/>
      <c r="K27" s="166"/>
      <c r="L27" s="496" t="str">
        <f t="shared" si="5"/>
        <v xml:space="preserve">  </v>
      </c>
      <c r="M27" s="479"/>
      <c r="N27" s="380"/>
      <c r="O27" s="380"/>
      <c r="P27" s="165"/>
      <c r="R27" s="765"/>
      <c r="S27" s="765"/>
      <c r="T27" s="765"/>
      <c r="U27" s="765"/>
      <c r="V27" s="765"/>
      <c r="W27" s="765"/>
      <c r="X27" s="765"/>
      <c r="AA27" s="403"/>
      <c r="AB27" s="334">
        <v>12</v>
      </c>
      <c r="AC27" s="490" t="s">
        <v>18</v>
      </c>
      <c r="AD27" s="490" t="s">
        <v>18</v>
      </c>
      <c r="AE27" s="490" t="s">
        <v>18</v>
      </c>
      <c r="AG27" s="490" t="s">
        <v>18</v>
      </c>
      <c r="AH27" s="490" t="s">
        <v>18</v>
      </c>
      <c r="AI27" s="490" t="s">
        <v>18</v>
      </c>
      <c r="AJ27" s="403"/>
      <c r="AK27" s="403"/>
      <c r="AN27" s="103"/>
      <c r="AQ27" s="349">
        <v>-6</v>
      </c>
      <c r="AR27" s="349">
        <v>-5</v>
      </c>
      <c r="AS27" s="349">
        <v>-4</v>
      </c>
      <c r="AT27" s="349">
        <v>-3</v>
      </c>
      <c r="AU27" s="349">
        <v>-2</v>
      </c>
      <c r="AV27" s="349">
        <v>-1</v>
      </c>
      <c r="AW27" s="349">
        <v>0</v>
      </c>
    </row>
    <row r="28" spans="1:53">
      <c r="A28" s="103"/>
      <c r="B28" s="496" t="str">
        <f t="shared" si="3"/>
        <v xml:space="preserve">  </v>
      </c>
      <c r="C28" s="379"/>
      <c r="D28" s="380"/>
      <c r="E28" s="380"/>
      <c r="F28" s="166"/>
      <c r="G28" s="496" t="str">
        <f t="shared" si="4"/>
        <v xml:space="preserve">  </v>
      </c>
      <c r="H28" s="408"/>
      <c r="I28" s="380"/>
      <c r="J28" s="380"/>
      <c r="K28" s="166"/>
      <c r="L28" s="496" t="str">
        <f t="shared" si="5"/>
        <v xml:space="preserve">  </v>
      </c>
      <c r="M28" s="479"/>
      <c r="N28" s="380"/>
      <c r="O28" s="380"/>
      <c r="P28" s="165"/>
      <c r="R28" s="765"/>
      <c r="S28" s="765"/>
      <c r="T28" s="765"/>
      <c r="U28" s="765"/>
      <c r="V28" s="765"/>
      <c r="W28" s="765"/>
      <c r="X28" s="765"/>
      <c r="AA28" s="403"/>
      <c r="AB28" s="334">
        <v>12.5</v>
      </c>
      <c r="AC28" s="490" t="s">
        <v>18</v>
      </c>
      <c r="AD28" s="490" t="s">
        <v>18</v>
      </c>
      <c r="AE28" s="490" t="s">
        <v>18</v>
      </c>
      <c r="AG28" s="490" t="s">
        <v>18</v>
      </c>
      <c r="AH28" s="490" t="s">
        <v>18</v>
      </c>
      <c r="AI28" s="490" t="s">
        <v>18</v>
      </c>
      <c r="AJ28" s="403"/>
      <c r="AK28" s="403"/>
      <c r="AN28" s="103"/>
    </row>
    <row r="29" spans="1:53" ht="18.75" thickBot="1">
      <c r="A29" s="103">
        <f>A27+1</f>
        <v>13</v>
      </c>
      <c r="B29" s="496" t="str">
        <f t="shared" si="3"/>
        <v xml:space="preserve">  </v>
      </c>
      <c r="C29" s="379"/>
      <c r="D29" s="380"/>
      <c r="E29" s="380"/>
      <c r="F29" s="166"/>
      <c r="G29" s="496" t="str">
        <f t="shared" si="4"/>
        <v xml:space="preserve">  </v>
      </c>
      <c r="H29" s="408"/>
      <c r="I29" s="380"/>
      <c r="J29" s="380"/>
      <c r="K29" s="166"/>
      <c r="L29" s="496" t="str">
        <f t="shared" si="5"/>
        <v xml:space="preserve">  </v>
      </c>
      <c r="M29" s="479"/>
      <c r="N29" s="380"/>
      <c r="O29" s="380"/>
      <c r="P29" s="165"/>
      <c r="R29" s="788" t="str">
        <f>"Naksatra: " &amp; AH73 &amp; CHAR(10) &amp; "Yoga: " &amp; AH74</f>
        <v xml:space="preserve">Naksatra:  
Yoga:  </v>
      </c>
      <c r="S29" s="788"/>
      <c r="T29" s="788"/>
      <c r="U29" s="788" t="s">
        <v>654</v>
      </c>
      <c r="V29" s="788"/>
      <c r="W29" s="788"/>
      <c r="X29" s="233" t="str">
        <f>AH75 &amp; CHAR(10) &amp; AH76</f>
        <v xml:space="preserve"> 
 </v>
      </c>
      <c r="AA29" s="403"/>
      <c r="AB29" s="334">
        <v>13</v>
      </c>
      <c r="AC29" s="490" t="s">
        <v>18</v>
      </c>
      <c r="AD29" s="490" t="s">
        <v>18</v>
      </c>
      <c r="AE29" s="490" t="s">
        <v>18</v>
      </c>
      <c r="AG29" s="490" t="s">
        <v>18</v>
      </c>
      <c r="AH29" s="490" t="s">
        <v>18</v>
      </c>
      <c r="AI29" s="490" t="s">
        <v>18</v>
      </c>
      <c r="AJ29" s="403"/>
      <c r="AK29" s="403"/>
      <c r="AN29" s="103"/>
      <c r="AP29" s="237"/>
      <c r="AQ29" s="89">
        <v>1</v>
      </c>
      <c r="AR29" s="89">
        <v>2</v>
      </c>
      <c r="AS29" s="89">
        <v>3</v>
      </c>
      <c r="AT29" s="89">
        <v>4</v>
      </c>
      <c r="AU29" s="89">
        <v>5</v>
      </c>
      <c r="AV29" s="89">
        <v>6</v>
      </c>
      <c r="AW29" s="89">
        <v>7</v>
      </c>
    </row>
    <row r="30" spans="1:53">
      <c r="A30" s="103"/>
      <c r="B30" s="496" t="str">
        <f t="shared" si="3"/>
        <v xml:space="preserve">  </v>
      </c>
      <c r="C30" s="379"/>
      <c r="D30" s="380"/>
      <c r="E30" s="380"/>
      <c r="F30" s="166"/>
      <c r="G30" s="496" t="str">
        <f t="shared" si="4"/>
        <v xml:space="preserve">  </v>
      </c>
      <c r="H30" s="408"/>
      <c r="I30" s="380"/>
      <c r="J30" s="380"/>
      <c r="K30" s="166"/>
      <c r="L30" s="496" t="str">
        <f t="shared" si="5"/>
        <v xml:space="preserve">  </v>
      </c>
      <c r="M30" s="477"/>
      <c r="N30" s="477"/>
      <c r="O30" s="477"/>
      <c r="P30" s="166"/>
      <c r="R30" s="789" t="str">
        <f ca="1">VLOOKUP(AY9,$AP$6:$AQ$17,2,FALSE)</f>
        <v>Dezembro</v>
      </c>
      <c r="S30" s="790"/>
      <c r="T30" s="790"/>
      <c r="U30" s="790"/>
      <c r="V30" s="790"/>
      <c r="W30" s="790"/>
      <c r="X30" s="791"/>
      <c r="AA30" s="403"/>
      <c r="AB30" s="334">
        <v>13.5</v>
      </c>
      <c r="AC30" s="490" t="s">
        <v>18</v>
      </c>
      <c r="AD30" s="490" t="s">
        <v>18</v>
      </c>
      <c r="AE30" s="490" t="s">
        <v>18</v>
      </c>
      <c r="AG30" s="490" t="s">
        <v>18</v>
      </c>
      <c r="AH30" s="490" t="s">
        <v>18</v>
      </c>
      <c r="AI30" s="490" t="s">
        <v>18</v>
      </c>
      <c r="AJ30" s="403"/>
      <c r="AK30" s="403"/>
      <c r="AN30" s="103"/>
      <c r="AO30" s="103"/>
      <c r="AP30" s="382"/>
      <c r="AQ30" s="232">
        <f>AY9</f>
        <v>12</v>
      </c>
      <c r="AR30" s="226"/>
      <c r="AS30" s="226"/>
      <c r="AT30" s="226"/>
      <c r="AU30" s="226"/>
      <c r="AV30" s="226"/>
      <c r="AW30" s="226"/>
      <c r="BA30" s="103"/>
    </row>
    <row r="31" spans="1:53">
      <c r="A31" s="103">
        <f>A29+1</f>
        <v>14</v>
      </c>
      <c r="B31" s="496" t="str">
        <f t="shared" si="3"/>
        <v xml:space="preserve">  </v>
      </c>
      <c r="C31" s="379"/>
      <c r="D31" s="380"/>
      <c r="E31" s="380"/>
      <c r="F31" s="166"/>
      <c r="G31" s="496" t="str">
        <f t="shared" si="4"/>
        <v xml:space="preserve">  </v>
      </c>
      <c r="H31" s="408"/>
      <c r="I31" s="380"/>
      <c r="J31" s="380"/>
      <c r="K31" s="166"/>
      <c r="L31" s="496" t="str">
        <f t="shared" si="5"/>
        <v xml:space="preserve">  </v>
      </c>
      <c r="M31" s="479"/>
      <c r="N31" s="479"/>
      <c r="O31" s="479"/>
      <c r="P31" s="166"/>
      <c r="R31" s="213" t="str">
        <f ca="1">'GPlan-Translations'!$C$160</f>
        <v>S</v>
      </c>
      <c r="S31" s="79" t="str">
        <f ca="1">'GPlan-Translations'!$C$161</f>
        <v>T</v>
      </c>
      <c r="T31" s="79" t="str">
        <f ca="1">'GPlan-Translations'!$C$162</f>
        <v>Q</v>
      </c>
      <c r="U31" s="79" t="str">
        <f ca="1">'GPlan-Translations'!$C$163</f>
        <v>Q</v>
      </c>
      <c r="V31" s="79" t="str">
        <f ca="1">'GPlan-Translations'!$C$164</f>
        <v>S</v>
      </c>
      <c r="W31" s="383" t="str">
        <f ca="1">'GPlan-Translations'!$C$165</f>
        <v>S</v>
      </c>
      <c r="X31" s="384" t="str">
        <f ca="1">'GPlan-Translations'!$C$159</f>
        <v>D</v>
      </c>
      <c r="AA31" s="403"/>
      <c r="AB31" s="334">
        <v>14</v>
      </c>
      <c r="AC31" s="490" t="s">
        <v>18</v>
      </c>
      <c r="AD31" s="490" t="s">
        <v>18</v>
      </c>
      <c r="AE31" s="490" t="s">
        <v>18</v>
      </c>
      <c r="AG31" s="490" t="s">
        <v>18</v>
      </c>
      <c r="AH31" s="490" t="s">
        <v>18</v>
      </c>
      <c r="AI31" s="490" t="s">
        <v>18</v>
      </c>
      <c r="AJ31" s="403"/>
      <c r="AK31" s="403"/>
      <c r="AN31" s="103"/>
      <c r="AO31" s="103"/>
      <c r="AP31" s="385" t="s">
        <v>665</v>
      </c>
      <c r="AQ31" s="80" t="str">
        <f t="shared" ref="AQ31:AW31" ca="1" si="6">R31</f>
        <v>S</v>
      </c>
      <c r="AR31" s="81" t="str">
        <f t="shared" ca="1" si="6"/>
        <v>T</v>
      </c>
      <c r="AS31" s="81" t="str">
        <f t="shared" ca="1" si="6"/>
        <v>Q</v>
      </c>
      <c r="AT31" s="81" t="str">
        <f t="shared" ca="1" si="6"/>
        <v>Q</v>
      </c>
      <c r="AU31" s="81" t="str">
        <f t="shared" ca="1" si="6"/>
        <v>S</v>
      </c>
      <c r="AV31" s="219" t="str">
        <f t="shared" ca="1" si="6"/>
        <v>S</v>
      </c>
      <c r="AW31" s="83" t="str">
        <f t="shared" ca="1" si="6"/>
        <v>D</v>
      </c>
    </row>
    <row r="32" spans="1:53" ht="1.5" customHeight="1">
      <c r="A32" s="103"/>
      <c r="B32" s="496" t="str">
        <f t="shared" si="3"/>
        <v xml:space="preserve">  </v>
      </c>
      <c r="C32" s="397"/>
      <c r="D32" s="398"/>
      <c r="E32" s="398"/>
      <c r="F32" s="399"/>
      <c r="G32" s="496" t="str">
        <f t="shared" si="4"/>
        <v xml:space="preserve">  </v>
      </c>
      <c r="H32" s="317"/>
      <c r="I32" s="398"/>
      <c r="J32" s="398"/>
      <c r="K32" s="399"/>
      <c r="L32" s="496" t="str">
        <f t="shared" si="5"/>
        <v xml:space="preserve">  </v>
      </c>
      <c r="M32" s="317"/>
      <c r="N32" s="317"/>
      <c r="O32" s="317"/>
      <c r="P32" s="399"/>
      <c r="R32" s="217"/>
      <c r="S32" s="218"/>
      <c r="T32" s="79"/>
      <c r="U32" s="79"/>
      <c r="V32" s="79"/>
      <c r="W32" s="213"/>
      <c r="X32" s="212"/>
      <c r="AA32" s="403"/>
      <c r="AB32" s="403"/>
      <c r="AC32" s="490" t="s">
        <v>18</v>
      </c>
      <c r="AD32" s="490" t="s">
        <v>18</v>
      </c>
      <c r="AE32" s="490" t="s">
        <v>18</v>
      </c>
      <c r="AG32" s="490" t="s">
        <v>18</v>
      </c>
      <c r="AH32" s="490" t="s">
        <v>18</v>
      </c>
      <c r="AI32" s="490" t="s">
        <v>18</v>
      </c>
      <c r="AJ32" s="403"/>
      <c r="AK32" s="403"/>
      <c r="AN32" s="103"/>
      <c r="AO32" s="103"/>
      <c r="AP32" s="228"/>
      <c r="AQ32" s="211"/>
      <c r="AR32" s="79"/>
      <c r="AS32" s="79"/>
      <c r="AT32" s="79"/>
      <c r="AU32" s="79"/>
      <c r="AV32" s="210"/>
      <c r="AW32" s="209"/>
    </row>
    <row r="33" spans="1:51">
      <c r="A33" s="103"/>
      <c r="B33" s="496" t="str">
        <f t="shared" si="3"/>
        <v xml:space="preserve">  </v>
      </c>
      <c r="C33" s="208"/>
      <c r="D33" s="176"/>
      <c r="E33" s="176"/>
      <c r="F33" s="166"/>
      <c r="G33" s="496" t="str">
        <f t="shared" si="4"/>
        <v xml:space="preserve">  </v>
      </c>
      <c r="H33" s="407"/>
      <c r="I33" s="176"/>
      <c r="J33" s="176"/>
      <c r="K33" s="166"/>
      <c r="L33" s="496" t="str">
        <f t="shared" si="5"/>
        <v xml:space="preserve">  </v>
      </c>
      <c r="M33" s="478"/>
      <c r="N33" s="478"/>
      <c r="O33" s="478"/>
      <c r="P33" s="166"/>
      <c r="R33" s="206">
        <f>IF(AN33="-",IF(AN41="-","",AN41),AN33)</f>
        <v>43465</v>
      </c>
      <c r="S33" s="207" t="str">
        <f>IF(AO33="-",IF(AO41="-","",AO41),AO33)</f>
        <v/>
      </c>
      <c r="T33" s="207" t="str">
        <f>IF($AY$12=AS29,$AY$10,IF(AO33="-","",AO33+1))</f>
        <v/>
      </c>
      <c r="U33" s="207" t="str">
        <f>IF($AY$12=AT29,$AY$10,IF(T33="","",T33+1))</f>
        <v/>
      </c>
      <c r="V33" s="207" t="str">
        <f>IF($AY$12=AU29,$AY$10,IF(U33="","",U33+1))</f>
        <v/>
      </c>
      <c r="W33" s="206">
        <f>IF($AY$12=AV29,$AY$10,IF(V33="","",V33+1))</f>
        <v>43435</v>
      </c>
      <c r="X33" s="205">
        <f>IF($AY$12=AW29,$AY$10,IF(W33="","",W33+1))</f>
        <v>43436</v>
      </c>
      <c r="AA33" s="403"/>
      <c r="AB33" s="334">
        <v>14.5</v>
      </c>
      <c r="AC33" s="490" t="s">
        <v>18</v>
      </c>
      <c r="AD33" s="490" t="s">
        <v>18</v>
      </c>
      <c r="AE33" s="490" t="s">
        <v>18</v>
      </c>
      <c r="AG33" s="490" t="s">
        <v>18</v>
      </c>
      <c r="AH33" s="490" t="s">
        <v>18</v>
      </c>
      <c r="AI33" s="490" t="s">
        <v>18</v>
      </c>
      <c r="AJ33" s="403"/>
      <c r="AK33" s="349">
        <v>35</v>
      </c>
      <c r="AL33" s="349">
        <v>0</v>
      </c>
      <c r="AN33" s="386" t="str">
        <f>IF($AY$12=AQ29,$AY$10,"-")</f>
        <v>-</v>
      </c>
      <c r="AO33" s="386" t="str">
        <f>IF($AY$12=AR29,$AY$10,IF(AN33="-","-",AN33+1))</f>
        <v>-</v>
      </c>
      <c r="AP33" s="350" t="str">
        <f>IF(X33=$U$16,1,"")</f>
        <v/>
      </c>
      <c r="AQ33" s="387"/>
      <c r="AR33" s="388"/>
      <c r="AS33" s="89"/>
      <c r="AT33" s="89"/>
      <c r="AU33" s="89"/>
      <c r="AV33" s="204"/>
      <c r="AW33" s="91"/>
      <c r="AY33" s="389" t="s">
        <v>18</v>
      </c>
    </row>
    <row r="34" spans="1:51" ht="1.5" customHeight="1">
      <c r="A34" s="103"/>
      <c r="B34" s="496" t="str">
        <f t="shared" si="3"/>
        <v xml:space="preserve">  </v>
      </c>
      <c r="C34" s="397"/>
      <c r="D34" s="398"/>
      <c r="E34" s="398"/>
      <c r="F34" s="399"/>
      <c r="G34" s="496" t="str">
        <f t="shared" si="4"/>
        <v xml:space="preserve">  </v>
      </c>
      <c r="H34" s="317"/>
      <c r="I34" s="398"/>
      <c r="J34" s="398"/>
      <c r="K34" s="399"/>
      <c r="L34" s="496" t="str">
        <f t="shared" si="5"/>
        <v xml:space="preserve">  </v>
      </c>
      <c r="M34" s="317"/>
      <c r="N34" s="317"/>
      <c r="O34" s="317"/>
      <c r="P34" s="399"/>
      <c r="R34" s="213"/>
      <c r="S34" s="79"/>
      <c r="T34" s="79"/>
      <c r="U34" s="79"/>
      <c r="V34" s="79"/>
      <c r="W34" s="213"/>
      <c r="X34" s="212"/>
      <c r="AA34" s="403"/>
      <c r="AB34" s="403"/>
      <c r="AC34" s="490" t="s">
        <v>18</v>
      </c>
      <c r="AD34" s="490" t="s">
        <v>18</v>
      </c>
      <c r="AE34" s="490" t="s">
        <v>18</v>
      </c>
      <c r="AG34" s="490" t="s">
        <v>18</v>
      </c>
      <c r="AH34" s="490" t="s">
        <v>18</v>
      </c>
      <c r="AI34" s="490" t="s">
        <v>18</v>
      </c>
      <c r="AJ34" s="403"/>
      <c r="AK34" s="403"/>
      <c r="AN34" s="103"/>
      <c r="AO34" s="103"/>
      <c r="AP34" s="228"/>
      <c r="AQ34" s="211"/>
      <c r="AR34" s="79"/>
      <c r="AS34" s="79"/>
      <c r="AT34" s="79"/>
      <c r="AU34" s="79"/>
      <c r="AV34" s="210"/>
      <c r="AW34" s="209"/>
    </row>
    <row r="35" spans="1:51" ht="18" customHeight="1">
      <c r="A35" s="103">
        <f>A31+1</f>
        <v>15</v>
      </c>
      <c r="B35" s="496" t="str">
        <f t="shared" si="3"/>
        <v xml:space="preserve">  </v>
      </c>
      <c r="C35" s="208"/>
      <c r="D35" s="176"/>
      <c r="E35" s="176"/>
      <c r="F35" s="166"/>
      <c r="G35" s="496" t="str">
        <f t="shared" si="4"/>
        <v xml:space="preserve">  </v>
      </c>
      <c r="H35" s="407"/>
      <c r="I35" s="176"/>
      <c r="J35" s="176"/>
      <c r="K35" s="166"/>
      <c r="L35" s="496" t="str">
        <f t="shared" si="5"/>
        <v xml:space="preserve">  </v>
      </c>
      <c r="M35" s="478"/>
      <c r="N35" s="478"/>
      <c r="O35" s="478"/>
      <c r="P35" s="166"/>
      <c r="R35" s="206">
        <f>X33+1</f>
        <v>43437</v>
      </c>
      <c r="S35" s="207">
        <f t="shared" ref="S35:X35" si="7">R35+1</f>
        <v>43438</v>
      </c>
      <c r="T35" s="207">
        <f t="shared" si="7"/>
        <v>43439</v>
      </c>
      <c r="U35" s="207">
        <f t="shared" si="7"/>
        <v>43440</v>
      </c>
      <c r="V35" s="207">
        <f t="shared" si="7"/>
        <v>43441</v>
      </c>
      <c r="W35" s="206">
        <f t="shared" si="7"/>
        <v>43442</v>
      </c>
      <c r="X35" s="205">
        <f t="shared" si="7"/>
        <v>43443</v>
      </c>
      <c r="AA35" s="403"/>
      <c r="AB35" s="334">
        <v>15</v>
      </c>
      <c r="AC35" s="490" t="s">
        <v>18</v>
      </c>
      <c r="AD35" s="490" t="s">
        <v>18</v>
      </c>
      <c r="AE35" s="490" t="s">
        <v>18</v>
      </c>
      <c r="AG35" s="490" t="s">
        <v>18</v>
      </c>
      <c r="AH35" s="490" t="s">
        <v>18</v>
      </c>
      <c r="AI35" s="490" t="s">
        <v>18</v>
      </c>
      <c r="AJ35" s="403"/>
      <c r="AK35" s="403"/>
      <c r="AL35" s="349">
        <v>7</v>
      </c>
      <c r="AN35" s="103"/>
      <c r="AO35" s="103"/>
      <c r="AP35" s="215" t="str">
        <f>IF(X35=$U$16,1,"")</f>
        <v/>
      </c>
      <c r="AQ35" s="88"/>
      <c r="AR35" s="89"/>
      <c r="AS35" s="89"/>
      <c r="AT35" s="89"/>
      <c r="AU35" s="89"/>
      <c r="AV35" s="204"/>
      <c r="AW35" s="91"/>
    </row>
    <row r="36" spans="1:51" ht="1.5" customHeight="1">
      <c r="A36" s="103"/>
      <c r="B36" s="496" t="str">
        <f t="shared" si="3"/>
        <v xml:space="preserve">  </v>
      </c>
      <c r="C36" s="397"/>
      <c r="D36" s="398"/>
      <c r="E36" s="398"/>
      <c r="F36" s="399"/>
      <c r="G36" s="496" t="str">
        <f t="shared" si="4"/>
        <v xml:space="preserve">  </v>
      </c>
      <c r="H36" s="317"/>
      <c r="I36" s="398"/>
      <c r="J36" s="398"/>
      <c r="K36" s="399"/>
      <c r="L36" s="496" t="str">
        <f t="shared" si="5"/>
        <v xml:space="preserve">  </v>
      </c>
      <c r="M36" s="317"/>
      <c r="N36" s="317"/>
      <c r="O36" s="317"/>
      <c r="P36" s="399"/>
      <c r="R36" s="213"/>
      <c r="S36" s="218"/>
      <c r="T36" s="218"/>
      <c r="U36" s="218"/>
      <c r="V36" s="218"/>
      <c r="W36" s="217"/>
      <c r="X36" s="216"/>
      <c r="AA36" s="403"/>
      <c r="AB36" s="403"/>
      <c r="AC36" s="490" t="s">
        <v>18</v>
      </c>
      <c r="AD36" s="490" t="s">
        <v>18</v>
      </c>
      <c r="AE36" s="490" t="s">
        <v>18</v>
      </c>
      <c r="AG36" s="490" t="s">
        <v>18</v>
      </c>
      <c r="AH36" s="490" t="s">
        <v>18</v>
      </c>
      <c r="AI36" s="490" t="s">
        <v>18</v>
      </c>
      <c r="AJ36" s="403"/>
      <c r="AK36" s="403"/>
      <c r="AN36" s="103"/>
      <c r="AO36" s="103"/>
      <c r="AP36" s="228"/>
      <c r="AQ36" s="211"/>
      <c r="AR36" s="79"/>
      <c r="AS36" s="79"/>
      <c r="AT36" s="79"/>
      <c r="AU36" s="79"/>
      <c r="AV36" s="210"/>
      <c r="AW36" s="209"/>
    </row>
    <row r="37" spans="1:51">
      <c r="A37" s="103"/>
      <c r="B37" s="496" t="str">
        <f t="shared" si="3"/>
        <v xml:space="preserve">  </v>
      </c>
      <c r="C37" s="208"/>
      <c r="D37" s="176"/>
      <c r="E37" s="176"/>
      <c r="F37" s="166"/>
      <c r="G37" s="496" t="str">
        <f t="shared" si="4"/>
        <v xml:space="preserve">  </v>
      </c>
      <c r="H37" s="407"/>
      <c r="I37" s="176"/>
      <c r="J37" s="176"/>
      <c r="K37" s="166"/>
      <c r="L37" s="496" t="str">
        <f t="shared" si="5"/>
        <v xml:space="preserve">  </v>
      </c>
      <c r="M37" s="478"/>
      <c r="N37" s="478"/>
      <c r="O37" s="478"/>
      <c r="P37" s="166"/>
      <c r="R37" s="206">
        <f>X35+1</f>
        <v>43444</v>
      </c>
      <c r="S37" s="207">
        <f t="shared" ref="S37:X37" si="8">R37+1</f>
        <v>43445</v>
      </c>
      <c r="T37" s="207">
        <f t="shared" si="8"/>
        <v>43446</v>
      </c>
      <c r="U37" s="207">
        <f t="shared" si="8"/>
        <v>43447</v>
      </c>
      <c r="V37" s="207">
        <f t="shared" si="8"/>
        <v>43448</v>
      </c>
      <c r="W37" s="206">
        <f t="shared" si="8"/>
        <v>43449</v>
      </c>
      <c r="X37" s="205">
        <f t="shared" si="8"/>
        <v>43450</v>
      </c>
      <c r="AA37" s="403"/>
      <c r="AB37" s="334">
        <v>15.5</v>
      </c>
      <c r="AC37" s="490" t="s">
        <v>18</v>
      </c>
      <c r="AD37" s="490" t="s">
        <v>18</v>
      </c>
      <c r="AE37" s="490" t="s">
        <v>18</v>
      </c>
      <c r="AG37" s="490" t="s">
        <v>18</v>
      </c>
      <c r="AH37" s="490" t="s">
        <v>18</v>
      </c>
      <c r="AI37" s="490" t="s">
        <v>18</v>
      </c>
      <c r="AJ37" s="403"/>
      <c r="AK37" s="403"/>
      <c r="AL37" s="349">
        <v>14</v>
      </c>
      <c r="AN37" s="103"/>
      <c r="AO37" s="103"/>
      <c r="AP37" s="215" t="str">
        <f>IF(X37=$U$16,1,"")</f>
        <v/>
      </c>
      <c r="AQ37" s="88"/>
      <c r="AR37" s="89"/>
      <c r="AS37" s="89"/>
      <c r="AT37" s="89"/>
      <c r="AU37" s="89"/>
      <c r="AV37" s="204"/>
      <c r="AW37" s="91"/>
    </row>
    <row r="38" spans="1:51" ht="1.5" customHeight="1">
      <c r="A38" s="103"/>
      <c r="B38" s="496" t="str">
        <f t="shared" si="3"/>
        <v xml:space="preserve">  </v>
      </c>
      <c r="C38" s="397"/>
      <c r="D38" s="398"/>
      <c r="E38" s="398"/>
      <c r="F38" s="399"/>
      <c r="G38" s="496" t="str">
        <f t="shared" si="4"/>
        <v xml:space="preserve">  </v>
      </c>
      <c r="H38" s="317"/>
      <c r="I38" s="398"/>
      <c r="J38" s="398"/>
      <c r="K38" s="399"/>
      <c r="L38" s="496" t="str">
        <f t="shared" si="5"/>
        <v xml:space="preserve">  </v>
      </c>
      <c r="M38" s="317"/>
      <c r="N38" s="317"/>
      <c r="O38" s="317"/>
      <c r="P38" s="399"/>
      <c r="R38" s="213"/>
      <c r="S38" s="218"/>
      <c r="T38" s="218"/>
      <c r="U38" s="218"/>
      <c r="V38" s="218"/>
      <c r="W38" s="217"/>
      <c r="X38" s="216"/>
      <c r="AA38" s="403"/>
      <c r="AB38" s="403"/>
      <c r="AC38" s="490" t="s">
        <v>18</v>
      </c>
      <c r="AD38" s="490" t="s">
        <v>18</v>
      </c>
      <c r="AE38" s="490" t="s">
        <v>18</v>
      </c>
      <c r="AG38" s="490" t="s">
        <v>18</v>
      </c>
      <c r="AH38" s="490" t="s">
        <v>18</v>
      </c>
      <c r="AI38" s="490" t="s">
        <v>18</v>
      </c>
      <c r="AJ38" s="403"/>
      <c r="AK38" s="403"/>
      <c r="AN38" s="103"/>
      <c r="AO38" s="103"/>
      <c r="AP38" s="228"/>
      <c r="AQ38" s="211"/>
      <c r="AR38" s="79"/>
      <c r="AS38" s="79"/>
      <c r="AT38" s="79"/>
      <c r="AU38" s="79"/>
      <c r="AV38" s="210"/>
      <c r="AW38" s="209"/>
    </row>
    <row r="39" spans="1:51">
      <c r="A39" s="103">
        <f>A35+1</f>
        <v>16</v>
      </c>
      <c r="B39" s="496" t="str">
        <f t="shared" si="3"/>
        <v xml:space="preserve">  </v>
      </c>
      <c r="C39" s="208"/>
      <c r="D39" s="176"/>
      <c r="E39" s="176"/>
      <c r="F39" s="166"/>
      <c r="G39" s="496" t="str">
        <f t="shared" si="4"/>
        <v xml:space="preserve">  </v>
      </c>
      <c r="H39" s="407"/>
      <c r="I39" s="176"/>
      <c r="J39" s="176"/>
      <c r="K39" s="166"/>
      <c r="L39" s="496" t="str">
        <f t="shared" si="5"/>
        <v xml:space="preserve">  </v>
      </c>
      <c r="M39" s="478"/>
      <c r="N39" s="478"/>
      <c r="O39" s="478"/>
      <c r="P39" s="166"/>
      <c r="R39" s="206">
        <f>X37+1</f>
        <v>43451</v>
      </c>
      <c r="S39" s="207">
        <f t="shared" ref="S39:X39" si="9">R39+1</f>
        <v>43452</v>
      </c>
      <c r="T39" s="207">
        <f t="shared" si="9"/>
        <v>43453</v>
      </c>
      <c r="U39" s="207">
        <f t="shared" si="9"/>
        <v>43454</v>
      </c>
      <c r="V39" s="207">
        <f t="shared" si="9"/>
        <v>43455</v>
      </c>
      <c r="W39" s="206">
        <f t="shared" si="9"/>
        <v>43456</v>
      </c>
      <c r="X39" s="205">
        <f t="shared" si="9"/>
        <v>43457</v>
      </c>
      <c r="AA39" s="403"/>
      <c r="AB39" s="334">
        <v>16</v>
      </c>
      <c r="AC39" s="490" t="s">
        <v>18</v>
      </c>
      <c r="AD39" s="490" t="s">
        <v>18</v>
      </c>
      <c r="AE39" s="490" t="s">
        <v>18</v>
      </c>
      <c r="AG39" s="490" t="s">
        <v>18</v>
      </c>
      <c r="AH39" s="490" t="s">
        <v>18</v>
      </c>
      <c r="AI39" s="490" t="s">
        <v>18</v>
      </c>
      <c r="AJ39" s="403"/>
      <c r="AK39" s="403"/>
      <c r="AL39" s="349">
        <v>21</v>
      </c>
      <c r="AN39" s="103"/>
      <c r="AO39" s="103"/>
      <c r="AP39" s="215" t="str">
        <f>IF(X39=$U$16,1,"")</f>
        <v/>
      </c>
      <c r="AQ39" s="88"/>
      <c r="AR39" s="89"/>
      <c r="AS39" s="89"/>
      <c r="AT39" s="89"/>
      <c r="AU39" s="89"/>
      <c r="AV39" s="204"/>
      <c r="AW39" s="91"/>
    </row>
    <row r="40" spans="1:51" ht="1.5" customHeight="1">
      <c r="A40" s="103"/>
      <c r="B40" s="496" t="str">
        <f t="shared" si="3"/>
        <v xml:space="preserve">  </v>
      </c>
      <c r="C40" s="397"/>
      <c r="D40" s="398"/>
      <c r="E40" s="398"/>
      <c r="F40" s="399"/>
      <c r="G40" s="496" t="str">
        <f t="shared" si="4"/>
        <v xml:space="preserve">  </v>
      </c>
      <c r="H40" s="317"/>
      <c r="I40" s="398"/>
      <c r="J40" s="398"/>
      <c r="K40" s="399"/>
      <c r="L40" s="496" t="str">
        <f t="shared" si="5"/>
        <v xml:space="preserve">  </v>
      </c>
      <c r="M40" s="317"/>
      <c r="N40" s="317"/>
      <c r="O40" s="317"/>
      <c r="P40" s="399"/>
      <c r="R40" s="217"/>
      <c r="S40" s="218"/>
      <c r="T40" s="218"/>
      <c r="U40" s="218"/>
      <c r="V40" s="218"/>
      <c r="W40" s="217"/>
      <c r="X40" s="216"/>
      <c r="AA40" s="403"/>
      <c r="AB40" s="403"/>
      <c r="AC40" s="490" t="s">
        <v>18</v>
      </c>
      <c r="AD40" s="490" t="s">
        <v>18</v>
      </c>
      <c r="AE40" s="490" t="s">
        <v>18</v>
      </c>
      <c r="AG40" s="490" t="s">
        <v>18</v>
      </c>
      <c r="AH40" s="490" t="s">
        <v>18</v>
      </c>
      <c r="AI40" s="490" t="s">
        <v>18</v>
      </c>
      <c r="AJ40" s="403"/>
      <c r="AK40" s="403"/>
      <c r="AL40">
        <v>28</v>
      </c>
      <c r="AN40" s="103"/>
      <c r="AO40" s="103"/>
      <c r="AP40" s="228"/>
      <c r="AQ40" s="211"/>
      <c r="AR40" s="79"/>
      <c r="AS40" s="79"/>
      <c r="AT40" s="79"/>
      <c r="AU40" s="79"/>
      <c r="AV40" s="210"/>
      <c r="AW40" s="209"/>
    </row>
    <row r="41" spans="1:51">
      <c r="A41" s="103"/>
      <c r="B41" s="496" t="str">
        <f t="shared" si="3"/>
        <v xml:space="preserve">  </v>
      </c>
      <c r="C41" s="208"/>
      <c r="D41" s="176"/>
      <c r="E41" s="176"/>
      <c r="F41" s="166"/>
      <c r="G41" s="496" t="str">
        <f t="shared" si="4"/>
        <v xml:space="preserve">  </v>
      </c>
      <c r="H41" s="407"/>
      <c r="I41" s="176"/>
      <c r="J41" s="176"/>
      <c r="K41" s="166"/>
      <c r="L41" s="496" t="str">
        <f t="shared" si="5"/>
        <v xml:space="preserve">  </v>
      </c>
      <c r="M41" s="478"/>
      <c r="N41" s="478"/>
      <c r="O41" s="478"/>
      <c r="P41" s="166"/>
      <c r="R41" s="206">
        <f>IF(X39="","",IF(X39+1&gt;$AY$11,"",X39+1))</f>
        <v>43458</v>
      </c>
      <c r="S41" s="207">
        <f t="shared" ref="S41:X41" si="10">IF(R41="","",IF(R41+1&gt;$AY$11,"",R41+1))</f>
        <v>43459</v>
      </c>
      <c r="T41" s="207">
        <f t="shared" si="10"/>
        <v>43460</v>
      </c>
      <c r="U41" s="207">
        <f t="shared" si="10"/>
        <v>43461</v>
      </c>
      <c r="V41" s="207">
        <f t="shared" si="10"/>
        <v>43462</v>
      </c>
      <c r="W41" s="206">
        <f t="shared" si="10"/>
        <v>43463</v>
      </c>
      <c r="X41" s="205">
        <f t="shared" si="10"/>
        <v>43464</v>
      </c>
      <c r="AA41" s="403"/>
      <c r="AB41" s="334">
        <v>16.5</v>
      </c>
      <c r="AC41" s="490" t="s">
        <v>18</v>
      </c>
      <c r="AD41" s="490" t="s">
        <v>18</v>
      </c>
      <c r="AE41" s="490" t="s">
        <v>18</v>
      </c>
      <c r="AG41" s="490" t="s">
        <v>18</v>
      </c>
      <c r="AH41" s="490" t="s">
        <v>18</v>
      </c>
      <c r="AI41" s="490" t="s">
        <v>18</v>
      </c>
      <c r="AJ41" s="403"/>
      <c r="AK41" s="403"/>
      <c r="AL41" s="349">
        <v>28</v>
      </c>
      <c r="AN41" s="386">
        <f>IF(X41="","",IF(X41+1&gt;$AY$11,"",X41+1))</f>
        <v>43465</v>
      </c>
      <c r="AO41" s="386" t="str">
        <f>IF(AN41="","",IF(AN41+1&gt;$AY$11,"",AN41+1))</f>
        <v/>
      </c>
      <c r="AP41" s="215" t="str">
        <f>IF(X41=$U$16,1,IF(X41="",IF(X47=$U$16,1,""),""))</f>
        <v/>
      </c>
      <c r="AQ41" s="88"/>
      <c r="AR41" s="89"/>
      <c r="AS41" s="89"/>
      <c r="AT41" s="89"/>
      <c r="AU41" s="89"/>
      <c r="AV41" s="204"/>
      <c r="AW41" s="91"/>
    </row>
    <row r="42" spans="1:51" ht="1.5" customHeight="1" thickBot="1">
      <c r="A42" s="103"/>
      <c r="B42" s="496" t="str">
        <f t="shared" si="3"/>
        <v xml:space="preserve">  </v>
      </c>
      <c r="C42" s="397"/>
      <c r="D42" s="398"/>
      <c r="E42" s="398"/>
      <c r="F42" s="399"/>
      <c r="G42" s="496" t="str">
        <f t="shared" si="4"/>
        <v xml:space="preserve">  </v>
      </c>
      <c r="H42" s="317"/>
      <c r="I42" s="398"/>
      <c r="J42" s="398"/>
      <c r="K42" s="399"/>
      <c r="L42" s="496" t="str">
        <f t="shared" si="5"/>
        <v xml:space="preserve">  </v>
      </c>
      <c r="M42" s="317"/>
      <c r="N42" s="317"/>
      <c r="O42" s="317"/>
      <c r="P42" s="399"/>
      <c r="R42" s="230"/>
      <c r="S42" s="231"/>
      <c r="T42" s="231"/>
      <c r="U42" s="231"/>
      <c r="V42" s="231"/>
      <c r="W42" s="230"/>
      <c r="X42" s="229"/>
      <c r="AA42" s="403"/>
      <c r="AB42" s="403"/>
      <c r="AC42" s="490" t="s">
        <v>18</v>
      </c>
      <c r="AD42" s="490" t="s">
        <v>18</v>
      </c>
      <c r="AE42" s="490" t="s">
        <v>18</v>
      </c>
      <c r="AG42" s="490" t="s">
        <v>18</v>
      </c>
      <c r="AH42" s="490" t="s">
        <v>18</v>
      </c>
      <c r="AI42" s="490" t="s">
        <v>18</v>
      </c>
      <c r="AJ42" s="403"/>
      <c r="AK42" s="403"/>
      <c r="AN42" s="103"/>
      <c r="AO42" s="103"/>
      <c r="AP42" s="228"/>
      <c r="AQ42" s="211"/>
      <c r="AR42" s="79"/>
      <c r="AS42" s="79"/>
      <c r="AT42" s="79"/>
      <c r="AU42" s="79"/>
      <c r="AV42" s="210"/>
      <c r="AW42" s="209"/>
    </row>
    <row r="43" spans="1:51" ht="18" customHeight="1">
      <c r="A43" s="103">
        <f>A39+1</f>
        <v>17</v>
      </c>
      <c r="B43" s="496" t="str">
        <f t="shared" si="3"/>
        <v xml:space="preserve">  </v>
      </c>
      <c r="C43" s="220"/>
      <c r="D43" s="103"/>
      <c r="E43" s="103"/>
      <c r="F43" s="177"/>
      <c r="G43" s="496" t="str">
        <f t="shared" si="4"/>
        <v xml:space="preserve">  </v>
      </c>
      <c r="I43" s="103"/>
      <c r="J43" s="103"/>
      <c r="K43" s="177"/>
      <c r="L43" s="496" t="str">
        <f t="shared" si="5"/>
        <v xml:space="preserve">  </v>
      </c>
      <c r="M43" s="480"/>
      <c r="N43" s="480"/>
      <c r="O43" s="480"/>
      <c r="P43" s="177"/>
      <c r="R43" s="789" t="str">
        <f ca="1">VLOOKUP(AZ9,$AP$6:$AQ$17,2,FALSE)</f>
        <v>Janeiro</v>
      </c>
      <c r="S43" s="790"/>
      <c r="T43" s="790"/>
      <c r="U43" s="790"/>
      <c r="V43" s="790"/>
      <c r="W43" s="790"/>
      <c r="X43" s="791"/>
      <c r="AA43" s="403"/>
      <c r="AB43" s="334">
        <v>17</v>
      </c>
      <c r="AC43" s="490" t="s">
        <v>18</v>
      </c>
      <c r="AD43" s="490" t="s">
        <v>18</v>
      </c>
      <c r="AE43" s="490" t="s">
        <v>18</v>
      </c>
      <c r="AG43" s="490" t="s">
        <v>18</v>
      </c>
      <c r="AH43" s="490" t="s">
        <v>18</v>
      </c>
      <c r="AI43" s="490" t="s">
        <v>18</v>
      </c>
      <c r="AJ43" s="403"/>
      <c r="AK43" s="403"/>
      <c r="AP43" s="227" t="str">
        <f>IF(1=1,"",IF(X43="",IF(AP41=1,"",IF(X47=$U$16,1,""))))</f>
        <v/>
      </c>
      <c r="AQ43" s="76">
        <f>AZ9</f>
        <v>1</v>
      </c>
      <c r="AR43" s="226"/>
      <c r="AS43" s="226"/>
      <c r="AT43" s="226"/>
      <c r="AU43" s="226"/>
      <c r="AV43" s="226"/>
      <c r="AW43" s="225"/>
    </row>
    <row r="44" spans="1:51" ht="1.5" customHeight="1">
      <c r="A44" s="103"/>
      <c r="B44" s="496" t="str">
        <f t="shared" si="3"/>
        <v xml:space="preserve">  </v>
      </c>
      <c r="C44" s="224"/>
      <c r="D44" s="176"/>
      <c r="E44" s="176"/>
      <c r="F44" s="166"/>
      <c r="G44" s="496" t="str">
        <f t="shared" si="4"/>
        <v xml:space="preserve">  </v>
      </c>
      <c r="H44" s="407"/>
      <c r="I44" s="176"/>
      <c r="J44" s="176"/>
      <c r="K44" s="166"/>
      <c r="L44" s="496" t="str">
        <f t="shared" si="5"/>
        <v xml:space="preserve">  </v>
      </c>
      <c r="M44" s="478"/>
      <c r="N44" s="176"/>
      <c r="O44" s="176"/>
      <c r="P44" s="166"/>
      <c r="R44" s="223"/>
      <c r="S44" s="222"/>
      <c r="T44" s="222"/>
      <c r="U44" s="222"/>
      <c r="V44" s="222"/>
      <c r="W44" s="222"/>
      <c r="X44" s="221"/>
      <c r="AA44" s="403"/>
      <c r="AB44" s="403"/>
      <c r="AC44" s="490" t="s">
        <v>18</v>
      </c>
      <c r="AD44" s="490" t="s">
        <v>18</v>
      </c>
      <c r="AE44" s="490" t="s">
        <v>18</v>
      </c>
      <c r="AG44" s="490" t="s">
        <v>18</v>
      </c>
      <c r="AH44" s="490" t="s">
        <v>18</v>
      </c>
      <c r="AI44" s="490" t="s">
        <v>18</v>
      </c>
      <c r="AJ44" s="403"/>
      <c r="AK44" s="403"/>
      <c r="AN44" s="103"/>
      <c r="AO44" s="103"/>
      <c r="AQ44" s="211"/>
      <c r="AR44" s="79"/>
      <c r="AS44" s="79"/>
      <c r="AT44" s="79"/>
      <c r="AU44" s="79"/>
      <c r="AV44" s="210"/>
      <c r="AW44" s="209"/>
    </row>
    <row r="45" spans="1:51" ht="18" customHeight="1">
      <c r="A45" s="103"/>
      <c r="B45" s="496" t="str">
        <f t="shared" si="3"/>
        <v xml:space="preserve">  </v>
      </c>
      <c r="C45" s="220"/>
      <c r="D45" s="380"/>
      <c r="E45" s="380"/>
      <c r="F45" s="166"/>
      <c r="G45" s="496" t="str">
        <f t="shared" si="4"/>
        <v xml:space="preserve">  </v>
      </c>
      <c r="H45" s="408"/>
      <c r="I45" s="380"/>
      <c r="J45" s="380"/>
      <c r="K45" s="166"/>
      <c r="L45" s="496" t="str">
        <f t="shared" si="5"/>
        <v xml:space="preserve">  </v>
      </c>
      <c r="M45" s="479"/>
      <c r="N45" s="380"/>
      <c r="O45" s="380"/>
      <c r="P45" s="166"/>
      <c r="R45" s="383" t="str">
        <f t="shared" ref="R45:X45" ca="1" si="11">R31</f>
        <v>S</v>
      </c>
      <c r="S45" s="400" t="str">
        <f t="shared" ca="1" si="11"/>
        <v>T</v>
      </c>
      <c r="T45" s="400" t="str">
        <f t="shared" ca="1" si="11"/>
        <v>Q</v>
      </c>
      <c r="U45" s="400" t="str">
        <f t="shared" ca="1" si="11"/>
        <v>Q</v>
      </c>
      <c r="V45" s="400" t="str">
        <f t="shared" ca="1" si="11"/>
        <v>S</v>
      </c>
      <c r="W45" s="383" t="str">
        <f t="shared" ca="1" si="11"/>
        <v>S</v>
      </c>
      <c r="X45" s="384" t="str">
        <f t="shared" ca="1" si="11"/>
        <v>D</v>
      </c>
      <c r="AA45" s="403"/>
      <c r="AB45" s="334">
        <v>17.5</v>
      </c>
      <c r="AC45" s="490" t="s">
        <v>18</v>
      </c>
      <c r="AD45" s="490" t="s">
        <v>18</v>
      </c>
      <c r="AE45" s="490" t="s">
        <v>18</v>
      </c>
      <c r="AG45" s="490" t="s">
        <v>18</v>
      </c>
      <c r="AH45" s="490" t="s">
        <v>18</v>
      </c>
      <c r="AI45" s="490" t="s">
        <v>18</v>
      </c>
      <c r="AJ45" s="403"/>
      <c r="AK45" s="403"/>
      <c r="AN45" s="103"/>
      <c r="AO45" s="103"/>
      <c r="AQ45" s="80" t="str">
        <f t="shared" ref="AQ45:AW45" ca="1" si="12">R45</f>
        <v>S</v>
      </c>
      <c r="AR45" s="81" t="str">
        <f t="shared" ca="1" si="12"/>
        <v>T</v>
      </c>
      <c r="AS45" s="81" t="str">
        <f t="shared" ca="1" si="12"/>
        <v>Q</v>
      </c>
      <c r="AT45" s="81" t="str">
        <f t="shared" ca="1" si="12"/>
        <v>Q</v>
      </c>
      <c r="AU45" s="81" t="str">
        <f t="shared" ca="1" si="12"/>
        <v>S</v>
      </c>
      <c r="AV45" s="219" t="str">
        <f t="shared" ca="1" si="12"/>
        <v>S</v>
      </c>
      <c r="AW45" s="83" t="str">
        <f t="shared" ca="1" si="12"/>
        <v>D</v>
      </c>
    </row>
    <row r="46" spans="1:51" ht="1.5" customHeight="1">
      <c r="A46" s="103"/>
      <c r="B46" s="496" t="str">
        <f t="shared" si="3"/>
        <v xml:space="preserve">  </v>
      </c>
      <c r="C46" s="397"/>
      <c r="D46" s="398"/>
      <c r="E46" s="398"/>
      <c r="F46" s="399"/>
      <c r="G46" s="496" t="str">
        <f t="shared" si="4"/>
        <v xml:space="preserve">  </v>
      </c>
      <c r="H46" s="317"/>
      <c r="I46" s="398"/>
      <c r="J46" s="398"/>
      <c r="K46" s="399"/>
      <c r="L46" s="496" t="str">
        <f t="shared" si="5"/>
        <v xml:space="preserve">  </v>
      </c>
      <c r="M46" s="317"/>
      <c r="N46" s="398"/>
      <c r="O46" s="398"/>
      <c r="P46" s="399"/>
      <c r="R46" s="217"/>
      <c r="S46" s="218"/>
      <c r="T46" s="218"/>
      <c r="U46" s="218"/>
      <c r="V46" s="218"/>
      <c r="W46" s="217"/>
      <c r="X46" s="216"/>
      <c r="AA46" s="403"/>
      <c r="AB46" s="403"/>
      <c r="AC46" s="490" t="s">
        <v>18</v>
      </c>
      <c r="AD46" s="490" t="s">
        <v>18</v>
      </c>
      <c r="AE46" s="490" t="s">
        <v>18</v>
      </c>
      <c r="AG46" s="490" t="s">
        <v>18</v>
      </c>
      <c r="AH46" s="490" t="s">
        <v>18</v>
      </c>
      <c r="AI46" s="490" t="s">
        <v>18</v>
      </c>
      <c r="AJ46" s="403"/>
      <c r="AK46" s="403"/>
      <c r="AN46" s="103"/>
      <c r="AO46" s="103"/>
      <c r="AQ46" s="211"/>
      <c r="AR46" s="79"/>
      <c r="AS46" s="79"/>
      <c r="AT46" s="79"/>
      <c r="AU46" s="79"/>
      <c r="AV46" s="210"/>
      <c r="AW46" s="209"/>
    </row>
    <row r="47" spans="1:51" ht="18" customHeight="1">
      <c r="A47" s="103">
        <f>A43+1</f>
        <v>18</v>
      </c>
      <c r="B47" s="496" t="str">
        <f t="shared" si="3"/>
        <v xml:space="preserve">  </v>
      </c>
      <c r="C47" s="208"/>
      <c r="D47" s="176"/>
      <c r="E47" s="176"/>
      <c r="F47" s="166"/>
      <c r="G47" s="496" t="str">
        <f t="shared" si="4"/>
        <v xml:space="preserve">  </v>
      </c>
      <c r="H47" s="407"/>
      <c r="I47" s="176"/>
      <c r="J47" s="176"/>
      <c r="K47" s="166"/>
      <c r="L47" s="496" t="str">
        <f t="shared" si="5"/>
        <v xml:space="preserve">  </v>
      </c>
      <c r="M47" s="478"/>
      <c r="N47" s="176"/>
      <c r="O47" s="176"/>
      <c r="P47" s="166"/>
      <c r="R47" s="206" t="str">
        <f>IF(AN47="-",IF(AN52="-","",AN52),AN47)</f>
        <v/>
      </c>
      <c r="S47" s="207">
        <f>IF(AO47="-",IF(AO52="-","",AO52),AO47)</f>
        <v>43466</v>
      </c>
      <c r="T47" s="207">
        <f>IF($AZ$12=AS29,$AZ$10,IF(AO47="-","",AO47+1))</f>
        <v>43467</v>
      </c>
      <c r="U47" s="207">
        <f>IF($AZ$12=AT$29,$AZ$10,IF(T47="","",T47+1))</f>
        <v>43468</v>
      </c>
      <c r="V47" s="207">
        <f>IF($AZ$12=AU$29,$AZ$10,IF(U47="","",U47+1))</f>
        <v>43469</v>
      </c>
      <c r="W47" s="206">
        <f>IF($AZ$12=AV$29,$AZ$10,IF(V47="","",V47+1))</f>
        <v>43470</v>
      </c>
      <c r="X47" s="205">
        <f>IF($AZ$12=AW$29,$AZ$10,IF(W47="","",W47+1))</f>
        <v>43471</v>
      </c>
      <c r="AA47" s="403"/>
      <c r="AB47" s="334">
        <v>18</v>
      </c>
      <c r="AC47" s="490" t="s">
        <v>18</v>
      </c>
      <c r="AD47" s="490" t="s">
        <v>18</v>
      </c>
      <c r="AE47" s="490" t="s">
        <v>18</v>
      </c>
      <c r="AG47" s="490" t="s">
        <v>18</v>
      </c>
      <c r="AH47" s="490" t="s">
        <v>18</v>
      </c>
      <c r="AI47" s="490" t="s">
        <v>18</v>
      </c>
      <c r="AJ47" s="403"/>
      <c r="AK47" s="349">
        <v>35</v>
      </c>
      <c r="AL47" s="349">
        <v>0</v>
      </c>
      <c r="AN47" s="386" t="str">
        <f>IF($AZ$12=AQ29,$AZ$10,"-")</f>
        <v>-</v>
      </c>
      <c r="AO47" s="386">
        <f>IF($AZ$12=AR29,$AZ$10,IF(AN47="-","-",AN47+1))</f>
        <v>43466</v>
      </c>
      <c r="AP47" s="350" t="str">
        <f>IF(X47=$U$16,1,"")</f>
        <v/>
      </c>
      <c r="AQ47" s="387"/>
      <c r="AR47" s="388"/>
      <c r="AS47" s="89"/>
      <c r="AT47" s="89"/>
      <c r="AU47" s="89"/>
      <c r="AV47" s="204"/>
      <c r="AW47" s="91"/>
      <c r="AY47" s="389" t="s">
        <v>18</v>
      </c>
    </row>
    <row r="48" spans="1:51" ht="1.5" customHeight="1">
      <c r="A48" s="103"/>
      <c r="B48" s="496" t="str">
        <f t="shared" si="3"/>
        <v xml:space="preserve">  </v>
      </c>
      <c r="C48" s="214"/>
      <c r="D48" s="103"/>
      <c r="E48" s="103"/>
      <c r="F48" s="177"/>
      <c r="G48" s="496" t="str">
        <f t="shared" si="4"/>
        <v xml:space="preserve">  </v>
      </c>
      <c r="I48" s="103"/>
      <c r="J48" s="103"/>
      <c r="K48" s="177"/>
      <c r="L48" s="496" t="str">
        <f t="shared" si="5"/>
        <v xml:space="preserve">  </v>
      </c>
      <c r="M48" s="480"/>
      <c r="N48" s="103"/>
      <c r="O48" s="103"/>
      <c r="P48" s="177"/>
      <c r="R48" s="213"/>
      <c r="S48" s="79"/>
      <c r="T48" s="79"/>
      <c r="U48" s="79"/>
      <c r="V48" s="79"/>
      <c r="W48" s="213"/>
      <c r="X48" s="212"/>
      <c r="AA48" s="403"/>
      <c r="AB48" s="403"/>
      <c r="AC48" s="490" t="s">
        <v>18</v>
      </c>
      <c r="AD48" s="490" t="s">
        <v>18</v>
      </c>
      <c r="AE48" s="490" t="s">
        <v>18</v>
      </c>
      <c r="AG48" s="490" t="s">
        <v>18</v>
      </c>
      <c r="AH48" s="490" t="s">
        <v>18</v>
      </c>
      <c r="AI48" s="490" t="s">
        <v>18</v>
      </c>
      <c r="AJ48" s="403"/>
      <c r="AK48" s="403"/>
      <c r="AN48" s="103"/>
      <c r="AO48" s="103"/>
      <c r="AQ48" s="211"/>
      <c r="AR48" s="79"/>
      <c r="AS48" s="79"/>
      <c r="AT48" s="79"/>
      <c r="AU48" s="79"/>
      <c r="AV48" s="210"/>
      <c r="AW48" s="209"/>
    </row>
    <row r="49" spans="1:49">
      <c r="A49" s="103"/>
      <c r="B49" s="496" t="str">
        <f t="shared" si="3"/>
        <v xml:space="preserve">  </v>
      </c>
      <c r="C49" s="208"/>
      <c r="D49" s="176"/>
      <c r="E49" s="176"/>
      <c r="F49" s="166"/>
      <c r="G49" s="496" t="str">
        <f t="shared" si="4"/>
        <v xml:space="preserve">  </v>
      </c>
      <c r="H49" s="407"/>
      <c r="I49" s="176"/>
      <c r="J49" s="176"/>
      <c r="K49" s="166"/>
      <c r="L49" s="496" t="str">
        <f t="shared" si="5"/>
        <v xml:space="preserve">  </v>
      </c>
      <c r="M49" s="478"/>
      <c r="N49" s="176"/>
      <c r="O49" s="176"/>
      <c r="P49" s="166"/>
      <c r="R49" s="206">
        <f>X47+1</f>
        <v>43472</v>
      </c>
      <c r="S49" s="207">
        <f t="shared" ref="S49:X51" si="13">R49+1</f>
        <v>43473</v>
      </c>
      <c r="T49" s="207">
        <f t="shared" si="13"/>
        <v>43474</v>
      </c>
      <c r="U49" s="207">
        <f t="shared" si="13"/>
        <v>43475</v>
      </c>
      <c r="V49" s="207">
        <f t="shared" si="13"/>
        <v>43476</v>
      </c>
      <c r="W49" s="206">
        <f t="shared" si="13"/>
        <v>43477</v>
      </c>
      <c r="X49" s="205">
        <f t="shared" si="13"/>
        <v>43478</v>
      </c>
      <c r="AA49" s="403"/>
      <c r="AB49" s="334">
        <v>18.5</v>
      </c>
      <c r="AC49" s="490" t="s">
        <v>18</v>
      </c>
      <c r="AD49" s="490" t="s">
        <v>18</v>
      </c>
      <c r="AE49" s="490" t="s">
        <v>18</v>
      </c>
      <c r="AG49" s="490" t="s">
        <v>18</v>
      </c>
      <c r="AH49" s="490" t="s">
        <v>18</v>
      </c>
      <c r="AI49" s="490" t="s">
        <v>18</v>
      </c>
      <c r="AJ49" s="403"/>
      <c r="AK49" s="403"/>
      <c r="AL49" s="349">
        <v>7</v>
      </c>
      <c r="AN49" s="103"/>
      <c r="AO49" s="103"/>
      <c r="AQ49" s="88"/>
      <c r="AR49" s="89"/>
      <c r="AS49" s="89"/>
      <c r="AT49" s="89"/>
      <c r="AU49" s="89"/>
      <c r="AV49" s="204"/>
      <c r="AW49" s="91"/>
    </row>
    <row r="50" spans="1:49">
      <c r="A50" s="103">
        <f>A47+1</f>
        <v>19</v>
      </c>
      <c r="B50" s="496" t="str">
        <f t="shared" si="3"/>
        <v xml:space="preserve">  </v>
      </c>
      <c r="C50" s="379"/>
      <c r="D50" s="380"/>
      <c r="E50" s="380"/>
      <c r="F50" s="166"/>
      <c r="G50" s="496" t="str">
        <f t="shared" si="4"/>
        <v xml:space="preserve">  </v>
      </c>
      <c r="H50" s="408"/>
      <c r="I50" s="380"/>
      <c r="J50" s="380"/>
      <c r="K50" s="166"/>
      <c r="L50" s="496" t="str">
        <f t="shared" si="5"/>
        <v xml:space="preserve">  </v>
      </c>
      <c r="M50" s="479"/>
      <c r="N50" s="380"/>
      <c r="O50" s="380"/>
      <c r="P50" s="166"/>
      <c r="R50" s="206">
        <f>X49+1</f>
        <v>43479</v>
      </c>
      <c r="S50" s="207">
        <f t="shared" si="13"/>
        <v>43480</v>
      </c>
      <c r="T50" s="207">
        <f t="shared" si="13"/>
        <v>43481</v>
      </c>
      <c r="U50" s="207">
        <f t="shared" si="13"/>
        <v>43482</v>
      </c>
      <c r="V50" s="207">
        <f t="shared" si="13"/>
        <v>43483</v>
      </c>
      <c r="W50" s="206">
        <f t="shared" si="13"/>
        <v>43484</v>
      </c>
      <c r="X50" s="205">
        <f t="shared" si="13"/>
        <v>43485</v>
      </c>
      <c r="AA50" s="403"/>
      <c r="AB50" s="334">
        <v>19</v>
      </c>
      <c r="AC50" s="490" t="s">
        <v>18</v>
      </c>
      <c r="AD50" s="490" t="s">
        <v>18</v>
      </c>
      <c r="AE50" s="490" t="s">
        <v>18</v>
      </c>
      <c r="AG50" s="490" t="s">
        <v>18</v>
      </c>
      <c r="AH50" s="490" t="s">
        <v>18</v>
      </c>
      <c r="AI50" s="490" t="s">
        <v>18</v>
      </c>
      <c r="AJ50" s="403"/>
      <c r="AK50" s="403"/>
      <c r="AL50" s="349">
        <v>14</v>
      </c>
      <c r="AN50" s="103"/>
      <c r="AO50" s="103"/>
      <c r="AQ50" s="88"/>
      <c r="AR50" s="89"/>
      <c r="AS50" s="89"/>
      <c r="AT50" s="89"/>
      <c r="AU50" s="89"/>
      <c r="AV50" s="204"/>
      <c r="AW50" s="91"/>
    </row>
    <row r="51" spans="1:49">
      <c r="A51" s="103"/>
      <c r="B51" s="496" t="str">
        <f t="shared" si="3"/>
        <v xml:space="preserve">  </v>
      </c>
      <c r="C51" s="379"/>
      <c r="D51" s="380"/>
      <c r="E51" s="380"/>
      <c r="F51" s="166"/>
      <c r="G51" s="496" t="str">
        <f t="shared" si="4"/>
        <v xml:space="preserve">  </v>
      </c>
      <c r="H51" s="408"/>
      <c r="I51" s="380"/>
      <c r="J51" s="380"/>
      <c r="K51" s="166"/>
      <c r="L51" s="496" t="str">
        <f t="shared" si="5"/>
        <v xml:space="preserve">  </v>
      </c>
      <c r="M51" s="479"/>
      <c r="N51" s="380"/>
      <c r="O51" s="380"/>
      <c r="P51" s="166"/>
      <c r="R51" s="206">
        <f>X50+1</f>
        <v>43486</v>
      </c>
      <c r="S51" s="207">
        <f t="shared" si="13"/>
        <v>43487</v>
      </c>
      <c r="T51" s="207">
        <f t="shared" si="13"/>
        <v>43488</v>
      </c>
      <c r="U51" s="207">
        <f t="shared" si="13"/>
        <v>43489</v>
      </c>
      <c r="V51" s="207">
        <f t="shared" si="13"/>
        <v>43490</v>
      </c>
      <c r="W51" s="206">
        <f t="shared" si="13"/>
        <v>43491</v>
      </c>
      <c r="X51" s="205">
        <f t="shared" si="13"/>
        <v>43492</v>
      </c>
      <c r="AA51" s="403"/>
      <c r="AB51" s="334">
        <v>19.5</v>
      </c>
      <c r="AC51" s="490" t="s">
        <v>18</v>
      </c>
      <c r="AD51" s="490" t="s">
        <v>18</v>
      </c>
      <c r="AE51" s="490" t="s">
        <v>18</v>
      </c>
      <c r="AG51" s="490" t="s">
        <v>18</v>
      </c>
      <c r="AH51" s="490" t="s">
        <v>18</v>
      </c>
      <c r="AI51" s="490" t="s">
        <v>18</v>
      </c>
      <c r="AJ51" s="403"/>
      <c r="AK51" s="403"/>
      <c r="AL51" s="349">
        <v>21</v>
      </c>
      <c r="AN51" s="103"/>
      <c r="AO51" s="103"/>
      <c r="AQ51" s="88"/>
      <c r="AR51" s="89"/>
      <c r="AS51" s="89"/>
      <c r="AT51" s="89"/>
      <c r="AU51" s="89"/>
      <c r="AV51" s="204"/>
      <c r="AW51" s="91"/>
    </row>
    <row r="52" spans="1:49" ht="18.75" thickBot="1">
      <c r="A52" s="103">
        <f>A50+1</f>
        <v>20</v>
      </c>
      <c r="B52" s="496" t="str">
        <f t="shared" si="3"/>
        <v xml:space="preserve">  </v>
      </c>
      <c r="C52" s="379"/>
      <c r="D52" s="380"/>
      <c r="E52" s="380"/>
      <c r="F52" s="166"/>
      <c r="G52" s="496" t="str">
        <f t="shared" si="4"/>
        <v xml:space="preserve">  </v>
      </c>
      <c r="H52" s="408"/>
      <c r="I52" s="380"/>
      <c r="J52" s="380"/>
      <c r="K52" s="166"/>
      <c r="L52" s="496" t="str">
        <f t="shared" si="5"/>
        <v xml:space="preserve">  </v>
      </c>
      <c r="M52" s="479"/>
      <c r="N52" s="380"/>
      <c r="O52" s="380"/>
      <c r="P52" s="166"/>
      <c r="R52" s="202">
        <f>IF(X51="","",IF(X51+1&gt;$AZ$11,"",X51+1))</f>
        <v>43493</v>
      </c>
      <c r="S52" s="203">
        <f t="shared" ref="S52:X52" si="14">IF(R52="","",IF(R52+1&gt;$AZ$11,"",R52+1))</f>
        <v>43494</v>
      </c>
      <c r="T52" s="203">
        <f t="shared" si="14"/>
        <v>43495</v>
      </c>
      <c r="U52" s="203">
        <f t="shared" si="14"/>
        <v>43496</v>
      </c>
      <c r="V52" s="203" t="str">
        <f t="shared" si="14"/>
        <v/>
      </c>
      <c r="W52" s="202" t="str">
        <f t="shared" si="14"/>
        <v/>
      </c>
      <c r="X52" s="201" t="str">
        <f t="shared" si="14"/>
        <v/>
      </c>
      <c r="AA52" s="403"/>
      <c r="AB52" s="334">
        <v>20</v>
      </c>
      <c r="AC52" s="491" t="s">
        <v>18</v>
      </c>
      <c r="AD52" s="491" t="s">
        <v>18</v>
      </c>
      <c r="AE52" s="491" t="s">
        <v>18</v>
      </c>
      <c r="AG52" s="491" t="s">
        <v>18</v>
      </c>
      <c r="AH52" s="491" t="s">
        <v>18</v>
      </c>
      <c r="AI52" s="491" t="s">
        <v>18</v>
      </c>
      <c r="AJ52" s="403"/>
      <c r="AK52" s="403"/>
      <c r="AL52" s="349">
        <v>28</v>
      </c>
      <c r="AN52" s="386" t="str">
        <f>IF(X52="","",IF(X52+1&gt;$AZ$11,"",X52+1))</f>
        <v/>
      </c>
      <c r="AO52" s="386" t="str">
        <f>IF(AN52="","",IF(AN52+1&gt;$AZ$11,"",AN52+1))</f>
        <v/>
      </c>
      <c r="AQ52" s="95"/>
      <c r="AR52" s="96"/>
      <c r="AS52" s="96"/>
      <c r="AT52" s="96"/>
      <c r="AU52" s="96"/>
      <c r="AV52" s="200"/>
      <c r="AW52" s="199"/>
    </row>
    <row r="53" spans="1:49" ht="18" customHeight="1">
      <c r="C53" s="792" t="str">
        <f>"Naksatra: " &amp; AC73 &amp; CHAR(10) &amp; "Yoga: " &amp; AC74</f>
        <v xml:space="preserve">Naksatra:  
Yoga:  </v>
      </c>
      <c r="D53" s="792"/>
      <c r="E53" s="792"/>
      <c r="F53" s="401" t="str">
        <f>AC75 &amp; CHAR(10) &amp; AC76</f>
        <v xml:space="preserve"> 
 </v>
      </c>
      <c r="H53" s="792" t="str">
        <f>"Naksatra: " &amp; AD73 &amp; CHAR(10) &amp; "Yoga: " &amp; AD74</f>
        <v xml:space="preserve">Naksatra:  
Yoga:  </v>
      </c>
      <c r="I53" s="792"/>
      <c r="J53" s="792"/>
      <c r="K53" s="402" t="str">
        <f>AD75 &amp; CHAR(10) &amp; AD76</f>
        <v xml:space="preserve"> 
 </v>
      </c>
      <c r="M53" s="792" t="str">
        <f>"Naksatra: " &amp; AE73 &amp; CHAR(10) &amp; "Yoga: " &amp; AE74</f>
        <v xml:space="preserve">Naksatra:  
Yoga:  </v>
      </c>
      <c r="N53" s="793"/>
      <c r="O53" s="793"/>
      <c r="P53" s="402" t="str">
        <f>AE75 &amp; CHAR(10) &amp; AE76</f>
        <v xml:space="preserve"> 
 </v>
      </c>
      <c r="R53" s="318"/>
      <c r="S53" s="318"/>
      <c r="T53" s="318"/>
      <c r="U53" s="318"/>
      <c r="V53" s="318"/>
      <c r="W53" s="318"/>
      <c r="X53" s="318"/>
      <c r="AA53" s="403"/>
      <c r="AB53" s="403"/>
      <c r="AC53" s="403"/>
      <c r="AD53" s="403"/>
      <c r="AE53" s="403"/>
      <c r="AG53" s="403"/>
      <c r="AH53" s="403"/>
      <c r="AI53" s="403"/>
      <c r="AJ53" s="403"/>
      <c r="AK53" s="403"/>
    </row>
    <row r="54" spans="1:49" ht="2.25" customHeight="1">
      <c r="R54" s="195"/>
      <c r="S54" s="195"/>
      <c r="T54" s="195"/>
      <c r="U54" s="195"/>
      <c r="V54" s="195"/>
      <c r="W54" s="195"/>
      <c r="X54" s="195"/>
      <c r="AA54" s="403"/>
      <c r="AB54" s="403"/>
      <c r="AC54" s="403"/>
      <c r="AG54" s="403"/>
      <c r="AH54" s="403"/>
      <c r="AI54" s="403"/>
      <c r="AJ54" s="403"/>
      <c r="AK54" s="403"/>
    </row>
    <row r="55" spans="1:49" hidden="1">
      <c r="AA55" s="321" t="s">
        <v>648</v>
      </c>
      <c r="AB55" s="501" t="s">
        <v>1804</v>
      </c>
      <c r="AC55" s="431">
        <v>0</v>
      </c>
      <c r="AD55" s="431">
        <v>0</v>
      </c>
      <c r="AE55" s="432">
        <v>0</v>
      </c>
    </row>
    <row r="56" spans="1:49" hidden="1">
      <c r="AA56" s="321" t="s">
        <v>650</v>
      </c>
      <c r="AB56" s="502" t="s">
        <v>1805</v>
      </c>
      <c r="AC56" s="373">
        <v>0</v>
      </c>
      <c r="AD56" s="373">
        <v>0</v>
      </c>
      <c r="AE56" s="374">
        <v>0</v>
      </c>
      <c r="AG56" s="433">
        <v>0</v>
      </c>
      <c r="AH56" s="431">
        <v>0</v>
      </c>
      <c r="AI56" s="431">
        <v>0</v>
      </c>
      <c r="AJ56" s="499" t="s">
        <v>1806</v>
      </c>
      <c r="AK56" s="164" t="s">
        <v>1530</v>
      </c>
    </row>
    <row r="57" spans="1:49" hidden="1">
      <c r="AA57" s="321" t="s">
        <v>651</v>
      </c>
      <c r="AB57" s="502" t="s">
        <v>1802</v>
      </c>
      <c r="AC57" s="373">
        <v>0</v>
      </c>
      <c r="AD57" s="373">
        <v>0</v>
      </c>
      <c r="AE57" s="374">
        <v>0</v>
      </c>
      <c r="AG57" s="372">
        <v>0</v>
      </c>
      <c r="AH57" s="373">
        <v>0</v>
      </c>
      <c r="AI57" s="373">
        <v>0</v>
      </c>
      <c r="AJ57" s="498" t="s">
        <v>1807</v>
      </c>
      <c r="AK57" s="164" t="s">
        <v>1531</v>
      </c>
    </row>
    <row r="58" spans="1:49" hidden="1">
      <c r="AA58" s="321" t="s">
        <v>652</v>
      </c>
      <c r="AB58" s="503" t="s">
        <v>1809</v>
      </c>
      <c r="AC58" s="376">
        <v>0</v>
      </c>
      <c r="AD58" s="376">
        <v>0</v>
      </c>
      <c r="AE58" s="377">
        <v>0</v>
      </c>
      <c r="AG58" s="375">
        <v>0</v>
      </c>
      <c r="AH58" s="376">
        <v>0</v>
      </c>
      <c r="AI58" s="376">
        <v>0</v>
      </c>
      <c r="AJ58" s="500" t="s">
        <v>1808</v>
      </c>
      <c r="AK58" s="164" t="s">
        <v>1532</v>
      </c>
    </row>
    <row r="59" spans="1:49" hidden="1">
      <c r="AA59" s="321" t="s">
        <v>1700</v>
      </c>
      <c r="AC59" s="439" t="str">
        <f>AC66</f>
        <v xml:space="preserve"> </v>
      </c>
      <c r="AD59" s="439" t="str">
        <f>AD66</f>
        <v xml:space="preserve"> </v>
      </c>
      <c r="AE59" s="439" t="str">
        <f>AE66</f>
        <v xml:space="preserve"> </v>
      </c>
      <c r="AG59" s="439" t="str">
        <f>AC66</f>
        <v xml:space="preserve"> </v>
      </c>
      <c r="AH59" s="439" t="str">
        <f>AD66</f>
        <v xml:space="preserve"> </v>
      </c>
      <c r="AI59" s="439" t="str">
        <f>AE66</f>
        <v xml:space="preserve"> </v>
      </c>
      <c r="AJ59" s="403"/>
      <c r="AK59" s="403"/>
    </row>
    <row r="60" spans="1:49" hidden="1">
      <c r="AA60" s="321" t="s">
        <v>648</v>
      </c>
      <c r="AB60" s="506" t="s">
        <v>1550</v>
      </c>
      <c r="AC60" s="429">
        <v>0</v>
      </c>
      <c r="AD60" s="429">
        <v>0</v>
      </c>
      <c r="AE60" s="438">
        <v>0</v>
      </c>
    </row>
    <row r="61" spans="1:49" hidden="1">
      <c r="AA61" s="321" t="s">
        <v>650</v>
      </c>
      <c r="AB61" s="505" t="s">
        <v>1551</v>
      </c>
      <c r="AC61" s="366">
        <v>0</v>
      </c>
      <c r="AD61" s="366">
        <v>0</v>
      </c>
      <c r="AE61" s="367">
        <v>0</v>
      </c>
      <c r="AG61" s="428">
        <v>0</v>
      </c>
      <c r="AH61" s="429">
        <v>0</v>
      </c>
      <c r="AI61" s="429">
        <v>0</v>
      </c>
      <c r="AJ61" s="499" t="s">
        <v>1806</v>
      </c>
      <c r="AK61" s="164" t="s">
        <v>1530</v>
      </c>
    </row>
    <row r="62" spans="1:49" hidden="1">
      <c r="AA62" s="321" t="s">
        <v>651</v>
      </c>
      <c r="AB62" s="505" t="s">
        <v>1566</v>
      </c>
      <c r="AC62" s="366">
        <v>0</v>
      </c>
      <c r="AD62" s="366">
        <v>0</v>
      </c>
      <c r="AE62" s="367">
        <v>0</v>
      </c>
      <c r="AG62" s="370">
        <v>0</v>
      </c>
      <c r="AH62" s="366">
        <v>0</v>
      </c>
      <c r="AI62" s="366">
        <v>0</v>
      </c>
      <c r="AJ62" s="498" t="s">
        <v>1807</v>
      </c>
      <c r="AK62" s="164" t="s">
        <v>1531</v>
      </c>
    </row>
    <row r="63" spans="1:49" hidden="1">
      <c r="AA63" s="321" t="s">
        <v>652</v>
      </c>
      <c r="AB63" s="503" t="s">
        <v>1809</v>
      </c>
      <c r="AC63" s="368">
        <v>0</v>
      </c>
      <c r="AD63" s="368">
        <v>0</v>
      </c>
      <c r="AE63" s="369">
        <v>0</v>
      </c>
      <c r="AG63" s="371">
        <v>0</v>
      </c>
      <c r="AH63" s="368">
        <v>0</v>
      </c>
      <c r="AI63" s="368">
        <v>0</v>
      </c>
      <c r="AJ63" s="500" t="s">
        <v>1808</v>
      </c>
      <c r="AK63" s="164" t="s">
        <v>1532</v>
      </c>
    </row>
    <row r="64" spans="1:49" hidden="1">
      <c r="A64" s="437"/>
    </row>
    <row r="65" spans="1:47" hidden="1">
      <c r="A65" s="437"/>
      <c r="AB65" s="50"/>
      <c r="AC65" s="434" t="s">
        <v>18</v>
      </c>
      <c r="AD65" s="434" t="s">
        <v>18</v>
      </c>
      <c r="AE65" s="434" t="s">
        <v>18</v>
      </c>
      <c r="AG65" s="454" t="s">
        <v>18</v>
      </c>
      <c r="AH65" s="454" t="s">
        <v>18</v>
      </c>
      <c r="AI65" s="451"/>
      <c r="AJ65" s="451"/>
      <c r="AK65" s="451"/>
      <c r="AL65" s="406"/>
    </row>
    <row r="66" spans="1:47" hidden="1">
      <c r="A66" s="437"/>
      <c r="AB66" s="452" t="s">
        <v>1700</v>
      </c>
      <c r="AC66" s="363" t="s">
        <v>18</v>
      </c>
      <c r="AD66" s="363" t="s">
        <v>18</v>
      </c>
      <c r="AE66" s="363" t="s">
        <v>18</v>
      </c>
      <c r="AG66" s="439" t="s">
        <v>18</v>
      </c>
      <c r="AH66" s="439" t="s">
        <v>18</v>
      </c>
      <c r="AI66" s="451"/>
      <c r="AJ66" s="451"/>
      <c r="AK66" s="451"/>
      <c r="AL66" s="406"/>
    </row>
    <row r="67" spans="1:47" hidden="1">
      <c r="AB67" s="453"/>
      <c r="AC67" s="362" t="s">
        <v>18</v>
      </c>
      <c r="AD67" s="362" t="s">
        <v>18</v>
      </c>
      <c r="AE67" s="362" t="s">
        <v>18</v>
      </c>
      <c r="AG67" s="455" t="s">
        <v>18</v>
      </c>
      <c r="AH67" s="455" t="s">
        <v>18</v>
      </c>
      <c r="AI67" s="451"/>
      <c r="AJ67" s="451"/>
      <c r="AK67" s="451"/>
      <c r="AL67" s="406"/>
    </row>
    <row r="68" spans="1:47" hidden="1">
      <c r="AB68" s="453"/>
      <c r="AC68" s="362" t="s">
        <v>18</v>
      </c>
      <c r="AD68" s="362" t="s">
        <v>18</v>
      </c>
      <c r="AE68" s="362" t="s">
        <v>18</v>
      </c>
      <c r="AG68" s="455" t="s">
        <v>18</v>
      </c>
      <c r="AH68" s="455" t="s">
        <v>18</v>
      </c>
      <c r="AI68" s="451"/>
      <c r="AJ68" s="451"/>
      <c r="AK68" s="451"/>
      <c r="AL68" s="406"/>
    </row>
    <row r="69" spans="1:47" hidden="1">
      <c r="AB69" s="453"/>
      <c r="AC69" s="363" t="s">
        <v>18</v>
      </c>
      <c r="AD69" s="363" t="s">
        <v>18</v>
      </c>
      <c r="AE69" s="363" t="s">
        <v>18</v>
      </c>
      <c r="AG69" s="455" t="s">
        <v>18</v>
      </c>
      <c r="AH69" s="455" t="s">
        <v>18</v>
      </c>
      <c r="AI69" s="451"/>
      <c r="AJ69" s="451"/>
      <c r="AK69" s="451"/>
      <c r="AL69" s="406"/>
    </row>
    <row r="70" spans="1:47" hidden="1">
      <c r="AB70" s="453"/>
      <c r="AC70" s="364" t="s">
        <v>18</v>
      </c>
      <c r="AD70" s="364" t="s">
        <v>18</v>
      </c>
      <c r="AE70" s="364" t="s">
        <v>18</v>
      </c>
      <c r="AG70" s="456" t="s">
        <v>18</v>
      </c>
      <c r="AH70" s="456" t="s">
        <v>18</v>
      </c>
      <c r="AI70" s="451"/>
      <c r="AJ70" s="451"/>
      <c r="AK70" s="451"/>
      <c r="AL70" s="406"/>
    </row>
    <row r="71" spans="1:47" hidden="1">
      <c r="AB71" s="365" t="s">
        <v>1701</v>
      </c>
      <c r="AC71" s="363" t="s">
        <v>18</v>
      </c>
      <c r="AD71" s="363" t="s">
        <v>18</v>
      </c>
      <c r="AE71" s="363" t="s">
        <v>18</v>
      </c>
      <c r="AG71" s="439" t="s">
        <v>18</v>
      </c>
      <c r="AH71" s="439" t="s">
        <v>18</v>
      </c>
      <c r="AI71" s="451"/>
      <c r="AJ71" s="451"/>
      <c r="AK71" s="451"/>
      <c r="AL71" s="406"/>
    </row>
    <row r="72" spans="1:47" hidden="1">
      <c r="AB72" s="365" t="s">
        <v>1703</v>
      </c>
      <c r="AC72" s="363" t="s">
        <v>18</v>
      </c>
      <c r="AD72" s="363" t="s">
        <v>18</v>
      </c>
      <c r="AE72" s="363" t="s">
        <v>18</v>
      </c>
      <c r="AF72" s="437"/>
      <c r="AG72" s="439" t="s">
        <v>18</v>
      </c>
      <c r="AH72" s="439" t="s">
        <v>18</v>
      </c>
      <c r="AI72" s="451"/>
      <c r="AJ72" s="451"/>
      <c r="AK72" s="451"/>
      <c r="AL72" s="437"/>
      <c r="AN72" s="437"/>
      <c r="AO72" s="437"/>
      <c r="AP72" s="437"/>
      <c r="AQ72" s="437"/>
      <c r="AU72" s="437"/>
    </row>
    <row r="73" spans="1:47" hidden="1">
      <c r="AB73" s="365" t="s">
        <v>579</v>
      </c>
      <c r="AC73" s="362" t="s">
        <v>18</v>
      </c>
      <c r="AD73" s="362" t="s">
        <v>18</v>
      </c>
      <c r="AE73" s="362" t="s">
        <v>18</v>
      </c>
      <c r="AG73" s="455" t="s">
        <v>18</v>
      </c>
      <c r="AH73" s="455" t="s">
        <v>18</v>
      </c>
      <c r="AI73" s="451"/>
      <c r="AJ73" s="451"/>
      <c r="AK73" s="451"/>
      <c r="AL73" s="406"/>
    </row>
    <row r="74" spans="1:47" hidden="1">
      <c r="AB74" s="365" t="s">
        <v>578</v>
      </c>
      <c r="AC74" s="362" t="s">
        <v>18</v>
      </c>
      <c r="AD74" s="362" t="s">
        <v>18</v>
      </c>
      <c r="AE74" s="362" t="s">
        <v>18</v>
      </c>
      <c r="AF74" s="437"/>
      <c r="AG74" s="455" t="s">
        <v>18</v>
      </c>
      <c r="AH74" s="455" t="s">
        <v>18</v>
      </c>
      <c r="AI74" s="451"/>
      <c r="AJ74" s="451"/>
      <c r="AK74" s="451"/>
      <c r="AL74" s="437"/>
      <c r="AN74" s="437"/>
      <c r="AO74" s="437"/>
      <c r="AP74" s="437"/>
      <c r="AQ74" s="437"/>
      <c r="AU74" s="437"/>
    </row>
    <row r="75" spans="1:47" hidden="1">
      <c r="AB75" s="365" t="s">
        <v>1695</v>
      </c>
      <c r="AC75" s="362" t="s">
        <v>18</v>
      </c>
      <c r="AD75" s="362" t="s">
        <v>18</v>
      </c>
      <c r="AE75" s="362" t="s">
        <v>18</v>
      </c>
      <c r="AF75" s="437"/>
      <c r="AG75" s="455" t="s">
        <v>18</v>
      </c>
      <c r="AH75" s="455" t="s">
        <v>18</v>
      </c>
      <c r="AI75" s="451"/>
      <c r="AJ75" s="451"/>
      <c r="AK75" s="451"/>
      <c r="AL75" s="437"/>
      <c r="AN75" s="437"/>
      <c r="AO75" s="437"/>
      <c r="AP75" s="437"/>
      <c r="AQ75" s="437"/>
      <c r="AU75" s="437"/>
    </row>
    <row r="76" spans="1:47" hidden="1">
      <c r="AB76" s="365" t="s">
        <v>1696</v>
      </c>
      <c r="AC76" s="362" t="s">
        <v>18</v>
      </c>
      <c r="AD76" s="362" t="s">
        <v>18</v>
      </c>
      <c r="AE76" s="362" t="s">
        <v>18</v>
      </c>
      <c r="AF76" s="437"/>
      <c r="AG76" s="455" t="s">
        <v>18</v>
      </c>
      <c r="AH76" s="455" t="s">
        <v>18</v>
      </c>
      <c r="AI76" s="451"/>
      <c r="AJ76" s="451"/>
      <c r="AK76" s="451"/>
      <c r="AL76" s="437"/>
      <c r="AN76" s="437"/>
      <c r="AO76" s="437"/>
      <c r="AP76" s="437"/>
      <c r="AQ76" s="437"/>
      <c r="AU76" s="437"/>
    </row>
    <row r="77" spans="1:47" s="480" customFormat="1" hidden="1">
      <c r="Y77" s="194"/>
      <c r="Z77" s="74"/>
      <c r="AB77" s="365" t="s">
        <v>1796</v>
      </c>
      <c r="AC77" s="485" t="s">
        <v>18</v>
      </c>
      <c r="AD77" s="485" t="s">
        <v>18</v>
      </c>
      <c r="AE77" s="485" t="s">
        <v>18</v>
      </c>
      <c r="AG77" s="488"/>
      <c r="AH77" s="488"/>
      <c r="AM77"/>
    </row>
    <row r="78" spans="1:47" hidden="1">
      <c r="AB78" s="156" t="s">
        <v>42</v>
      </c>
      <c r="AC78" s="486"/>
      <c r="AD78" s="484"/>
      <c r="AE78" s="480"/>
      <c r="AF78" s="437"/>
      <c r="AG78" s="450"/>
      <c r="AH78" s="450"/>
      <c r="AI78" s="451"/>
      <c r="AJ78" s="451"/>
      <c r="AK78" s="437"/>
      <c r="AL78" s="437"/>
      <c r="AN78" s="437"/>
      <c r="AO78" s="437"/>
      <c r="AP78" s="437"/>
      <c r="AQ78" s="437"/>
      <c r="AU78" s="437"/>
    </row>
    <row r="79" spans="1:47" hidden="1">
      <c r="AB79" s="156" t="s">
        <v>45</v>
      </c>
      <c r="AC79" s="480"/>
      <c r="AD79" s="486"/>
      <c r="AE79" s="484"/>
      <c r="AF79" s="437"/>
      <c r="AG79" s="451"/>
      <c r="AH79" s="451"/>
      <c r="AI79" s="451"/>
      <c r="AJ79" s="451"/>
      <c r="AK79" s="437"/>
      <c r="AL79" s="437"/>
      <c r="AN79" s="437"/>
      <c r="AO79" s="437"/>
      <c r="AP79" s="437"/>
      <c r="AQ79" s="437"/>
      <c r="AU79" s="437"/>
    </row>
    <row r="80" spans="1:47" hidden="1">
      <c r="AB80" s="156" t="s">
        <v>48</v>
      </c>
      <c r="AC80" s="480"/>
      <c r="AD80" s="480"/>
      <c r="AE80" s="486"/>
      <c r="AF80" s="437"/>
      <c r="AG80" s="190"/>
      <c r="AH80" s="190"/>
      <c r="AI80" s="451"/>
      <c r="AJ80" s="451"/>
      <c r="AK80" s="437"/>
      <c r="AL80" s="437"/>
      <c r="AN80" s="437"/>
      <c r="AO80" s="437"/>
      <c r="AP80" s="437"/>
      <c r="AQ80" s="437"/>
      <c r="AU80" s="437"/>
    </row>
    <row r="81" spans="28:47" hidden="1">
      <c r="AB81" s="156" t="s">
        <v>51</v>
      </c>
      <c r="AC81" s="480"/>
      <c r="AD81" s="480"/>
      <c r="AE81" s="480"/>
      <c r="AF81" s="437"/>
      <c r="AG81" s="362" t="s">
        <v>18</v>
      </c>
      <c r="AH81" s="451"/>
      <c r="AI81" s="451"/>
      <c r="AJ81" s="451"/>
      <c r="AK81" s="437"/>
      <c r="AL81" s="437"/>
      <c r="AM81" s="437"/>
      <c r="AN81" s="437"/>
      <c r="AO81" s="437"/>
      <c r="AP81" s="437"/>
      <c r="AQ81" s="437"/>
      <c r="AU81" s="437"/>
    </row>
    <row r="82" spans="28:47" hidden="1">
      <c r="AB82" s="156" t="s">
        <v>54</v>
      </c>
      <c r="AC82" s="480"/>
      <c r="AD82" s="480"/>
      <c r="AE82" s="480"/>
      <c r="AF82" s="437"/>
      <c r="AG82" s="437"/>
      <c r="AH82" s="362" t="s">
        <v>18</v>
      </c>
      <c r="AI82" s="451"/>
      <c r="AJ82" s="451"/>
      <c r="AK82" s="437"/>
      <c r="AL82" s="437"/>
      <c r="AM82" s="437"/>
      <c r="AN82" s="437"/>
      <c r="AO82" s="437"/>
      <c r="AP82" s="437"/>
      <c r="AQ82" s="437"/>
      <c r="AR82" s="437"/>
      <c r="AS82" s="437"/>
      <c r="AT82" s="437"/>
      <c r="AU82" s="437"/>
    </row>
    <row r="83" spans="28:47" hidden="1">
      <c r="AB83" s="156" t="s">
        <v>1799</v>
      </c>
      <c r="AC83" s="487"/>
      <c r="AD83" s="480"/>
      <c r="AE83" s="480"/>
    </row>
    <row r="84" spans="28:47" hidden="1">
      <c r="AB84" s="156" t="s">
        <v>1800</v>
      </c>
      <c r="AC84" s="480"/>
      <c r="AD84" s="487"/>
      <c r="AE84" s="480"/>
    </row>
    <row r="85" spans="28:47" hidden="1">
      <c r="AB85" s="156" t="s">
        <v>1801</v>
      </c>
      <c r="AC85" s="480"/>
      <c r="AD85" s="480"/>
      <c r="AE85" s="487"/>
    </row>
  </sheetData>
  <mergeCells count="25">
    <mergeCell ref="R29:W29"/>
    <mergeCell ref="R30:X30"/>
    <mergeCell ref="R43:X43"/>
    <mergeCell ref="C53:E53"/>
    <mergeCell ref="H53:J53"/>
    <mergeCell ref="M53:O53"/>
    <mergeCell ref="R15:W15"/>
    <mergeCell ref="U16:W17"/>
    <mergeCell ref="R17:T17"/>
    <mergeCell ref="R18:W18"/>
    <mergeCell ref="R19:X28"/>
    <mergeCell ref="C3:E3"/>
    <mergeCell ref="H3:J3"/>
    <mergeCell ref="M3:O3"/>
    <mergeCell ref="R3:W3"/>
    <mergeCell ref="C4:F10"/>
    <mergeCell ref="H4:K10"/>
    <mergeCell ref="M4:P10"/>
    <mergeCell ref="R4:X14"/>
    <mergeCell ref="D1:E2"/>
    <mergeCell ref="I1:J2"/>
    <mergeCell ref="N1:O2"/>
    <mergeCell ref="R1:T1"/>
    <mergeCell ref="U1:W2"/>
    <mergeCell ref="R2:T2"/>
  </mergeCells>
  <conditionalFormatting sqref="T32:X32">
    <cfRule type="expression" dxfId="19" priority="11" stopIfTrue="1">
      <formula>$AP33&lt;&gt;""</formula>
    </cfRule>
  </conditionalFormatting>
  <conditionalFormatting sqref="R36:X36">
    <cfRule type="expression" dxfId="18" priority="10" stopIfTrue="1">
      <formula>OR($AP$35=1,$AP$37=1)</formula>
    </cfRule>
  </conditionalFormatting>
  <conditionalFormatting sqref="T34:X34">
    <cfRule type="expression" dxfId="17" priority="9" stopIfTrue="1">
      <formula>OR($AP33=1,$AP35=1)</formula>
    </cfRule>
  </conditionalFormatting>
  <conditionalFormatting sqref="R38:X38">
    <cfRule type="expression" dxfId="16" priority="8" stopIfTrue="1">
      <formula>OR($AP37=1,$AP$39=1)</formula>
    </cfRule>
  </conditionalFormatting>
  <conditionalFormatting sqref="R40:X40">
    <cfRule type="expression" dxfId="15" priority="12" stopIfTrue="1">
      <formula>OR($AP39&lt;&gt;"",AND(R41&lt;&gt;"",$AP41&lt;&gt;""))</formula>
    </cfRule>
  </conditionalFormatting>
  <conditionalFormatting sqref="R32:S32">
    <cfRule type="expression" dxfId="14" priority="13" stopIfTrue="1">
      <formula>AND(R33&lt;&gt;"",$AP41&lt;&gt;1,OR($AP33&lt;&gt;"",$AP47&lt;&gt;""))</formula>
    </cfRule>
  </conditionalFormatting>
  <conditionalFormatting sqref="R34:S34">
    <cfRule type="expression" dxfId="13" priority="14" stopIfTrue="1">
      <formula>OR($AP$35=1,AND(R33&lt;&gt;"",$AP41&lt;&gt;1,OR($AP33&lt;&gt;"",$AP47&lt;&gt;"")))</formula>
    </cfRule>
  </conditionalFormatting>
  <conditionalFormatting sqref="T48:X48 R42:X42">
    <cfRule type="expression" dxfId="12" priority="15" stopIfTrue="1">
      <formula>AND(R41&lt;&gt;"",$AP41&lt;&gt;"")</formula>
    </cfRule>
  </conditionalFormatting>
  <conditionalFormatting sqref="R46">
    <cfRule type="expression" dxfId="11" priority="16" stopIfTrue="1">
      <formula>AND(R47&lt;&gt;"",$AP47&lt;&gt;"",$AN$52="")</formula>
    </cfRule>
  </conditionalFormatting>
  <conditionalFormatting sqref="R48">
    <cfRule type="expression" dxfId="10" priority="17" stopIfTrue="1">
      <formula>AND(R47&lt;&gt;"",$AP47&lt;&gt;"",$AN$52="")</formula>
    </cfRule>
  </conditionalFormatting>
  <conditionalFormatting sqref="S46">
    <cfRule type="expression" dxfId="9" priority="18" stopIfTrue="1">
      <formula>AND(S47&lt;&gt;"",$AP47&lt;&gt;"",$AO$52="")</formula>
    </cfRule>
  </conditionalFormatting>
  <conditionalFormatting sqref="T46:X46">
    <cfRule type="expression" dxfId="8" priority="19" stopIfTrue="1">
      <formula>AND(T47&lt;&gt;"",$AP47&lt;&gt;"")</formula>
    </cfRule>
  </conditionalFormatting>
  <conditionalFormatting sqref="S48">
    <cfRule type="expression" dxfId="7" priority="20" stopIfTrue="1">
      <formula>AND(S47&lt;&gt;"",$AP47&lt;&gt;"",$AO$52="")</formula>
    </cfRule>
  </conditionalFormatting>
  <conditionalFormatting sqref="R33:X33 R35:X35 R37:X37 R39:X39 R41:X41 R47:X47 R49:X52 D1:E2 I1:J2 N1:O2 U1:W2 U16:W17">
    <cfRule type="expression" dxfId="6" priority="1" stopIfTrue="1">
      <formula>AC1="S"</formula>
    </cfRule>
    <cfRule type="expression" dxfId="5" priority="2" stopIfTrue="1">
      <formula>AC1="H"</formula>
    </cfRule>
    <cfRule type="expression" dxfId="4" priority="3" stopIfTrue="1">
      <formula>AC1="P"</formula>
    </cfRule>
    <cfRule type="expression" dxfId="3" priority="4" stopIfTrue="1">
      <formula>AC1="K"</formula>
    </cfRule>
    <cfRule type="expression" dxfId="2" priority="5" stopIfTrue="1">
      <formula>AC1="F"</formula>
    </cfRule>
    <cfRule type="expression" dxfId="1" priority="6" stopIfTrue="1">
      <formula>AC1="E"</formula>
    </cfRule>
    <cfRule type="expression" dxfId="0" priority="7" stopIfTrue="1">
      <formula>AC1="C"</formula>
    </cfRule>
  </conditionalFormatting>
  <printOptions horizontalCentered="1"/>
  <pageMargins left="0.19685039370078741" right="0" top="0.19685039370078741" bottom="0.19685039370078741" header="0.11811023622047245" footer="0.11811023622047245"/>
  <pageSetup paperSize="9" scale="9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wksData"/>
  <dimension ref="A1:U134"/>
  <sheetViews>
    <sheetView showGridLines="0" showRowColHeaders="0" zoomScaleNormal="100" zoomScaleSheetLayoutView="100" workbookViewId="0"/>
  </sheetViews>
  <sheetFormatPr defaultColWidth="0" defaultRowHeight="15" customHeight="1" zeroHeight="1"/>
  <cols>
    <col min="1" max="1" width="1.7109375" style="278" customWidth="1"/>
    <col min="2" max="12" width="9.140625" style="48" customWidth="1"/>
    <col min="13" max="21" width="0" style="48" hidden="1" customWidth="1"/>
    <col min="22" max="16384" width="9.140625" style="48" hidden="1"/>
  </cols>
  <sheetData>
    <row r="1" spans="2:21"/>
    <row r="2" spans="2:21" ht="7.5" customHeight="1"/>
    <row r="3" spans="2:21" ht="24.75">
      <c r="B3" s="273" t="str">
        <f ca="1">'GPlan-Translations'!C450</f>
        <v>AGENDA VAISHNAVA GPLAN</v>
      </c>
    </row>
    <row r="4" spans="2:21">
      <c r="B4" s="121"/>
    </row>
    <row r="5" spans="2:21"/>
    <row r="6" spans="2:21"/>
    <row r="7" spans="2:21" ht="18">
      <c r="B7" s="274"/>
      <c r="U7" s="467" t="s">
        <v>1704</v>
      </c>
    </row>
    <row r="8" spans="2:21">
      <c r="B8" s="121"/>
      <c r="U8" s="466" t="s">
        <v>1795</v>
      </c>
    </row>
    <row r="9" spans="2:21">
      <c r="U9" s="466">
        <v>2020</v>
      </c>
    </row>
    <row r="10" spans="2:21">
      <c r="U10" s="466" t="s">
        <v>1795</v>
      </c>
    </row>
    <row r="11" spans="2:21">
      <c r="U11" s="466">
        <v>-7.2305599999999997</v>
      </c>
    </row>
    <row r="12" spans="2:21">
      <c r="U12" s="466">
        <v>-35.88111</v>
      </c>
    </row>
    <row r="13" spans="2:21">
      <c r="B13" s="275"/>
      <c r="U13" s="466" t="s">
        <v>1705</v>
      </c>
    </row>
    <row r="14" spans="2:21">
      <c r="B14" s="275"/>
    </row>
    <row r="15" spans="2:21">
      <c r="B15" s="275"/>
    </row>
    <row r="16" spans="2:21">
      <c r="B16" s="275"/>
    </row>
    <row r="17" spans="2:2">
      <c r="B17" s="275"/>
    </row>
    <row r="18" spans="2:2"/>
    <row r="19" spans="2:2"/>
    <row r="20" spans="2:2">
      <c r="B20" s="275"/>
    </row>
    <row r="21" spans="2:2"/>
    <row r="22" spans="2:2"/>
    <row r="23" spans="2:2"/>
    <row r="24" spans="2:2"/>
    <row r="25" spans="2:2"/>
    <row r="26" spans="2:2"/>
    <row r="27" spans="2:2">
      <c r="B27" s="275"/>
    </row>
    <row r="28" spans="2:2"/>
    <row r="29" spans="2:2"/>
    <row r="30" spans="2:2"/>
    <row r="31" spans="2:2"/>
    <row r="32" spans="2:2"/>
    <row r="33" spans="2:2">
      <c r="B33" s="275"/>
    </row>
    <row r="34" spans="2:2"/>
    <row r="35" spans="2:2"/>
    <row r="36" spans="2:2"/>
    <row r="37" spans="2:2"/>
    <row r="38" spans="2:2"/>
    <row r="39" spans="2:2"/>
    <row r="40" spans="2:2"/>
    <row r="41" spans="2:2"/>
    <row r="42" spans="2:2"/>
    <row r="43" spans="2:2"/>
    <row r="44" spans="2:2"/>
    <row r="45" spans="2:2"/>
    <row r="46" spans="2:2"/>
    <row r="47" spans="2:2" ht="18">
      <c r="B47" s="274" t="str">
        <f ca="1">'GPlan-Translations'!C451</f>
        <v>Agenda calculada para:</v>
      </c>
    </row>
    <row r="48" spans="2:2"/>
    <row r="49" spans="2:9">
      <c r="B49" s="276"/>
      <c r="F49" s="276" t="str">
        <f ca="1">'GPlan-Translations'!C452</f>
        <v>Nome da localidade na Capa:</v>
      </c>
      <c r="G49" s="121" t="str">
        <f>U8</f>
        <v>Recife</v>
      </c>
    </row>
    <row r="50" spans="2:9">
      <c r="B50" s="276"/>
    </row>
    <row r="51" spans="2:9">
      <c r="F51" s="276" t="str">
        <f ca="1">'GPlan-Translations'!C453</f>
        <v>Ano:</v>
      </c>
      <c r="G51" s="569">
        <f>U9</f>
        <v>2020</v>
      </c>
    </row>
    <row r="52" spans="2:9"/>
    <row r="53" spans="2:9">
      <c r="F53" s="276" t="str">
        <f ca="1">'GPlan-Translations'!C454</f>
        <v>Localidade:</v>
      </c>
      <c r="G53" s="121" t="str">
        <f>U10</f>
        <v>Recife</v>
      </c>
    </row>
    <row r="54" spans="2:9">
      <c r="F54" s="276"/>
    </row>
    <row r="55" spans="2:9">
      <c r="F55" s="276" t="str">
        <f ca="1">'GPlan-Translations'!C455</f>
        <v>Latitude:</v>
      </c>
      <c r="G55" s="700">
        <f>U11</f>
        <v>-7.2305599999999997</v>
      </c>
      <c r="H55" s="700"/>
      <c r="I55" s="700"/>
    </row>
    <row r="56" spans="2:9">
      <c r="F56" s="276"/>
    </row>
    <row r="57" spans="2:9">
      <c r="F57" s="276" t="str">
        <f ca="1">'GPlan-Translations'!C456</f>
        <v>Longitude:</v>
      </c>
      <c r="G57" s="700">
        <f>U12</f>
        <v>-35.88111</v>
      </c>
      <c r="H57" s="700"/>
      <c r="I57" s="700"/>
    </row>
    <row r="58" spans="2:9">
      <c r="F58" s="276"/>
      <c r="G58" s="277"/>
      <c r="H58" s="277"/>
      <c r="I58" s="277"/>
    </row>
    <row r="59" spans="2:9">
      <c r="F59" s="276" t="str">
        <f ca="1">'GPlan-Translations'!C457</f>
        <v>Fuso Horário:</v>
      </c>
      <c r="G59" s="569" t="str">
        <f>U13</f>
        <v>-3:00</v>
      </c>
      <c r="H59" s="277"/>
      <c r="I59" s="277"/>
    </row>
    <row r="60" spans="2:9" ht="7.5" customHeight="1"/>
    <row r="61" spans="2:9" hidden="1"/>
    <row r="62" spans="2:9" hidden="1"/>
    <row r="63" spans="2:9" hidden="1"/>
    <row r="64" spans="2: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sheetData>
  <mergeCells count="2">
    <mergeCell ref="G55:I55"/>
    <mergeCell ref="G57:I57"/>
  </mergeCells>
  <printOptions horizontalCentered="1"/>
  <pageMargins left="0.78740157480314965" right="0.78740157480314965" top="0.39370078740157483" bottom="0.39370078740157483" header="0.11811023622047245" footer="0.11811023622047245"/>
  <pageSetup paperSize="9" scale="92" fitToWidth="0" fitToHeight="0"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9EE4C-1A02-4EF3-8EC5-3A3390989401}">
  <sheetPr codeName="wksProjects">
    <pageSetUpPr autoPageBreaks="0" fitToPage="1"/>
  </sheetPr>
  <dimension ref="A1:W28"/>
  <sheetViews>
    <sheetView showGridLines="0" showRuler="0" zoomScaleNormal="100" workbookViewId="0"/>
  </sheetViews>
  <sheetFormatPr defaultColWidth="9.140625" defaultRowHeight="12.75"/>
  <cols>
    <col min="1" max="23" width="4.28515625" style="623" customWidth="1"/>
    <col min="24" max="16384" width="9.140625" style="623"/>
  </cols>
  <sheetData>
    <row r="1" spans="1:23" ht="21.75" customHeight="1">
      <c r="B1" s="639"/>
      <c r="C1" s="639"/>
      <c r="D1" s="639"/>
      <c r="E1" s="639"/>
      <c r="F1" s="639"/>
      <c r="G1" s="639"/>
      <c r="H1" s="639"/>
      <c r="I1" s="639"/>
      <c r="J1" s="639"/>
      <c r="K1" s="639"/>
      <c r="L1" s="638" t="str">
        <f ca="1">'GPlan-Translations'!C460</f>
        <v>Projeto</v>
      </c>
      <c r="M1" s="639"/>
      <c r="N1" s="639"/>
      <c r="O1" s="639"/>
      <c r="P1" s="639"/>
      <c r="Q1" s="639"/>
      <c r="R1" s="639"/>
      <c r="S1" s="639"/>
      <c r="T1" s="639"/>
      <c r="U1" s="639"/>
      <c r="V1" s="639"/>
      <c r="W1" s="639"/>
    </row>
    <row r="2" spans="1:23" ht="22.35" customHeight="1"/>
    <row r="3" spans="1:23" ht="21.75" customHeight="1">
      <c r="A3" s="795" t="str">
        <f ca="1">'GPlan-Translations'!C461</f>
        <v>Nome Descritivo</v>
      </c>
      <c r="B3" s="796"/>
      <c r="C3" s="796"/>
      <c r="D3" s="796"/>
      <c r="E3" s="796"/>
      <c r="F3" s="796"/>
      <c r="G3" s="796"/>
      <c r="H3" s="796"/>
      <c r="I3" s="796"/>
      <c r="J3" s="796"/>
      <c r="K3" s="797"/>
      <c r="L3" s="626"/>
      <c r="M3" s="627"/>
      <c r="N3" s="628"/>
      <c r="O3" s="628"/>
      <c r="P3" s="628"/>
      <c r="Q3" s="628"/>
      <c r="R3" s="628" t="str">
        <f ca="1">'GPlan-Translations'!C462</f>
        <v>Motivo</v>
      </c>
      <c r="S3" s="628"/>
      <c r="T3" s="628"/>
      <c r="U3" s="628"/>
      <c r="V3" s="628"/>
      <c r="W3" s="629"/>
    </row>
    <row r="4" spans="1:23" ht="111.75" customHeight="1">
      <c r="A4" s="798"/>
      <c r="B4" s="799"/>
      <c r="C4" s="799"/>
      <c r="D4" s="799"/>
      <c r="E4" s="799"/>
      <c r="F4" s="799"/>
      <c r="G4" s="799"/>
      <c r="H4" s="799"/>
      <c r="I4" s="799"/>
      <c r="J4" s="799"/>
      <c r="K4" s="800"/>
      <c r="L4" s="626"/>
      <c r="M4" s="798"/>
      <c r="N4" s="799"/>
      <c r="O4" s="799"/>
      <c r="P4" s="799"/>
      <c r="Q4" s="799"/>
      <c r="R4" s="799"/>
      <c r="S4" s="799"/>
      <c r="T4" s="799"/>
      <c r="U4" s="799"/>
      <c r="V4" s="799"/>
      <c r="W4" s="800"/>
    </row>
    <row r="5" spans="1:23" ht="22.35" customHeight="1">
      <c r="A5" s="636"/>
      <c r="B5" s="636"/>
      <c r="C5" s="636"/>
      <c r="D5" s="636"/>
      <c r="E5" s="636"/>
      <c r="F5" s="636"/>
      <c r="G5" s="636"/>
      <c r="H5" s="636"/>
      <c r="I5" s="636"/>
      <c r="J5" s="636"/>
      <c r="K5" s="636"/>
      <c r="L5" s="625"/>
    </row>
    <row r="6" spans="1:23" ht="22.35" customHeight="1">
      <c r="A6" s="635" t="str">
        <f ca="1">'GPlan-Translations'!C463</f>
        <v>Início</v>
      </c>
      <c r="B6" s="632"/>
      <c r="C6" s="632"/>
      <c r="D6" s="632"/>
      <c r="E6" s="632"/>
      <c r="F6" s="632"/>
      <c r="G6" s="632"/>
      <c r="H6" s="632"/>
      <c r="I6" s="632"/>
      <c r="J6" s="632"/>
      <c r="K6" s="633"/>
      <c r="L6" s="626"/>
      <c r="M6" s="635" t="str">
        <f ca="1">'GPlan-Translations'!C464</f>
        <v>Conclusão</v>
      </c>
      <c r="N6" s="632"/>
      <c r="O6" s="632"/>
      <c r="P6" s="632"/>
      <c r="Q6" s="632"/>
      <c r="R6" s="632"/>
      <c r="S6" s="632"/>
      <c r="T6" s="632"/>
      <c r="U6" s="632"/>
      <c r="V6" s="633"/>
      <c r="W6" s="622"/>
    </row>
    <row r="7" spans="1:23" ht="22.35" customHeight="1"/>
    <row r="8" spans="1:23" ht="22.35" customHeight="1">
      <c r="A8" s="688"/>
      <c r="B8" s="689"/>
      <c r="C8" s="689"/>
      <c r="D8" s="689"/>
      <c r="E8" s="689"/>
      <c r="F8" s="689"/>
      <c r="G8" s="689" t="str">
        <f ca="1">'GPlan-Translations'!C465</f>
        <v>Etapas de Ação</v>
      </c>
      <c r="H8" s="689"/>
      <c r="I8" s="689"/>
      <c r="J8" s="689"/>
      <c r="K8" s="689"/>
      <c r="L8" s="689"/>
      <c r="M8" s="689"/>
      <c r="N8" s="690"/>
      <c r="O8" s="691"/>
      <c r="P8" s="689"/>
      <c r="Q8" s="689" t="str">
        <f ca="1">'GPlan-Translations'!C466</f>
        <v>Progresso</v>
      </c>
      <c r="R8" s="689"/>
      <c r="S8" s="690"/>
      <c r="T8" s="794" t="str">
        <f ca="1">'GPlan-Translations'!C467</f>
        <v>Prazo</v>
      </c>
      <c r="U8" s="794"/>
      <c r="V8" s="794"/>
      <c r="W8" s="794"/>
    </row>
    <row r="9" spans="1:23" ht="21.75" customHeight="1">
      <c r="A9" s="634"/>
      <c r="B9" s="632"/>
      <c r="C9" s="632"/>
      <c r="D9" s="632"/>
      <c r="E9" s="632"/>
      <c r="F9" s="632"/>
      <c r="G9" s="632"/>
      <c r="H9" s="632"/>
      <c r="I9" s="632"/>
      <c r="J9" s="632"/>
      <c r="K9" s="632"/>
      <c r="L9" s="632"/>
      <c r="M9" s="632"/>
      <c r="N9" s="633"/>
      <c r="O9" s="632"/>
      <c r="P9" s="632"/>
      <c r="Q9" s="632"/>
      <c r="R9" s="632"/>
      <c r="S9" s="633"/>
      <c r="T9" s="631"/>
      <c r="U9" s="632"/>
      <c r="V9" s="632"/>
      <c r="W9" s="633"/>
    </row>
    <row r="10" spans="1:23" ht="22.35" customHeight="1">
      <c r="A10" s="634"/>
      <c r="B10" s="632"/>
      <c r="C10" s="632"/>
      <c r="D10" s="632"/>
      <c r="E10" s="632"/>
      <c r="F10" s="632"/>
      <c r="G10" s="632"/>
      <c r="H10" s="632"/>
      <c r="I10" s="632"/>
      <c r="J10" s="632"/>
      <c r="K10" s="632"/>
      <c r="L10" s="632"/>
      <c r="M10" s="632"/>
      <c r="N10" s="633"/>
      <c r="O10" s="632"/>
      <c r="P10" s="632"/>
      <c r="Q10" s="632"/>
      <c r="R10" s="632"/>
      <c r="S10" s="633"/>
      <c r="T10" s="631"/>
      <c r="U10" s="632"/>
      <c r="V10" s="632"/>
      <c r="W10" s="633"/>
    </row>
    <row r="11" spans="1:23" ht="22.35" customHeight="1">
      <c r="A11" s="634"/>
      <c r="B11" s="632"/>
      <c r="C11" s="632"/>
      <c r="D11" s="632"/>
      <c r="E11" s="632"/>
      <c r="F11" s="632"/>
      <c r="G11" s="632"/>
      <c r="H11" s="632"/>
      <c r="I11" s="632"/>
      <c r="J11" s="632"/>
      <c r="K11" s="632"/>
      <c r="L11" s="632"/>
      <c r="M11" s="632"/>
      <c r="N11" s="633"/>
      <c r="O11" s="632"/>
      <c r="P11" s="632"/>
      <c r="Q11" s="632"/>
      <c r="R11" s="632"/>
      <c r="S11" s="633"/>
      <c r="T11" s="631"/>
      <c r="U11" s="632"/>
      <c r="V11" s="632"/>
      <c r="W11" s="633"/>
    </row>
    <row r="12" spans="1:23" ht="22.35" customHeight="1">
      <c r="A12" s="634"/>
      <c r="B12" s="632"/>
      <c r="C12" s="632"/>
      <c r="D12" s="632"/>
      <c r="E12" s="632"/>
      <c r="F12" s="632"/>
      <c r="G12" s="632"/>
      <c r="H12" s="632"/>
      <c r="I12" s="632"/>
      <c r="J12" s="632"/>
      <c r="K12" s="632"/>
      <c r="L12" s="632"/>
      <c r="M12" s="632"/>
      <c r="N12" s="633"/>
      <c r="O12" s="632"/>
      <c r="P12" s="632"/>
      <c r="Q12" s="632"/>
      <c r="R12" s="632"/>
      <c r="S12" s="633"/>
      <c r="T12" s="631"/>
      <c r="U12" s="632"/>
      <c r="V12" s="632"/>
      <c r="W12" s="633"/>
    </row>
    <row r="13" spans="1:23" ht="22.35" customHeight="1">
      <c r="A13" s="634"/>
      <c r="B13" s="632"/>
      <c r="C13" s="632"/>
      <c r="D13" s="632"/>
      <c r="E13" s="632"/>
      <c r="F13" s="632"/>
      <c r="G13" s="632"/>
      <c r="H13" s="632"/>
      <c r="I13" s="632"/>
      <c r="J13" s="632"/>
      <c r="K13" s="632"/>
      <c r="L13" s="632"/>
      <c r="M13" s="632"/>
      <c r="N13" s="633"/>
      <c r="O13" s="632"/>
      <c r="P13" s="632"/>
      <c r="Q13" s="632"/>
      <c r="R13" s="632"/>
      <c r="S13" s="633"/>
      <c r="T13" s="631"/>
      <c r="U13" s="632"/>
      <c r="V13" s="632"/>
      <c r="W13" s="633"/>
    </row>
    <row r="14" spans="1:23" ht="22.35" customHeight="1">
      <c r="A14" s="634"/>
      <c r="B14" s="632"/>
      <c r="C14" s="632"/>
      <c r="D14" s="632"/>
      <c r="E14" s="632"/>
      <c r="F14" s="632"/>
      <c r="G14" s="632"/>
      <c r="H14" s="632"/>
      <c r="I14" s="632"/>
      <c r="J14" s="632"/>
      <c r="K14" s="632"/>
      <c r="L14" s="632"/>
      <c r="M14" s="632"/>
      <c r="N14" s="633"/>
      <c r="O14" s="632"/>
      <c r="P14" s="632"/>
      <c r="Q14" s="632"/>
      <c r="R14" s="632"/>
      <c r="S14" s="633"/>
      <c r="T14" s="631"/>
      <c r="U14" s="632"/>
      <c r="V14" s="632"/>
      <c r="W14" s="633"/>
    </row>
    <row r="15" spans="1:23" ht="22.35" customHeight="1">
      <c r="A15" s="634"/>
      <c r="B15" s="632"/>
      <c r="C15" s="632"/>
      <c r="D15" s="632"/>
      <c r="E15" s="632"/>
      <c r="F15" s="632"/>
      <c r="G15" s="632"/>
      <c r="H15" s="632"/>
      <c r="I15" s="632"/>
      <c r="J15" s="632"/>
      <c r="K15" s="632"/>
      <c r="L15" s="632"/>
      <c r="M15" s="632"/>
      <c r="N15" s="633"/>
      <c r="O15" s="632"/>
      <c r="P15" s="632"/>
      <c r="Q15" s="632"/>
      <c r="R15" s="632"/>
      <c r="S15" s="633"/>
      <c r="T15" s="631"/>
      <c r="U15" s="632"/>
      <c r="V15" s="632"/>
      <c r="W15" s="633"/>
    </row>
    <row r="16" spans="1:23" ht="22.35" customHeight="1">
      <c r="A16" s="634"/>
      <c r="B16" s="632"/>
      <c r="C16" s="632"/>
      <c r="D16" s="632"/>
      <c r="E16" s="632"/>
      <c r="F16" s="632"/>
      <c r="G16" s="632"/>
      <c r="H16" s="632"/>
      <c r="I16" s="632"/>
      <c r="J16" s="632"/>
      <c r="K16" s="632"/>
      <c r="L16" s="632"/>
      <c r="M16" s="632"/>
      <c r="N16" s="633"/>
      <c r="O16" s="632"/>
      <c r="P16" s="632"/>
      <c r="Q16" s="632"/>
      <c r="R16" s="632"/>
      <c r="S16" s="633"/>
      <c r="T16" s="631"/>
      <c r="U16" s="632"/>
      <c r="V16" s="632"/>
      <c r="W16" s="633"/>
    </row>
    <row r="17" spans="1:23" ht="22.35" customHeight="1">
      <c r="A17" s="634"/>
      <c r="B17" s="632"/>
      <c r="C17" s="632"/>
      <c r="D17" s="632"/>
      <c r="E17" s="632"/>
      <c r="F17" s="632"/>
      <c r="G17" s="632"/>
      <c r="H17" s="632"/>
      <c r="I17" s="632"/>
      <c r="J17" s="632"/>
      <c r="K17" s="632"/>
      <c r="L17" s="632"/>
      <c r="M17" s="632"/>
      <c r="N17" s="633"/>
      <c r="O17" s="632"/>
      <c r="P17" s="632"/>
      <c r="Q17" s="632"/>
      <c r="R17" s="632"/>
      <c r="S17" s="633"/>
      <c r="T17" s="631"/>
      <c r="U17" s="632"/>
      <c r="V17" s="632"/>
      <c r="W17" s="633"/>
    </row>
    <row r="18" spans="1:23" ht="22.35" customHeight="1">
      <c r="A18" s="634"/>
      <c r="B18" s="632"/>
      <c r="C18" s="632"/>
      <c r="D18" s="632"/>
      <c r="E18" s="632"/>
      <c r="F18" s="632"/>
      <c r="G18" s="632"/>
      <c r="H18" s="632"/>
      <c r="I18" s="632"/>
      <c r="J18" s="632"/>
      <c r="K18" s="632"/>
      <c r="L18" s="632"/>
      <c r="M18" s="632"/>
      <c r="N18" s="633"/>
      <c r="O18" s="632"/>
      <c r="P18" s="632"/>
      <c r="Q18" s="632"/>
      <c r="R18" s="632"/>
      <c r="S18" s="633"/>
      <c r="T18" s="631"/>
      <c r="U18" s="632"/>
      <c r="V18" s="632"/>
      <c r="W18" s="633"/>
    </row>
    <row r="19" spans="1:23" ht="22.35" customHeight="1">
      <c r="A19" s="634"/>
      <c r="B19" s="632"/>
      <c r="C19" s="632"/>
      <c r="D19" s="632"/>
      <c r="E19" s="632"/>
      <c r="F19" s="632"/>
      <c r="G19" s="632"/>
      <c r="H19" s="632"/>
      <c r="I19" s="632"/>
      <c r="J19" s="632"/>
      <c r="K19" s="632"/>
      <c r="L19" s="632"/>
      <c r="M19" s="632"/>
      <c r="N19" s="633"/>
      <c r="O19" s="632"/>
      <c r="P19" s="632"/>
      <c r="Q19" s="632"/>
      <c r="R19" s="632"/>
      <c r="S19" s="633"/>
      <c r="T19" s="631"/>
      <c r="U19" s="632"/>
      <c r="V19" s="632"/>
      <c r="W19" s="633"/>
    </row>
    <row r="20" spans="1:23" ht="22.35" customHeight="1">
      <c r="A20" s="634"/>
      <c r="B20" s="632"/>
      <c r="C20" s="632"/>
      <c r="D20" s="632"/>
      <c r="E20" s="632"/>
      <c r="F20" s="632"/>
      <c r="G20" s="632"/>
      <c r="H20" s="632"/>
      <c r="I20" s="632"/>
      <c r="J20" s="632"/>
      <c r="K20" s="632"/>
      <c r="L20" s="632"/>
      <c r="M20" s="632"/>
      <c r="N20" s="633"/>
      <c r="O20" s="632"/>
      <c r="P20" s="632"/>
      <c r="Q20" s="632"/>
      <c r="R20" s="632"/>
      <c r="S20" s="633"/>
      <c r="T20" s="631"/>
      <c r="U20" s="632"/>
      <c r="V20" s="632"/>
      <c r="W20" s="633"/>
    </row>
    <row r="21" spans="1:23" ht="22.35" customHeight="1">
      <c r="A21" s="634"/>
      <c r="B21" s="632"/>
      <c r="C21" s="632"/>
      <c r="D21" s="632"/>
      <c r="E21" s="632"/>
      <c r="F21" s="632"/>
      <c r="G21" s="632"/>
      <c r="H21" s="632"/>
      <c r="I21" s="632"/>
      <c r="J21" s="632"/>
      <c r="K21" s="632"/>
      <c r="L21" s="632"/>
      <c r="M21" s="632"/>
      <c r="N21" s="633"/>
      <c r="O21" s="632"/>
      <c r="P21" s="632"/>
      <c r="Q21" s="632"/>
      <c r="R21" s="632"/>
      <c r="S21" s="633"/>
      <c r="T21" s="631"/>
      <c r="U21" s="632"/>
      <c r="V21" s="632"/>
      <c r="W21" s="633"/>
    </row>
    <row r="22" spans="1:23" ht="22.35" customHeight="1">
      <c r="A22" s="634"/>
      <c r="B22" s="632"/>
      <c r="C22" s="632"/>
      <c r="D22" s="632"/>
      <c r="E22" s="632"/>
      <c r="F22" s="632"/>
      <c r="G22" s="632"/>
      <c r="H22" s="632"/>
      <c r="I22" s="632"/>
      <c r="J22" s="632"/>
      <c r="K22" s="632"/>
      <c r="L22" s="632"/>
      <c r="M22" s="632"/>
      <c r="N22" s="633"/>
      <c r="O22" s="632"/>
      <c r="P22" s="632"/>
      <c r="Q22" s="632"/>
      <c r="R22" s="632"/>
      <c r="S22" s="633"/>
      <c r="T22" s="631"/>
      <c r="U22" s="632"/>
      <c r="V22" s="632"/>
      <c r="W22" s="633"/>
    </row>
    <row r="23" spans="1:23" ht="22.35" customHeight="1">
      <c r="A23" s="632"/>
      <c r="B23" s="632"/>
      <c r="C23" s="632"/>
      <c r="D23" s="632"/>
      <c r="E23" s="632"/>
      <c r="F23" s="630"/>
      <c r="G23" s="632"/>
      <c r="H23" s="632"/>
      <c r="I23" s="632"/>
      <c r="J23" s="632"/>
      <c r="K23" s="632"/>
      <c r="L23" s="630"/>
      <c r="M23" s="632"/>
      <c r="N23" s="632"/>
      <c r="O23" s="632"/>
      <c r="P23" s="632"/>
      <c r="Q23" s="632"/>
      <c r="R23" s="630"/>
      <c r="S23" s="632"/>
      <c r="T23" s="632"/>
      <c r="U23" s="632"/>
      <c r="V23" s="632"/>
      <c r="W23" s="630"/>
    </row>
    <row r="24" spans="1:23" ht="60.75" customHeight="1">
      <c r="A24" s="640"/>
      <c r="B24" s="632"/>
      <c r="C24" s="632"/>
      <c r="D24" s="632"/>
      <c r="E24" s="633"/>
      <c r="F24" s="637"/>
      <c r="G24" s="640"/>
      <c r="H24" s="632"/>
      <c r="I24" s="632"/>
      <c r="J24" s="632"/>
      <c r="K24" s="633"/>
      <c r="L24" s="637"/>
      <c r="M24" s="640"/>
      <c r="N24" s="632"/>
      <c r="O24" s="632"/>
      <c r="P24" s="632"/>
      <c r="Q24" s="633"/>
      <c r="R24" s="637"/>
      <c r="S24" s="640"/>
      <c r="T24" s="632"/>
      <c r="U24" s="632"/>
      <c r="V24" s="632"/>
      <c r="W24" s="633"/>
    </row>
    <row r="25" spans="1:23" ht="22.35" customHeight="1">
      <c r="A25" s="632"/>
      <c r="B25" s="632"/>
      <c r="C25" s="632"/>
      <c r="D25" s="632"/>
      <c r="E25" s="632"/>
      <c r="F25" s="637"/>
      <c r="G25" s="632"/>
      <c r="H25" s="632"/>
      <c r="I25" s="632"/>
      <c r="J25" s="632"/>
      <c r="K25" s="632"/>
      <c r="L25" s="637"/>
      <c r="M25" s="632"/>
      <c r="N25" s="632"/>
      <c r="O25" s="632"/>
      <c r="P25" s="632"/>
      <c r="Q25" s="632"/>
      <c r="R25" s="637"/>
      <c r="S25" s="632"/>
      <c r="T25" s="632"/>
      <c r="U25" s="632"/>
      <c r="V25" s="632"/>
      <c r="W25" s="632"/>
    </row>
    <row r="26" spans="1:23" ht="60.75" customHeight="1">
      <c r="A26" s="640"/>
      <c r="B26" s="632"/>
      <c r="C26" s="632"/>
      <c r="D26" s="632"/>
      <c r="E26" s="633"/>
      <c r="F26" s="637"/>
      <c r="G26" s="640"/>
      <c r="H26" s="632"/>
      <c r="I26" s="632"/>
      <c r="J26" s="632"/>
      <c r="K26" s="633"/>
      <c r="L26" s="637"/>
      <c r="M26" s="640"/>
      <c r="N26" s="632"/>
      <c r="O26" s="632"/>
      <c r="P26" s="632"/>
      <c r="Q26" s="633"/>
      <c r="R26" s="637"/>
      <c r="S26" s="640"/>
      <c r="T26" s="632"/>
      <c r="U26" s="632"/>
      <c r="V26" s="632"/>
      <c r="W26" s="633"/>
    </row>
    <row r="27" spans="1:23" ht="22.35" customHeight="1">
      <c r="A27" s="632"/>
      <c r="B27" s="632"/>
      <c r="C27" s="632"/>
      <c r="D27" s="632"/>
      <c r="E27" s="632"/>
      <c r="F27" s="637"/>
      <c r="G27" s="632"/>
      <c r="H27" s="632"/>
      <c r="I27" s="632"/>
      <c r="J27" s="632"/>
      <c r="K27" s="632"/>
      <c r="L27" s="637"/>
      <c r="M27" s="632"/>
      <c r="N27" s="632"/>
      <c r="O27" s="632"/>
      <c r="P27" s="632"/>
      <c r="Q27" s="632"/>
      <c r="R27" s="637"/>
      <c r="S27" s="632"/>
      <c r="T27" s="632"/>
      <c r="U27" s="632"/>
      <c r="V27" s="632"/>
      <c r="W27" s="632"/>
    </row>
    <row r="28" spans="1:23" ht="60.75" customHeight="1">
      <c r="A28" s="640"/>
      <c r="B28" s="632"/>
      <c r="C28" s="632"/>
      <c r="D28" s="632"/>
      <c r="E28" s="633"/>
      <c r="F28" s="637"/>
      <c r="G28" s="640"/>
      <c r="H28" s="632"/>
      <c r="I28" s="632"/>
      <c r="J28" s="632"/>
      <c r="K28" s="633"/>
      <c r="L28" s="637"/>
      <c r="M28" s="640"/>
      <c r="N28" s="632"/>
      <c r="O28" s="632"/>
      <c r="P28" s="632"/>
      <c r="Q28" s="633"/>
      <c r="R28" s="637"/>
      <c r="S28" s="640"/>
      <c r="T28" s="632"/>
      <c r="U28" s="632"/>
      <c r="V28" s="632"/>
      <c r="W28" s="633"/>
    </row>
  </sheetData>
  <mergeCells count="4">
    <mergeCell ref="T8:W8"/>
    <mergeCell ref="A3:K3"/>
    <mergeCell ref="A4:K4"/>
    <mergeCell ref="M4:W4"/>
  </mergeCells>
  <printOptions horizontalCentered="1" verticalCentered="1"/>
  <pageMargins left="0.59055118110236227" right="0.59055118110236227" top="0.19685039370078741" bottom="0.19685039370078741" header="0.11811023622047245" footer="0.11811023622047245"/>
  <pageSetup scale="95" fitToHeight="0"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wksReunions">
    <pageSetUpPr fitToPage="1"/>
  </sheetPr>
  <dimension ref="A1:N30"/>
  <sheetViews>
    <sheetView showGridLines="0" showRowColHeaders="0" workbookViewId="0"/>
  </sheetViews>
  <sheetFormatPr defaultColWidth="9.140625" defaultRowHeight="15" zeroHeight="1"/>
  <cols>
    <col min="1" max="1" width="3.5703125" customWidth="1"/>
    <col min="2" max="2" width="5" customWidth="1"/>
    <col min="3" max="3" width="10.7109375" customWidth="1"/>
    <col min="4" max="4" width="5" customWidth="1"/>
    <col min="5" max="5" width="7.140625" customWidth="1"/>
    <col min="6" max="6" width="2.140625" customWidth="1"/>
    <col min="7" max="7" width="5" customWidth="1"/>
    <col min="8" max="8" width="1.42578125" customWidth="1"/>
    <col min="9" max="9" width="10" customWidth="1"/>
    <col min="10" max="10" width="1.85546875" customWidth="1"/>
    <col min="11" max="11" width="2.140625" customWidth="1"/>
    <col min="12" max="12" width="14" customWidth="1"/>
    <col min="13" max="13" width="2.140625" customWidth="1"/>
    <col min="14" max="14" width="11" customWidth="1"/>
  </cols>
  <sheetData>
    <row r="1" spans="1:14" ht="24.75">
      <c r="B1" s="312"/>
      <c r="C1" s="312"/>
      <c r="D1" s="312"/>
      <c r="E1" s="312"/>
      <c r="F1" s="802" t="str">
        <f ca="1">'GPlan-Translations'!C258</f>
        <v>Reunião</v>
      </c>
      <c r="G1" s="802"/>
      <c r="H1" s="802"/>
      <c r="I1" s="802"/>
      <c r="J1" s="312"/>
      <c r="K1" s="312"/>
      <c r="L1" s="312"/>
      <c r="M1" s="312"/>
      <c r="N1" s="312"/>
    </row>
    <row r="2" spans="1:14" ht="37.5" customHeight="1">
      <c r="A2" s="306" t="str">
        <f ca="1">'GPlan-Translations'!C259</f>
        <v>Nome da reunião:</v>
      </c>
      <c r="B2" s="307"/>
      <c r="C2" s="307"/>
      <c r="D2" s="307"/>
      <c r="E2" s="308"/>
      <c r="F2" s="308"/>
      <c r="G2" s="308"/>
      <c r="H2" s="308"/>
      <c r="I2" s="308"/>
      <c r="J2" s="308"/>
      <c r="K2" s="308"/>
      <c r="L2" s="308"/>
      <c r="M2" s="308"/>
      <c r="N2" s="308"/>
    </row>
    <row r="3" spans="1:14" ht="26.25" customHeight="1">
      <c r="A3" s="306" t="str">
        <f ca="1">'GPlan-Translations'!C260</f>
        <v>Local:</v>
      </c>
      <c r="B3" s="307"/>
      <c r="C3" s="308"/>
      <c r="D3" s="308"/>
      <c r="E3" s="308"/>
      <c r="F3" s="308"/>
      <c r="G3" s="308"/>
      <c r="H3" s="308"/>
      <c r="I3" s="308"/>
      <c r="J3" s="308"/>
      <c r="K3" s="308"/>
      <c r="L3" s="308"/>
      <c r="M3" s="308"/>
      <c r="N3" s="308"/>
    </row>
    <row r="4" spans="1:14" ht="26.25" customHeight="1">
      <c r="A4" s="306" t="str">
        <f ca="1">'GPlan-Translations'!C261</f>
        <v>Data:</v>
      </c>
      <c r="B4" s="307"/>
      <c r="C4" s="308"/>
      <c r="D4" s="308"/>
      <c r="E4" s="308"/>
      <c r="F4" s="308"/>
      <c r="G4" s="308"/>
      <c r="H4" s="307"/>
      <c r="I4" s="306" t="str">
        <f ca="1">'GPlan-Translations'!C262</f>
        <v>Hora:</v>
      </c>
      <c r="J4" s="308"/>
      <c r="K4" s="308"/>
      <c r="L4" s="308"/>
      <c r="M4" s="308"/>
      <c r="N4" s="308"/>
    </row>
    <row r="5" spans="1:14" ht="26.25" customHeight="1">
      <c r="A5" s="306" t="str">
        <f ca="1">'GPlan-Translations'!C263</f>
        <v>Participantes:</v>
      </c>
      <c r="B5" s="307"/>
      <c r="C5" s="307"/>
      <c r="D5" s="307"/>
      <c r="E5" s="307"/>
      <c r="F5" s="307"/>
      <c r="G5" s="307"/>
      <c r="H5" s="307"/>
      <c r="I5" s="307"/>
      <c r="J5" s="307"/>
      <c r="K5" s="307"/>
      <c r="L5" s="307"/>
      <c r="M5" s="307"/>
      <c r="N5" s="307"/>
    </row>
    <row r="6" spans="1:14" ht="26.25" customHeight="1">
      <c r="A6" s="308"/>
      <c r="B6" s="308"/>
      <c r="C6" s="308"/>
      <c r="D6" s="308"/>
      <c r="E6" s="308"/>
      <c r="F6" s="308"/>
      <c r="G6" s="308"/>
      <c r="H6" s="308"/>
      <c r="I6" s="308"/>
      <c r="J6" s="308"/>
      <c r="K6" s="308"/>
      <c r="L6" s="308"/>
      <c r="M6" s="308"/>
      <c r="N6" s="308"/>
    </row>
    <row r="7" spans="1:14" ht="26.25" customHeight="1">
      <c r="A7" s="308"/>
      <c r="B7" s="308"/>
      <c r="C7" s="308"/>
      <c r="D7" s="308"/>
      <c r="E7" s="308"/>
      <c r="F7" s="308"/>
      <c r="G7" s="308"/>
      <c r="H7" s="308"/>
      <c r="I7" s="308"/>
      <c r="J7" s="308"/>
      <c r="K7" s="308"/>
      <c r="L7" s="308"/>
      <c r="M7" s="308"/>
      <c r="N7" s="308"/>
    </row>
    <row r="8" spans="1:14" ht="26.25" customHeight="1">
      <c r="A8" s="308"/>
      <c r="B8" s="308"/>
      <c r="C8" s="308"/>
      <c r="D8" s="308"/>
      <c r="E8" s="308"/>
      <c r="F8" s="308"/>
      <c r="G8" s="308"/>
      <c r="H8" s="308"/>
      <c r="I8" s="308"/>
      <c r="J8" s="308"/>
      <c r="K8" s="308"/>
      <c r="L8" s="308"/>
      <c r="M8" s="308"/>
      <c r="N8" s="308"/>
    </row>
    <row r="9" spans="1:14" ht="37.5" customHeight="1">
      <c r="A9" s="306" t="str">
        <f ca="1">'GPlan-Translations'!C264</f>
        <v>Itens da agenda</v>
      </c>
      <c r="B9" s="307"/>
      <c r="C9" s="307"/>
      <c r="D9" s="307"/>
      <c r="E9" s="307"/>
      <c r="F9" s="307"/>
      <c r="G9" s="307"/>
      <c r="H9" s="307"/>
      <c r="I9" s="307"/>
      <c r="J9" s="307"/>
      <c r="K9" s="307"/>
      <c r="L9" s="307"/>
      <c r="M9" s="307"/>
      <c r="N9" s="307"/>
    </row>
    <row r="10" spans="1:14" ht="26.25" customHeight="1">
      <c r="A10" s="306" t="s">
        <v>1095</v>
      </c>
      <c r="B10" s="308"/>
      <c r="C10" s="308"/>
      <c r="D10" s="308"/>
      <c r="E10" s="308"/>
      <c r="F10" s="308"/>
      <c r="G10" s="308"/>
      <c r="H10" s="308"/>
      <c r="I10" s="308"/>
      <c r="J10" s="308"/>
      <c r="K10" s="308"/>
      <c r="L10" s="308"/>
      <c r="M10" s="308"/>
      <c r="N10" s="308"/>
    </row>
    <row r="11" spans="1:14" ht="26.25" customHeight="1">
      <c r="A11" s="306" t="s">
        <v>1096</v>
      </c>
      <c r="B11" s="308"/>
      <c r="C11" s="308"/>
      <c r="D11" s="308"/>
      <c r="E11" s="308"/>
      <c r="F11" s="308"/>
      <c r="G11" s="308"/>
      <c r="H11" s="308"/>
      <c r="I11" s="308"/>
      <c r="J11" s="308"/>
      <c r="K11" s="308"/>
      <c r="L11" s="308"/>
      <c r="M11" s="308"/>
      <c r="N11" s="308"/>
    </row>
    <row r="12" spans="1:14" ht="26.25" customHeight="1">
      <c r="A12" s="306" t="s">
        <v>1097</v>
      </c>
      <c r="B12" s="308"/>
      <c r="C12" s="308"/>
      <c r="D12" s="308"/>
      <c r="E12" s="308"/>
      <c r="F12" s="308"/>
      <c r="G12" s="308"/>
      <c r="H12" s="308"/>
      <c r="I12" s="308"/>
      <c r="J12" s="308"/>
      <c r="K12" s="308"/>
      <c r="L12" s="308"/>
      <c r="M12" s="308"/>
      <c r="N12" s="308"/>
    </row>
    <row r="13" spans="1:14" ht="26.25" customHeight="1">
      <c r="A13" s="306" t="s">
        <v>1098</v>
      </c>
      <c r="B13" s="308"/>
      <c r="C13" s="308"/>
      <c r="D13" s="308"/>
      <c r="E13" s="308"/>
      <c r="F13" s="308"/>
      <c r="G13" s="308"/>
      <c r="H13" s="308"/>
      <c r="I13" s="308"/>
      <c r="J13" s="308"/>
      <c r="K13" s="308"/>
      <c r="L13" s="308"/>
      <c r="M13" s="308"/>
      <c r="N13" s="308"/>
    </row>
    <row r="14" spans="1:14" ht="26.25" customHeight="1">
      <c r="A14" s="306" t="s">
        <v>1099</v>
      </c>
      <c r="B14" s="308"/>
      <c r="C14" s="308"/>
      <c r="D14" s="308"/>
      <c r="E14" s="308"/>
      <c r="F14" s="308"/>
      <c r="G14" s="308"/>
      <c r="H14" s="308"/>
      <c r="I14" s="308"/>
      <c r="J14" s="308"/>
      <c r="K14" s="308"/>
      <c r="L14" s="308"/>
      <c r="M14" s="308"/>
      <c r="N14" s="308"/>
    </row>
    <row r="15" spans="1:14" ht="26.25" customHeight="1">
      <c r="A15" s="306" t="s">
        <v>1100</v>
      </c>
      <c r="B15" s="308"/>
      <c r="C15" s="308"/>
      <c r="D15" s="308"/>
      <c r="E15" s="308"/>
      <c r="F15" s="308"/>
      <c r="G15" s="308"/>
      <c r="H15" s="308"/>
      <c r="I15" s="308"/>
      <c r="J15" s="308"/>
      <c r="K15" s="308"/>
      <c r="L15" s="308"/>
      <c r="M15" s="308"/>
      <c r="N15" s="308"/>
    </row>
    <row r="16" spans="1:14" ht="37.5" customHeight="1">
      <c r="A16" s="306" t="str">
        <f ca="1">'GPlan-Translations'!C265</f>
        <v>Itens de ação</v>
      </c>
      <c r="B16" s="307"/>
      <c r="C16" s="307"/>
      <c r="D16" s="307"/>
      <c r="E16" s="307"/>
      <c r="F16" s="307"/>
      <c r="G16" s="801" t="str">
        <f ca="1">'GPlan-Translations'!C266</f>
        <v>Proprietário(s)</v>
      </c>
      <c r="H16" s="801"/>
      <c r="I16" s="801"/>
      <c r="J16" s="801"/>
      <c r="K16" s="307"/>
      <c r="L16" s="309" t="str">
        <f ca="1">'GPlan-Translations'!C267</f>
        <v>Data limite</v>
      </c>
      <c r="M16" s="307"/>
      <c r="N16" s="309" t="str">
        <f ca="1">'GPlan-Translations'!C268</f>
        <v>Status</v>
      </c>
    </row>
    <row r="17" spans="1:14" ht="26.25" customHeight="1">
      <c r="A17" s="308"/>
      <c r="B17" s="308"/>
      <c r="C17" s="308"/>
      <c r="D17" s="308"/>
      <c r="E17" s="308"/>
      <c r="F17" s="307"/>
      <c r="G17" s="308"/>
      <c r="H17" s="308"/>
      <c r="I17" s="308"/>
      <c r="J17" s="308"/>
      <c r="K17" s="307"/>
      <c r="L17" s="308"/>
      <c r="M17" s="307"/>
      <c r="N17" s="308"/>
    </row>
    <row r="18" spans="1:14" ht="26.25" customHeight="1">
      <c r="A18" s="308"/>
      <c r="B18" s="308"/>
      <c r="C18" s="308"/>
      <c r="D18" s="308"/>
      <c r="E18" s="308"/>
      <c r="F18" s="307"/>
      <c r="G18" s="308"/>
      <c r="H18" s="308"/>
      <c r="I18" s="308"/>
      <c r="J18" s="308"/>
      <c r="K18" s="307"/>
      <c r="L18" s="308"/>
      <c r="M18" s="307"/>
      <c r="N18" s="308"/>
    </row>
    <row r="19" spans="1:14" ht="26.25" customHeight="1">
      <c r="A19" s="308"/>
      <c r="B19" s="308"/>
      <c r="C19" s="308"/>
      <c r="D19" s="308"/>
      <c r="E19" s="308"/>
      <c r="F19" s="307"/>
      <c r="G19" s="308"/>
      <c r="H19" s="308"/>
      <c r="I19" s="308"/>
      <c r="J19" s="308"/>
      <c r="K19" s="307"/>
      <c r="L19" s="308"/>
      <c r="M19" s="307"/>
      <c r="N19" s="308"/>
    </row>
    <row r="20" spans="1:14" ht="26.25" customHeight="1">
      <c r="A20" s="308"/>
      <c r="B20" s="308"/>
      <c r="C20" s="308"/>
      <c r="D20" s="308"/>
      <c r="E20" s="308"/>
      <c r="F20" s="307"/>
      <c r="G20" s="308"/>
      <c r="H20" s="308"/>
      <c r="I20" s="308"/>
      <c r="J20" s="308"/>
      <c r="K20" s="307"/>
      <c r="L20" s="308"/>
      <c r="M20" s="307"/>
      <c r="N20" s="308"/>
    </row>
    <row r="21" spans="1:14" ht="26.25" customHeight="1">
      <c r="A21" s="308"/>
      <c r="B21" s="308"/>
      <c r="C21" s="308"/>
      <c r="D21" s="308"/>
      <c r="E21" s="308"/>
      <c r="F21" s="307"/>
      <c r="G21" s="308"/>
      <c r="H21" s="308"/>
      <c r="I21" s="308"/>
      <c r="J21" s="308"/>
      <c r="K21" s="307"/>
      <c r="L21" s="308"/>
      <c r="M21" s="307"/>
      <c r="N21" s="308"/>
    </row>
    <row r="22" spans="1:14" ht="26.25" customHeight="1">
      <c r="A22" s="308"/>
      <c r="B22" s="308"/>
      <c r="C22" s="308"/>
      <c r="D22" s="308"/>
      <c r="E22" s="308"/>
      <c r="F22" s="307"/>
      <c r="G22" s="308"/>
      <c r="H22" s="308"/>
      <c r="I22" s="308"/>
      <c r="J22" s="308"/>
      <c r="K22" s="307"/>
      <c r="L22" s="308"/>
      <c r="M22" s="307"/>
      <c r="N22" s="308"/>
    </row>
    <row r="23" spans="1:14" ht="26.25" customHeight="1">
      <c r="A23" s="308"/>
      <c r="B23" s="308"/>
      <c r="C23" s="308"/>
      <c r="D23" s="308"/>
      <c r="E23" s="308"/>
      <c r="F23" s="307"/>
      <c r="G23" s="308"/>
      <c r="H23" s="308"/>
      <c r="I23" s="308"/>
      <c r="J23" s="308"/>
      <c r="K23" s="307"/>
      <c r="L23" s="308"/>
      <c r="M23" s="307"/>
      <c r="N23" s="308"/>
    </row>
    <row r="24" spans="1:14" ht="26.25" customHeight="1">
      <c r="A24" s="308"/>
      <c r="B24" s="308"/>
      <c r="C24" s="308"/>
      <c r="D24" s="308"/>
      <c r="E24" s="308"/>
      <c r="F24" s="307"/>
      <c r="G24" s="308"/>
      <c r="H24" s="308"/>
      <c r="I24" s="308"/>
      <c r="J24" s="308"/>
      <c r="K24" s="307"/>
      <c r="L24" s="308"/>
      <c r="M24" s="307"/>
      <c r="N24" s="308"/>
    </row>
    <row r="25" spans="1:14" ht="26.25" customHeight="1">
      <c r="A25" s="308"/>
      <c r="B25" s="308"/>
      <c r="C25" s="308"/>
      <c r="D25" s="308"/>
      <c r="E25" s="308"/>
      <c r="F25" s="307"/>
      <c r="G25" s="308"/>
      <c r="H25" s="308"/>
      <c r="I25" s="308"/>
      <c r="J25" s="308"/>
      <c r="K25" s="307"/>
      <c r="L25" s="308"/>
      <c r="M25" s="307"/>
      <c r="N25" s="308"/>
    </row>
    <row r="26" spans="1:14" ht="26.25" customHeight="1">
      <c r="A26" s="308"/>
      <c r="B26" s="308"/>
      <c r="C26" s="308"/>
      <c r="D26" s="308"/>
      <c r="E26" s="308"/>
      <c r="F26" s="307"/>
      <c r="G26" s="308"/>
      <c r="H26" s="308"/>
      <c r="I26" s="308"/>
      <c r="J26" s="308"/>
      <c r="K26" s="307"/>
      <c r="L26" s="308"/>
      <c r="M26" s="307"/>
      <c r="N26" s="308"/>
    </row>
    <row r="27" spans="1:14" ht="26.25" customHeight="1">
      <c r="A27" s="308"/>
      <c r="B27" s="308"/>
      <c r="C27" s="308"/>
      <c r="D27" s="308"/>
      <c r="E27" s="308"/>
      <c r="F27" s="307"/>
      <c r="G27" s="308"/>
      <c r="H27" s="308"/>
      <c r="I27" s="308"/>
      <c r="J27" s="308"/>
      <c r="K27" s="307"/>
      <c r="L27" s="308"/>
      <c r="M27" s="307"/>
      <c r="N27" s="308"/>
    </row>
    <row r="28" spans="1:14" ht="26.25" customHeight="1">
      <c r="A28" s="308"/>
      <c r="B28" s="308"/>
      <c r="C28" s="308"/>
      <c r="D28" s="308"/>
      <c r="E28" s="308"/>
      <c r="F28" s="307"/>
      <c r="G28" s="308"/>
      <c r="H28" s="308"/>
      <c r="I28" s="308"/>
      <c r="J28" s="308"/>
      <c r="K28" s="307"/>
      <c r="L28" s="308"/>
      <c r="M28" s="307"/>
      <c r="N28" s="308"/>
    </row>
    <row r="29" spans="1:14" ht="26.25" customHeight="1">
      <c r="A29" s="308"/>
      <c r="B29" s="308"/>
      <c r="C29" s="308"/>
      <c r="D29" s="308"/>
      <c r="E29" s="308"/>
      <c r="F29" s="307"/>
      <c r="G29" s="308"/>
      <c r="H29" s="308"/>
      <c r="I29" s="308"/>
      <c r="J29" s="308"/>
      <c r="K29" s="307"/>
      <c r="L29" s="308"/>
      <c r="M29" s="307"/>
      <c r="N29" s="308"/>
    </row>
    <row r="30" spans="1:14"/>
  </sheetData>
  <mergeCells count="2">
    <mergeCell ref="G16:J16"/>
    <mergeCell ref="F1:I1"/>
  </mergeCells>
  <printOptions horizontalCentered="1"/>
  <pageMargins left="0.59055118110236227" right="0.59055118110236227" top="0.39370078740157483" bottom="0.39370078740157483" header="0.31496062992125984" footer="0.31496062992125984"/>
  <pageSetup paperSize="9" fitToHeight="0"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6253D-0110-466C-82AE-54EC49C68BBC}">
  <sheetPr codeName="wksSquared">
    <pageSetUpPr autoPageBreaks="0" fitToPage="1"/>
  </sheetPr>
  <dimension ref="A1:W37"/>
  <sheetViews>
    <sheetView showGridLines="0" showRuler="0" view="pageBreakPreview" zoomScaleNormal="100" zoomScaleSheetLayoutView="100" workbookViewId="0"/>
  </sheetViews>
  <sheetFormatPr defaultColWidth="9.140625" defaultRowHeight="12.75"/>
  <cols>
    <col min="1" max="23" width="4.28515625" style="623" customWidth="1"/>
    <col min="24" max="16384" width="9.140625" style="623"/>
  </cols>
  <sheetData>
    <row r="1" spans="1:23" ht="22.35" customHeight="1">
      <c r="A1" s="621" t="s">
        <v>2381</v>
      </c>
      <c r="B1" s="622"/>
      <c r="C1" s="622"/>
      <c r="D1" s="622"/>
      <c r="E1" s="622"/>
      <c r="F1" s="622"/>
      <c r="G1" s="622"/>
      <c r="H1" s="622"/>
      <c r="I1" s="622"/>
      <c r="J1" s="622"/>
      <c r="K1" s="622"/>
      <c r="L1" s="622"/>
      <c r="M1" s="622"/>
      <c r="N1" s="622"/>
      <c r="O1" s="622"/>
      <c r="P1" s="622"/>
      <c r="Q1" s="622"/>
      <c r="R1" s="622"/>
      <c r="S1" s="622"/>
      <c r="T1" s="622"/>
      <c r="U1" s="622"/>
      <c r="V1" s="622"/>
      <c r="W1" s="622"/>
    </row>
    <row r="2" spans="1:23" ht="22.35" customHeight="1">
      <c r="A2" s="622"/>
      <c r="B2" s="622"/>
      <c r="C2" s="622"/>
      <c r="D2" s="622"/>
      <c r="E2" s="622"/>
      <c r="F2" s="622"/>
      <c r="G2" s="622"/>
      <c r="H2" s="622"/>
      <c r="I2" s="622"/>
      <c r="J2" s="622"/>
      <c r="K2" s="622"/>
      <c r="L2" s="622"/>
      <c r="M2" s="622"/>
      <c r="N2" s="622"/>
      <c r="O2" s="622"/>
      <c r="P2" s="622"/>
      <c r="Q2" s="622"/>
      <c r="R2" s="622"/>
      <c r="S2" s="622"/>
      <c r="T2" s="622"/>
      <c r="U2" s="622"/>
      <c r="V2" s="622"/>
      <c r="W2" s="622"/>
    </row>
    <row r="3" spans="1:23" ht="22.35" customHeight="1">
      <c r="A3" s="622"/>
      <c r="B3" s="622"/>
      <c r="C3" s="622"/>
      <c r="D3" s="622"/>
      <c r="E3" s="622"/>
      <c r="F3" s="622"/>
      <c r="G3" s="622"/>
      <c r="H3" s="622"/>
      <c r="I3" s="622"/>
      <c r="J3" s="622"/>
      <c r="K3" s="622"/>
      <c r="L3" s="622"/>
      <c r="M3" s="622"/>
      <c r="N3" s="622"/>
      <c r="O3" s="622"/>
      <c r="P3" s="622"/>
      <c r="Q3" s="622"/>
      <c r="R3" s="622"/>
      <c r="S3" s="622"/>
      <c r="T3" s="622"/>
      <c r="U3" s="622"/>
      <c r="V3" s="622"/>
      <c r="W3" s="622"/>
    </row>
    <row r="4" spans="1:23" ht="22.35" customHeight="1">
      <c r="A4" s="622"/>
      <c r="B4" s="622"/>
      <c r="C4" s="622"/>
      <c r="D4" s="622"/>
      <c r="E4" s="622"/>
      <c r="F4" s="622"/>
      <c r="G4" s="622"/>
      <c r="H4" s="622"/>
      <c r="I4" s="622"/>
      <c r="J4" s="622"/>
      <c r="K4" s="622"/>
      <c r="L4" s="622"/>
      <c r="M4" s="622"/>
      <c r="N4" s="622"/>
      <c r="O4" s="622"/>
      <c r="P4" s="622"/>
      <c r="Q4" s="622"/>
      <c r="R4" s="622"/>
      <c r="S4" s="622"/>
      <c r="T4" s="622"/>
      <c r="U4" s="622"/>
      <c r="V4" s="622"/>
      <c r="W4" s="622"/>
    </row>
    <row r="5" spans="1:23" ht="22.35" customHeight="1">
      <c r="A5" s="622"/>
      <c r="B5" s="622"/>
      <c r="C5" s="622"/>
      <c r="D5" s="622"/>
      <c r="E5" s="622"/>
      <c r="F5" s="622"/>
      <c r="G5" s="622"/>
      <c r="H5" s="622"/>
      <c r="I5" s="622"/>
      <c r="J5" s="622"/>
      <c r="K5" s="622"/>
      <c r="L5" s="622"/>
      <c r="M5" s="622"/>
      <c r="N5" s="622"/>
      <c r="O5" s="622"/>
      <c r="P5" s="622"/>
      <c r="Q5" s="622"/>
      <c r="R5" s="622"/>
      <c r="S5" s="622"/>
      <c r="T5" s="622"/>
      <c r="U5" s="622"/>
      <c r="V5" s="622"/>
      <c r="W5" s="622"/>
    </row>
    <row r="6" spans="1:23" ht="22.35" customHeight="1">
      <c r="A6" s="622"/>
      <c r="B6" s="622"/>
      <c r="C6" s="622"/>
      <c r="D6" s="622"/>
      <c r="E6" s="622"/>
      <c r="F6" s="622"/>
      <c r="G6" s="622"/>
      <c r="H6" s="622"/>
      <c r="I6" s="622"/>
      <c r="J6" s="622"/>
      <c r="K6" s="622"/>
      <c r="L6" s="622"/>
      <c r="M6" s="622"/>
      <c r="N6" s="622"/>
      <c r="O6" s="622"/>
      <c r="P6" s="622"/>
      <c r="Q6" s="622"/>
      <c r="R6" s="622"/>
      <c r="S6" s="622"/>
      <c r="T6" s="622"/>
      <c r="U6" s="622"/>
      <c r="V6" s="622"/>
      <c r="W6" s="622"/>
    </row>
    <row r="7" spans="1:23" ht="22.35" customHeight="1">
      <c r="A7" s="622"/>
      <c r="B7" s="622"/>
      <c r="C7" s="622"/>
      <c r="D7" s="622"/>
      <c r="E7" s="622"/>
      <c r="F7" s="622"/>
      <c r="G7" s="622"/>
      <c r="H7" s="622"/>
      <c r="I7" s="622"/>
      <c r="J7" s="622"/>
      <c r="K7" s="622"/>
      <c r="L7" s="622"/>
      <c r="M7" s="622"/>
      <c r="N7" s="622"/>
      <c r="O7" s="622"/>
      <c r="P7" s="622"/>
      <c r="Q7" s="622"/>
      <c r="R7" s="622"/>
      <c r="S7" s="622"/>
      <c r="T7" s="622"/>
      <c r="U7" s="622"/>
      <c r="V7" s="622"/>
      <c r="W7" s="622"/>
    </row>
    <row r="8" spans="1:23" ht="22.35" customHeight="1">
      <c r="A8" s="622"/>
      <c r="B8" s="622"/>
      <c r="C8" s="622"/>
      <c r="D8" s="622"/>
      <c r="E8" s="622"/>
      <c r="F8" s="622"/>
      <c r="G8" s="622"/>
      <c r="H8" s="622"/>
      <c r="I8" s="622"/>
      <c r="J8" s="622"/>
      <c r="K8" s="622"/>
      <c r="L8" s="622"/>
      <c r="M8" s="622"/>
      <c r="N8" s="622"/>
      <c r="O8" s="622"/>
      <c r="P8" s="622"/>
      <c r="Q8" s="622"/>
      <c r="R8" s="622"/>
      <c r="S8" s="622"/>
      <c r="T8" s="622"/>
      <c r="U8" s="622"/>
      <c r="V8" s="622"/>
      <c r="W8" s="622"/>
    </row>
    <row r="9" spans="1:23" ht="22.35" customHeight="1">
      <c r="A9" s="622"/>
      <c r="B9" s="622"/>
      <c r="C9" s="622"/>
      <c r="D9" s="622"/>
      <c r="E9" s="622"/>
      <c r="F9" s="622"/>
      <c r="G9" s="622"/>
      <c r="H9" s="622"/>
      <c r="I9" s="622"/>
      <c r="J9" s="622"/>
      <c r="K9" s="622"/>
      <c r="L9" s="622"/>
      <c r="M9" s="622"/>
      <c r="N9" s="622"/>
      <c r="O9" s="622"/>
      <c r="P9" s="622"/>
      <c r="Q9" s="622"/>
      <c r="R9" s="622"/>
      <c r="S9" s="622"/>
      <c r="T9" s="622"/>
      <c r="U9" s="622"/>
      <c r="V9" s="622"/>
      <c r="W9" s="622"/>
    </row>
    <row r="10" spans="1:23" ht="22.35" customHeight="1">
      <c r="A10" s="622"/>
      <c r="B10" s="622"/>
      <c r="C10" s="622"/>
      <c r="D10" s="622"/>
      <c r="E10" s="622"/>
      <c r="F10" s="622"/>
      <c r="G10" s="622"/>
      <c r="H10" s="622"/>
      <c r="I10" s="622"/>
      <c r="J10" s="622"/>
      <c r="K10" s="622"/>
      <c r="L10" s="622"/>
      <c r="M10" s="622"/>
      <c r="N10" s="622"/>
      <c r="O10" s="622"/>
      <c r="P10" s="622"/>
      <c r="Q10" s="622"/>
      <c r="R10" s="622"/>
      <c r="S10" s="622"/>
      <c r="T10" s="622"/>
      <c r="U10" s="622"/>
      <c r="V10" s="622"/>
      <c r="W10" s="622"/>
    </row>
    <row r="11" spans="1:23" ht="22.35" customHeight="1">
      <c r="A11" s="622"/>
      <c r="B11" s="622"/>
      <c r="C11" s="622"/>
      <c r="D11" s="622"/>
      <c r="E11" s="622"/>
      <c r="F11" s="622"/>
      <c r="G11" s="622"/>
      <c r="H11" s="622"/>
      <c r="I11" s="622"/>
      <c r="J11" s="622"/>
      <c r="K11" s="622"/>
      <c r="L11" s="622"/>
      <c r="M11" s="622"/>
      <c r="N11" s="622"/>
      <c r="O11" s="622"/>
      <c r="P11" s="622"/>
      <c r="Q11" s="622"/>
      <c r="R11" s="622"/>
      <c r="S11" s="622"/>
      <c r="T11" s="622"/>
      <c r="U11" s="622"/>
      <c r="V11" s="622"/>
      <c r="W11" s="622"/>
    </row>
    <row r="12" spans="1:23" ht="22.35" customHeight="1">
      <c r="A12" s="622"/>
      <c r="B12" s="622"/>
      <c r="C12" s="622"/>
      <c r="D12" s="622"/>
      <c r="E12" s="622"/>
      <c r="F12" s="622"/>
      <c r="G12" s="622"/>
      <c r="H12" s="622"/>
      <c r="I12" s="622"/>
      <c r="J12" s="622"/>
      <c r="K12" s="622"/>
      <c r="L12" s="622"/>
      <c r="M12" s="622"/>
      <c r="N12" s="622"/>
      <c r="O12" s="622"/>
      <c r="P12" s="622"/>
      <c r="Q12" s="622"/>
      <c r="R12" s="622"/>
      <c r="S12" s="622"/>
      <c r="T12" s="622"/>
      <c r="U12" s="622"/>
      <c r="V12" s="622"/>
      <c r="W12" s="622"/>
    </row>
    <row r="13" spans="1:23" ht="22.35" customHeight="1">
      <c r="A13" s="622"/>
      <c r="B13" s="622"/>
      <c r="C13" s="622"/>
      <c r="D13" s="622"/>
      <c r="E13" s="622"/>
      <c r="F13" s="622"/>
      <c r="G13" s="622"/>
      <c r="H13" s="622"/>
      <c r="I13" s="622"/>
      <c r="J13" s="622"/>
      <c r="K13" s="622"/>
      <c r="L13" s="622"/>
      <c r="M13" s="622"/>
      <c r="N13" s="622"/>
      <c r="O13" s="622"/>
      <c r="P13" s="622"/>
      <c r="Q13" s="622"/>
      <c r="R13" s="622"/>
      <c r="S13" s="622"/>
      <c r="T13" s="622"/>
      <c r="U13" s="622"/>
      <c r="V13" s="622"/>
      <c r="W13" s="622"/>
    </row>
    <row r="14" spans="1:23" ht="22.35" customHeight="1">
      <c r="A14" s="622"/>
      <c r="B14" s="622"/>
      <c r="C14" s="622"/>
      <c r="D14" s="622"/>
      <c r="E14" s="622"/>
      <c r="F14" s="622"/>
      <c r="G14" s="622"/>
      <c r="H14" s="622"/>
      <c r="I14" s="622"/>
      <c r="J14" s="622"/>
      <c r="K14" s="622"/>
      <c r="L14" s="622"/>
      <c r="M14" s="622"/>
      <c r="N14" s="622"/>
      <c r="O14" s="622"/>
      <c r="P14" s="622"/>
      <c r="Q14" s="622"/>
      <c r="R14" s="622"/>
      <c r="S14" s="622"/>
      <c r="T14" s="622"/>
      <c r="U14" s="622"/>
      <c r="V14" s="622"/>
      <c r="W14" s="622"/>
    </row>
    <row r="15" spans="1:23" ht="22.35" customHeight="1">
      <c r="A15" s="622"/>
      <c r="B15" s="622"/>
      <c r="C15" s="622"/>
      <c r="D15" s="622"/>
      <c r="E15" s="622"/>
      <c r="F15" s="622"/>
      <c r="G15" s="622"/>
      <c r="H15" s="622"/>
      <c r="I15" s="622"/>
      <c r="J15" s="622"/>
      <c r="K15" s="622"/>
      <c r="L15" s="622"/>
      <c r="M15" s="622"/>
      <c r="N15" s="622"/>
      <c r="O15" s="622"/>
      <c r="P15" s="622"/>
      <c r="Q15" s="622"/>
      <c r="R15" s="622"/>
      <c r="S15" s="622"/>
      <c r="T15" s="622"/>
      <c r="U15" s="622"/>
      <c r="V15" s="622"/>
      <c r="W15" s="622"/>
    </row>
    <row r="16" spans="1:23" ht="22.35" customHeight="1">
      <c r="A16" s="622"/>
      <c r="B16" s="622"/>
      <c r="C16" s="622"/>
      <c r="D16" s="622"/>
      <c r="E16" s="622"/>
      <c r="F16" s="622"/>
      <c r="G16" s="622"/>
      <c r="H16" s="622"/>
      <c r="I16" s="622"/>
      <c r="J16" s="622"/>
      <c r="K16" s="622"/>
      <c r="L16" s="622"/>
      <c r="M16" s="622"/>
      <c r="N16" s="622"/>
      <c r="O16" s="622"/>
      <c r="P16" s="622"/>
      <c r="Q16" s="622"/>
      <c r="R16" s="622"/>
      <c r="S16" s="622"/>
      <c r="T16" s="622"/>
      <c r="U16" s="622"/>
      <c r="V16" s="622"/>
      <c r="W16" s="622"/>
    </row>
    <row r="17" spans="1:23" ht="22.35" customHeight="1">
      <c r="A17" s="622"/>
      <c r="B17" s="622"/>
      <c r="C17" s="622"/>
      <c r="D17" s="622"/>
      <c r="E17" s="622"/>
      <c r="F17" s="622"/>
      <c r="G17" s="622"/>
      <c r="H17" s="622"/>
      <c r="I17" s="622"/>
      <c r="J17" s="622"/>
      <c r="K17" s="622"/>
      <c r="L17" s="622"/>
      <c r="M17" s="622"/>
      <c r="N17" s="622"/>
      <c r="O17" s="622"/>
      <c r="P17" s="622"/>
      <c r="Q17" s="622"/>
      <c r="R17" s="622"/>
      <c r="S17" s="622"/>
      <c r="T17" s="622"/>
      <c r="U17" s="622"/>
      <c r="V17" s="622"/>
      <c r="W17" s="622"/>
    </row>
    <row r="18" spans="1:23" ht="22.35" customHeight="1">
      <c r="A18" s="622"/>
      <c r="B18" s="622"/>
      <c r="C18" s="622"/>
      <c r="D18" s="622"/>
      <c r="E18" s="622"/>
      <c r="F18" s="622"/>
      <c r="G18" s="622"/>
      <c r="H18" s="622"/>
      <c r="I18" s="622"/>
      <c r="J18" s="622"/>
      <c r="K18" s="622"/>
      <c r="L18" s="622"/>
      <c r="M18" s="622"/>
      <c r="N18" s="622"/>
      <c r="O18" s="622"/>
      <c r="P18" s="622"/>
      <c r="Q18" s="622"/>
      <c r="R18" s="622"/>
      <c r="S18" s="622"/>
      <c r="T18" s="622"/>
      <c r="U18" s="622"/>
      <c r="V18" s="622"/>
      <c r="W18" s="622"/>
    </row>
    <row r="19" spans="1:23" ht="22.35" customHeight="1">
      <c r="A19" s="622"/>
      <c r="B19" s="622"/>
      <c r="C19" s="622"/>
      <c r="D19" s="622"/>
      <c r="E19" s="622"/>
      <c r="F19" s="622"/>
      <c r="G19" s="622"/>
      <c r="H19" s="622"/>
      <c r="I19" s="622"/>
      <c r="J19" s="622"/>
      <c r="K19" s="622"/>
      <c r="L19" s="622"/>
      <c r="M19" s="622"/>
      <c r="N19" s="622"/>
      <c r="O19" s="622"/>
      <c r="P19" s="622"/>
      <c r="Q19" s="622"/>
      <c r="R19" s="622"/>
      <c r="S19" s="622"/>
      <c r="T19" s="622"/>
      <c r="U19" s="622"/>
      <c r="V19" s="622"/>
      <c r="W19" s="622"/>
    </row>
    <row r="20" spans="1:23" ht="22.35" customHeight="1">
      <c r="A20" s="622"/>
      <c r="B20" s="622"/>
      <c r="C20" s="622"/>
      <c r="D20" s="622"/>
      <c r="E20" s="622"/>
      <c r="F20" s="622"/>
      <c r="G20" s="622"/>
      <c r="H20" s="622"/>
      <c r="I20" s="622"/>
      <c r="J20" s="622"/>
      <c r="K20" s="622"/>
      <c r="L20" s="622"/>
      <c r="M20" s="622"/>
      <c r="N20" s="622"/>
      <c r="O20" s="622"/>
      <c r="P20" s="622"/>
      <c r="Q20" s="622"/>
      <c r="R20" s="622"/>
      <c r="S20" s="622"/>
      <c r="T20" s="622"/>
      <c r="U20" s="622"/>
      <c r="V20" s="622"/>
      <c r="W20" s="622"/>
    </row>
    <row r="21" spans="1:23" ht="22.35" customHeight="1">
      <c r="A21" s="622"/>
      <c r="B21" s="622"/>
      <c r="C21" s="622"/>
      <c r="D21" s="622"/>
      <c r="E21" s="622"/>
      <c r="F21" s="622"/>
      <c r="G21" s="622"/>
      <c r="H21" s="622"/>
      <c r="I21" s="622"/>
      <c r="J21" s="622"/>
      <c r="K21" s="622"/>
      <c r="L21" s="622"/>
      <c r="M21" s="622"/>
      <c r="N21" s="622"/>
      <c r="O21" s="622"/>
      <c r="P21" s="622"/>
      <c r="Q21" s="622"/>
      <c r="R21" s="622"/>
      <c r="S21" s="622"/>
      <c r="T21" s="622"/>
      <c r="U21" s="622"/>
      <c r="V21" s="622"/>
      <c r="W21" s="622"/>
    </row>
    <row r="22" spans="1:23" ht="22.35" customHeight="1">
      <c r="A22" s="622"/>
      <c r="B22" s="622"/>
      <c r="C22" s="622"/>
      <c r="D22" s="622"/>
      <c r="E22" s="622"/>
      <c r="F22" s="622"/>
      <c r="G22" s="622"/>
      <c r="H22" s="622"/>
      <c r="I22" s="622"/>
      <c r="J22" s="622"/>
      <c r="K22" s="622"/>
      <c r="L22" s="622"/>
      <c r="M22" s="622"/>
      <c r="N22" s="622"/>
      <c r="O22" s="622"/>
      <c r="P22" s="622"/>
      <c r="Q22" s="622"/>
      <c r="R22" s="622"/>
      <c r="S22" s="622"/>
      <c r="T22" s="622"/>
      <c r="U22" s="622"/>
      <c r="V22" s="622"/>
      <c r="W22" s="622"/>
    </row>
    <row r="23" spans="1:23" ht="22.35" customHeight="1">
      <c r="A23" s="622"/>
      <c r="B23" s="622"/>
      <c r="C23" s="622"/>
      <c r="D23" s="622"/>
      <c r="E23" s="622"/>
      <c r="F23" s="622"/>
      <c r="G23" s="622"/>
      <c r="H23" s="622"/>
      <c r="I23" s="622"/>
      <c r="J23" s="622"/>
      <c r="K23" s="622"/>
      <c r="L23" s="622"/>
      <c r="M23" s="622"/>
      <c r="N23" s="622"/>
      <c r="O23" s="622"/>
      <c r="P23" s="622"/>
      <c r="Q23" s="622"/>
      <c r="R23" s="622"/>
      <c r="S23" s="622"/>
      <c r="T23" s="622"/>
      <c r="U23" s="622"/>
      <c r="V23" s="622"/>
      <c r="W23" s="622"/>
    </row>
    <row r="24" spans="1:23" ht="22.35" customHeight="1">
      <c r="A24" s="622"/>
      <c r="B24" s="622"/>
      <c r="C24" s="622"/>
      <c r="D24" s="622"/>
      <c r="E24" s="622"/>
      <c r="F24" s="622"/>
      <c r="G24" s="622"/>
      <c r="H24" s="622"/>
      <c r="I24" s="622"/>
      <c r="J24" s="622"/>
      <c r="K24" s="622"/>
      <c r="L24" s="622"/>
      <c r="M24" s="622"/>
      <c r="N24" s="622"/>
      <c r="O24" s="622"/>
      <c r="P24" s="622"/>
      <c r="Q24" s="622"/>
      <c r="R24" s="622"/>
      <c r="S24" s="622"/>
      <c r="T24" s="622"/>
      <c r="U24" s="622"/>
      <c r="V24" s="622"/>
      <c r="W24" s="622"/>
    </row>
    <row r="25" spans="1:23" ht="22.35" customHeight="1">
      <c r="A25" s="622"/>
      <c r="B25" s="622"/>
      <c r="C25" s="622"/>
      <c r="D25" s="622"/>
      <c r="E25" s="622"/>
      <c r="F25" s="622"/>
      <c r="G25" s="622"/>
      <c r="H25" s="622"/>
      <c r="I25" s="622"/>
      <c r="J25" s="622"/>
      <c r="K25" s="622"/>
      <c r="L25" s="622"/>
      <c r="M25" s="622"/>
      <c r="N25" s="622"/>
      <c r="O25" s="622"/>
      <c r="P25" s="622"/>
      <c r="Q25" s="622"/>
      <c r="R25" s="622"/>
      <c r="S25" s="622"/>
      <c r="T25" s="622"/>
      <c r="U25" s="622"/>
      <c r="V25" s="622"/>
      <c r="W25" s="622"/>
    </row>
    <row r="26" spans="1:23" ht="22.35" customHeight="1">
      <c r="A26" s="622"/>
      <c r="B26" s="622"/>
      <c r="C26" s="622"/>
      <c r="D26" s="622"/>
      <c r="E26" s="622"/>
      <c r="F26" s="622"/>
      <c r="G26" s="622"/>
      <c r="H26" s="622"/>
      <c r="I26" s="622"/>
      <c r="J26" s="622"/>
      <c r="K26" s="622"/>
      <c r="L26" s="622"/>
      <c r="M26" s="622"/>
      <c r="N26" s="622"/>
      <c r="O26" s="622"/>
      <c r="P26" s="622"/>
      <c r="Q26" s="622"/>
      <c r="R26" s="622"/>
      <c r="S26" s="622"/>
      <c r="T26" s="622"/>
      <c r="U26" s="622"/>
      <c r="V26" s="622"/>
      <c r="W26" s="622"/>
    </row>
    <row r="27" spans="1:23" ht="22.35" customHeight="1">
      <c r="A27" s="622"/>
      <c r="B27" s="622"/>
      <c r="C27" s="622"/>
      <c r="D27" s="622"/>
      <c r="E27" s="622"/>
      <c r="F27" s="622"/>
      <c r="G27" s="622"/>
      <c r="H27" s="622"/>
      <c r="I27" s="622"/>
      <c r="J27" s="622"/>
      <c r="K27" s="622"/>
      <c r="L27" s="622"/>
      <c r="M27" s="622"/>
      <c r="N27" s="622"/>
      <c r="O27" s="622"/>
      <c r="P27" s="622"/>
      <c r="Q27" s="622"/>
      <c r="R27" s="622"/>
      <c r="S27" s="622"/>
      <c r="T27" s="622"/>
      <c r="U27" s="622"/>
      <c r="V27" s="622"/>
      <c r="W27" s="622"/>
    </row>
    <row r="28" spans="1:23" ht="22.35" customHeight="1">
      <c r="A28" s="622"/>
      <c r="B28" s="622"/>
      <c r="C28" s="622"/>
      <c r="D28" s="622"/>
      <c r="E28" s="622"/>
      <c r="F28" s="622"/>
      <c r="G28" s="622"/>
      <c r="H28" s="622"/>
      <c r="I28" s="622"/>
      <c r="J28" s="622"/>
      <c r="K28" s="622"/>
      <c r="L28" s="622"/>
      <c r="M28" s="622"/>
      <c r="N28" s="622"/>
      <c r="O28" s="622"/>
      <c r="P28" s="622"/>
      <c r="Q28" s="622"/>
      <c r="R28" s="622"/>
      <c r="S28" s="622"/>
      <c r="T28" s="622"/>
      <c r="U28" s="622"/>
      <c r="V28" s="622"/>
      <c r="W28" s="622"/>
    </row>
    <row r="29" spans="1:23" ht="22.35" customHeight="1">
      <c r="A29" s="622"/>
      <c r="B29" s="622"/>
      <c r="C29" s="622"/>
      <c r="D29" s="622"/>
      <c r="E29" s="622"/>
      <c r="F29" s="622"/>
      <c r="G29" s="622"/>
      <c r="H29" s="622"/>
      <c r="I29" s="622"/>
      <c r="J29" s="622"/>
      <c r="K29" s="622"/>
      <c r="L29" s="622"/>
      <c r="M29" s="622"/>
      <c r="N29" s="622"/>
      <c r="O29" s="622"/>
      <c r="P29" s="622"/>
      <c r="Q29" s="622"/>
      <c r="R29" s="622"/>
      <c r="S29" s="622"/>
      <c r="T29" s="622"/>
      <c r="U29" s="622"/>
      <c r="V29" s="622"/>
      <c r="W29" s="622"/>
    </row>
    <row r="30" spans="1:23" ht="22.35" customHeight="1">
      <c r="A30" s="622"/>
      <c r="B30" s="622"/>
      <c r="C30" s="622"/>
      <c r="D30" s="622"/>
      <c r="E30" s="622"/>
      <c r="F30" s="622"/>
      <c r="G30" s="622"/>
      <c r="H30" s="622"/>
      <c r="I30" s="622"/>
      <c r="J30" s="622"/>
      <c r="K30" s="622"/>
      <c r="L30" s="622"/>
      <c r="M30" s="622"/>
      <c r="N30" s="622"/>
      <c r="O30" s="622"/>
      <c r="P30" s="622"/>
      <c r="Q30" s="622"/>
      <c r="R30" s="622"/>
      <c r="S30" s="622"/>
      <c r="T30" s="622"/>
      <c r="U30" s="622"/>
      <c r="V30" s="622"/>
      <c r="W30" s="622"/>
    </row>
    <row r="31" spans="1:23" ht="22.35" customHeight="1">
      <c r="A31" s="622"/>
      <c r="B31" s="622"/>
      <c r="C31" s="622"/>
      <c r="D31" s="622"/>
      <c r="E31" s="622"/>
      <c r="F31" s="622"/>
      <c r="G31" s="622"/>
      <c r="H31" s="622"/>
      <c r="I31" s="622"/>
      <c r="J31" s="622"/>
      <c r="K31" s="622"/>
      <c r="L31" s="622"/>
      <c r="M31" s="622"/>
      <c r="N31" s="622"/>
      <c r="O31" s="622"/>
      <c r="P31" s="622"/>
      <c r="Q31" s="622"/>
      <c r="R31" s="622"/>
      <c r="S31" s="622"/>
      <c r="T31" s="622"/>
      <c r="U31" s="622"/>
      <c r="V31" s="622"/>
      <c r="W31" s="622"/>
    </row>
    <row r="32" spans="1:23" ht="22.35" customHeight="1">
      <c r="A32" s="622"/>
      <c r="B32" s="622"/>
      <c r="C32" s="622"/>
      <c r="D32" s="622"/>
      <c r="E32" s="622"/>
      <c r="F32" s="622"/>
      <c r="G32" s="622"/>
      <c r="H32" s="622"/>
      <c r="I32" s="622"/>
      <c r="J32" s="622"/>
      <c r="K32" s="622"/>
      <c r="L32" s="622"/>
      <c r="M32" s="622"/>
      <c r="N32" s="622"/>
      <c r="O32" s="622"/>
      <c r="P32" s="622"/>
      <c r="Q32" s="622"/>
      <c r="R32" s="622"/>
      <c r="S32" s="622"/>
      <c r="T32" s="622"/>
      <c r="U32" s="622"/>
      <c r="V32" s="622"/>
      <c r="W32" s="622"/>
    </row>
    <row r="33" spans="1:23" ht="22.35" customHeight="1">
      <c r="A33" s="622"/>
      <c r="B33" s="622"/>
      <c r="C33" s="622"/>
      <c r="D33" s="622"/>
      <c r="E33" s="622"/>
      <c r="F33" s="622"/>
      <c r="G33" s="622"/>
      <c r="H33" s="622"/>
      <c r="I33" s="622"/>
      <c r="J33" s="622"/>
      <c r="K33" s="622"/>
      <c r="L33" s="622"/>
      <c r="M33" s="622"/>
      <c r="N33" s="622"/>
      <c r="O33" s="622"/>
      <c r="P33" s="622"/>
      <c r="Q33" s="622"/>
      <c r="R33" s="622"/>
      <c r="S33" s="622"/>
      <c r="T33" s="622"/>
      <c r="U33" s="622"/>
      <c r="V33" s="622"/>
      <c r="W33" s="622"/>
    </row>
    <row r="34" spans="1:23" ht="22.35" customHeight="1">
      <c r="A34" s="622"/>
      <c r="B34" s="622"/>
      <c r="C34" s="622"/>
      <c r="D34" s="622"/>
      <c r="E34" s="622"/>
      <c r="F34" s="622"/>
      <c r="G34" s="622"/>
      <c r="H34" s="622"/>
      <c r="I34" s="622"/>
      <c r="J34" s="622"/>
      <c r="K34" s="622"/>
      <c r="L34" s="622"/>
      <c r="M34" s="622"/>
      <c r="N34" s="622"/>
      <c r="O34" s="622"/>
      <c r="P34" s="622"/>
      <c r="Q34" s="622"/>
      <c r="R34" s="622"/>
      <c r="S34" s="622"/>
      <c r="T34" s="622"/>
      <c r="U34" s="622"/>
      <c r="V34" s="622"/>
      <c r="W34" s="622"/>
    </row>
    <row r="35" spans="1:23" ht="22.35" customHeight="1">
      <c r="A35" s="622"/>
      <c r="B35" s="622"/>
      <c r="C35" s="622"/>
      <c r="D35" s="622"/>
      <c r="E35" s="622"/>
      <c r="F35" s="622"/>
      <c r="G35" s="622"/>
      <c r="H35" s="622"/>
      <c r="I35" s="622"/>
      <c r="J35" s="622"/>
      <c r="K35" s="622"/>
      <c r="L35" s="622"/>
      <c r="M35" s="622"/>
      <c r="N35" s="622"/>
      <c r="O35" s="622"/>
      <c r="P35" s="622"/>
      <c r="Q35" s="622"/>
      <c r="R35" s="622"/>
      <c r="S35" s="622"/>
      <c r="T35" s="622"/>
      <c r="U35" s="622"/>
      <c r="V35" s="622"/>
      <c r="W35" s="622"/>
    </row>
    <row r="36" spans="1:23" ht="22.35" customHeight="1">
      <c r="A36" s="622"/>
      <c r="B36" s="622"/>
      <c r="C36" s="622"/>
      <c r="D36" s="622"/>
      <c r="E36" s="622"/>
      <c r="F36" s="622"/>
      <c r="G36" s="622"/>
      <c r="H36" s="622"/>
      <c r="I36" s="622"/>
      <c r="J36" s="622"/>
      <c r="K36" s="622"/>
      <c r="L36" s="622"/>
      <c r="M36" s="622"/>
      <c r="N36" s="622"/>
      <c r="O36" s="622"/>
      <c r="P36" s="622"/>
      <c r="Q36" s="622"/>
      <c r="R36" s="622"/>
      <c r="S36" s="622"/>
      <c r="T36" s="622"/>
      <c r="U36" s="622"/>
      <c r="V36" s="622"/>
      <c r="W36" s="622"/>
    </row>
    <row r="37" spans="1:23" ht="22.35" customHeight="1">
      <c r="A37" s="622"/>
      <c r="B37" s="622"/>
      <c r="C37" s="622"/>
      <c r="D37" s="622"/>
      <c r="E37" s="622"/>
      <c r="F37" s="622"/>
      <c r="G37" s="622"/>
      <c r="H37" s="622"/>
      <c r="I37" s="622"/>
      <c r="J37" s="622"/>
      <c r="K37" s="622"/>
      <c r="L37" s="622"/>
      <c r="M37" s="622"/>
      <c r="N37" s="622"/>
      <c r="O37" s="622"/>
      <c r="P37" s="622"/>
      <c r="Q37" s="622"/>
      <c r="R37" s="622"/>
      <c r="S37" s="622"/>
      <c r="T37" s="622"/>
      <c r="U37" s="622"/>
      <c r="V37" s="622"/>
      <c r="W37" s="622"/>
    </row>
  </sheetData>
  <printOptions horizontalCentered="1" verticalCentered="1"/>
  <pageMargins left="0.59055118110236227" right="0.59055118110236227" top="0.19685039370078741" bottom="0.19685039370078741" header="0.11811023622047245" footer="0.11811023622047245"/>
  <pageSetup scale="95" fitToHeight="0"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wksPersonalities">
    <pageSetUpPr fitToPage="1"/>
  </sheetPr>
  <dimension ref="A1:F164"/>
  <sheetViews>
    <sheetView showGridLines="0" showRowColHeaders="0" workbookViewId="0"/>
  </sheetViews>
  <sheetFormatPr defaultColWidth="9.140625" defaultRowHeight="15" customHeight="1"/>
  <cols>
    <col min="1" max="1" width="1.42578125" style="278" customWidth="1"/>
    <col min="2" max="2" width="108.5703125" style="48" customWidth="1"/>
    <col min="3" max="3" width="1.42578125" style="48" customWidth="1"/>
    <col min="4" max="4" width="108.5703125" style="48" customWidth="1"/>
    <col min="5" max="5" width="1.42578125" style="48" customWidth="1"/>
    <col min="6" max="6" width="108.5703125" style="48" customWidth="1"/>
    <col min="7" max="7" width="1.42578125" style="48" customWidth="1"/>
    <col min="8" max="16384" width="9.140625" style="48"/>
  </cols>
  <sheetData>
    <row r="1" spans="2:6" ht="20.25">
      <c r="B1" s="305" t="s">
        <v>1150</v>
      </c>
      <c r="D1" s="305" t="s">
        <v>1156</v>
      </c>
      <c r="F1" s="305" t="s">
        <v>954</v>
      </c>
    </row>
    <row r="2" spans="2:6">
      <c r="B2" s="121"/>
      <c r="D2" s="121"/>
      <c r="F2" s="121"/>
    </row>
    <row r="3" spans="2:6">
      <c r="B3" s="304" t="s">
        <v>1164</v>
      </c>
      <c r="D3" s="304" t="s">
        <v>1157</v>
      </c>
      <c r="F3" s="304" t="s">
        <v>955</v>
      </c>
    </row>
    <row r="4" spans="2:6">
      <c r="B4" s="304" t="s">
        <v>1037</v>
      </c>
      <c r="D4" s="304" t="s">
        <v>1037</v>
      </c>
      <c r="F4" s="304" t="s">
        <v>1037</v>
      </c>
    </row>
    <row r="6" spans="2:6" ht="40.5" customHeight="1">
      <c r="B6" s="311" t="s">
        <v>1151</v>
      </c>
      <c r="D6" s="311" t="s">
        <v>1158</v>
      </c>
      <c r="F6" s="311" t="s">
        <v>956</v>
      </c>
    </row>
    <row r="7" spans="2:6" ht="15" customHeight="1">
      <c r="B7" s="303"/>
      <c r="D7" s="303"/>
      <c r="F7" s="303"/>
    </row>
    <row r="8" spans="2:6" ht="51">
      <c r="B8" s="311" t="s">
        <v>1152</v>
      </c>
      <c r="D8" s="311" t="s">
        <v>1159</v>
      </c>
      <c r="F8" s="311" t="s">
        <v>957</v>
      </c>
    </row>
    <row r="9" spans="2:6" ht="15" customHeight="1">
      <c r="B9" s="303"/>
      <c r="D9" s="303"/>
      <c r="F9" s="303"/>
    </row>
    <row r="10" spans="2:6" ht="105" customHeight="1">
      <c r="B10" s="311" t="s">
        <v>1165</v>
      </c>
      <c r="D10" s="311" t="s">
        <v>1242</v>
      </c>
      <c r="F10" s="311" t="s">
        <v>958</v>
      </c>
    </row>
    <row r="11" spans="2:6">
      <c r="B11" s="311"/>
      <c r="D11" s="311"/>
      <c r="F11" s="311"/>
    </row>
    <row r="12" spans="2:6" ht="105" customHeight="1">
      <c r="B12" s="311" t="s">
        <v>1166</v>
      </c>
      <c r="D12" s="311" t="s">
        <v>1243</v>
      </c>
      <c r="F12" s="311" t="s">
        <v>959</v>
      </c>
    </row>
    <row r="13" spans="2:6">
      <c r="B13" s="311"/>
      <c r="D13" s="311"/>
      <c r="F13" s="311"/>
    </row>
    <row r="14" spans="2:6" ht="120" customHeight="1">
      <c r="B14" s="311" t="s">
        <v>1167</v>
      </c>
      <c r="D14" s="311" t="s">
        <v>1244</v>
      </c>
      <c r="F14" s="311" t="s">
        <v>960</v>
      </c>
    </row>
    <row r="15" spans="2:6">
      <c r="B15" s="311"/>
      <c r="D15" s="311"/>
      <c r="F15" s="311"/>
    </row>
    <row r="16" spans="2:6" ht="78.75" customHeight="1">
      <c r="B16" s="311" t="s">
        <v>1168</v>
      </c>
      <c r="D16" s="311" t="s">
        <v>1245</v>
      </c>
      <c r="F16" s="311" t="s">
        <v>962</v>
      </c>
    </row>
    <row r="17" spans="2:6">
      <c r="B17" s="311"/>
      <c r="D17" s="311"/>
      <c r="F17" s="311"/>
    </row>
    <row r="18" spans="2:6" ht="105" customHeight="1">
      <c r="B18" s="311" t="s">
        <v>1169</v>
      </c>
      <c r="D18" s="311" t="s">
        <v>1246</v>
      </c>
      <c r="F18" s="311" t="s">
        <v>963</v>
      </c>
    </row>
    <row r="19" spans="2:6">
      <c r="B19" s="311"/>
      <c r="D19" s="311"/>
      <c r="F19" s="311"/>
    </row>
    <row r="20" spans="2:6" ht="66" customHeight="1">
      <c r="B20" s="311" t="s">
        <v>1170</v>
      </c>
      <c r="D20" s="311" t="s">
        <v>1247</v>
      </c>
      <c r="F20" s="311" t="s">
        <v>964</v>
      </c>
    </row>
    <row r="21" spans="2:6">
      <c r="B21" s="311"/>
      <c r="D21" s="311"/>
      <c r="F21" s="311"/>
    </row>
    <row r="22" spans="2:6" ht="89.25">
      <c r="B22" s="311" t="s">
        <v>1171</v>
      </c>
      <c r="D22" s="311" t="s">
        <v>1248</v>
      </c>
      <c r="F22" s="311" t="s">
        <v>965</v>
      </c>
    </row>
    <row r="23" spans="2:6">
      <c r="B23" s="311"/>
      <c r="D23" s="311"/>
      <c r="F23" s="311"/>
    </row>
    <row r="24" spans="2:6" ht="63.75">
      <c r="B24" s="311" t="s">
        <v>1172</v>
      </c>
      <c r="D24" s="311" t="s">
        <v>1249</v>
      </c>
      <c r="F24" s="311" t="s">
        <v>966</v>
      </c>
    </row>
    <row r="25" spans="2:6">
      <c r="B25" s="311"/>
      <c r="D25" s="311"/>
      <c r="F25" s="311"/>
    </row>
    <row r="26" spans="2:6" ht="78.75" customHeight="1">
      <c r="B26" s="311" t="s">
        <v>1173</v>
      </c>
      <c r="D26" s="311" t="s">
        <v>1250</v>
      </c>
      <c r="F26" s="311" t="s">
        <v>967</v>
      </c>
    </row>
    <row r="27" spans="2:6">
      <c r="B27" s="311"/>
      <c r="D27" s="311"/>
      <c r="F27" s="311"/>
    </row>
    <row r="28" spans="2:6" ht="91.5" customHeight="1">
      <c r="B28" s="311" t="s">
        <v>1174</v>
      </c>
      <c r="D28" s="311" t="s">
        <v>1251</v>
      </c>
      <c r="F28" s="311" t="s">
        <v>968</v>
      </c>
    </row>
    <row r="29" spans="2:6" ht="15" customHeight="1">
      <c r="B29" s="311"/>
      <c r="D29" s="311"/>
      <c r="F29" s="311"/>
    </row>
    <row r="30" spans="2:6" ht="66" customHeight="1">
      <c r="B30" s="311" t="s">
        <v>1175</v>
      </c>
      <c r="D30" s="311" t="s">
        <v>1252</v>
      </c>
      <c r="F30" s="311" t="s">
        <v>969</v>
      </c>
    </row>
    <row r="31" spans="2:6" ht="15" customHeight="1">
      <c r="B31" s="311"/>
      <c r="D31" s="311"/>
      <c r="F31" s="311"/>
    </row>
    <row r="32" spans="2:6" ht="53.25" customHeight="1">
      <c r="B32" s="311" t="s">
        <v>1176</v>
      </c>
      <c r="D32" s="311" t="s">
        <v>1253</v>
      </c>
      <c r="F32" s="311" t="s">
        <v>970</v>
      </c>
    </row>
    <row r="33" spans="2:6" ht="15" customHeight="1">
      <c r="B33" s="311"/>
      <c r="D33" s="311"/>
      <c r="F33" s="311"/>
    </row>
    <row r="34" spans="2:6" ht="78.75" customHeight="1">
      <c r="B34" s="311" t="s">
        <v>1177</v>
      </c>
      <c r="D34" s="311" t="s">
        <v>1254</v>
      </c>
      <c r="F34" s="311" t="s">
        <v>971</v>
      </c>
    </row>
    <row r="35" spans="2:6" ht="15" customHeight="1">
      <c r="B35" s="311"/>
      <c r="D35" s="311"/>
      <c r="F35" s="311"/>
    </row>
    <row r="36" spans="2:6" ht="105" customHeight="1">
      <c r="B36" s="311" t="s">
        <v>1178</v>
      </c>
      <c r="D36" s="311" t="s">
        <v>1255</v>
      </c>
      <c r="F36" s="311" t="s">
        <v>972</v>
      </c>
    </row>
    <row r="37" spans="2:6" ht="15" customHeight="1">
      <c r="B37" s="311"/>
      <c r="D37" s="311"/>
      <c r="F37" s="311"/>
    </row>
    <row r="38" spans="2:6" ht="53.25" customHeight="1">
      <c r="B38" s="311" t="s">
        <v>1179</v>
      </c>
      <c r="D38" s="311" t="s">
        <v>1256</v>
      </c>
      <c r="F38" s="311" t="s">
        <v>973</v>
      </c>
    </row>
    <row r="39" spans="2:6" ht="15" customHeight="1">
      <c r="B39" s="311"/>
      <c r="D39" s="311"/>
      <c r="F39" s="311"/>
    </row>
    <row r="40" spans="2:6" ht="66" customHeight="1">
      <c r="B40" s="311" t="s">
        <v>1180</v>
      </c>
      <c r="D40" s="311" t="s">
        <v>1257</v>
      </c>
      <c r="F40" s="311" t="s">
        <v>974</v>
      </c>
    </row>
    <row r="41" spans="2:6" ht="15" customHeight="1">
      <c r="B41" s="311"/>
      <c r="D41" s="311"/>
      <c r="F41" s="311"/>
    </row>
    <row r="42" spans="2:6" ht="76.5">
      <c r="B42" s="311" t="s">
        <v>1181</v>
      </c>
      <c r="D42" s="311" t="s">
        <v>1258</v>
      </c>
      <c r="F42" s="311" t="s">
        <v>975</v>
      </c>
    </row>
    <row r="43" spans="2:6" ht="15" customHeight="1">
      <c r="B43" s="311"/>
      <c r="D43" s="311"/>
      <c r="F43" s="311"/>
    </row>
    <row r="44" spans="2:6" ht="89.25">
      <c r="B44" s="311" t="s">
        <v>1182</v>
      </c>
      <c r="D44" s="311" t="s">
        <v>1259</v>
      </c>
      <c r="F44" s="311" t="s">
        <v>976</v>
      </c>
    </row>
    <row r="45" spans="2:6" ht="15" customHeight="1">
      <c r="B45" s="311"/>
      <c r="D45" s="311"/>
      <c r="F45" s="311"/>
    </row>
    <row r="46" spans="2:6" ht="63.75">
      <c r="B46" s="311" t="s">
        <v>1183</v>
      </c>
      <c r="D46" s="311" t="s">
        <v>1260</v>
      </c>
      <c r="F46" s="311" t="s">
        <v>977</v>
      </c>
    </row>
    <row r="47" spans="2:6" ht="15" customHeight="1">
      <c r="B47" s="311"/>
      <c r="D47" s="311"/>
      <c r="F47" s="311"/>
    </row>
    <row r="48" spans="2:6" ht="127.5">
      <c r="B48" s="311" t="s">
        <v>1184</v>
      </c>
      <c r="D48" s="311" t="s">
        <v>1261</v>
      </c>
      <c r="F48" s="311" t="s">
        <v>978</v>
      </c>
    </row>
    <row r="49" spans="2:6" ht="15" customHeight="1">
      <c r="B49" s="311"/>
      <c r="D49" s="311"/>
      <c r="F49" s="311"/>
    </row>
    <row r="50" spans="2:6" ht="53.25" customHeight="1">
      <c r="B50" s="311" t="s">
        <v>1185</v>
      </c>
      <c r="D50" s="311" t="s">
        <v>1262</v>
      </c>
      <c r="F50" s="311" t="s">
        <v>979</v>
      </c>
    </row>
    <row r="51" spans="2:6" ht="15" customHeight="1">
      <c r="B51" s="311"/>
      <c r="D51" s="311"/>
      <c r="F51" s="311"/>
    </row>
    <row r="52" spans="2:6" ht="53.25" customHeight="1">
      <c r="B52" s="311" t="s">
        <v>1186</v>
      </c>
      <c r="D52" s="311" t="s">
        <v>1263</v>
      </c>
      <c r="F52" s="311" t="s">
        <v>980</v>
      </c>
    </row>
    <row r="53" spans="2:6" ht="15" customHeight="1">
      <c r="B53" s="311"/>
      <c r="D53" s="311"/>
      <c r="F53" s="311"/>
    </row>
    <row r="54" spans="2:6" ht="66" customHeight="1">
      <c r="B54" s="311" t="s">
        <v>1187</v>
      </c>
      <c r="D54" s="311" t="s">
        <v>1264</v>
      </c>
      <c r="F54" s="311" t="s">
        <v>981</v>
      </c>
    </row>
    <row r="55" spans="2:6" ht="15" customHeight="1">
      <c r="B55" s="311"/>
      <c r="D55" s="311"/>
      <c r="F55" s="311"/>
    </row>
    <row r="56" spans="2:6" ht="40.5" customHeight="1">
      <c r="B56" s="311" t="s">
        <v>1188</v>
      </c>
      <c r="D56" s="311" t="s">
        <v>1265</v>
      </c>
      <c r="F56" s="311" t="s">
        <v>982</v>
      </c>
    </row>
    <row r="57" spans="2:6" ht="15" customHeight="1">
      <c r="B57" s="311"/>
      <c r="D57" s="311"/>
      <c r="F57" s="311"/>
    </row>
    <row r="58" spans="2:6" ht="40.5" customHeight="1">
      <c r="B58" s="311" t="s">
        <v>1189</v>
      </c>
      <c r="D58" s="311" t="s">
        <v>1266</v>
      </c>
      <c r="F58" s="311" t="s">
        <v>983</v>
      </c>
    </row>
    <row r="59" spans="2:6" ht="15" customHeight="1">
      <c r="B59" s="311"/>
      <c r="D59" s="311"/>
      <c r="F59" s="311"/>
    </row>
    <row r="60" spans="2:6" ht="63.75">
      <c r="B60" s="311" t="s">
        <v>1190</v>
      </c>
      <c r="D60" s="311" t="s">
        <v>1267</v>
      </c>
      <c r="F60" s="311" t="s">
        <v>984</v>
      </c>
    </row>
    <row r="61" spans="2:6" ht="15" customHeight="1">
      <c r="B61" s="311"/>
      <c r="D61" s="311"/>
      <c r="F61" s="311"/>
    </row>
    <row r="62" spans="2:6" ht="40.5" customHeight="1">
      <c r="B62" s="311" t="s">
        <v>1191</v>
      </c>
      <c r="D62" s="311" t="s">
        <v>1268</v>
      </c>
      <c r="F62" s="311" t="s">
        <v>985</v>
      </c>
    </row>
    <row r="63" spans="2:6" ht="15" customHeight="1">
      <c r="B63" s="311"/>
      <c r="D63" s="311"/>
      <c r="F63" s="311"/>
    </row>
    <row r="64" spans="2:6" ht="78.75" customHeight="1">
      <c r="B64" s="311" t="s">
        <v>1192</v>
      </c>
      <c r="D64" s="311" t="s">
        <v>1269</v>
      </c>
      <c r="F64" s="311" t="s">
        <v>986</v>
      </c>
    </row>
    <row r="65" spans="2:6" ht="15" customHeight="1">
      <c r="B65" s="311"/>
      <c r="D65" s="311"/>
      <c r="F65" s="311"/>
    </row>
    <row r="66" spans="2:6" ht="30" customHeight="1">
      <c r="B66" s="311" t="s">
        <v>1193</v>
      </c>
      <c r="D66" s="311" t="s">
        <v>1270</v>
      </c>
      <c r="F66" s="311" t="s">
        <v>987</v>
      </c>
    </row>
    <row r="67" spans="2:6" ht="15" customHeight="1">
      <c r="B67" s="311"/>
      <c r="D67" s="311"/>
      <c r="F67" s="311"/>
    </row>
    <row r="68" spans="2:6" ht="40.5" customHeight="1">
      <c r="B68" s="311" t="s">
        <v>1194</v>
      </c>
      <c r="D68" s="311" t="s">
        <v>1271</v>
      </c>
      <c r="F68" s="311" t="s">
        <v>988</v>
      </c>
    </row>
    <row r="69" spans="2:6" ht="15" customHeight="1">
      <c r="B69" s="311"/>
      <c r="D69" s="311"/>
      <c r="F69" s="311"/>
    </row>
    <row r="70" spans="2:6" ht="66" customHeight="1">
      <c r="B70" s="311" t="s">
        <v>1195</v>
      </c>
      <c r="D70" s="311" t="s">
        <v>1272</v>
      </c>
      <c r="F70" s="311" t="s">
        <v>989</v>
      </c>
    </row>
    <row r="71" spans="2:6" ht="15" customHeight="1">
      <c r="B71" s="311"/>
      <c r="D71" s="311"/>
      <c r="F71" s="311"/>
    </row>
    <row r="72" spans="2:6" ht="38.25">
      <c r="B72" s="311" t="s">
        <v>1196</v>
      </c>
      <c r="D72" s="311" t="s">
        <v>1273</v>
      </c>
      <c r="F72" s="311" t="s">
        <v>990</v>
      </c>
    </row>
    <row r="73" spans="2:6" ht="15" customHeight="1">
      <c r="B73" s="311"/>
      <c r="D73" s="311"/>
      <c r="F73" s="311"/>
    </row>
    <row r="74" spans="2:6" ht="63.75">
      <c r="B74" s="311" t="s">
        <v>1197</v>
      </c>
      <c r="D74" s="311" t="s">
        <v>1274</v>
      </c>
      <c r="F74" s="311" t="s">
        <v>991</v>
      </c>
    </row>
    <row r="75" spans="2:6" ht="15" customHeight="1">
      <c r="B75" s="311"/>
      <c r="D75" s="311"/>
      <c r="F75" s="311"/>
    </row>
    <row r="76" spans="2:6" ht="53.25" customHeight="1">
      <c r="B76" s="311" t="s">
        <v>1198</v>
      </c>
      <c r="D76" s="311" t="s">
        <v>1275</v>
      </c>
      <c r="F76" s="311" t="s">
        <v>992</v>
      </c>
    </row>
    <row r="77" spans="2:6" ht="15" customHeight="1">
      <c r="B77" s="311"/>
      <c r="D77" s="311"/>
      <c r="F77" s="311"/>
    </row>
    <row r="78" spans="2:6" ht="66" customHeight="1">
      <c r="B78" s="311" t="s">
        <v>1199</v>
      </c>
      <c r="D78" s="311" t="s">
        <v>1276</v>
      </c>
      <c r="F78" s="311" t="s">
        <v>993</v>
      </c>
    </row>
    <row r="79" spans="2:6" ht="15" customHeight="1">
      <c r="B79" s="311"/>
      <c r="D79" s="311"/>
      <c r="F79" s="311"/>
    </row>
    <row r="80" spans="2:6" ht="117" customHeight="1">
      <c r="B80" s="311" t="s">
        <v>1200</v>
      </c>
      <c r="D80" s="311" t="s">
        <v>1277</v>
      </c>
      <c r="F80" s="311" t="s">
        <v>994</v>
      </c>
    </row>
    <row r="81" spans="2:6" ht="15" customHeight="1">
      <c r="B81" s="311"/>
      <c r="D81" s="311"/>
      <c r="F81" s="311"/>
    </row>
    <row r="82" spans="2:6" ht="40.5" customHeight="1">
      <c r="B82" s="311" t="s">
        <v>1201</v>
      </c>
      <c r="D82" s="311" t="s">
        <v>1278</v>
      </c>
      <c r="F82" s="311" t="s">
        <v>995</v>
      </c>
    </row>
    <row r="83" spans="2:6" ht="15" customHeight="1">
      <c r="B83" s="311"/>
      <c r="D83" s="311"/>
      <c r="F83" s="311"/>
    </row>
    <row r="84" spans="2:6" ht="66" customHeight="1">
      <c r="B84" s="311" t="s">
        <v>1202</v>
      </c>
      <c r="D84" s="311" t="s">
        <v>1279</v>
      </c>
      <c r="F84" s="311" t="s">
        <v>996</v>
      </c>
    </row>
    <row r="85" spans="2:6" ht="15" customHeight="1">
      <c r="B85" s="311"/>
      <c r="D85" s="311"/>
      <c r="F85" s="311"/>
    </row>
    <row r="86" spans="2:6" ht="78.75" customHeight="1">
      <c r="B86" s="311" t="s">
        <v>1203</v>
      </c>
      <c r="D86" s="311" t="s">
        <v>1280</v>
      </c>
      <c r="F86" s="311" t="s">
        <v>997</v>
      </c>
    </row>
    <row r="87" spans="2:6" ht="15" customHeight="1">
      <c r="B87" s="311"/>
      <c r="D87" s="311"/>
      <c r="F87" s="311"/>
    </row>
    <row r="88" spans="2:6" ht="66" customHeight="1">
      <c r="B88" s="311" t="s">
        <v>1204</v>
      </c>
      <c r="D88" s="311" t="s">
        <v>1281</v>
      </c>
      <c r="F88" s="311" t="s">
        <v>998</v>
      </c>
    </row>
    <row r="89" spans="2:6" ht="15" customHeight="1">
      <c r="B89" s="311"/>
      <c r="D89" s="311"/>
      <c r="F89" s="311"/>
    </row>
    <row r="90" spans="2:6" ht="78.75" customHeight="1">
      <c r="B90" s="311" t="s">
        <v>1205</v>
      </c>
      <c r="D90" s="311" t="s">
        <v>1282</v>
      </c>
      <c r="F90" s="311" t="s">
        <v>999</v>
      </c>
    </row>
    <row r="91" spans="2:6" ht="15" customHeight="1">
      <c r="B91" s="311"/>
      <c r="D91" s="311"/>
      <c r="F91" s="311"/>
    </row>
    <row r="92" spans="2:6" ht="66" customHeight="1">
      <c r="B92" s="311" t="s">
        <v>1206</v>
      </c>
      <c r="D92" s="311" t="s">
        <v>1283</v>
      </c>
      <c r="F92" s="311" t="s">
        <v>1000</v>
      </c>
    </row>
    <row r="93" spans="2:6" ht="15" customHeight="1">
      <c r="B93" s="311"/>
      <c r="D93" s="311"/>
      <c r="F93" s="311"/>
    </row>
    <row r="94" spans="2:6" ht="66" customHeight="1">
      <c r="B94" s="311" t="s">
        <v>1207</v>
      </c>
      <c r="D94" s="311" t="s">
        <v>1284</v>
      </c>
      <c r="F94" s="311" t="s">
        <v>1001</v>
      </c>
    </row>
    <row r="95" spans="2:6" ht="15" customHeight="1">
      <c r="B95" s="311"/>
      <c r="D95" s="311"/>
      <c r="F95" s="311"/>
    </row>
    <row r="96" spans="2:6" ht="40.5" customHeight="1">
      <c r="B96" s="311" t="s">
        <v>1208</v>
      </c>
      <c r="D96" s="311" t="s">
        <v>1285</v>
      </c>
      <c r="F96" s="311" t="s">
        <v>1002</v>
      </c>
    </row>
    <row r="97" spans="2:6" ht="15" customHeight="1">
      <c r="B97" s="311"/>
      <c r="D97" s="311"/>
      <c r="F97" s="311"/>
    </row>
    <row r="98" spans="2:6" ht="63.75">
      <c r="B98" s="311" t="s">
        <v>1209</v>
      </c>
      <c r="D98" s="311" t="s">
        <v>1286</v>
      </c>
      <c r="F98" s="311" t="s">
        <v>1003</v>
      </c>
    </row>
    <row r="99" spans="2:6" ht="15" customHeight="1">
      <c r="B99" s="311"/>
      <c r="D99" s="311"/>
      <c r="F99" s="311"/>
    </row>
    <row r="100" spans="2:6" ht="38.25">
      <c r="B100" s="311" t="s">
        <v>1210</v>
      </c>
      <c r="D100" s="311" t="s">
        <v>1287</v>
      </c>
      <c r="F100" s="311" t="s">
        <v>1004</v>
      </c>
    </row>
    <row r="101" spans="2:6" ht="15" customHeight="1">
      <c r="B101" s="311"/>
      <c r="D101" s="311"/>
      <c r="F101" s="311"/>
    </row>
    <row r="102" spans="2:6" ht="40.5" customHeight="1">
      <c r="B102" s="311" t="s">
        <v>1211</v>
      </c>
      <c r="D102" s="311" t="s">
        <v>1288</v>
      </c>
      <c r="F102" s="311" t="s">
        <v>1005</v>
      </c>
    </row>
    <row r="103" spans="2:6" ht="15" customHeight="1">
      <c r="B103" s="311"/>
      <c r="D103" s="311"/>
      <c r="F103" s="311"/>
    </row>
    <row r="104" spans="2:6" ht="40.5" customHeight="1">
      <c r="B104" s="311" t="s">
        <v>1212</v>
      </c>
      <c r="D104" s="311" t="s">
        <v>1289</v>
      </c>
      <c r="F104" s="311" t="s">
        <v>1006</v>
      </c>
    </row>
    <row r="105" spans="2:6" ht="15" customHeight="1">
      <c r="B105" s="311"/>
      <c r="D105" s="311"/>
      <c r="F105" s="311"/>
    </row>
    <row r="106" spans="2:6" ht="117" customHeight="1">
      <c r="B106" s="311" t="s">
        <v>1213</v>
      </c>
      <c r="D106" s="311" t="s">
        <v>1290</v>
      </c>
      <c r="F106" s="311" t="s">
        <v>1007</v>
      </c>
    </row>
    <row r="107" spans="2:6" ht="15" customHeight="1">
      <c r="B107" s="311"/>
      <c r="D107" s="311"/>
      <c r="F107" s="311"/>
    </row>
    <row r="108" spans="2:6" ht="91.5" customHeight="1">
      <c r="B108" s="311" t="s">
        <v>1214</v>
      </c>
      <c r="D108" s="311" t="s">
        <v>1291</v>
      </c>
      <c r="F108" s="311" t="s">
        <v>1008</v>
      </c>
    </row>
    <row r="109" spans="2:6" ht="15" customHeight="1">
      <c r="B109" s="311"/>
      <c r="D109" s="311"/>
      <c r="F109" s="311"/>
    </row>
    <row r="110" spans="2:6" ht="117" customHeight="1">
      <c r="B110" s="311" t="s">
        <v>1215</v>
      </c>
      <c r="D110" s="311" t="s">
        <v>1292</v>
      </c>
      <c r="F110" s="311" t="s">
        <v>1009</v>
      </c>
    </row>
    <row r="111" spans="2:6" ht="15" customHeight="1">
      <c r="B111" s="311"/>
      <c r="D111" s="311"/>
      <c r="F111" s="311"/>
    </row>
    <row r="112" spans="2:6" ht="53.25" customHeight="1">
      <c r="B112" s="311" t="s">
        <v>1216</v>
      </c>
      <c r="D112" s="311" t="s">
        <v>1293</v>
      </c>
      <c r="F112" s="311" t="s">
        <v>1010</v>
      </c>
    </row>
    <row r="113" spans="2:6" ht="15" customHeight="1">
      <c r="B113" s="311"/>
      <c r="D113" s="311"/>
      <c r="F113" s="311"/>
    </row>
    <row r="114" spans="2:6" ht="66" customHeight="1">
      <c r="B114" s="311" t="s">
        <v>1217</v>
      </c>
      <c r="D114" s="311" t="s">
        <v>1294</v>
      </c>
      <c r="F114" s="311" t="s">
        <v>1011</v>
      </c>
    </row>
    <row r="115" spans="2:6" ht="15" customHeight="1">
      <c r="B115" s="311"/>
      <c r="D115" s="311"/>
      <c r="F115" s="311"/>
    </row>
    <row r="116" spans="2:6" ht="129" customHeight="1">
      <c r="B116" s="311" t="s">
        <v>1218</v>
      </c>
      <c r="D116" s="311" t="s">
        <v>1295</v>
      </c>
      <c r="F116" s="311" t="s">
        <v>1012</v>
      </c>
    </row>
    <row r="117" spans="2:6" ht="15" customHeight="1">
      <c r="B117" s="311"/>
      <c r="D117" s="311"/>
      <c r="F117" s="311"/>
    </row>
    <row r="118" spans="2:6" ht="40.5" customHeight="1">
      <c r="B118" s="311" t="s">
        <v>1219</v>
      </c>
      <c r="D118" s="311" t="s">
        <v>1296</v>
      </c>
      <c r="F118" s="311" t="s">
        <v>1013</v>
      </c>
    </row>
    <row r="119" spans="2:6" ht="15" customHeight="1">
      <c r="B119" s="311"/>
      <c r="D119" s="311"/>
      <c r="F119" s="311"/>
    </row>
    <row r="120" spans="2:6" ht="112.5" customHeight="1">
      <c r="B120" s="311" t="s">
        <v>1220</v>
      </c>
      <c r="D120" s="311" t="s">
        <v>1297</v>
      </c>
      <c r="F120" s="311" t="s">
        <v>1014</v>
      </c>
    </row>
    <row r="121" spans="2:6" ht="15" customHeight="1">
      <c r="B121" s="311"/>
      <c r="D121" s="311"/>
      <c r="F121" s="311"/>
    </row>
    <row r="122" spans="2:6" ht="117" customHeight="1">
      <c r="B122" s="311" t="s">
        <v>1221</v>
      </c>
      <c r="D122" s="311" t="s">
        <v>1298</v>
      </c>
      <c r="F122" s="311" t="s">
        <v>1015</v>
      </c>
    </row>
    <row r="123" spans="2:6" ht="15" customHeight="1">
      <c r="B123" s="311"/>
      <c r="D123" s="311"/>
      <c r="F123" s="311"/>
    </row>
    <row r="124" spans="2:6" ht="66" customHeight="1">
      <c r="B124" s="311" t="s">
        <v>1222</v>
      </c>
      <c r="D124" s="311" t="s">
        <v>1299</v>
      </c>
      <c r="F124" s="311" t="s">
        <v>1016</v>
      </c>
    </row>
    <row r="125" spans="2:6" ht="15" customHeight="1">
      <c r="B125" s="311"/>
      <c r="D125" s="311"/>
      <c r="F125" s="311"/>
    </row>
    <row r="126" spans="2:6" ht="78.75" customHeight="1">
      <c r="B126" s="311" t="s">
        <v>1223</v>
      </c>
      <c r="D126" s="311" t="s">
        <v>1300</v>
      </c>
      <c r="F126" s="311" t="s">
        <v>1017</v>
      </c>
    </row>
    <row r="127" spans="2:6" ht="15" customHeight="1">
      <c r="B127" s="311"/>
      <c r="D127" s="311"/>
      <c r="F127" s="311"/>
    </row>
    <row r="128" spans="2:6" ht="66" customHeight="1">
      <c r="B128" s="311" t="s">
        <v>1224</v>
      </c>
      <c r="D128" s="311" t="s">
        <v>1301</v>
      </c>
      <c r="F128" s="311" t="s">
        <v>1018</v>
      </c>
    </row>
    <row r="129" spans="2:6" ht="15" customHeight="1">
      <c r="B129" s="311"/>
      <c r="D129" s="311"/>
      <c r="F129" s="311"/>
    </row>
    <row r="130" spans="2:6" ht="91.5" customHeight="1">
      <c r="B130" s="311" t="s">
        <v>1225</v>
      </c>
      <c r="D130" s="311" t="s">
        <v>1302</v>
      </c>
      <c r="F130" s="311" t="s">
        <v>1019</v>
      </c>
    </row>
    <row r="131" spans="2:6" ht="15" customHeight="1">
      <c r="B131" s="311"/>
      <c r="D131" s="311"/>
      <c r="F131" s="311"/>
    </row>
    <row r="132" spans="2:6" ht="53.25" customHeight="1">
      <c r="B132" s="311" t="s">
        <v>1226</v>
      </c>
      <c r="D132" s="311" t="s">
        <v>1303</v>
      </c>
      <c r="F132" s="311" t="s">
        <v>1020</v>
      </c>
    </row>
    <row r="133" spans="2:6" ht="15" customHeight="1">
      <c r="B133" s="311"/>
      <c r="D133" s="311"/>
      <c r="F133" s="311"/>
    </row>
    <row r="134" spans="2:6" ht="91.5" customHeight="1">
      <c r="B134" s="311" t="s">
        <v>1227</v>
      </c>
      <c r="D134" s="311" t="s">
        <v>1304</v>
      </c>
      <c r="F134" s="311" t="s">
        <v>1021</v>
      </c>
    </row>
    <row r="135" spans="2:6" ht="15" customHeight="1">
      <c r="B135" s="311"/>
      <c r="D135" s="311"/>
      <c r="F135" s="311"/>
    </row>
    <row r="136" spans="2:6" ht="91.5" customHeight="1">
      <c r="B136" s="311" t="s">
        <v>1228</v>
      </c>
      <c r="D136" s="311" t="s">
        <v>1305</v>
      </c>
      <c r="F136" s="311" t="s">
        <v>1022</v>
      </c>
    </row>
    <row r="137" spans="2:6" ht="15" customHeight="1">
      <c r="B137" s="311"/>
      <c r="D137" s="311"/>
      <c r="F137" s="311"/>
    </row>
    <row r="138" spans="2:6" ht="53.25" customHeight="1">
      <c r="B138" s="311" t="s">
        <v>1229</v>
      </c>
      <c r="D138" s="311" t="s">
        <v>1306</v>
      </c>
      <c r="F138" s="311" t="s">
        <v>1023</v>
      </c>
    </row>
    <row r="139" spans="2:6" ht="15" customHeight="1">
      <c r="B139" s="311"/>
      <c r="D139" s="311"/>
      <c r="F139" s="311"/>
    </row>
    <row r="140" spans="2:6" ht="66" customHeight="1">
      <c r="B140" s="311" t="s">
        <v>1230</v>
      </c>
      <c r="D140" s="311" t="s">
        <v>1307</v>
      </c>
      <c r="F140" s="311" t="s">
        <v>1024</v>
      </c>
    </row>
    <row r="141" spans="2:6" ht="15" customHeight="1">
      <c r="B141" s="311"/>
      <c r="D141" s="311"/>
      <c r="F141" s="311"/>
    </row>
    <row r="142" spans="2:6" ht="66" customHeight="1">
      <c r="B142" s="311" t="s">
        <v>1231</v>
      </c>
      <c r="D142" s="311" t="s">
        <v>1308</v>
      </c>
      <c r="F142" s="311" t="s">
        <v>1025</v>
      </c>
    </row>
    <row r="143" spans="2:6" ht="15" customHeight="1">
      <c r="B143" s="311"/>
      <c r="D143" s="311"/>
      <c r="F143" s="311"/>
    </row>
    <row r="144" spans="2:6" ht="78.75" customHeight="1">
      <c r="B144" s="311" t="s">
        <v>1232</v>
      </c>
      <c r="D144" s="311" t="s">
        <v>1309</v>
      </c>
      <c r="F144" s="311" t="s">
        <v>1026</v>
      </c>
    </row>
    <row r="145" spans="2:6" ht="15" customHeight="1">
      <c r="B145" s="311"/>
      <c r="D145" s="311"/>
      <c r="F145" s="311"/>
    </row>
    <row r="146" spans="2:6" ht="66" customHeight="1">
      <c r="B146" s="311" t="s">
        <v>1233</v>
      </c>
      <c r="D146" s="311" t="s">
        <v>1310</v>
      </c>
      <c r="F146" s="311" t="s">
        <v>1027</v>
      </c>
    </row>
    <row r="147" spans="2:6" ht="15" customHeight="1">
      <c r="B147" s="311"/>
      <c r="D147" s="311"/>
      <c r="F147" s="311"/>
    </row>
    <row r="148" spans="2:6" ht="53.25" customHeight="1">
      <c r="B148" s="311" t="s">
        <v>1234</v>
      </c>
      <c r="D148" s="311" t="s">
        <v>1311</v>
      </c>
      <c r="F148" s="311" t="s">
        <v>1028</v>
      </c>
    </row>
    <row r="149" spans="2:6" ht="15" customHeight="1">
      <c r="B149" s="311"/>
      <c r="D149" s="311"/>
      <c r="F149" s="311"/>
    </row>
    <row r="150" spans="2:6" ht="66" customHeight="1">
      <c r="B150" s="311" t="s">
        <v>1235</v>
      </c>
      <c r="D150" s="311" t="s">
        <v>1312</v>
      </c>
      <c r="F150" s="311" t="s">
        <v>1029</v>
      </c>
    </row>
    <row r="151" spans="2:6" ht="15" customHeight="1">
      <c r="B151" s="311"/>
      <c r="D151" s="311"/>
      <c r="F151" s="311"/>
    </row>
    <row r="152" spans="2:6" ht="78.75" customHeight="1">
      <c r="B152" s="311" t="s">
        <v>1236</v>
      </c>
      <c r="D152" s="311" t="s">
        <v>1313</v>
      </c>
      <c r="F152" s="311" t="s">
        <v>1030</v>
      </c>
    </row>
    <row r="153" spans="2:6" ht="15" customHeight="1">
      <c r="B153" s="311"/>
      <c r="D153" s="311"/>
      <c r="F153" s="311"/>
    </row>
    <row r="154" spans="2:6" ht="53.25" customHeight="1">
      <c r="B154" s="311" t="s">
        <v>1237</v>
      </c>
      <c r="D154" s="311" t="s">
        <v>1314</v>
      </c>
      <c r="F154" s="311" t="s">
        <v>1031</v>
      </c>
    </row>
    <row r="155" spans="2:6" ht="15" customHeight="1">
      <c r="B155" s="311"/>
      <c r="D155" s="311"/>
      <c r="F155" s="311"/>
    </row>
    <row r="156" spans="2:6" ht="78.75" customHeight="1">
      <c r="B156" s="311" t="s">
        <v>1238</v>
      </c>
      <c r="D156" s="311" t="s">
        <v>1315</v>
      </c>
      <c r="F156" s="311" t="s">
        <v>1032</v>
      </c>
    </row>
    <row r="157" spans="2:6" ht="15" customHeight="1">
      <c r="B157" s="311"/>
      <c r="D157" s="311"/>
      <c r="F157" s="311"/>
    </row>
    <row r="158" spans="2:6" ht="78.75" customHeight="1">
      <c r="B158" s="311" t="s">
        <v>1239</v>
      </c>
      <c r="D158" s="311" t="s">
        <v>1316</v>
      </c>
      <c r="F158" s="311" t="s">
        <v>1033</v>
      </c>
    </row>
    <row r="159" spans="2:6" ht="15" customHeight="1">
      <c r="B159" s="311"/>
      <c r="D159" s="311"/>
      <c r="F159" s="311"/>
    </row>
    <row r="160" spans="2:6" ht="66" customHeight="1">
      <c r="B160" s="311" t="s">
        <v>1240</v>
      </c>
      <c r="D160" s="311" t="s">
        <v>1317</v>
      </c>
      <c r="F160" s="311" t="s">
        <v>1034</v>
      </c>
    </row>
    <row r="161" spans="2:6" ht="15" customHeight="1">
      <c r="B161" s="311"/>
      <c r="D161" s="311"/>
      <c r="F161" s="311"/>
    </row>
    <row r="162" spans="2:6" ht="78.75" customHeight="1">
      <c r="B162" s="311" t="s">
        <v>1241</v>
      </c>
      <c r="D162" s="311" t="s">
        <v>1318</v>
      </c>
      <c r="F162" s="311" t="s">
        <v>1035</v>
      </c>
    </row>
    <row r="163" spans="2:6" ht="15" customHeight="1">
      <c r="B163" s="311"/>
      <c r="D163" s="311"/>
      <c r="F163" s="311"/>
    </row>
    <row r="164" spans="2:6" ht="15" customHeight="1">
      <c r="B164" s="5"/>
      <c r="D164" s="5" t="s">
        <v>961</v>
      </c>
      <c r="F164" s="5" t="s">
        <v>961</v>
      </c>
    </row>
  </sheetData>
  <printOptions horizontalCentered="1"/>
  <pageMargins left="0.78740157480314965" right="0.78740157480314965" top="0.39370078740157483" bottom="0.39370078740157483" header="0.11811023622047245" footer="0.31496062992125984"/>
  <pageSetup paperSize="9" scale="78" fitToHeight="0"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wksEvents">
    <pageSetUpPr fitToPage="1"/>
  </sheetPr>
  <dimension ref="A1:F174"/>
  <sheetViews>
    <sheetView showGridLines="0" showRowColHeaders="0" workbookViewId="0"/>
  </sheetViews>
  <sheetFormatPr defaultColWidth="9.140625" defaultRowHeight="15" customHeight="1"/>
  <cols>
    <col min="1" max="1" width="1.42578125" style="278" customWidth="1"/>
    <col min="2" max="2" width="108.5703125" style="48" customWidth="1"/>
    <col min="3" max="3" width="1.42578125" style="48" customWidth="1"/>
    <col min="4" max="4" width="108.5703125" style="48" customWidth="1"/>
    <col min="5" max="5" width="1.42578125" style="48" customWidth="1"/>
    <col min="6" max="6" width="108.5703125" style="48" customWidth="1"/>
    <col min="7" max="16384" width="9.140625" style="48"/>
  </cols>
  <sheetData>
    <row r="1" spans="2:6" ht="20.25">
      <c r="B1" s="305" t="s">
        <v>1147</v>
      </c>
      <c r="D1" s="305" t="s">
        <v>1160</v>
      </c>
      <c r="F1" s="305" t="s">
        <v>1036</v>
      </c>
    </row>
    <row r="2" spans="2:6">
      <c r="B2" s="121"/>
      <c r="D2" s="121"/>
      <c r="F2" s="121"/>
    </row>
    <row r="3" spans="2:6">
      <c r="B3" s="304" t="s">
        <v>1148</v>
      </c>
      <c r="D3" s="304" t="s">
        <v>1161</v>
      </c>
      <c r="F3" s="304" t="s">
        <v>1038</v>
      </c>
    </row>
    <row r="4" spans="2:6">
      <c r="B4" s="304" t="s">
        <v>1037</v>
      </c>
      <c r="D4" s="304" t="s">
        <v>1037</v>
      </c>
      <c r="F4" s="304" t="s">
        <v>1037</v>
      </c>
    </row>
    <row r="6" spans="2:6" ht="33" customHeight="1">
      <c r="B6" s="311"/>
      <c r="D6" s="311" t="s">
        <v>1162</v>
      </c>
      <c r="F6" s="311" t="s">
        <v>1039</v>
      </c>
    </row>
    <row r="7" spans="2:6" ht="15" customHeight="1">
      <c r="B7" s="303"/>
      <c r="D7" s="303"/>
      <c r="F7" s="303"/>
    </row>
    <row r="8" spans="2:6" ht="66" customHeight="1">
      <c r="B8" s="311" t="s">
        <v>1149</v>
      </c>
      <c r="D8" s="311" t="s">
        <v>1163</v>
      </c>
      <c r="F8" s="311" t="s">
        <v>1040</v>
      </c>
    </row>
    <row r="9" spans="2:6" ht="15" customHeight="1">
      <c r="B9" s="303"/>
      <c r="D9" s="303"/>
      <c r="F9" s="303"/>
    </row>
    <row r="10" spans="2:6" ht="40.5" customHeight="1">
      <c r="B10" s="311" t="s">
        <v>1319</v>
      </c>
      <c r="D10" s="311" t="s">
        <v>1369</v>
      </c>
      <c r="F10" s="311" t="s">
        <v>1042</v>
      </c>
    </row>
    <row r="11" spans="2:6">
      <c r="B11" s="311"/>
      <c r="D11" s="311"/>
      <c r="F11" s="311"/>
    </row>
    <row r="12" spans="2:6" ht="30" customHeight="1">
      <c r="B12" s="311" t="s">
        <v>1320</v>
      </c>
      <c r="D12" s="311" t="s">
        <v>1370</v>
      </c>
      <c r="F12" s="311" t="s">
        <v>1043</v>
      </c>
    </row>
    <row r="13" spans="2:6">
      <c r="B13" s="311"/>
      <c r="D13" s="311"/>
      <c r="F13" s="311"/>
    </row>
    <row r="14" spans="2:6" ht="40.5" customHeight="1">
      <c r="B14" s="311" t="s">
        <v>1321</v>
      </c>
      <c r="D14" s="311" t="s">
        <v>1371</v>
      </c>
      <c r="F14" s="311" t="s">
        <v>1044</v>
      </c>
    </row>
    <row r="15" spans="2:6">
      <c r="B15" s="311"/>
      <c r="D15" s="311"/>
      <c r="F15" s="311"/>
    </row>
    <row r="16" spans="2:6" ht="30" customHeight="1">
      <c r="B16" s="311" t="s">
        <v>1322</v>
      </c>
      <c r="D16" s="311" t="s">
        <v>1372</v>
      </c>
      <c r="F16" s="311" t="s">
        <v>1045</v>
      </c>
    </row>
    <row r="17" spans="2:6">
      <c r="B17" s="311"/>
      <c r="D17" s="311"/>
      <c r="F17" s="311"/>
    </row>
    <row r="18" spans="2:6" ht="117" customHeight="1">
      <c r="B18" s="311"/>
      <c r="D18" s="311" t="s">
        <v>1373</v>
      </c>
      <c r="F18" s="311" t="s">
        <v>1153</v>
      </c>
    </row>
    <row r="19" spans="2:6">
      <c r="B19" s="311"/>
      <c r="D19" s="311"/>
      <c r="F19" s="311"/>
    </row>
    <row r="20" spans="2:6" ht="53.25" customHeight="1">
      <c r="B20" s="311" t="s">
        <v>1323</v>
      </c>
      <c r="D20" s="311" t="s">
        <v>1374</v>
      </c>
      <c r="F20" s="311" t="s">
        <v>1046</v>
      </c>
    </row>
    <row r="21" spans="2:6">
      <c r="B21" s="311"/>
      <c r="D21" s="311"/>
      <c r="F21" s="311"/>
    </row>
    <row r="22" spans="2:6" ht="89.25">
      <c r="B22" s="311"/>
      <c r="D22" s="311" t="s">
        <v>1375</v>
      </c>
      <c r="F22" s="311" t="s">
        <v>1047</v>
      </c>
    </row>
    <row r="23" spans="2:6">
      <c r="B23" s="311"/>
      <c r="D23" s="311"/>
      <c r="F23" s="311"/>
    </row>
    <row r="24" spans="2:6" ht="53.25" customHeight="1">
      <c r="B24" s="311" t="s">
        <v>1324</v>
      </c>
      <c r="D24" s="311" t="s">
        <v>1376</v>
      </c>
      <c r="F24" s="311" t="s">
        <v>1048</v>
      </c>
    </row>
    <row r="25" spans="2:6">
      <c r="B25" s="311"/>
      <c r="D25" s="311"/>
      <c r="F25" s="311"/>
    </row>
    <row r="26" spans="2:6" ht="53.25" customHeight="1">
      <c r="B26" s="311" t="s">
        <v>1325</v>
      </c>
      <c r="D26" s="311" t="s">
        <v>1377</v>
      </c>
      <c r="F26" s="311" t="s">
        <v>1049</v>
      </c>
    </row>
    <row r="27" spans="2:6">
      <c r="B27" s="311"/>
      <c r="D27" s="311"/>
      <c r="F27" s="311"/>
    </row>
    <row r="28" spans="2:6" ht="53.25" customHeight="1">
      <c r="B28" s="311"/>
      <c r="D28" s="311" t="s">
        <v>1378</v>
      </c>
      <c r="F28" s="311" t="s">
        <v>1050</v>
      </c>
    </row>
    <row r="29" spans="2:6" ht="15" customHeight="1">
      <c r="B29" s="311"/>
      <c r="D29" s="311"/>
      <c r="F29" s="311"/>
    </row>
    <row r="30" spans="2:6">
      <c r="B30" s="311" t="s">
        <v>1326</v>
      </c>
      <c r="D30" s="311" t="s">
        <v>1379</v>
      </c>
      <c r="F30" s="311" t="s">
        <v>1051</v>
      </c>
    </row>
    <row r="31" spans="2:6" ht="15" customHeight="1">
      <c r="B31" s="311"/>
      <c r="D31" s="311"/>
      <c r="F31" s="311"/>
    </row>
    <row r="32" spans="2:6" ht="66" customHeight="1">
      <c r="B32" s="311" t="s">
        <v>1327</v>
      </c>
      <c r="D32" s="311" t="s">
        <v>1380</v>
      </c>
      <c r="F32" s="311" t="s">
        <v>1052</v>
      </c>
    </row>
    <row r="33" spans="2:6" ht="15" customHeight="1">
      <c r="B33" s="311"/>
      <c r="D33" s="311"/>
      <c r="F33" s="311"/>
    </row>
    <row r="34" spans="2:6" ht="78.75" customHeight="1">
      <c r="B34" s="311" t="s">
        <v>1328</v>
      </c>
      <c r="D34" s="311" t="s">
        <v>1381</v>
      </c>
      <c r="F34" s="311" t="s">
        <v>1053</v>
      </c>
    </row>
    <row r="35" spans="2:6" ht="15" customHeight="1">
      <c r="B35" s="311"/>
      <c r="D35" s="311"/>
      <c r="F35" s="311"/>
    </row>
    <row r="36" spans="2:6" ht="51">
      <c r="B36" s="311" t="s">
        <v>1329</v>
      </c>
      <c r="D36" s="311" t="s">
        <v>1382</v>
      </c>
      <c r="F36" s="311" t="s">
        <v>1054</v>
      </c>
    </row>
    <row r="37" spans="2:6" ht="15" customHeight="1">
      <c r="B37" s="311"/>
      <c r="D37" s="311"/>
      <c r="F37" s="311"/>
    </row>
    <row r="38" spans="2:6" ht="40.5" customHeight="1">
      <c r="B38" s="311" t="s">
        <v>1330</v>
      </c>
      <c r="D38" s="311" t="s">
        <v>1383</v>
      </c>
      <c r="F38" s="311" t="s">
        <v>1055</v>
      </c>
    </row>
    <row r="39" spans="2:6" ht="15" customHeight="1">
      <c r="B39" s="311"/>
      <c r="D39" s="311"/>
      <c r="F39" s="311"/>
    </row>
    <row r="40" spans="2:6" ht="40.5" customHeight="1">
      <c r="B40" s="311" t="s">
        <v>1331</v>
      </c>
      <c r="D40" s="311" t="s">
        <v>1384</v>
      </c>
      <c r="F40" s="311" t="s">
        <v>1056</v>
      </c>
    </row>
    <row r="41" spans="2:6" ht="15" customHeight="1">
      <c r="B41" s="311"/>
      <c r="D41" s="311"/>
      <c r="F41" s="311"/>
    </row>
    <row r="42" spans="2:6">
      <c r="B42" s="311" t="s">
        <v>1332</v>
      </c>
      <c r="D42" s="311" t="s">
        <v>1385</v>
      </c>
      <c r="F42" s="311" t="s">
        <v>1057</v>
      </c>
    </row>
    <row r="43" spans="2:6" ht="15" customHeight="1">
      <c r="B43" s="311"/>
      <c r="D43" s="311"/>
      <c r="F43" s="311"/>
    </row>
    <row r="44" spans="2:6" ht="25.5">
      <c r="B44" s="311" t="s">
        <v>1333</v>
      </c>
      <c r="D44" s="311" t="s">
        <v>1386</v>
      </c>
      <c r="F44" s="311" t="s">
        <v>1058</v>
      </c>
    </row>
    <row r="45" spans="2:6" ht="15" customHeight="1">
      <c r="B45" s="311"/>
      <c r="D45" s="311"/>
      <c r="F45" s="311"/>
    </row>
    <row r="46" spans="2:6" ht="53.25" customHeight="1">
      <c r="B46" s="311" t="s">
        <v>1334</v>
      </c>
      <c r="D46" s="311" t="s">
        <v>1387</v>
      </c>
      <c r="F46" s="311" t="s">
        <v>1059</v>
      </c>
    </row>
    <row r="47" spans="2:6" ht="15" customHeight="1">
      <c r="B47" s="311"/>
      <c r="D47" s="311"/>
      <c r="F47" s="311"/>
    </row>
    <row r="48" spans="2:6" ht="53.25" customHeight="1">
      <c r="B48" s="311" t="s">
        <v>1335</v>
      </c>
      <c r="D48" s="311" t="s">
        <v>1388</v>
      </c>
      <c r="F48" s="311" t="s">
        <v>1060</v>
      </c>
    </row>
    <row r="49" spans="2:6" ht="15" customHeight="1">
      <c r="B49" s="311"/>
      <c r="D49" s="311"/>
      <c r="F49" s="311"/>
    </row>
    <row r="50" spans="2:6" ht="25.5">
      <c r="B50" s="311" t="s">
        <v>1336</v>
      </c>
      <c r="D50" s="311" t="s">
        <v>1389</v>
      </c>
      <c r="F50" s="311" t="s">
        <v>1061</v>
      </c>
    </row>
    <row r="51" spans="2:6" ht="15" customHeight="1">
      <c r="B51" s="311"/>
      <c r="D51" s="311"/>
      <c r="F51" s="311"/>
    </row>
    <row r="52" spans="2:6" ht="25.5">
      <c r="B52" s="311" t="s">
        <v>1337</v>
      </c>
      <c r="D52" s="311" t="s">
        <v>1390</v>
      </c>
      <c r="F52" s="311" t="s">
        <v>1062</v>
      </c>
    </row>
    <row r="53" spans="2:6" ht="15" customHeight="1">
      <c r="B53" s="311"/>
      <c r="D53" s="311"/>
      <c r="F53" s="311"/>
    </row>
    <row r="54" spans="2:6" ht="25.5">
      <c r="B54" s="311" t="s">
        <v>1338</v>
      </c>
      <c r="D54" s="311" t="s">
        <v>1391</v>
      </c>
      <c r="F54" s="311" t="s">
        <v>1063</v>
      </c>
    </row>
    <row r="55" spans="2:6" ht="15" customHeight="1">
      <c r="B55" s="311"/>
      <c r="D55" s="311"/>
      <c r="F55" s="311"/>
    </row>
    <row r="56" spans="2:6" ht="25.5">
      <c r="B56" s="311" t="s">
        <v>1339</v>
      </c>
      <c r="D56" s="311" t="s">
        <v>1392</v>
      </c>
      <c r="F56" s="311" t="s">
        <v>1064</v>
      </c>
    </row>
    <row r="57" spans="2:6" ht="15" customHeight="1">
      <c r="B57" s="311"/>
      <c r="D57" s="311"/>
      <c r="F57" s="311"/>
    </row>
    <row r="58" spans="2:6">
      <c r="B58" s="311" t="s">
        <v>1340</v>
      </c>
      <c r="D58" s="311" t="s">
        <v>1393</v>
      </c>
      <c r="F58" s="311" t="s">
        <v>1065</v>
      </c>
    </row>
    <row r="59" spans="2:6" ht="15" customHeight="1">
      <c r="B59" s="311"/>
      <c r="D59" s="311"/>
      <c r="F59" s="311"/>
    </row>
    <row r="60" spans="2:6" ht="78.75" customHeight="1">
      <c r="B60" s="311" t="s">
        <v>1341</v>
      </c>
      <c r="D60" s="311" t="s">
        <v>1394</v>
      </c>
      <c r="F60" s="311" t="s">
        <v>1066</v>
      </c>
    </row>
    <row r="61" spans="2:6" ht="15" customHeight="1">
      <c r="B61" s="311"/>
      <c r="D61" s="311"/>
      <c r="F61" s="311"/>
    </row>
    <row r="62" spans="2:6">
      <c r="B62" s="311" t="s">
        <v>1342</v>
      </c>
      <c r="D62" s="311" t="s">
        <v>1395</v>
      </c>
      <c r="F62" s="311" t="s">
        <v>1067</v>
      </c>
    </row>
    <row r="63" spans="2:6" ht="15" customHeight="1">
      <c r="B63" s="311"/>
      <c r="D63" s="311"/>
      <c r="F63" s="311"/>
    </row>
    <row r="64" spans="2:6">
      <c r="B64" s="311" t="s">
        <v>1343</v>
      </c>
      <c r="D64" s="311" t="s">
        <v>1396</v>
      </c>
      <c r="F64" s="311" t="s">
        <v>1068</v>
      </c>
    </row>
    <row r="65" spans="2:6" ht="15" customHeight="1">
      <c r="B65" s="311"/>
      <c r="D65" s="311"/>
      <c r="F65" s="311"/>
    </row>
    <row r="66" spans="2:6">
      <c r="B66" s="311" t="s">
        <v>1344</v>
      </c>
      <c r="D66" s="311" t="s">
        <v>1397</v>
      </c>
      <c r="F66" s="311" t="s">
        <v>1069</v>
      </c>
    </row>
    <row r="67" spans="2:6" ht="15" customHeight="1">
      <c r="B67" s="311"/>
      <c r="D67" s="311"/>
      <c r="F67" s="311"/>
    </row>
    <row r="68" spans="2:6" ht="25.5">
      <c r="B68" s="311" t="s">
        <v>1345</v>
      </c>
      <c r="D68" s="311" t="s">
        <v>1398</v>
      </c>
      <c r="F68" s="311" t="s">
        <v>1070</v>
      </c>
    </row>
    <row r="69" spans="2:6" ht="15" customHeight="1">
      <c r="B69" s="311"/>
      <c r="D69" s="311"/>
      <c r="F69" s="311"/>
    </row>
    <row r="70" spans="2:6">
      <c r="B70" s="311" t="s">
        <v>1346</v>
      </c>
      <c r="D70" s="311" t="s">
        <v>1399</v>
      </c>
      <c r="F70" s="311" t="s">
        <v>1071</v>
      </c>
    </row>
    <row r="71" spans="2:6" ht="15" customHeight="1">
      <c r="B71" s="311"/>
      <c r="D71" s="311"/>
      <c r="F71" s="311"/>
    </row>
    <row r="72" spans="2:6" ht="25.5">
      <c r="B72" s="311" t="s">
        <v>1347</v>
      </c>
      <c r="D72" s="311" t="s">
        <v>1400</v>
      </c>
      <c r="F72" s="311" t="s">
        <v>1072</v>
      </c>
    </row>
    <row r="73" spans="2:6" ht="15" customHeight="1">
      <c r="B73" s="311"/>
      <c r="D73" s="311"/>
      <c r="F73" s="311"/>
    </row>
    <row r="74" spans="2:6" ht="25.5">
      <c r="B74" s="311" t="s">
        <v>1348</v>
      </c>
      <c r="D74" s="311" t="s">
        <v>1401</v>
      </c>
      <c r="F74" s="311" t="s">
        <v>1073</v>
      </c>
    </row>
    <row r="75" spans="2:6" ht="15" customHeight="1">
      <c r="B75" s="311"/>
      <c r="D75" s="311"/>
      <c r="F75" s="311"/>
    </row>
    <row r="76" spans="2:6" ht="63.75">
      <c r="B76" s="311" t="s">
        <v>1349</v>
      </c>
      <c r="D76" s="311" t="s">
        <v>1402</v>
      </c>
      <c r="F76" s="311" t="s">
        <v>1074</v>
      </c>
    </row>
    <row r="77" spans="2:6" ht="15" customHeight="1">
      <c r="B77" s="311"/>
      <c r="D77" s="311"/>
      <c r="F77" s="311"/>
    </row>
    <row r="78" spans="2:6" ht="38.25">
      <c r="B78" s="311" t="s">
        <v>1350</v>
      </c>
      <c r="D78" s="311" t="s">
        <v>1403</v>
      </c>
      <c r="F78" s="311" t="s">
        <v>1075</v>
      </c>
    </row>
    <row r="79" spans="2:6" ht="15" customHeight="1">
      <c r="B79" s="311"/>
      <c r="D79" s="311"/>
      <c r="F79" s="311"/>
    </row>
    <row r="80" spans="2:6">
      <c r="B80" s="311" t="s">
        <v>1351</v>
      </c>
      <c r="D80" s="311" t="s">
        <v>1404</v>
      </c>
      <c r="F80" s="311" t="s">
        <v>1076</v>
      </c>
    </row>
    <row r="81" spans="2:6" ht="15" customHeight="1">
      <c r="B81" s="311"/>
      <c r="D81" s="311"/>
      <c r="F81" s="311"/>
    </row>
    <row r="82" spans="2:6" ht="25.5">
      <c r="B82" s="311" t="s">
        <v>1352</v>
      </c>
      <c r="D82" s="311" t="s">
        <v>1405</v>
      </c>
      <c r="F82" s="311" t="s">
        <v>1077</v>
      </c>
    </row>
    <row r="83" spans="2:6" ht="15" customHeight="1">
      <c r="B83" s="311"/>
      <c r="D83" s="311"/>
      <c r="F83" s="311"/>
    </row>
    <row r="84" spans="2:6" ht="25.5">
      <c r="B84" s="311" t="s">
        <v>1353</v>
      </c>
      <c r="D84" s="311" t="s">
        <v>1406</v>
      </c>
      <c r="F84" s="311" t="s">
        <v>1078</v>
      </c>
    </row>
    <row r="85" spans="2:6" ht="15" customHeight="1">
      <c r="B85" s="311"/>
      <c r="D85" s="311"/>
      <c r="F85" s="311"/>
    </row>
    <row r="86" spans="2:6" ht="25.5">
      <c r="B86" s="311" t="s">
        <v>1354</v>
      </c>
      <c r="D86" s="311" t="s">
        <v>1407</v>
      </c>
      <c r="F86" s="311" t="s">
        <v>1079</v>
      </c>
    </row>
    <row r="87" spans="2:6" ht="15" customHeight="1">
      <c r="B87" s="311"/>
      <c r="D87" s="311"/>
      <c r="F87" s="311"/>
    </row>
    <row r="88" spans="2:6" ht="25.5">
      <c r="B88" s="311" t="s">
        <v>1355</v>
      </c>
      <c r="D88" s="311" t="s">
        <v>1408</v>
      </c>
      <c r="F88" s="311" t="s">
        <v>1080</v>
      </c>
    </row>
    <row r="89" spans="2:6" ht="15" customHeight="1">
      <c r="B89" s="311"/>
      <c r="D89" s="311"/>
      <c r="F89" s="311"/>
    </row>
    <row r="90" spans="2:6" ht="53.25" customHeight="1">
      <c r="B90" s="311" t="s">
        <v>1356</v>
      </c>
      <c r="D90" s="311" t="s">
        <v>1409</v>
      </c>
      <c r="F90" s="311" t="s">
        <v>1081</v>
      </c>
    </row>
    <row r="91" spans="2:6" ht="15" customHeight="1">
      <c r="B91" s="311"/>
      <c r="D91" s="311"/>
      <c r="F91" s="311"/>
    </row>
    <row r="92" spans="2:6" ht="53.25" customHeight="1">
      <c r="B92" s="311" t="s">
        <v>1357</v>
      </c>
      <c r="D92" s="311" t="s">
        <v>1410</v>
      </c>
      <c r="F92" s="311" t="s">
        <v>1082</v>
      </c>
    </row>
    <row r="93" spans="2:6" ht="15" customHeight="1">
      <c r="B93" s="311"/>
      <c r="D93" s="311"/>
      <c r="F93" s="311"/>
    </row>
    <row r="94" spans="2:6">
      <c r="B94" s="311" t="s">
        <v>1358</v>
      </c>
      <c r="D94" s="311" t="s">
        <v>1411</v>
      </c>
      <c r="F94" s="311" t="s">
        <v>1083</v>
      </c>
    </row>
    <row r="95" spans="2:6" ht="15" customHeight="1">
      <c r="B95" s="311"/>
      <c r="D95" s="311"/>
      <c r="F95" s="311"/>
    </row>
    <row r="96" spans="2:6" ht="25.5">
      <c r="B96" s="311" t="s">
        <v>1359</v>
      </c>
      <c r="D96" s="311" t="s">
        <v>1412</v>
      </c>
      <c r="F96" s="311" t="s">
        <v>1084</v>
      </c>
    </row>
    <row r="97" spans="2:6" ht="15" customHeight="1">
      <c r="B97" s="311"/>
      <c r="D97" s="311"/>
      <c r="F97" s="311"/>
    </row>
    <row r="98" spans="2:6" ht="25.5">
      <c r="B98" s="311" t="s">
        <v>1423</v>
      </c>
      <c r="D98" s="311" t="s">
        <v>1422</v>
      </c>
      <c r="F98" s="311" t="s">
        <v>1085</v>
      </c>
    </row>
    <row r="99" spans="2:6" ht="15" customHeight="1">
      <c r="B99" s="311"/>
      <c r="D99" s="311"/>
      <c r="F99" s="311"/>
    </row>
    <row r="100" spans="2:6" ht="38.25">
      <c r="B100" s="311" t="s">
        <v>1360</v>
      </c>
      <c r="D100" s="311" t="s">
        <v>1413</v>
      </c>
      <c r="F100" s="311" t="s">
        <v>1086</v>
      </c>
    </row>
    <row r="101" spans="2:6" ht="15" customHeight="1">
      <c r="B101" s="311"/>
      <c r="D101" s="311"/>
      <c r="F101" s="311"/>
    </row>
    <row r="102" spans="2:6" ht="25.5">
      <c r="B102" s="311" t="s">
        <v>1362</v>
      </c>
      <c r="D102" s="311" t="s">
        <v>1414</v>
      </c>
      <c r="F102" s="311" t="s">
        <v>1087</v>
      </c>
    </row>
    <row r="103" spans="2:6" ht="15" customHeight="1">
      <c r="B103" s="311"/>
      <c r="D103" s="311"/>
      <c r="F103" s="311"/>
    </row>
    <row r="104" spans="2:6" ht="25.5">
      <c r="B104" s="311" t="s">
        <v>1363</v>
      </c>
      <c r="D104" s="311" t="s">
        <v>1415</v>
      </c>
      <c r="F104" s="311" t="s">
        <v>1088</v>
      </c>
    </row>
    <row r="105" spans="2:6" ht="15" customHeight="1">
      <c r="B105" s="311"/>
      <c r="D105" s="311"/>
      <c r="F105" s="311"/>
    </row>
    <row r="106" spans="2:6">
      <c r="B106" s="311" t="s">
        <v>1361</v>
      </c>
      <c r="D106" s="311" t="s">
        <v>1416</v>
      </c>
      <c r="F106" s="311" t="s">
        <v>1089</v>
      </c>
    </row>
    <row r="107" spans="2:6" ht="15" customHeight="1">
      <c r="B107" s="311"/>
      <c r="D107" s="311"/>
      <c r="F107" s="311"/>
    </row>
    <row r="108" spans="2:6" ht="25.5">
      <c r="B108" s="311" t="s">
        <v>1364</v>
      </c>
      <c r="D108" s="311" t="s">
        <v>1417</v>
      </c>
      <c r="F108" s="311" t="s">
        <v>1090</v>
      </c>
    </row>
    <row r="109" spans="2:6" ht="15" customHeight="1">
      <c r="B109" s="311"/>
      <c r="D109" s="311"/>
      <c r="F109" s="311"/>
    </row>
    <row r="110" spans="2:6" ht="53.25" customHeight="1">
      <c r="B110" s="311" t="s">
        <v>1365</v>
      </c>
      <c r="D110" s="311" t="s">
        <v>1418</v>
      </c>
      <c r="F110" s="311" t="s">
        <v>1091</v>
      </c>
    </row>
    <row r="111" spans="2:6" ht="15" customHeight="1">
      <c r="B111" s="311"/>
      <c r="D111" s="311"/>
      <c r="F111" s="311"/>
    </row>
    <row r="112" spans="2:6">
      <c r="B112" s="311" t="s">
        <v>1366</v>
      </c>
      <c r="D112" s="311" t="s">
        <v>1419</v>
      </c>
      <c r="F112" s="311" t="s">
        <v>1092</v>
      </c>
    </row>
    <row r="113" spans="2:6" ht="15" customHeight="1">
      <c r="B113" s="311"/>
      <c r="D113" s="311"/>
      <c r="F113" s="311"/>
    </row>
    <row r="114" spans="2:6" ht="25.5">
      <c r="B114" s="311" t="s">
        <v>1367</v>
      </c>
      <c r="D114" s="311" t="s">
        <v>1420</v>
      </c>
      <c r="F114" s="311" t="s">
        <v>1093</v>
      </c>
    </row>
    <row r="115" spans="2:6" ht="15" customHeight="1">
      <c r="B115" s="311"/>
      <c r="D115" s="311"/>
      <c r="F115" s="311"/>
    </row>
    <row r="116" spans="2:6" ht="38.25">
      <c r="B116" s="311" t="s">
        <v>1368</v>
      </c>
      <c r="D116" s="311" t="s">
        <v>1421</v>
      </c>
      <c r="F116" s="311" t="s">
        <v>1094</v>
      </c>
    </row>
    <row r="117" spans="2:6" ht="15" customHeight="1">
      <c r="B117" s="311"/>
      <c r="D117" s="311"/>
      <c r="F117" s="311"/>
    </row>
    <row r="118" spans="2:6">
      <c r="B118" s="311" t="s">
        <v>1155</v>
      </c>
      <c r="D118" s="311" t="s">
        <v>1155</v>
      </c>
      <c r="F118" s="311" t="s">
        <v>1155</v>
      </c>
    </row>
    <row r="119" spans="2:6" ht="15" customHeight="1">
      <c r="B119" s="311"/>
      <c r="D119" s="311"/>
      <c r="F119" s="311"/>
    </row>
    <row r="120" spans="2:6">
      <c r="B120" s="311" t="s">
        <v>1154</v>
      </c>
      <c r="D120" s="311" t="s">
        <v>1154</v>
      </c>
      <c r="F120" s="311" t="s">
        <v>1041</v>
      </c>
    </row>
    <row r="121" spans="2:6" ht="15" customHeight="1">
      <c r="B121" s="311"/>
      <c r="D121" s="311"/>
      <c r="F121" s="311"/>
    </row>
    <row r="122" spans="2:6">
      <c r="B122" s="311"/>
      <c r="D122" s="311"/>
      <c r="F122" s="311"/>
    </row>
    <row r="123" spans="2:6" ht="15" customHeight="1">
      <c r="B123" s="311"/>
      <c r="D123" s="311"/>
      <c r="F123" s="311"/>
    </row>
    <row r="124" spans="2:6">
      <c r="B124" s="311"/>
      <c r="D124" s="311"/>
      <c r="F124" s="311"/>
    </row>
    <row r="125" spans="2:6" ht="15" customHeight="1">
      <c r="B125" s="311"/>
      <c r="D125" s="311"/>
      <c r="F125" s="311"/>
    </row>
    <row r="126" spans="2:6">
      <c r="B126" s="311"/>
      <c r="D126" s="311"/>
      <c r="F126" s="311"/>
    </row>
    <row r="127" spans="2:6" ht="15" customHeight="1">
      <c r="B127" s="311"/>
      <c r="D127" s="311"/>
      <c r="F127" s="311"/>
    </row>
    <row r="128" spans="2:6">
      <c r="B128" s="311"/>
      <c r="D128" s="311"/>
      <c r="F128" s="311"/>
    </row>
    <row r="129" spans="2:6" ht="15" customHeight="1">
      <c r="B129" s="311"/>
      <c r="D129" s="311"/>
      <c r="F129" s="311"/>
    </row>
    <row r="130" spans="2:6">
      <c r="B130" s="311"/>
      <c r="D130" s="311"/>
      <c r="F130" s="311"/>
    </row>
    <row r="131" spans="2:6" ht="15" customHeight="1">
      <c r="B131" s="311"/>
      <c r="D131" s="311"/>
      <c r="F131" s="311"/>
    </row>
    <row r="132" spans="2:6">
      <c r="B132" s="311"/>
      <c r="D132" s="311"/>
      <c r="F132" s="311"/>
    </row>
    <row r="133" spans="2:6" ht="15" customHeight="1">
      <c r="B133" s="311"/>
      <c r="D133" s="311"/>
      <c r="F133" s="311"/>
    </row>
    <row r="134" spans="2:6">
      <c r="B134" s="311"/>
      <c r="D134" s="311"/>
      <c r="F134" s="311"/>
    </row>
    <row r="135" spans="2:6" ht="15" customHeight="1">
      <c r="B135" s="311"/>
      <c r="D135" s="311"/>
      <c r="F135" s="311"/>
    </row>
    <row r="136" spans="2:6">
      <c r="B136" s="311"/>
      <c r="D136" s="311"/>
      <c r="F136" s="311"/>
    </row>
    <row r="137" spans="2:6" ht="15" customHeight="1">
      <c r="B137" s="311"/>
      <c r="D137" s="311"/>
      <c r="F137" s="311"/>
    </row>
    <row r="138" spans="2:6">
      <c r="B138" s="311"/>
      <c r="D138" s="311"/>
      <c r="F138" s="311"/>
    </row>
    <row r="139" spans="2:6" ht="15" customHeight="1">
      <c r="B139" s="311"/>
      <c r="D139" s="311"/>
      <c r="F139" s="311"/>
    </row>
    <row r="140" spans="2:6">
      <c r="B140" s="311"/>
      <c r="D140" s="311"/>
      <c r="F140" s="311"/>
    </row>
    <row r="141" spans="2:6" ht="15" customHeight="1">
      <c r="B141" s="311"/>
      <c r="D141" s="311"/>
      <c r="F141" s="311"/>
    </row>
    <row r="142" spans="2:6">
      <c r="B142" s="311"/>
      <c r="D142" s="311"/>
      <c r="F142" s="311"/>
    </row>
    <row r="143" spans="2:6" ht="15" customHeight="1">
      <c r="B143" s="311"/>
      <c r="D143" s="311"/>
      <c r="F143" s="311"/>
    </row>
    <row r="144" spans="2:6">
      <c r="B144" s="311"/>
      <c r="D144" s="311"/>
      <c r="F144" s="311"/>
    </row>
    <row r="145" spans="2:6" ht="15" customHeight="1">
      <c r="B145" s="311"/>
      <c r="D145" s="311"/>
      <c r="F145" s="311"/>
    </row>
    <row r="146" spans="2:6">
      <c r="B146" s="311"/>
      <c r="D146" s="311"/>
      <c r="F146" s="311"/>
    </row>
    <row r="147" spans="2:6" ht="15" customHeight="1">
      <c r="B147" s="311"/>
      <c r="D147" s="311"/>
      <c r="F147" s="311"/>
    </row>
    <row r="148" spans="2:6">
      <c r="B148" s="311"/>
      <c r="D148" s="311"/>
      <c r="F148" s="311"/>
    </row>
    <row r="149" spans="2:6" ht="15" customHeight="1">
      <c r="B149" s="311"/>
      <c r="D149" s="311"/>
      <c r="F149" s="311"/>
    </row>
    <row r="150" spans="2:6">
      <c r="B150" s="311"/>
      <c r="D150" s="311"/>
      <c r="F150" s="311"/>
    </row>
    <row r="151" spans="2:6" ht="15" customHeight="1">
      <c r="B151" s="311"/>
      <c r="D151" s="311"/>
      <c r="F151" s="311"/>
    </row>
    <row r="152" spans="2:6">
      <c r="B152" s="311"/>
      <c r="D152" s="311"/>
      <c r="F152" s="311"/>
    </row>
    <row r="153" spans="2:6" ht="15" customHeight="1">
      <c r="B153" s="311"/>
      <c r="D153" s="311"/>
      <c r="F153" s="311"/>
    </row>
    <row r="154" spans="2:6">
      <c r="B154" s="311"/>
      <c r="D154" s="311"/>
      <c r="F154" s="311"/>
    </row>
    <row r="155" spans="2:6" ht="15" customHeight="1">
      <c r="B155" s="311"/>
      <c r="D155" s="311"/>
      <c r="F155" s="311"/>
    </row>
    <row r="156" spans="2:6">
      <c r="B156" s="311"/>
      <c r="D156" s="311"/>
      <c r="F156" s="311"/>
    </row>
    <row r="157" spans="2:6" ht="15" customHeight="1">
      <c r="B157" s="311"/>
      <c r="D157" s="311"/>
      <c r="F157" s="311"/>
    </row>
    <row r="158" spans="2:6" ht="15" customHeight="1">
      <c r="B158" s="311"/>
      <c r="D158" s="311"/>
      <c r="F158" s="5"/>
    </row>
    <row r="159" spans="2:6" ht="15" customHeight="1">
      <c r="B159" s="311"/>
      <c r="D159" s="311"/>
    </row>
    <row r="160" spans="2:6" ht="15" customHeight="1">
      <c r="B160" s="311"/>
      <c r="D160" s="311"/>
    </row>
    <row r="161" spans="2:4" ht="15" customHeight="1">
      <c r="B161" s="311"/>
      <c r="D161" s="311"/>
    </row>
    <row r="162" spans="2:4" ht="15" customHeight="1">
      <c r="B162" s="311"/>
      <c r="D162" s="311"/>
    </row>
    <row r="163" spans="2:4" ht="15" customHeight="1">
      <c r="B163" s="311"/>
      <c r="D163" s="311"/>
    </row>
    <row r="164" spans="2:4" ht="15" customHeight="1">
      <c r="B164" s="311"/>
      <c r="D164" s="311"/>
    </row>
    <row r="165" spans="2:4" ht="15" customHeight="1">
      <c r="B165" s="311"/>
      <c r="D165" s="311"/>
    </row>
    <row r="166" spans="2:4" ht="15" customHeight="1">
      <c r="B166" s="311"/>
      <c r="D166" s="311"/>
    </row>
    <row r="167" spans="2:4" ht="15" customHeight="1">
      <c r="B167" s="311"/>
      <c r="D167" s="311"/>
    </row>
    <row r="168" spans="2:4" ht="15" customHeight="1">
      <c r="B168" s="311"/>
      <c r="D168" s="311"/>
    </row>
    <row r="169" spans="2:4" ht="15" customHeight="1">
      <c r="B169" s="311"/>
      <c r="D169" s="311"/>
    </row>
    <row r="170" spans="2:4" ht="15" customHeight="1">
      <c r="B170" s="311"/>
      <c r="D170" s="311"/>
    </row>
    <row r="171" spans="2:4" ht="15" customHeight="1">
      <c r="B171" s="311"/>
      <c r="D171" s="311"/>
    </row>
    <row r="172" spans="2:4" ht="15" customHeight="1">
      <c r="B172" s="311"/>
      <c r="D172" s="311"/>
    </row>
    <row r="173" spans="2:4" ht="15" customHeight="1">
      <c r="B173" s="311"/>
      <c r="D173" s="311"/>
    </row>
    <row r="174" spans="2:4" ht="15" customHeight="1">
      <c r="B174" s="5"/>
      <c r="D174" s="5"/>
    </row>
  </sheetData>
  <printOptions horizontalCentered="1"/>
  <pageMargins left="0.78740157480314965" right="0.78740157480314965" top="0.39370078740157483" bottom="0.39370078740157483" header="0.11811023622047245" footer="0.31496062992125984"/>
  <pageSetup paperSize="9" scale="78" fitToHeight="0"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wksNotesLeft">
    <pageSetUpPr fitToPage="1"/>
  </sheetPr>
  <dimension ref="A1:HL61"/>
  <sheetViews>
    <sheetView showGridLines="0" showRowColHeaders="0" workbookViewId="0"/>
  </sheetViews>
  <sheetFormatPr defaultColWidth="0" defaultRowHeight="12.75" customHeight="1" zeroHeight="1"/>
  <cols>
    <col min="1" max="2" width="27.85546875" style="5" customWidth="1"/>
    <col min="3" max="4" width="17" style="5" customWidth="1"/>
    <col min="5" max="5" width="12.7109375" style="5" customWidth="1"/>
    <col min="6" max="220" width="9.140625" style="5" hidden="1" customWidth="1"/>
    <col min="221" max="16384" width="0" style="5" hidden="1"/>
  </cols>
  <sheetData>
    <row r="1" spans="1:4" ht="19.5">
      <c r="A1" s="293"/>
      <c r="B1" s="296"/>
      <c r="C1" s="7"/>
      <c r="D1" s="33"/>
    </row>
    <row r="2" spans="1:4" ht="24.75">
      <c r="A2" s="297" t="str">
        <f ca="1">'GPlan-Translations'!C228</f>
        <v>Anotações</v>
      </c>
      <c r="B2" s="298"/>
      <c r="C2" s="298"/>
      <c r="D2" s="299"/>
    </row>
    <row r="3" spans="1:4" ht="18">
      <c r="A3" s="300"/>
      <c r="B3" s="300"/>
      <c r="C3" s="300"/>
      <c r="D3" s="300"/>
    </row>
    <row r="4" spans="1:4" ht="18">
      <c r="A4" s="286"/>
      <c r="B4" s="286"/>
      <c r="C4" s="286"/>
      <c r="D4" s="286"/>
    </row>
    <row r="5" spans="1:4" ht="18">
      <c r="A5" s="286"/>
      <c r="B5" s="286"/>
      <c r="C5" s="286"/>
      <c r="D5" s="286"/>
    </row>
    <row r="6" spans="1:4" ht="18">
      <c r="A6" s="286"/>
      <c r="B6" s="286"/>
      <c r="C6" s="286"/>
      <c r="D6" s="286"/>
    </row>
    <row r="7" spans="1:4" ht="18" customHeight="1">
      <c r="A7" s="286"/>
      <c r="B7" s="286"/>
      <c r="C7" s="286"/>
      <c r="D7" s="286"/>
    </row>
    <row r="8" spans="1:4" ht="18" customHeight="1">
      <c r="A8" s="286"/>
      <c r="B8" s="286"/>
      <c r="C8" s="286"/>
      <c r="D8" s="286"/>
    </row>
    <row r="9" spans="1:4" ht="18" customHeight="1">
      <c r="A9" s="286"/>
      <c r="B9" s="286"/>
      <c r="C9" s="286"/>
      <c r="D9" s="286"/>
    </row>
    <row r="10" spans="1:4" ht="18" customHeight="1">
      <c r="A10" s="286"/>
      <c r="B10" s="286"/>
      <c r="C10" s="286"/>
      <c r="D10" s="286"/>
    </row>
    <row r="11" spans="1:4" ht="18">
      <c r="A11" s="286"/>
      <c r="B11" s="286"/>
      <c r="C11" s="286"/>
      <c r="D11" s="286"/>
    </row>
    <row r="12" spans="1:4" ht="18" customHeight="1">
      <c r="A12" s="286"/>
      <c r="B12" s="286"/>
      <c r="C12" s="286"/>
      <c r="D12" s="286"/>
    </row>
    <row r="13" spans="1:4" ht="18">
      <c r="A13" s="286"/>
      <c r="B13" s="286"/>
      <c r="C13" s="286"/>
      <c r="D13" s="286"/>
    </row>
    <row r="14" spans="1:4" ht="18">
      <c r="A14" s="286"/>
      <c r="B14" s="286"/>
      <c r="C14" s="286"/>
      <c r="D14" s="286"/>
    </row>
    <row r="15" spans="1:4" ht="18" customHeight="1">
      <c r="A15" s="286"/>
      <c r="B15" s="286"/>
      <c r="C15" s="286"/>
      <c r="D15" s="286"/>
    </row>
    <row r="16" spans="1:4" ht="18" customHeight="1">
      <c r="A16" s="286"/>
      <c r="B16" s="286"/>
      <c r="C16" s="286"/>
      <c r="D16" s="286"/>
    </row>
    <row r="17" spans="1:4" ht="18" customHeight="1">
      <c r="A17" s="286"/>
      <c r="B17" s="286"/>
      <c r="C17" s="286"/>
      <c r="D17" s="286"/>
    </row>
    <row r="18" spans="1:4" ht="18" customHeight="1">
      <c r="A18" s="286"/>
      <c r="B18" s="286"/>
      <c r="C18" s="286"/>
      <c r="D18" s="286"/>
    </row>
    <row r="19" spans="1:4" ht="18">
      <c r="A19" s="286"/>
      <c r="B19" s="286"/>
      <c r="C19" s="286"/>
      <c r="D19" s="286"/>
    </row>
    <row r="20" spans="1:4" ht="18">
      <c r="A20" s="286"/>
      <c r="B20" s="286"/>
      <c r="C20" s="286"/>
      <c r="D20" s="286"/>
    </row>
    <row r="21" spans="1:4" ht="18">
      <c r="A21" s="286"/>
      <c r="B21" s="286"/>
      <c r="C21" s="286"/>
      <c r="D21" s="286"/>
    </row>
    <row r="22" spans="1:4" ht="18" customHeight="1">
      <c r="A22" s="286"/>
      <c r="B22" s="286"/>
      <c r="C22" s="286"/>
      <c r="D22" s="286"/>
    </row>
    <row r="23" spans="1:4" ht="18" customHeight="1">
      <c r="A23" s="286"/>
      <c r="B23" s="286"/>
      <c r="C23" s="286"/>
      <c r="D23" s="286"/>
    </row>
    <row r="24" spans="1:4" ht="18">
      <c r="A24" s="286"/>
      <c r="B24" s="286"/>
      <c r="C24" s="286"/>
      <c r="D24" s="286"/>
    </row>
    <row r="25" spans="1:4" ht="18">
      <c r="A25" s="286"/>
      <c r="B25" s="286"/>
      <c r="C25" s="286"/>
      <c r="D25" s="286"/>
    </row>
    <row r="26" spans="1:4" ht="18">
      <c r="A26" s="286"/>
      <c r="B26" s="286"/>
      <c r="C26" s="286"/>
      <c r="D26" s="286"/>
    </row>
    <row r="27" spans="1:4" ht="18">
      <c r="A27" s="286"/>
      <c r="B27" s="286"/>
      <c r="C27" s="286"/>
      <c r="D27" s="286"/>
    </row>
    <row r="28" spans="1:4" ht="18">
      <c r="A28" s="286"/>
      <c r="B28" s="286"/>
      <c r="C28" s="286"/>
      <c r="D28" s="286"/>
    </row>
    <row r="29" spans="1:4" ht="18">
      <c r="A29" s="286"/>
      <c r="B29" s="286"/>
      <c r="C29" s="286"/>
      <c r="D29" s="286"/>
    </row>
    <row r="30" spans="1:4" ht="18">
      <c r="A30" s="286"/>
      <c r="B30" s="286"/>
      <c r="C30" s="286"/>
      <c r="D30" s="286"/>
    </row>
    <row r="31" spans="1:4" ht="18">
      <c r="A31" s="286"/>
      <c r="B31" s="286"/>
      <c r="C31" s="286"/>
      <c r="D31" s="286"/>
    </row>
    <row r="32" spans="1:4" ht="18">
      <c r="A32" s="286"/>
      <c r="B32" s="286"/>
      <c r="C32" s="286"/>
      <c r="D32" s="286"/>
    </row>
    <row r="33" spans="1:4" ht="18">
      <c r="A33" s="286"/>
      <c r="B33" s="286"/>
      <c r="C33" s="286"/>
      <c r="D33" s="286"/>
    </row>
    <row r="34" spans="1:4" ht="18">
      <c r="A34" s="286"/>
      <c r="B34" s="286"/>
      <c r="C34" s="286"/>
      <c r="D34" s="286"/>
    </row>
    <row r="35" spans="1:4" ht="18">
      <c r="A35" s="286"/>
      <c r="B35" s="286"/>
      <c r="C35" s="286"/>
      <c r="D35" s="286"/>
    </row>
    <row r="36" spans="1:4" ht="18">
      <c r="A36" s="286"/>
      <c r="B36" s="286"/>
      <c r="C36" s="286"/>
      <c r="D36" s="286"/>
    </row>
    <row r="37" spans="1:4" ht="18">
      <c r="A37" s="286"/>
      <c r="B37" s="286"/>
      <c r="C37" s="286"/>
      <c r="D37" s="286"/>
    </row>
    <row r="38" spans="1:4" ht="18">
      <c r="A38" s="286"/>
      <c r="B38" s="286"/>
      <c r="C38" s="286"/>
      <c r="D38" s="286"/>
    </row>
    <row r="39" spans="1:4" ht="18">
      <c r="A39" s="286"/>
      <c r="B39" s="286"/>
      <c r="C39" s="286"/>
      <c r="D39" s="286"/>
    </row>
    <row r="40" spans="1:4" ht="18">
      <c r="A40" s="286"/>
      <c r="B40" s="286"/>
      <c r="C40" s="286"/>
      <c r="D40" s="286"/>
    </row>
    <row r="41" spans="1:4" ht="18">
      <c r="A41" s="286"/>
      <c r="B41" s="286"/>
      <c r="C41" s="286"/>
      <c r="D41" s="286"/>
    </row>
    <row r="42" spans="1:4" ht="18">
      <c r="A42" s="286"/>
      <c r="B42" s="286"/>
      <c r="C42" s="286"/>
      <c r="D42" s="286"/>
    </row>
    <row r="43" spans="1:4" ht="18">
      <c r="A43" s="286"/>
      <c r="B43" s="286"/>
      <c r="C43" s="286"/>
      <c r="D43" s="286"/>
    </row>
    <row r="44" spans="1:4" ht="18">
      <c r="A44" s="286"/>
      <c r="B44" s="286"/>
      <c r="C44" s="286"/>
      <c r="D44" s="286"/>
    </row>
    <row r="45" spans="1:4" ht="18">
      <c r="A45" s="289"/>
      <c r="B45" s="292"/>
      <c r="C45" s="292"/>
      <c r="D45" s="292"/>
    </row>
    <row r="46" spans="1:4"/>
    <row r="47" spans="1:4" hidden="1"/>
    <row r="48" spans="1:4" hidden="1"/>
    <row r="49" hidden="1"/>
    <row r="50" hidden="1"/>
    <row r="51" hidden="1"/>
    <row r="52" hidden="1"/>
    <row r="53" hidden="1"/>
    <row r="54" hidden="1"/>
    <row r="55" hidden="1"/>
    <row r="56" hidden="1"/>
    <row r="57" hidden="1"/>
    <row r="58" hidden="1"/>
    <row r="59" hidden="1"/>
    <row r="60" hidden="1"/>
    <row r="61" hidden="1"/>
  </sheetData>
  <pageMargins left="0.19685039370078741" right="0.19685039370078741" top="0.19685039370078741" bottom="0.19685039370078741" header="0.11811023622047245" footer="0.11811023622047245"/>
  <pageSetup paperSize="9" scale="97" pageOrder="overThenDown"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wksNotesRight">
    <pageSetUpPr fitToPage="1"/>
  </sheetPr>
  <dimension ref="B1:HQ68"/>
  <sheetViews>
    <sheetView showGridLines="0" showRowColHeaders="0" workbookViewId="0"/>
  </sheetViews>
  <sheetFormatPr defaultColWidth="0" defaultRowHeight="12.75" customHeight="1" zeroHeight="1"/>
  <cols>
    <col min="1" max="1" width="12.7109375" style="5" customWidth="1"/>
    <col min="2" max="3" width="27.85546875" style="5" customWidth="1"/>
    <col min="4" max="5" width="17" style="5" customWidth="1"/>
    <col min="6" max="6" width="3.7109375" style="5" customWidth="1"/>
    <col min="7" max="225" width="9.140625" style="5" hidden="1" customWidth="1"/>
    <col min="226" max="16384" width="0" style="5" hidden="1"/>
  </cols>
  <sheetData>
    <row r="1" spans="2:5" ht="19.5">
      <c r="B1" s="293"/>
      <c r="C1" s="296"/>
      <c r="D1" s="7"/>
      <c r="E1" s="33"/>
    </row>
    <row r="2" spans="2:5" ht="24.75">
      <c r="B2" s="301"/>
      <c r="C2" s="298"/>
      <c r="D2" s="714" t="str">
        <f ca="1">'GPlan-Translations'!C231</f>
        <v>Anotações</v>
      </c>
      <c r="E2" s="714"/>
    </row>
    <row r="3" spans="2:5" ht="18">
      <c r="B3" s="300"/>
      <c r="C3" s="300"/>
      <c r="D3" s="300"/>
      <c r="E3" s="300"/>
    </row>
    <row r="4" spans="2:5" ht="18">
      <c r="B4" s="286"/>
      <c r="C4" s="286"/>
      <c r="D4" s="286"/>
      <c r="E4" s="286"/>
    </row>
    <row r="5" spans="2:5" ht="18">
      <c r="B5" s="286"/>
      <c r="C5" s="286"/>
      <c r="D5" s="286"/>
      <c r="E5" s="286"/>
    </row>
    <row r="6" spans="2:5" ht="18">
      <c r="B6" s="286"/>
      <c r="C6" s="286"/>
      <c r="D6" s="286"/>
      <c r="E6" s="286"/>
    </row>
    <row r="7" spans="2:5" ht="18">
      <c r="B7" s="286"/>
      <c r="C7" s="286"/>
      <c r="D7" s="286"/>
      <c r="E7" s="286"/>
    </row>
    <row r="8" spans="2:5" ht="18">
      <c r="B8" s="286"/>
      <c r="C8" s="286"/>
      <c r="D8" s="286"/>
      <c r="E8" s="286"/>
    </row>
    <row r="9" spans="2:5" ht="18">
      <c r="B9" s="286"/>
      <c r="C9" s="286"/>
      <c r="D9" s="286"/>
      <c r="E9" s="286"/>
    </row>
    <row r="10" spans="2:5" ht="18">
      <c r="B10" s="286"/>
      <c r="C10" s="286"/>
      <c r="D10" s="286"/>
      <c r="E10" s="286"/>
    </row>
    <row r="11" spans="2:5" ht="18">
      <c r="B11" s="286"/>
      <c r="C11" s="286"/>
      <c r="D11" s="286"/>
      <c r="E11" s="286"/>
    </row>
    <row r="12" spans="2:5" ht="18">
      <c r="B12" s="286"/>
      <c r="C12" s="286"/>
      <c r="D12" s="286"/>
      <c r="E12" s="286"/>
    </row>
    <row r="13" spans="2:5" ht="18">
      <c r="B13" s="286"/>
      <c r="C13" s="286"/>
      <c r="D13" s="286"/>
      <c r="E13" s="286"/>
    </row>
    <row r="14" spans="2:5" ht="18">
      <c r="B14" s="286"/>
      <c r="C14" s="286"/>
      <c r="D14" s="286"/>
      <c r="E14" s="286"/>
    </row>
    <row r="15" spans="2:5" ht="18">
      <c r="B15" s="286"/>
      <c r="C15" s="286"/>
      <c r="D15" s="286"/>
      <c r="E15" s="286"/>
    </row>
    <row r="16" spans="2:5" ht="18">
      <c r="B16" s="286"/>
      <c r="C16" s="286"/>
      <c r="D16" s="286"/>
      <c r="E16" s="286"/>
    </row>
    <row r="17" spans="2:5" ht="18">
      <c r="B17" s="286"/>
      <c r="C17" s="286"/>
      <c r="D17" s="286"/>
      <c r="E17" s="286"/>
    </row>
    <row r="18" spans="2:5" ht="18">
      <c r="B18" s="286"/>
      <c r="C18" s="286"/>
      <c r="D18" s="286"/>
      <c r="E18" s="286"/>
    </row>
    <row r="19" spans="2:5" ht="18">
      <c r="B19" s="286"/>
      <c r="C19" s="286"/>
      <c r="D19" s="286"/>
      <c r="E19" s="286"/>
    </row>
    <row r="20" spans="2:5" ht="18">
      <c r="B20" s="286"/>
      <c r="C20" s="286"/>
      <c r="D20" s="286"/>
      <c r="E20" s="286"/>
    </row>
    <row r="21" spans="2:5" ht="18">
      <c r="B21" s="286"/>
      <c r="C21" s="286"/>
      <c r="D21" s="286"/>
      <c r="E21" s="286"/>
    </row>
    <row r="22" spans="2:5" ht="18">
      <c r="B22" s="286"/>
      <c r="C22" s="286"/>
      <c r="D22" s="286"/>
      <c r="E22" s="286"/>
    </row>
    <row r="23" spans="2:5" ht="18">
      <c r="B23" s="286"/>
      <c r="C23" s="286"/>
      <c r="D23" s="286"/>
      <c r="E23" s="286"/>
    </row>
    <row r="24" spans="2:5" ht="18">
      <c r="B24" s="286"/>
      <c r="C24" s="286"/>
      <c r="D24" s="286"/>
      <c r="E24" s="286"/>
    </row>
    <row r="25" spans="2:5" ht="18">
      <c r="B25" s="286"/>
      <c r="C25" s="286"/>
      <c r="D25" s="286"/>
      <c r="E25" s="286"/>
    </row>
    <row r="26" spans="2:5" ht="18">
      <c r="B26" s="286"/>
      <c r="C26" s="286"/>
      <c r="D26" s="286"/>
      <c r="E26" s="286"/>
    </row>
    <row r="27" spans="2:5" ht="18">
      <c r="B27" s="286"/>
      <c r="C27" s="286"/>
      <c r="D27" s="286"/>
      <c r="E27" s="286"/>
    </row>
    <row r="28" spans="2:5" ht="18">
      <c r="B28" s="286"/>
      <c r="C28" s="286"/>
      <c r="D28" s="286"/>
      <c r="E28" s="286"/>
    </row>
    <row r="29" spans="2:5" ht="18">
      <c r="B29" s="286"/>
      <c r="C29" s="286"/>
      <c r="D29" s="286"/>
      <c r="E29" s="286"/>
    </row>
    <row r="30" spans="2:5" ht="18">
      <c r="B30" s="286"/>
      <c r="C30" s="286"/>
      <c r="D30" s="286"/>
      <c r="E30" s="286"/>
    </row>
    <row r="31" spans="2:5" ht="18">
      <c r="B31" s="286"/>
      <c r="C31" s="286"/>
      <c r="D31" s="286"/>
      <c r="E31" s="286"/>
    </row>
    <row r="32" spans="2:5" ht="18">
      <c r="B32" s="286"/>
      <c r="C32" s="286"/>
      <c r="D32" s="286"/>
      <c r="E32" s="286"/>
    </row>
    <row r="33" spans="2:5" ht="18">
      <c r="B33" s="286"/>
      <c r="C33" s="286"/>
      <c r="D33" s="286"/>
      <c r="E33" s="286"/>
    </row>
    <row r="34" spans="2:5" ht="18">
      <c r="B34" s="286"/>
      <c r="C34" s="286"/>
      <c r="D34" s="286"/>
      <c r="E34" s="286"/>
    </row>
    <row r="35" spans="2:5" ht="18">
      <c r="B35" s="286"/>
      <c r="C35" s="286"/>
      <c r="D35" s="286"/>
      <c r="E35" s="286"/>
    </row>
    <row r="36" spans="2:5" ht="18">
      <c r="B36" s="286"/>
      <c r="C36" s="286"/>
      <c r="D36" s="286"/>
      <c r="E36" s="286"/>
    </row>
    <row r="37" spans="2:5" ht="18">
      <c r="B37" s="286"/>
      <c r="C37" s="286"/>
      <c r="D37" s="286"/>
      <c r="E37" s="286"/>
    </row>
    <row r="38" spans="2:5" ht="18">
      <c r="B38" s="286"/>
      <c r="C38" s="286"/>
      <c r="D38" s="286"/>
      <c r="E38" s="286"/>
    </row>
    <row r="39" spans="2:5" ht="18">
      <c r="B39" s="286"/>
      <c r="C39" s="286"/>
      <c r="D39" s="286"/>
      <c r="E39" s="286"/>
    </row>
    <row r="40" spans="2:5" ht="18">
      <c r="B40" s="286"/>
      <c r="C40" s="286"/>
      <c r="D40" s="286"/>
      <c r="E40" s="286"/>
    </row>
    <row r="41" spans="2:5" ht="18">
      <c r="B41" s="286"/>
      <c r="C41" s="286"/>
      <c r="D41" s="286"/>
      <c r="E41" s="286"/>
    </row>
    <row r="42" spans="2:5" ht="18">
      <c r="B42" s="286"/>
      <c r="C42" s="286"/>
      <c r="D42" s="286"/>
      <c r="E42" s="286"/>
    </row>
    <row r="43" spans="2:5" ht="18">
      <c r="B43" s="286"/>
      <c r="C43" s="286"/>
      <c r="D43" s="286"/>
      <c r="E43" s="286"/>
    </row>
    <row r="44" spans="2:5" ht="18">
      <c r="B44" s="286"/>
      <c r="C44" s="286"/>
      <c r="D44" s="286"/>
      <c r="E44" s="286"/>
    </row>
    <row r="45" spans="2:5" ht="18">
      <c r="B45" s="289"/>
      <c r="C45" s="292"/>
      <c r="D45" s="292"/>
      <c r="E45" s="292"/>
    </row>
    <row r="46" spans="2:5" ht="12.75" customHeight="1"/>
    <row r="47" spans="2:5" ht="12.75" hidden="1" customHeight="1"/>
    <row r="48" spans="2:5" ht="12.75" hidden="1" customHeight="1"/>
    <row r="49" ht="12.75" hidden="1" customHeight="1"/>
    <row r="50" ht="12.75" hidden="1" customHeight="1"/>
    <row r="51" ht="12.75" hidden="1" customHeight="1"/>
    <row r="52" ht="12.75" hidden="1" customHeight="1"/>
    <row r="53" ht="12.75" hidden="1" customHeight="1"/>
    <row r="54" ht="12.75" hidden="1" customHeight="1"/>
    <row r="55" ht="12.75" hidden="1" customHeight="1"/>
    <row r="56" ht="12.75" hidden="1" customHeight="1"/>
    <row r="57" ht="12.75" hidden="1" customHeight="1"/>
    <row r="58" ht="12.75" hidden="1" customHeight="1"/>
    <row r="59" ht="12.75" hidden="1" customHeight="1"/>
    <row r="60" ht="12.75" hidden="1" customHeight="1"/>
    <row r="61" ht="12.75" hidden="1" customHeight="1"/>
    <row r="62" hidden="1"/>
    <row r="63" hidden="1"/>
    <row r="64" hidden="1"/>
    <row r="65" hidden="1"/>
    <row r="66" hidden="1"/>
    <row r="67" hidden="1"/>
    <row r="68" hidden="1"/>
  </sheetData>
  <mergeCells count="1">
    <mergeCell ref="D2:E2"/>
  </mergeCells>
  <pageMargins left="0.19685039370078741" right="0.19685039370078741" top="0.19685039370078741" bottom="0.19685039370078741" header="0.11811023622047245" footer="0.11811023622047245"/>
  <pageSetup paperSize="9" scale="97" pageOrder="overThenDown"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wksContactLeft">
    <pageSetUpPr fitToPage="1"/>
  </sheetPr>
  <dimension ref="A1:I61"/>
  <sheetViews>
    <sheetView showGridLines="0" showRowColHeaders="0" workbookViewId="0"/>
  </sheetViews>
  <sheetFormatPr defaultColWidth="0" defaultRowHeight="12.75" customHeight="1" zeroHeight="1"/>
  <cols>
    <col min="1" max="2" width="27.85546875" style="5" customWidth="1"/>
    <col min="3" max="4" width="17" style="5" customWidth="1"/>
    <col min="5" max="5" width="12.7109375" style="5" customWidth="1"/>
    <col min="6" max="7" width="9.140625" style="5" hidden="1" customWidth="1"/>
    <col min="8" max="8" width="3.5703125" style="5" hidden="1" customWidth="1"/>
    <col min="9" max="9" width="11" style="5" hidden="1" customWidth="1"/>
    <col min="10" max="16384" width="9.140625" style="5" hidden="1"/>
  </cols>
  <sheetData>
    <row r="1" spans="1:9" ht="24.75">
      <c r="A1" s="279" t="str">
        <f ca="1">'GPlan-Translations'!C234</f>
        <v>CONTATO</v>
      </c>
      <c r="B1" s="280" t="str">
        <f ca="1">VLOOKUP(I1,'GPlan-Translations'!B239:C241,2,FALSE)</f>
        <v>A B C D</v>
      </c>
      <c r="C1" s="7"/>
      <c r="D1" s="33"/>
      <c r="H1" s="449">
        <v>1</v>
      </c>
      <c r="I1" s="112" t="str">
        <f>"cte_p" &amp; H1</f>
        <v>cte_p1</v>
      </c>
    </row>
    <row r="2" spans="1:9" ht="18">
      <c r="A2" s="281"/>
    </row>
    <row r="3" spans="1:9" ht="18">
      <c r="A3" s="282" t="str">
        <f ca="1">'GPlan-Translations'!C235</f>
        <v>Nome</v>
      </c>
      <c r="B3" s="283" t="str">
        <f ca="1">'GPlan-Translations'!C236</f>
        <v>Endereço</v>
      </c>
      <c r="C3" s="284" t="str">
        <f ca="1">'GPlan-Translations'!C237</f>
        <v>Telefone</v>
      </c>
      <c r="D3" s="285" t="str">
        <f ca="1">'GPlan-Translations'!C238</f>
        <v>Celular</v>
      </c>
    </row>
    <row r="4" spans="1:9" ht="18">
      <c r="A4" s="286"/>
      <c r="B4" s="287"/>
      <c r="C4" s="288"/>
      <c r="D4" s="286"/>
    </row>
    <row r="5" spans="1:9" ht="18">
      <c r="A5" s="286"/>
      <c r="B5" s="287"/>
      <c r="C5" s="288"/>
      <c r="D5" s="286"/>
    </row>
    <row r="6" spans="1:9" ht="18">
      <c r="A6" s="286"/>
      <c r="B6" s="287"/>
      <c r="C6" s="288"/>
      <c r="D6" s="286"/>
    </row>
    <row r="7" spans="1:9" ht="18" customHeight="1">
      <c r="A7" s="286"/>
      <c r="B7" s="287"/>
      <c r="C7" s="288"/>
      <c r="D7" s="286"/>
    </row>
    <row r="8" spans="1:9" ht="18" customHeight="1">
      <c r="A8" s="286"/>
      <c r="B8" s="287"/>
      <c r="C8" s="288"/>
      <c r="D8" s="286"/>
    </row>
    <row r="9" spans="1:9" ht="18" customHeight="1">
      <c r="A9" s="286"/>
      <c r="B9" s="287"/>
      <c r="C9" s="288"/>
      <c r="D9" s="286"/>
    </row>
    <row r="10" spans="1:9" ht="18" customHeight="1">
      <c r="A10" s="286"/>
      <c r="B10" s="287"/>
      <c r="C10" s="288"/>
      <c r="D10" s="286"/>
    </row>
    <row r="11" spans="1:9" ht="18">
      <c r="A11" s="286"/>
      <c r="B11" s="287"/>
      <c r="C11" s="288"/>
      <c r="D11" s="286"/>
    </row>
    <row r="12" spans="1:9" ht="18" customHeight="1">
      <c r="A12" s="286"/>
      <c r="B12" s="287"/>
      <c r="C12" s="288"/>
      <c r="D12" s="286"/>
    </row>
    <row r="13" spans="1:9" ht="18">
      <c r="A13" s="286"/>
      <c r="B13" s="287"/>
      <c r="C13" s="288"/>
      <c r="D13" s="286"/>
    </row>
    <row r="14" spans="1:9" ht="18">
      <c r="A14" s="286"/>
      <c r="B14" s="287"/>
      <c r="C14" s="288"/>
      <c r="D14" s="286"/>
    </row>
    <row r="15" spans="1:9" ht="18" customHeight="1">
      <c r="A15" s="286"/>
      <c r="B15" s="287"/>
      <c r="C15" s="288"/>
      <c r="D15" s="286"/>
    </row>
    <row r="16" spans="1:9" ht="18" customHeight="1">
      <c r="A16" s="286"/>
      <c r="B16" s="287"/>
      <c r="C16" s="288"/>
      <c r="D16" s="286"/>
    </row>
    <row r="17" spans="1:4" ht="18" customHeight="1">
      <c r="A17" s="286"/>
      <c r="B17" s="287"/>
      <c r="C17" s="288"/>
      <c r="D17" s="286"/>
    </row>
    <row r="18" spans="1:4" ht="18" customHeight="1">
      <c r="A18" s="286"/>
      <c r="B18" s="287"/>
      <c r="C18" s="288"/>
      <c r="D18" s="286"/>
    </row>
    <row r="19" spans="1:4" ht="18">
      <c r="A19" s="286"/>
      <c r="B19" s="287"/>
      <c r="C19" s="288"/>
      <c r="D19" s="286"/>
    </row>
    <row r="20" spans="1:4" ht="18">
      <c r="A20" s="286"/>
      <c r="B20" s="287"/>
      <c r="C20" s="288"/>
      <c r="D20" s="286"/>
    </row>
    <row r="21" spans="1:4" ht="18">
      <c r="A21" s="286"/>
      <c r="B21" s="287"/>
      <c r="C21" s="288"/>
      <c r="D21" s="286"/>
    </row>
    <row r="22" spans="1:4" ht="18" customHeight="1">
      <c r="A22" s="286"/>
      <c r="B22" s="287"/>
      <c r="C22" s="288"/>
      <c r="D22" s="286"/>
    </row>
    <row r="23" spans="1:4" ht="18" customHeight="1">
      <c r="A23" s="286"/>
      <c r="B23" s="287"/>
      <c r="C23" s="288"/>
      <c r="D23" s="286"/>
    </row>
    <row r="24" spans="1:4" ht="18">
      <c r="A24" s="286"/>
      <c r="B24" s="287"/>
      <c r="C24" s="288"/>
      <c r="D24" s="286"/>
    </row>
    <row r="25" spans="1:4" ht="18">
      <c r="A25" s="286"/>
      <c r="B25" s="287"/>
      <c r="C25" s="288"/>
      <c r="D25" s="286"/>
    </row>
    <row r="26" spans="1:4" ht="18">
      <c r="A26" s="286"/>
      <c r="B26" s="287"/>
      <c r="C26" s="288"/>
      <c r="D26" s="286"/>
    </row>
    <row r="27" spans="1:4" ht="18">
      <c r="A27" s="286"/>
      <c r="B27" s="287"/>
      <c r="C27" s="288"/>
      <c r="D27" s="286"/>
    </row>
    <row r="28" spans="1:4" ht="18">
      <c r="A28" s="286"/>
      <c r="B28" s="287"/>
      <c r="C28" s="288"/>
      <c r="D28" s="286"/>
    </row>
    <row r="29" spans="1:4" ht="18">
      <c r="A29" s="286"/>
      <c r="B29" s="287"/>
      <c r="C29" s="288"/>
      <c r="D29" s="286"/>
    </row>
    <row r="30" spans="1:4" ht="18">
      <c r="A30" s="286"/>
      <c r="B30" s="287"/>
      <c r="C30" s="288"/>
      <c r="D30" s="286"/>
    </row>
    <row r="31" spans="1:4" ht="18">
      <c r="A31" s="286"/>
      <c r="B31" s="287"/>
      <c r="C31" s="288"/>
      <c r="D31" s="286"/>
    </row>
    <row r="32" spans="1:4" ht="18">
      <c r="A32" s="286"/>
      <c r="B32" s="287"/>
      <c r="C32" s="288"/>
      <c r="D32" s="286"/>
    </row>
    <row r="33" spans="1:4" ht="18">
      <c r="A33" s="286"/>
      <c r="B33" s="287"/>
      <c r="C33" s="288"/>
      <c r="D33" s="286"/>
    </row>
    <row r="34" spans="1:4" ht="18">
      <c r="A34" s="286"/>
      <c r="B34" s="287"/>
      <c r="C34" s="288"/>
      <c r="D34" s="286"/>
    </row>
    <row r="35" spans="1:4" ht="18">
      <c r="A35" s="286"/>
      <c r="B35" s="287"/>
      <c r="C35" s="288"/>
      <c r="D35" s="286"/>
    </row>
    <row r="36" spans="1:4" ht="18">
      <c r="A36" s="286"/>
      <c r="B36" s="287"/>
      <c r="C36" s="288"/>
      <c r="D36" s="286"/>
    </row>
    <row r="37" spans="1:4" ht="18">
      <c r="A37" s="286"/>
      <c r="B37" s="287"/>
      <c r="C37" s="288"/>
      <c r="D37" s="286"/>
    </row>
    <row r="38" spans="1:4" ht="18">
      <c r="A38" s="286"/>
      <c r="B38" s="287"/>
      <c r="C38" s="288"/>
      <c r="D38" s="286"/>
    </row>
    <row r="39" spans="1:4" ht="18">
      <c r="A39" s="286"/>
      <c r="B39" s="287"/>
      <c r="C39" s="288"/>
      <c r="D39" s="286"/>
    </row>
    <row r="40" spans="1:4" ht="18">
      <c r="A40" s="286"/>
      <c r="B40" s="287"/>
      <c r="C40" s="288"/>
      <c r="D40" s="286"/>
    </row>
    <row r="41" spans="1:4" ht="18">
      <c r="A41" s="286"/>
      <c r="B41" s="287"/>
      <c r="C41" s="288"/>
      <c r="D41" s="286"/>
    </row>
    <row r="42" spans="1:4" ht="18">
      <c r="A42" s="286"/>
      <c r="B42" s="287"/>
      <c r="C42" s="288"/>
      <c r="D42" s="286"/>
    </row>
    <row r="43" spans="1:4" ht="18">
      <c r="A43" s="286"/>
      <c r="B43" s="287"/>
      <c r="C43" s="288"/>
      <c r="D43" s="286"/>
    </row>
    <row r="44" spans="1:4" ht="18">
      <c r="A44" s="286"/>
      <c r="B44" s="287"/>
      <c r="C44" s="288"/>
      <c r="D44" s="286"/>
    </row>
    <row r="45" spans="1:4" ht="18">
      <c r="A45" s="289"/>
      <c r="B45" s="290"/>
      <c r="C45" s="291"/>
      <c r="D45" s="292"/>
    </row>
    <row r="46" spans="1:4"/>
    <row r="47" spans="1:4" hidden="1"/>
    <row r="48" spans="1:4" hidden="1"/>
    <row r="49" hidden="1"/>
    <row r="50" hidden="1"/>
    <row r="51" hidden="1"/>
    <row r="52" hidden="1"/>
    <row r="53" hidden="1"/>
    <row r="54" hidden="1"/>
    <row r="55" hidden="1"/>
    <row r="56" hidden="1"/>
    <row r="57" hidden="1"/>
    <row r="58" hidden="1"/>
    <row r="59" hidden="1"/>
    <row r="60" hidden="1"/>
    <row r="61" hidden="1"/>
  </sheetData>
  <pageMargins left="0.19685039370078741" right="0.19685039370078741" top="0.19685039370078741" bottom="0.19685039370078741" header="0.11811023622047245" footer="0.11811023622047245"/>
  <pageSetup paperSize="9" scale="97" pageOrder="overThenDown"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wksContactRight">
    <pageSetUpPr fitToPage="1"/>
  </sheetPr>
  <dimension ref="A1:I68"/>
  <sheetViews>
    <sheetView showGridLines="0" showRowColHeaders="0" workbookViewId="0"/>
  </sheetViews>
  <sheetFormatPr defaultColWidth="0" defaultRowHeight="12.75" customHeight="1" zeroHeight="1"/>
  <cols>
    <col min="1" max="1" width="12.7109375" style="5" customWidth="1"/>
    <col min="2" max="3" width="27.85546875" style="5" customWidth="1"/>
    <col min="4" max="5" width="17" style="5" customWidth="1"/>
    <col min="6" max="6" width="3.7109375" style="5" customWidth="1"/>
    <col min="7" max="7" width="9.140625" style="5" hidden="1" customWidth="1"/>
    <col min="8" max="8" width="3.5703125" style="5" hidden="1" customWidth="1"/>
    <col min="9" max="9" width="11.42578125" style="5" hidden="1" customWidth="1"/>
    <col min="10" max="16384" width="9.140625" style="5" hidden="1"/>
  </cols>
  <sheetData>
    <row r="1" spans="2:9" ht="24.75">
      <c r="B1" s="293"/>
      <c r="C1" s="294" t="str">
        <f ca="1">VLOOKUP(I1,'GPlan-Translations'!B249:C251,2,FALSE)</f>
        <v>E F G H</v>
      </c>
      <c r="D1" s="7"/>
      <c r="E1" s="295" t="str">
        <f ca="1">'GPlan-Translations'!C244</f>
        <v>CONTATO</v>
      </c>
      <c r="H1" s="449">
        <v>1</v>
      </c>
      <c r="I1" s="112" t="str">
        <f>"ctd_p" &amp; H1</f>
        <v>ctd_p1</v>
      </c>
    </row>
    <row r="2" spans="2:9" ht="18">
      <c r="E2" s="281"/>
    </row>
    <row r="3" spans="2:9" ht="18">
      <c r="B3" s="282" t="str">
        <f ca="1">'GPlan-Translations'!C245</f>
        <v>Nome</v>
      </c>
      <c r="C3" s="283" t="str">
        <f ca="1">'GPlan-Translations'!C246</f>
        <v>Endereço</v>
      </c>
      <c r="D3" s="284" t="str">
        <f ca="1">'GPlan-Translations'!C247</f>
        <v>Telefone</v>
      </c>
      <c r="E3" s="285" t="str">
        <f ca="1">'GPlan-Translations'!C248</f>
        <v>Celular</v>
      </c>
    </row>
    <row r="4" spans="2:9" ht="18">
      <c r="B4" s="286"/>
      <c r="C4" s="287"/>
      <c r="D4" s="288"/>
      <c r="E4" s="286"/>
    </row>
    <row r="5" spans="2:9" ht="18">
      <c r="B5" s="286"/>
      <c r="C5" s="287"/>
      <c r="D5" s="288"/>
      <c r="E5" s="286"/>
    </row>
    <row r="6" spans="2:9" ht="18">
      <c r="B6" s="286"/>
      <c r="C6" s="287"/>
      <c r="D6" s="288"/>
      <c r="E6" s="286"/>
    </row>
    <row r="7" spans="2:9" ht="18">
      <c r="B7" s="286"/>
      <c r="C7" s="287"/>
      <c r="D7" s="288"/>
      <c r="E7" s="286"/>
    </row>
    <row r="8" spans="2:9" ht="18">
      <c r="B8" s="286"/>
      <c r="C8" s="287"/>
      <c r="D8" s="288"/>
      <c r="E8" s="286"/>
    </row>
    <row r="9" spans="2:9" ht="18">
      <c r="B9" s="286"/>
      <c r="C9" s="287"/>
      <c r="D9" s="288"/>
      <c r="E9" s="286"/>
    </row>
    <row r="10" spans="2:9" ht="18">
      <c r="B10" s="286"/>
      <c r="C10" s="287"/>
      <c r="D10" s="288"/>
      <c r="E10" s="286"/>
    </row>
    <row r="11" spans="2:9" ht="18">
      <c r="B11" s="286"/>
      <c r="C11" s="287"/>
      <c r="D11" s="288"/>
      <c r="E11" s="286"/>
    </row>
    <row r="12" spans="2:9" ht="18">
      <c r="B12" s="286"/>
      <c r="C12" s="287"/>
      <c r="D12" s="288"/>
      <c r="E12" s="286"/>
    </row>
    <row r="13" spans="2:9" ht="18">
      <c r="B13" s="286"/>
      <c r="C13" s="287"/>
      <c r="D13" s="288"/>
      <c r="E13" s="286"/>
    </row>
    <row r="14" spans="2:9" ht="18">
      <c r="B14" s="286"/>
      <c r="C14" s="287"/>
      <c r="D14" s="288"/>
      <c r="E14" s="286"/>
    </row>
    <row r="15" spans="2:9" ht="18">
      <c r="B15" s="286"/>
      <c r="C15" s="287"/>
      <c r="D15" s="288"/>
      <c r="E15" s="286"/>
    </row>
    <row r="16" spans="2:9" ht="18">
      <c r="B16" s="286"/>
      <c r="C16" s="287"/>
      <c r="D16" s="288"/>
      <c r="E16" s="286"/>
    </row>
    <row r="17" spans="2:5" ht="18">
      <c r="B17" s="286"/>
      <c r="C17" s="287"/>
      <c r="D17" s="288"/>
      <c r="E17" s="286"/>
    </row>
    <row r="18" spans="2:5" ht="18">
      <c r="B18" s="286"/>
      <c r="C18" s="287"/>
      <c r="D18" s="288"/>
      <c r="E18" s="286"/>
    </row>
    <row r="19" spans="2:5" ht="18">
      <c r="B19" s="286"/>
      <c r="C19" s="287"/>
      <c r="D19" s="288"/>
      <c r="E19" s="286"/>
    </row>
    <row r="20" spans="2:5" ht="18">
      <c r="B20" s="286"/>
      <c r="C20" s="287"/>
      <c r="D20" s="288"/>
      <c r="E20" s="286"/>
    </row>
    <row r="21" spans="2:5" ht="18">
      <c r="B21" s="286"/>
      <c r="C21" s="287"/>
      <c r="D21" s="288"/>
      <c r="E21" s="286"/>
    </row>
    <row r="22" spans="2:5" ht="18">
      <c r="B22" s="286"/>
      <c r="C22" s="287"/>
      <c r="D22" s="288"/>
      <c r="E22" s="286"/>
    </row>
    <row r="23" spans="2:5" ht="18">
      <c r="B23" s="286"/>
      <c r="C23" s="287"/>
      <c r="D23" s="288"/>
      <c r="E23" s="286"/>
    </row>
    <row r="24" spans="2:5" ht="18">
      <c r="B24" s="286"/>
      <c r="C24" s="287"/>
      <c r="D24" s="288"/>
      <c r="E24" s="286"/>
    </row>
    <row r="25" spans="2:5" ht="18">
      <c r="B25" s="286"/>
      <c r="C25" s="287"/>
      <c r="D25" s="288"/>
      <c r="E25" s="286"/>
    </row>
    <row r="26" spans="2:5" ht="18">
      <c r="B26" s="286"/>
      <c r="C26" s="287"/>
      <c r="D26" s="288"/>
      <c r="E26" s="286"/>
    </row>
    <row r="27" spans="2:5" ht="18">
      <c r="B27" s="286"/>
      <c r="C27" s="287"/>
      <c r="D27" s="288"/>
      <c r="E27" s="286"/>
    </row>
    <row r="28" spans="2:5" ht="18">
      <c r="B28" s="286"/>
      <c r="C28" s="287"/>
      <c r="D28" s="288"/>
      <c r="E28" s="286"/>
    </row>
    <row r="29" spans="2:5" ht="18">
      <c r="B29" s="286"/>
      <c r="C29" s="287"/>
      <c r="D29" s="288"/>
      <c r="E29" s="286"/>
    </row>
    <row r="30" spans="2:5" ht="18">
      <c r="B30" s="286"/>
      <c r="C30" s="287"/>
      <c r="D30" s="288"/>
      <c r="E30" s="286"/>
    </row>
    <row r="31" spans="2:5" ht="18">
      <c r="B31" s="286"/>
      <c r="C31" s="287"/>
      <c r="D31" s="288"/>
      <c r="E31" s="286"/>
    </row>
    <row r="32" spans="2:5" ht="18">
      <c r="B32" s="286"/>
      <c r="C32" s="287"/>
      <c r="D32" s="288"/>
      <c r="E32" s="286"/>
    </row>
    <row r="33" spans="2:5" ht="18">
      <c r="B33" s="286"/>
      <c r="C33" s="287"/>
      <c r="D33" s="288"/>
      <c r="E33" s="286"/>
    </row>
    <row r="34" spans="2:5" ht="18">
      <c r="B34" s="286"/>
      <c r="C34" s="287"/>
      <c r="D34" s="288"/>
      <c r="E34" s="286"/>
    </row>
    <row r="35" spans="2:5" ht="18">
      <c r="B35" s="286"/>
      <c r="C35" s="287"/>
      <c r="D35" s="288"/>
      <c r="E35" s="286"/>
    </row>
    <row r="36" spans="2:5" ht="18">
      <c r="B36" s="286"/>
      <c r="C36" s="287"/>
      <c r="D36" s="288"/>
      <c r="E36" s="286"/>
    </row>
    <row r="37" spans="2:5" ht="18">
      <c r="B37" s="286"/>
      <c r="C37" s="287"/>
      <c r="D37" s="288"/>
      <c r="E37" s="286"/>
    </row>
    <row r="38" spans="2:5" ht="18">
      <c r="B38" s="286"/>
      <c r="C38" s="287"/>
      <c r="D38" s="288"/>
      <c r="E38" s="286"/>
    </row>
    <row r="39" spans="2:5" ht="18">
      <c r="B39" s="286"/>
      <c r="C39" s="287"/>
      <c r="D39" s="288"/>
      <c r="E39" s="286"/>
    </row>
    <row r="40" spans="2:5" ht="18">
      <c r="B40" s="286"/>
      <c r="C40" s="287"/>
      <c r="D40" s="288"/>
      <c r="E40" s="286"/>
    </row>
    <row r="41" spans="2:5" ht="18">
      <c r="B41" s="286"/>
      <c r="C41" s="287"/>
      <c r="D41" s="288"/>
      <c r="E41" s="286"/>
    </row>
    <row r="42" spans="2:5" ht="18">
      <c r="B42" s="286"/>
      <c r="C42" s="287"/>
      <c r="D42" s="288"/>
      <c r="E42" s="286"/>
    </row>
    <row r="43" spans="2:5" ht="18">
      <c r="B43" s="286"/>
      <c r="C43" s="287"/>
      <c r="D43" s="288"/>
      <c r="E43" s="286"/>
    </row>
    <row r="44" spans="2:5" ht="18">
      <c r="B44" s="286"/>
      <c r="C44" s="287"/>
      <c r="D44" s="288"/>
      <c r="E44" s="286"/>
    </row>
    <row r="45" spans="2:5" ht="18">
      <c r="B45" s="289"/>
      <c r="C45" s="290"/>
      <c r="D45" s="291"/>
      <c r="E45" s="292"/>
    </row>
    <row r="46" spans="2:5" ht="12.75" customHeight="1"/>
    <row r="47" spans="2:5" ht="12.75" hidden="1" customHeight="1"/>
    <row r="48" spans="2:5" ht="12.75" hidden="1" customHeight="1"/>
    <row r="49" ht="12.75" hidden="1" customHeight="1"/>
    <row r="50" ht="12.75" hidden="1" customHeight="1"/>
    <row r="51" ht="12.75" hidden="1" customHeight="1"/>
    <row r="52" ht="12.75" hidden="1" customHeight="1"/>
    <row r="53" ht="12.75" hidden="1" customHeight="1"/>
    <row r="54" ht="12.75" hidden="1" customHeight="1"/>
    <row r="55" ht="12.75" hidden="1" customHeight="1"/>
    <row r="56" ht="12.75" hidden="1" customHeight="1"/>
    <row r="57" ht="12.75" hidden="1" customHeight="1"/>
    <row r="58" ht="12.75" hidden="1" customHeight="1"/>
    <row r="59" ht="12.75" hidden="1" customHeight="1"/>
    <row r="60" ht="12.75" hidden="1" customHeight="1"/>
    <row r="61" ht="12.75" hidden="1" customHeight="1"/>
    <row r="62" hidden="1"/>
    <row r="63" hidden="1"/>
    <row r="64" hidden="1"/>
    <row r="65" hidden="1"/>
    <row r="66" hidden="1"/>
    <row r="67" hidden="1"/>
    <row r="68" hidden="1"/>
  </sheetData>
  <pageMargins left="0.19685039370078741" right="0.19685039370078741" top="0.19685039370078741" bottom="0.19685039370078741" header="0.11811023622047245" footer="0.11811023622047245"/>
  <pageSetup paperSize="9" scale="97" pageOrder="overThenDown"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wksTitle">
    <pageSetUpPr fitToPage="1"/>
  </sheetPr>
  <dimension ref="A1:L101"/>
  <sheetViews>
    <sheetView showGridLines="0" showRowColHeaders="0" zoomScaleNormal="100" workbookViewId="0"/>
  </sheetViews>
  <sheetFormatPr defaultColWidth="0" defaultRowHeight="15" customHeight="1" zeroHeight="1"/>
  <cols>
    <col min="1" max="1" width="2.85546875" style="48" customWidth="1"/>
    <col min="2" max="2" width="100" style="5" customWidth="1"/>
    <col min="3" max="3" width="2.85546875" style="48" customWidth="1"/>
    <col min="4" max="4" width="9.140625" style="48" hidden="1" customWidth="1"/>
    <col min="5" max="5" width="6.7109375" style="48" hidden="1" customWidth="1"/>
    <col min="6" max="10" width="0" style="48" hidden="1" customWidth="1"/>
    <col min="11" max="11" width="9.140625" style="48" hidden="1" customWidth="1"/>
    <col min="12" max="12" width="6.7109375" style="48" hidden="1" customWidth="1"/>
    <col min="13" max="16384" width="9.140625" style="48" hidden="1"/>
  </cols>
  <sheetData>
    <row r="1" spans="2:2"/>
    <row r="2" spans="2:2"/>
    <row r="3" spans="2:2" ht="27">
      <c r="B3" s="271" t="str">
        <f ca="1">'GPlan-Translations'!C12</f>
        <v>AGENDA VAISHNAVA GPLAN</v>
      </c>
    </row>
    <row r="4" spans="2:2"/>
    <row r="5" spans="2:2" ht="18" customHeight="1">
      <c r="B5" s="803" t="str">
        <f ca="1">'GPlan-Translations'!C13</f>
        <v>Uma agenda transcendental, para você não perder de vista o que realmente importa.</v>
      </c>
    </row>
    <row r="6" spans="2:2" ht="18" customHeight="1">
      <c r="B6" s="803"/>
    </row>
    <row r="7" spans="2:2" ht="18" customHeight="1">
      <c r="B7" s="803"/>
    </row>
    <row r="8" spans="2:2">
      <c r="B8" s="803"/>
    </row>
    <row r="9" spans="2:2"/>
    <row r="10" spans="2:2">
      <c r="B10" s="5" t="str">
        <f ca="1">'GPlan-Translations'!C14</f>
        <v>Copyright (c) 2005-2020 PAULO SERGIO DE ARAUJO.</v>
      </c>
    </row>
    <row r="11" spans="2:2" ht="97.5" customHeight="1">
      <c r="B11" s="580" t="str">
        <f ca="1">'GPlan-Translations'!C15</f>
        <v>Permission is granted to copy, distribute and/or modify this document under the terms of the GNU Free Documentation License, Version 1.3 or any later version published by the Free Software Foundation; with the Invariant Sections being "Dedicatória", "Agradecimentos", "Apresentação"  and "Apresentação - Notas e Links", with the Front-Cover Texts being "AGENDA VAISHNAVA", and with the Back-Cover Texts being "Uma agenda transcendental, para você não perder de vista o que realmente importa". A copy of the license is included in the section entitled "GNU Free Documentation License".</v>
      </c>
    </row>
    <row r="12" spans="2:2"/>
    <row r="13" spans="2:2">
      <c r="B13" s="5" t="str">
        <f ca="1">'GPlan-Translations'!C16</f>
        <v>Copyright (c) 2005-2020 PAULO SERGIO DE ARAUJO.</v>
      </c>
    </row>
    <row r="14" spans="2:2" ht="97.5" customHeight="1">
      <c r="B14" s="580" t="str">
        <f ca="1">'GPlan-Translations'!C17</f>
        <v>É garantida a permissão para copiar, distribuir e/ou modificar este documento sob os termos da Licença de Documentação Livre GNU (GNU Free Documentation License), Versão 1.3 ou qualquer versão posterior publicada pela Free Software Foundation; com as Seções Invariantes sendo "Dedicatória", "Agradecimentos", "Apresentação"  e "Apresentação - Notas e Links", com os Textos de Capa Frontal sendo "AGENDA VAISHNAVA", e com os Textos de Quarta Capa sendo "Uma agenda semanal transcendental, para você não perder de vista o que realmente importa". Uma cópia da licença é incluída na seção intitulada "GNU Free Documentation License".</v>
      </c>
    </row>
    <row r="15" spans="2:2" ht="15" customHeight="1">
      <c r="B15" s="580"/>
    </row>
    <row r="16" spans="2:2">
      <c r="B16" s="272" t="str">
        <f ca="1">'GPlan-Translations'!C18</f>
        <v>NO WARRANTY</v>
      </c>
    </row>
    <row r="17" spans="2:2" ht="76.5">
      <c r="B17" s="580" t="str">
        <f ca="1">'GPlan-Translations'!C19</f>
        <v>This document could include technical or other mistakes, inaccuracies, or typographical errors. This document is distributed in the hope that it will be useful, but it is provided "as is" WITHOUT WARRANTY OF ANY KIND, either express or implied, including, but not limited to, the implied warranties of express or implied, including, but not limited to, the implied warranties of merchantability or fitness for a particular purpose, or the warranty of non-infringement. See the GNU General Public License for more details.</v>
      </c>
    </row>
    <row r="18" spans="2:2" ht="76.5">
      <c r="B18" s="580" t="str">
        <f ca="1">'GPlan-Translations'!C20</f>
        <v>In case that you or any reader of this document sends a reply with information,  feedback, data, questions, commentaries, suggestions, etc. with relation to the content of this document, this reply the author will be considered NOT confidential and he reserves the right to reproduce, to use, to divulge and to distribute the reply for third, without restrictions. You agree to allowing that the author uses any idea, technique or concept contained in its reply with any end, including, but not limited to, the perfectioning of this document.</v>
      </c>
    </row>
    <row r="19" spans="2:2">
      <c r="B19" s="580"/>
    </row>
    <row r="20" spans="2:2">
      <c r="B20" s="272" t="str">
        <f ca="1">'GPlan-Translations'!C21</f>
        <v>AUSÊNCIA DE GARANTIAS</v>
      </c>
    </row>
    <row r="21" spans="2:2" ht="78.75" customHeight="1">
      <c r="B21" s="580" t="str">
        <f ca="1">'GPlan-Translations'!C22</f>
        <v>Este documento poderá conter imprecisões técnicas, ou erros tipográficos ou de outros tipos. Este documento é fornecido na expectativa de que seja útil, mas "da maneira como se encontra", SEM GARANTIAS DE QUALQUER ESPÉCIE, expressas ou implícitas, incluindo, mas não limitadas, às garantias implícitas de comerciabilidade, adequação a um determinado propósito ou não-infração. Consulte a Licença Pública Geral GNU para obter mais detalhes.</v>
      </c>
    </row>
    <row r="22" spans="2:2" ht="91.5" customHeight="1">
      <c r="B22" s="573" t="str">
        <f ca="1">'GPlan-Translations'!C23</f>
        <v>Caso você ou qualquer leitor deste documento envie uma resposta com informações, feedback, dados, perguntas, comentários, sugestões etc. com relação ao conteúdo deste documento, essa resposta será considerada NÃO confidencial e o autor se reserva o direito de reproduzir, usar, divulgar e distribuir a resposta para terceiros, sem restrições. Você concorda em permitir que o autor utilize qualquer idéia, técnica ou conceito contido na sua resposta com qualquer fim, incluindo, mas não se limitando, ao aperfeiçoamento deste documento.</v>
      </c>
    </row>
    <row r="23" spans="2:2" customFormat="1"/>
    <row r="24" spans="2:2" customFormat="1">
      <c r="B24" s="578" t="str">
        <f ca="1">'GPlan-Translations'!C24</f>
        <v>PERMISSION FOR USING BBT WORKS</v>
      </c>
    </row>
    <row r="25" spans="2:2" customFormat="1" ht="46.5" customHeight="1">
      <c r="B25" s="579" t="str">
        <f ca="1">'GPlan-Translations'!C25</f>
        <v>Quotes from Bhagavad-gita As It Is, Srimad-Bhagavatam, Nectar of Instruction and Sri Isopanisad courtesy of The Bhaktivedanta Book Trust International, Inc. (www.krishna.com) Used with permission. ("fair use")</v>
      </c>
    </row>
    <row r="26" spans="2:2" customFormat="1"/>
    <row r="27" spans="2:2" customFormat="1">
      <c r="B27" s="578" t="str">
        <f ca="1">'GPlan-Translations'!C26</f>
        <v>PERMISSÃO PARA USO DOS TRABALHOS DA BBT</v>
      </c>
    </row>
    <row r="28" spans="2:2" customFormat="1" ht="45.75" customHeight="1">
      <c r="B28" s="579" t="str">
        <f ca="1">'GPlan-Translations'!C27</f>
        <v>Citações do Bhagavad-gita Como Ele É, Srimad-Bhagavatam, Nectar da Instrução and Sri Isopanisad cortesia da Bhaktivedanta Book Trust International, Inc. (www.krishna.com) Usado com permissão. ("uso justo")</v>
      </c>
    </row>
    <row r="29" spans="2:2"/>
    <row r="30" spans="2:2" hidden="1"/>
    <row r="31" spans="2:2" hidden="1"/>
    <row r="32" spans="2:2" hidden="1"/>
    <row r="33" hidden="1"/>
    <row r="34" hidden="1"/>
    <row r="35" hidden="1"/>
    <row r="36" hidden="1"/>
    <row r="37" hidden="1"/>
    <row r="38" hidden="1"/>
    <row r="39" hidden="1"/>
    <row r="40" ht="15" hidden="1" customHeight="1"/>
    <row r="41" ht="15" hidden="1" customHeight="1"/>
    <row r="42" ht="15" hidden="1" customHeight="1"/>
    <row r="43" ht="15" hidden="1" customHeight="1"/>
    <row r="44" ht="15" hidden="1" customHeight="1"/>
    <row r="45" ht="15" hidden="1" customHeight="1"/>
    <row r="46" ht="15" hidden="1" customHeight="1"/>
    <row r="47" ht="15" hidden="1" customHeight="1"/>
    <row r="48" ht="15" hidden="1" customHeight="1"/>
    <row r="49" ht="15" hidden="1" customHeight="1"/>
    <row r="50" ht="15" hidden="1" customHeight="1"/>
    <row r="51" ht="15" hidden="1" customHeight="1"/>
    <row r="52" ht="15" hidden="1" customHeight="1"/>
    <row r="53" ht="15" hidden="1" customHeight="1"/>
    <row r="54" ht="15" hidden="1" customHeight="1"/>
    <row r="55" ht="15" hidden="1" customHeight="1"/>
    <row r="56" ht="15" hidden="1" customHeight="1"/>
    <row r="57" ht="15" hidden="1" customHeight="1"/>
    <row r="58" ht="15" hidden="1" customHeight="1"/>
    <row r="59" ht="15" hidden="1" customHeight="1"/>
    <row r="60" ht="15" hidden="1" customHeight="1"/>
    <row r="61" ht="15" hidden="1" customHeight="1"/>
    <row r="62" ht="15" hidden="1" customHeight="1"/>
    <row r="63" ht="15" hidden="1" customHeight="1"/>
    <row r="64" ht="15" hidden="1" customHeight="1"/>
    <row r="65" ht="15" hidden="1" customHeight="1"/>
    <row r="66" ht="15" hidden="1" customHeight="1"/>
    <row r="67" ht="15" hidden="1" customHeight="1"/>
    <row r="68" ht="15" hidden="1" customHeight="1"/>
    <row r="69" ht="15" hidden="1" customHeight="1"/>
    <row r="70" ht="15" hidden="1" customHeight="1"/>
    <row r="71" ht="15" hidden="1" customHeight="1"/>
    <row r="72" ht="15" hidden="1" customHeight="1"/>
    <row r="73" ht="15" hidden="1" customHeight="1"/>
    <row r="74" ht="15" hidden="1" customHeight="1"/>
    <row r="75" ht="15" hidden="1" customHeight="1"/>
    <row r="76" ht="15" hidden="1" customHeight="1"/>
    <row r="77" ht="15" hidden="1" customHeight="1"/>
    <row r="78" ht="15" hidden="1" customHeight="1"/>
    <row r="79" ht="15" hidden="1" customHeight="1"/>
    <row r="80" ht="15" hidden="1" customHeight="1"/>
    <row r="81" ht="15" hidden="1" customHeight="1"/>
    <row r="82" ht="15" hidden="1" customHeight="1"/>
    <row r="83" ht="15" hidden="1" customHeight="1"/>
    <row r="84" ht="15" hidden="1" customHeight="1"/>
    <row r="85" ht="15" hidden="1" customHeight="1"/>
    <row r="86" ht="15" hidden="1" customHeight="1"/>
    <row r="87" ht="15" hidden="1" customHeight="1"/>
    <row r="88" ht="15" hidden="1" customHeight="1"/>
    <row r="89" ht="15" hidden="1" customHeight="1"/>
    <row r="90" ht="15" hidden="1" customHeight="1"/>
    <row r="91" ht="15" hidden="1" customHeight="1"/>
    <row r="92" ht="15" hidden="1" customHeight="1"/>
    <row r="93" ht="15" hidden="1" customHeight="1"/>
    <row r="94" ht="15" hidden="1" customHeight="1"/>
    <row r="95" ht="15" hidden="1" customHeight="1"/>
    <row r="96" ht="15" hidden="1" customHeight="1"/>
    <row r="97" ht="15" hidden="1" customHeight="1"/>
    <row r="98" ht="15" hidden="1" customHeight="1"/>
    <row r="99" ht="15" hidden="1" customHeight="1"/>
    <row r="100" ht="15" hidden="1" customHeight="1"/>
    <row r="101" ht="15" hidden="1" customHeight="1"/>
  </sheetData>
  <mergeCells count="1">
    <mergeCell ref="B5:B8"/>
  </mergeCells>
  <printOptions horizontalCentered="1"/>
  <pageMargins left="0.78740157480314965" right="0.78740157480314965" top="0.98425196850393704" bottom="0.98425196850393704" header="0.51181102362204722" footer="0.51181102362204722"/>
  <pageSetup paperSize="9" scale="8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wksPersonalData">
    <pageSetUpPr fitToPage="1"/>
  </sheetPr>
  <dimension ref="B1:IO42"/>
  <sheetViews>
    <sheetView showGridLines="0" showRowColHeaders="0" workbookViewId="0"/>
  </sheetViews>
  <sheetFormatPr defaultColWidth="0" defaultRowHeight="12.75" customHeight="1" zeroHeight="1"/>
  <cols>
    <col min="1" max="1" width="11.42578125" style="5" customWidth="1"/>
    <col min="2" max="13" width="2.85546875" style="5" customWidth="1"/>
    <col min="14" max="15" width="3.28515625" style="5" customWidth="1"/>
    <col min="16" max="16" width="2.28515625" style="5" customWidth="1"/>
    <col min="17" max="32" width="2.85546875" style="5" customWidth="1"/>
    <col min="33" max="33" width="3.7109375" style="5" customWidth="1"/>
    <col min="34" max="34" width="3" style="5" hidden="1" customWidth="1"/>
    <col min="35" max="249" width="9.140625" style="5" hidden="1" customWidth="1"/>
    <col min="250" max="16384" width="0" style="5" hidden="1"/>
  </cols>
  <sheetData>
    <row r="1" spans="2:34" ht="40.5" customHeight="1">
      <c r="B1" s="459" t="str">
        <f ca="1">'GPlan-Translations'!C30</f>
        <v>DADOS PESSOAIS</v>
      </c>
      <c r="C1" s="6"/>
      <c r="D1" s="6"/>
      <c r="E1" s="6"/>
      <c r="F1" s="6"/>
      <c r="G1" s="6"/>
      <c r="H1" s="6"/>
      <c r="I1" s="6"/>
      <c r="J1" s="6"/>
      <c r="K1" s="6"/>
      <c r="L1" s="6"/>
      <c r="M1" s="6"/>
      <c r="N1" s="9"/>
      <c r="O1" s="9"/>
      <c r="P1" s="9"/>
      <c r="Q1" s="10"/>
      <c r="R1" s="10"/>
      <c r="S1" s="10"/>
      <c r="T1" s="10"/>
      <c r="U1" s="10"/>
      <c r="V1" s="10"/>
      <c r="X1" s="458"/>
      <c r="Y1" s="458"/>
      <c r="Z1" s="458"/>
      <c r="AA1" s="458"/>
      <c r="AB1" s="458"/>
      <c r="AC1" s="458"/>
      <c r="AD1" s="458"/>
      <c r="AE1" s="458"/>
      <c r="AF1" s="457" t="str">
        <f>TEXT(Calendar!U1,"0000")</f>
        <v>2020</v>
      </c>
      <c r="AH1" s="8"/>
    </row>
    <row r="2" spans="2:34" ht="20.25">
      <c r="B2" s="11" t="str">
        <f ca="1">'GPlan-Translations'!C33</f>
        <v>Nome</v>
      </c>
      <c r="C2" s="12"/>
      <c r="D2" s="12"/>
      <c r="E2" s="13"/>
      <c r="F2" s="13"/>
      <c r="G2" s="13"/>
      <c r="H2" s="13"/>
      <c r="I2" s="13"/>
      <c r="J2" s="13"/>
      <c r="K2" s="13"/>
      <c r="L2" s="13"/>
      <c r="M2" s="14"/>
      <c r="N2" s="13"/>
      <c r="O2" s="13"/>
      <c r="P2" s="13"/>
      <c r="Q2" s="14"/>
      <c r="R2" s="14"/>
      <c r="S2" s="14"/>
      <c r="T2" s="14"/>
      <c r="U2" s="14"/>
      <c r="V2" s="14"/>
      <c r="W2" s="14"/>
      <c r="X2" s="14"/>
      <c r="Y2" s="14"/>
      <c r="Z2" s="14"/>
      <c r="AA2" s="14"/>
      <c r="AB2" s="14"/>
      <c r="AC2" s="14"/>
      <c r="AD2" s="13"/>
      <c r="AE2" s="13"/>
      <c r="AF2" s="15"/>
      <c r="AH2" s="8"/>
    </row>
    <row r="3" spans="2:34" ht="20.25">
      <c r="B3" s="11" t="str">
        <f ca="1">'GPlan-Translations'!C34</f>
        <v>Endereço</v>
      </c>
      <c r="C3" s="12"/>
      <c r="D3" s="12"/>
      <c r="E3" s="13"/>
      <c r="F3" s="13"/>
      <c r="G3" s="13"/>
      <c r="H3" s="13"/>
      <c r="I3" s="13"/>
      <c r="J3" s="13"/>
      <c r="K3" s="13"/>
      <c r="L3" s="13"/>
      <c r="M3" s="14"/>
      <c r="N3" s="13"/>
      <c r="O3" s="13"/>
      <c r="P3" s="13"/>
      <c r="Q3" s="14"/>
      <c r="R3" s="14"/>
      <c r="S3" s="14"/>
      <c r="T3" s="14"/>
      <c r="U3" s="14"/>
      <c r="V3" s="14"/>
      <c r="W3" s="14"/>
      <c r="X3" s="14"/>
      <c r="Y3" s="14"/>
      <c r="Z3" s="14"/>
      <c r="AA3" s="14"/>
      <c r="AB3" s="14"/>
      <c r="AC3" s="14"/>
      <c r="AD3" s="13"/>
      <c r="AE3" s="13"/>
      <c r="AF3" s="15"/>
      <c r="AH3" s="8"/>
    </row>
    <row r="4" spans="2:34" ht="20.25">
      <c r="B4" s="11" t="str">
        <f ca="1">'GPlan-Translations'!C35</f>
        <v>Cidade</v>
      </c>
      <c r="C4" s="12"/>
      <c r="D4" s="13"/>
      <c r="E4" s="13"/>
      <c r="F4" s="13"/>
      <c r="G4" s="13"/>
      <c r="H4" s="13"/>
      <c r="I4" s="13"/>
      <c r="J4" s="13"/>
      <c r="K4" s="13"/>
      <c r="L4" s="13"/>
      <c r="M4" s="14"/>
      <c r="N4" s="14"/>
      <c r="O4" s="16"/>
      <c r="P4" s="13"/>
      <c r="Q4" s="17" t="str">
        <f ca="1">'GPlan-Translations'!C36</f>
        <v>CEP</v>
      </c>
      <c r="R4" s="18"/>
      <c r="S4" s="19"/>
      <c r="T4" s="19"/>
      <c r="U4" s="19"/>
      <c r="V4" s="19"/>
      <c r="W4" s="16"/>
      <c r="X4" s="17" t="str">
        <f ca="1">'GPlan-Translations'!C37</f>
        <v>Estado</v>
      </c>
      <c r="Y4" s="18"/>
      <c r="Z4" s="18"/>
      <c r="AA4" s="19"/>
      <c r="AB4" s="19"/>
      <c r="AC4" s="19"/>
      <c r="AD4" s="19"/>
      <c r="AE4" s="19"/>
      <c r="AF4" s="15"/>
      <c r="AH4" s="8"/>
    </row>
    <row r="5" spans="2:34" ht="20.25">
      <c r="B5" s="11" t="str">
        <f ca="1">'GPlan-Translations'!C38</f>
        <v>Fone</v>
      </c>
      <c r="C5" s="12"/>
      <c r="D5" s="13"/>
      <c r="E5" s="13"/>
      <c r="F5" s="13"/>
      <c r="G5" s="13"/>
      <c r="H5" s="13"/>
      <c r="I5" s="13"/>
      <c r="J5" s="13"/>
      <c r="K5" s="13"/>
      <c r="L5" s="13"/>
      <c r="M5" s="14"/>
      <c r="N5" s="16"/>
      <c r="O5" s="19"/>
      <c r="P5" s="13"/>
      <c r="Q5" s="17" t="str">
        <f ca="1">'GPlan-Translations'!C39</f>
        <v>Celular</v>
      </c>
      <c r="R5" s="20"/>
      <c r="S5" s="14"/>
      <c r="T5" s="14"/>
      <c r="U5" s="14"/>
      <c r="V5" s="14"/>
      <c r="W5" s="14"/>
      <c r="X5" s="16"/>
      <c r="Y5" s="13"/>
      <c r="Z5" s="13"/>
      <c r="AA5" s="13"/>
      <c r="AB5" s="13"/>
      <c r="AC5" s="13"/>
      <c r="AD5" s="13"/>
      <c r="AE5" s="13"/>
      <c r="AF5" s="15"/>
      <c r="AH5" s="8"/>
    </row>
    <row r="6" spans="2:34" ht="20.25">
      <c r="B6" s="11" t="str">
        <f ca="1">'GPlan-Translations'!C40</f>
        <v>E-mail</v>
      </c>
      <c r="C6" s="12"/>
      <c r="D6" s="13"/>
      <c r="E6" s="13"/>
      <c r="F6" s="13"/>
      <c r="G6" s="13"/>
      <c r="H6" s="13"/>
      <c r="I6" s="13"/>
      <c r="J6" s="13"/>
      <c r="K6" s="13"/>
      <c r="L6" s="13"/>
      <c r="M6" s="14"/>
      <c r="N6" s="13"/>
      <c r="O6" s="13"/>
      <c r="P6" s="13"/>
      <c r="Q6" s="14"/>
      <c r="R6" s="14"/>
      <c r="S6" s="14"/>
      <c r="T6" s="14"/>
      <c r="U6" s="14"/>
      <c r="V6" s="14"/>
      <c r="W6" s="14"/>
      <c r="X6" s="14"/>
      <c r="Y6" s="14"/>
      <c r="Z6" s="14"/>
      <c r="AA6" s="14"/>
      <c r="AB6" s="14"/>
      <c r="AC6" s="14"/>
      <c r="AD6" s="13"/>
      <c r="AE6" s="13"/>
      <c r="AF6" s="15"/>
      <c r="AH6" s="8"/>
    </row>
    <row r="7" spans="2:34" ht="20.25">
      <c r="B7" s="11" t="str">
        <f ca="1">'GPlan-Translations'!C41</f>
        <v>RG</v>
      </c>
      <c r="C7" s="13"/>
      <c r="D7" s="13"/>
      <c r="E7" s="13"/>
      <c r="F7" s="13"/>
      <c r="G7" s="13"/>
      <c r="H7" s="13"/>
      <c r="I7" s="13"/>
      <c r="J7" s="13"/>
      <c r="K7" s="13"/>
      <c r="L7" s="13"/>
      <c r="M7" s="14"/>
      <c r="N7" s="13"/>
      <c r="O7" s="13"/>
      <c r="P7" s="13"/>
      <c r="Q7" s="12" t="str">
        <f ca="1">'GPlan-Translations'!C42</f>
        <v>CPF</v>
      </c>
      <c r="R7" s="9"/>
      <c r="S7" s="21"/>
      <c r="T7" s="21"/>
      <c r="U7" s="21"/>
      <c r="V7" s="21"/>
      <c r="W7" s="21"/>
      <c r="X7" s="16"/>
      <c r="Y7" s="16"/>
      <c r="Z7" s="16"/>
      <c r="AA7" s="16"/>
      <c r="AB7" s="16"/>
      <c r="AC7" s="16"/>
      <c r="AD7" s="16"/>
      <c r="AE7" s="16"/>
      <c r="AF7" s="22"/>
      <c r="AH7" s="8"/>
    </row>
    <row r="8" spans="2:34" ht="20.25">
      <c r="B8" s="23" t="str">
        <f ca="1">'GPlan-Translations'!C43</f>
        <v>T. Eleitor</v>
      </c>
      <c r="C8" s="12"/>
      <c r="D8" s="12"/>
      <c r="E8" s="13"/>
      <c r="F8" s="13"/>
      <c r="G8" s="13"/>
      <c r="H8" s="13"/>
      <c r="I8" s="13"/>
      <c r="J8" s="13"/>
      <c r="K8" s="13"/>
      <c r="L8" s="13"/>
      <c r="M8" s="14"/>
      <c r="N8" s="16"/>
      <c r="O8" s="16"/>
      <c r="P8" s="16"/>
      <c r="Q8" s="17" t="str">
        <f ca="1">'GPlan-Translations'!C44</f>
        <v>Zona</v>
      </c>
      <c r="R8" s="18"/>
      <c r="S8" s="19"/>
      <c r="T8" s="19"/>
      <c r="U8" s="19"/>
      <c r="V8" s="19"/>
      <c r="W8" s="19"/>
      <c r="X8" s="17" t="str">
        <f ca="1">'GPlan-Translations'!C45</f>
        <v>Seção</v>
      </c>
      <c r="Y8" s="18"/>
      <c r="Z8" s="19"/>
      <c r="AA8" s="19"/>
      <c r="AB8" s="19"/>
      <c r="AC8" s="19"/>
      <c r="AD8" s="24"/>
      <c r="AE8" s="24"/>
      <c r="AF8" s="25"/>
      <c r="AH8" s="8"/>
    </row>
    <row r="9" spans="2:34" ht="20.25">
      <c r="B9" s="11" t="str">
        <f ca="1">'GPlan-Translations'!C46</f>
        <v>Passaporte</v>
      </c>
      <c r="C9" s="12"/>
      <c r="D9" s="12"/>
      <c r="E9" s="12"/>
      <c r="F9" s="13"/>
      <c r="G9" s="13"/>
      <c r="H9" s="13"/>
      <c r="I9" s="13"/>
      <c r="J9" s="13"/>
      <c r="K9" s="13"/>
      <c r="L9" s="13"/>
      <c r="M9" s="14"/>
      <c r="N9" s="14"/>
      <c r="O9" s="14"/>
      <c r="P9" s="460"/>
      <c r="Q9" s="460"/>
      <c r="R9" s="19"/>
      <c r="S9" s="19"/>
      <c r="T9" s="19"/>
      <c r="U9" s="19"/>
      <c r="V9" s="18"/>
      <c r="W9" s="18" t="str">
        <f ca="1">'GPlan-Translations'!C47</f>
        <v>Validade</v>
      </c>
      <c r="X9" s="460"/>
      <c r="Y9" s="461"/>
      <c r="Z9" s="26" t="s">
        <v>625</v>
      </c>
      <c r="AA9" s="460"/>
      <c r="AB9" s="461"/>
      <c r="AC9" s="26" t="s">
        <v>625</v>
      </c>
      <c r="AD9" s="462"/>
      <c r="AE9" s="462"/>
      <c r="AF9" s="463"/>
      <c r="AH9" s="8"/>
    </row>
    <row r="10" spans="2:34" ht="20.25">
      <c r="B10" s="11" t="str">
        <f ca="1">'GPlan-Translations'!C48</f>
        <v>Cart. Militar</v>
      </c>
      <c r="C10" s="12"/>
      <c r="D10" s="12"/>
      <c r="E10" s="13"/>
      <c r="F10" s="13"/>
      <c r="G10" s="13"/>
      <c r="H10" s="13"/>
      <c r="I10" s="13"/>
      <c r="J10" s="13"/>
      <c r="K10" s="13"/>
      <c r="L10" s="13"/>
      <c r="M10" s="14"/>
      <c r="N10" s="13"/>
      <c r="O10" s="13"/>
      <c r="P10" s="13"/>
      <c r="Q10" s="12" t="str">
        <f ca="1">'GPlan-Translations'!C49</f>
        <v>Certif. Reservista</v>
      </c>
      <c r="R10" s="12"/>
      <c r="S10" s="12"/>
      <c r="T10" s="12"/>
      <c r="U10" s="12"/>
      <c r="V10" s="13"/>
      <c r="W10" s="13"/>
      <c r="X10" s="13"/>
      <c r="Y10" s="13"/>
      <c r="Z10" s="13"/>
      <c r="AA10" s="13"/>
      <c r="AB10" s="13"/>
      <c r="AC10" s="13"/>
      <c r="AD10" s="13"/>
      <c r="AE10" s="13"/>
      <c r="AF10" s="25"/>
      <c r="AH10" s="8"/>
    </row>
    <row r="11" spans="2:34" ht="20.25">
      <c r="B11" s="11" t="str">
        <f ca="1">'GPlan-Translations'!C50</f>
        <v>Habilitação</v>
      </c>
      <c r="C11" s="12"/>
      <c r="D11" s="12"/>
      <c r="E11" s="13"/>
      <c r="F11" s="13"/>
      <c r="G11" s="13"/>
      <c r="H11" s="13"/>
      <c r="I11" s="13"/>
      <c r="J11" s="13"/>
      <c r="K11" s="13"/>
      <c r="L11" s="13"/>
      <c r="M11" s="14"/>
      <c r="N11" s="13"/>
      <c r="O11" s="13"/>
      <c r="P11" s="13"/>
      <c r="Q11" s="12" t="str">
        <f ca="1">'GPlan-Translations'!C51</f>
        <v>Vcto.   Ex.  Saúde</v>
      </c>
      <c r="R11" s="12"/>
      <c r="S11" s="12"/>
      <c r="T11" s="12"/>
      <c r="U11" s="12"/>
      <c r="V11" s="12"/>
      <c r="W11" s="12"/>
      <c r="X11" s="460"/>
      <c r="Y11" s="461"/>
      <c r="Z11" s="26" t="s">
        <v>625</v>
      </c>
      <c r="AA11" s="460"/>
      <c r="AB11" s="461"/>
      <c r="AC11" s="26" t="s">
        <v>625</v>
      </c>
      <c r="AD11" s="462"/>
      <c r="AE11" s="462"/>
      <c r="AF11" s="463"/>
      <c r="AH11" s="8"/>
    </row>
    <row r="12" spans="2:34" ht="20.25">
      <c r="B12" s="11" t="str">
        <f ca="1">'GPlan-Translations'!C52</f>
        <v>Veículo</v>
      </c>
      <c r="C12" s="12"/>
      <c r="D12" s="12"/>
      <c r="E12" s="13"/>
      <c r="F12" s="13"/>
      <c r="G12" s="13"/>
      <c r="H12" s="13"/>
      <c r="I12" s="13"/>
      <c r="J12" s="13"/>
      <c r="K12" s="13"/>
      <c r="L12" s="13"/>
      <c r="M12" s="14"/>
      <c r="N12" s="14"/>
      <c r="O12" s="14"/>
      <c r="P12" s="14"/>
      <c r="Q12" s="14"/>
      <c r="R12" s="14"/>
      <c r="S12" s="14"/>
      <c r="T12" s="14"/>
      <c r="U12" s="14"/>
      <c r="V12" s="14"/>
      <c r="W12" s="14"/>
      <c r="X12" s="17" t="str">
        <f ca="1">'GPlan-Translations'!C53</f>
        <v>Placa</v>
      </c>
      <c r="Y12" s="17"/>
      <c r="Z12" s="13"/>
      <c r="AA12" s="13"/>
      <c r="AB12" s="13"/>
      <c r="AC12" s="13"/>
      <c r="AD12" s="13"/>
      <c r="AE12" s="13"/>
      <c r="AF12" s="25"/>
      <c r="AH12" s="8"/>
    </row>
    <row r="13" spans="2:34" ht="20.25">
      <c r="B13" s="27" t="str">
        <f ca="1">'GPlan-Translations'!C54</f>
        <v>Nº Chassi</v>
      </c>
      <c r="C13" s="28"/>
      <c r="D13" s="28"/>
      <c r="E13" s="29"/>
      <c r="F13" s="29"/>
      <c r="G13" s="29"/>
      <c r="H13" s="29"/>
      <c r="I13" s="29"/>
      <c r="J13" s="29"/>
      <c r="K13" s="29"/>
      <c r="L13" s="29"/>
      <c r="M13" s="30"/>
      <c r="N13" s="30"/>
      <c r="O13" s="30"/>
      <c r="P13" s="30"/>
      <c r="Q13" s="12" t="str">
        <f ca="1">'GPlan-Translations'!C55</f>
        <v>Cód. Renavam</v>
      </c>
      <c r="R13" s="28"/>
      <c r="S13" s="28"/>
      <c r="T13" s="28"/>
      <c r="U13" s="28"/>
      <c r="V13" s="29"/>
      <c r="W13" s="29"/>
      <c r="X13" s="29"/>
      <c r="Y13" s="29"/>
      <c r="Z13" s="29"/>
      <c r="AA13" s="29"/>
      <c r="AB13" s="29"/>
      <c r="AC13" s="29"/>
      <c r="AD13" s="29"/>
      <c r="AE13" s="29"/>
      <c r="AF13" s="31"/>
      <c r="AH13" s="8"/>
    </row>
    <row r="14" spans="2:34" ht="20.25">
      <c r="B14" s="11" t="str">
        <f ca="1">'GPlan-Translations'!C56</f>
        <v>Cia. Seguro</v>
      </c>
      <c r="C14" s="12"/>
      <c r="D14" s="12"/>
      <c r="E14" s="13"/>
      <c r="F14" s="13"/>
      <c r="G14" s="13"/>
      <c r="H14" s="13"/>
      <c r="I14" s="13"/>
      <c r="J14" s="13"/>
      <c r="K14" s="13"/>
      <c r="L14" s="13"/>
      <c r="M14" s="14"/>
      <c r="N14" s="13"/>
      <c r="O14" s="13"/>
      <c r="P14" s="13"/>
      <c r="Q14" s="17" t="str">
        <f ca="1">'GPlan-Translations'!C57</f>
        <v>Vcto. Seguro Obr.</v>
      </c>
      <c r="R14" s="18"/>
      <c r="S14" s="18"/>
      <c r="T14" s="18"/>
      <c r="U14" s="18"/>
      <c r="V14" s="18"/>
      <c r="W14" s="18"/>
      <c r="X14" s="460"/>
      <c r="Y14" s="461"/>
      <c r="Z14" s="26" t="s">
        <v>625</v>
      </c>
      <c r="AA14" s="460"/>
      <c r="AB14" s="461"/>
      <c r="AC14" s="26" t="s">
        <v>625</v>
      </c>
      <c r="AD14" s="462"/>
      <c r="AE14" s="462"/>
      <c r="AF14" s="463"/>
      <c r="AH14" s="8"/>
    </row>
    <row r="15" spans="2:34" ht="19.5">
      <c r="B15" s="32"/>
      <c r="C15" s="32"/>
      <c r="D15" s="32"/>
      <c r="E15" s="32"/>
      <c r="F15" s="32"/>
      <c r="G15" s="32"/>
      <c r="H15" s="32"/>
      <c r="I15" s="32"/>
      <c r="J15" s="32"/>
      <c r="K15" s="32"/>
      <c r="L15" s="32"/>
      <c r="M15" s="32"/>
      <c r="N15" s="7"/>
      <c r="O15" s="7"/>
      <c r="P15" s="7"/>
      <c r="X15" s="33"/>
      <c r="Y15" s="33"/>
      <c r="Z15" s="33"/>
      <c r="AA15" s="33"/>
      <c r="AB15" s="33"/>
      <c r="AC15" s="33"/>
      <c r="AD15" s="7"/>
      <c r="AE15" s="7"/>
      <c r="AH15" s="34"/>
    </row>
    <row r="16" spans="2:34" ht="20.25">
      <c r="B16" s="35" t="str">
        <f ca="1">'GPlan-Translations'!C31</f>
        <v>DADOS COMERCIAIS</v>
      </c>
      <c r="C16" s="36"/>
      <c r="D16" s="36"/>
      <c r="E16" s="36"/>
      <c r="F16" s="36"/>
      <c r="G16" s="36"/>
      <c r="H16" s="36"/>
      <c r="I16" s="36"/>
      <c r="J16" s="36"/>
      <c r="K16" s="36"/>
      <c r="L16" s="36"/>
      <c r="M16" s="37"/>
      <c r="N16" s="36"/>
      <c r="O16" s="36"/>
      <c r="P16" s="36"/>
      <c r="Q16" s="37"/>
      <c r="R16" s="37"/>
      <c r="S16" s="37"/>
      <c r="T16" s="37"/>
      <c r="U16" s="37"/>
      <c r="V16" s="37"/>
      <c r="W16" s="37"/>
      <c r="X16" s="37"/>
      <c r="Y16" s="37"/>
      <c r="Z16" s="37"/>
      <c r="AA16" s="37"/>
      <c r="AB16" s="37"/>
      <c r="AC16" s="37"/>
      <c r="AD16" s="36"/>
      <c r="AE16" s="9"/>
      <c r="AH16" s="8"/>
    </row>
    <row r="17" spans="2:34" ht="20.25">
      <c r="B17" s="11" t="str">
        <f ca="1">'GPlan-Translations'!C58</f>
        <v>Nome</v>
      </c>
      <c r="C17" s="12"/>
      <c r="D17" s="13"/>
      <c r="E17" s="13"/>
      <c r="F17" s="13"/>
      <c r="G17" s="13"/>
      <c r="H17" s="13"/>
      <c r="I17" s="13"/>
      <c r="J17" s="13"/>
      <c r="K17" s="13"/>
      <c r="L17" s="13"/>
      <c r="M17" s="14"/>
      <c r="N17" s="13"/>
      <c r="O17" s="13"/>
      <c r="P17" s="13"/>
      <c r="Q17" s="14"/>
      <c r="R17" s="14"/>
      <c r="S17" s="14"/>
      <c r="T17" s="14"/>
      <c r="U17" s="14"/>
      <c r="V17" s="14"/>
      <c r="W17" s="14"/>
      <c r="X17" s="14"/>
      <c r="Y17" s="14"/>
      <c r="Z17" s="14"/>
      <c r="AA17" s="14"/>
      <c r="AB17" s="14"/>
      <c r="AC17" s="14"/>
      <c r="AD17" s="13"/>
      <c r="AE17" s="13"/>
      <c r="AF17" s="15"/>
      <c r="AH17" s="8"/>
    </row>
    <row r="18" spans="2:34" ht="20.25">
      <c r="B18" s="11" t="str">
        <f ca="1">'GPlan-Translations'!C59</f>
        <v>Endereço</v>
      </c>
      <c r="C18" s="12"/>
      <c r="D18" s="13"/>
      <c r="E18" s="13"/>
      <c r="F18" s="13"/>
      <c r="G18" s="13"/>
      <c r="H18" s="13"/>
      <c r="I18" s="13"/>
      <c r="J18" s="13"/>
      <c r="K18" s="13"/>
      <c r="L18" s="13"/>
      <c r="M18" s="14"/>
      <c r="N18" s="13"/>
      <c r="O18" s="13"/>
      <c r="P18" s="13"/>
      <c r="Q18" s="14"/>
      <c r="R18" s="14"/>
      <c r="S18" s="14"/>
      <c r="T18" s="14"/>
      <c r="U18" s="14"/>
      <c r="V18" s="14"/>
      <c r="W18" s="14"/>
      <c r="X18" s="14"/>
      <c r="Y18" s="14"/>
      <c r="Z18" s="14"/>
      <c r="AA18" s="14"/>
      <c r="AB18" s="14"/>
      <c r="AC18" s="14"/>
      <c r="AD18" s="13"/>
      <c r="AE18" s="13"/>
      <c r="AF18" s="15"/>
      <c r="AH18" s="8"/>
    </row>
    <row r="19" spans="2:34" ht="20.25">
      <c r="B19" s="11" t="str">
        <f ca="1">'GPlan-Translations'!C60</f>
        <v>Cidade</v>
      </c>
      <c r="C19" s="12"/>
      <c r="D19" s="13"/>
      <c r="E19" s="13"/>
      <c r="F19" s="13"/>
      <c r="G19" s="13"/>
      <c r="H19" s="13"/>
      <c r="I19" s="13"/>
      <c r="J19" s="13"/>
      <c r="K19" s="13"/>
      <c r="L19" s="13"/>
      <c r="M19" s="14"/>
      <c r="N19" s="16"/>
      <c r="O19" s="16"/>
      <c r="P19" s="13"/>
      <c r="Q19" s="17" t="str">
        <f ca="1">'GPlan-Translations'!C61</f>
        <v>CEP</v>
      </c>
      <c r="R19" s="18"/>
      <c r="S19" s="19"/>
      <c r="T19" s="19"/>
      <c r="U19" s="19"/>
      <c r="V19" s="19"/>
      <c r="W19" s="16"/>
      <c r="X19" s="17" t="str">
        <f ca="1">'GPlan-Translations'!C62</f>
        <v>Estado</v>
      </c>
      <c r="Y19" s="18"/>
      <c r="Z19" s="19"/>
      <c r="AA19" s="19"/>
      <c r="AB19" s="19"/>
      <c r="AC19" s="19"/>
      <c r="AD19" s="19"/>
      <c r="AE19" s="19"/>
      <c r="AF19" s="15"/>
      <c r="AH19" s="8"/>
    </row>
    <row r="20" spans="2:34" ht="20.25">
      <c r="B20" s="11" t="str">
        <f ca="1">'GPlan-Translations'!C63</f>
        <v>Fone</v>
      </c>
      <c r="C20" s="13"/>
      <c r="D20" s="13"/>
      <c r="E20" s="13"/>
      <c r="F20" s="13"/>
      <c r="G20" s="13"/>
      <c r="H20" s="13"/>
      <c r="I20" s="13"/>
      <c r="J20" s="13"/>
      <c r="K20" s="13"/>
      <c r="L20" s="13"/>
      <c r="M20" s="14"/>
      <c r="N20" s="13"/>
      <c r="O20" s="13"/>
      <c r="P20" s="13"/>
      <c r="Q20" s="17" t="str">
        <f ca="1">'GPlan-Translations'!C64</f>
        <v>Fax</v>
      </c>
      <c r="R20" s="19"/>
      <c r="S20" s="19"/>
      <c r="T20" s="19"/>
      <c r="U20" s="19"/>
      <c r="V20" s="19"/>
      <c r="W20" s="19"/>
      <c r="X20" s="14"/>
      <c r="Y20" s="14"/>
      <c r="Z20" s="14"/>
      <c r="AA20" s="14"/>
      <c r="AB20" s="14"/>
      <c r="AC20" s="14"/>
      <c r="AD20" s="13"/>
      <c r="AE20" s="13"/>
      <c r="AF20" s="15"/>
      <c r="AH20" s="8"/>
    </row>
    <row r="21" spans="2:34" ht="20.25">
      <c r="B21" s="11" t="str">
        <f ca="1">'GPlan-Translations'!C65</f>
        <v>E-mail 1</v>
      </c>
      <c r="C21" s="12"/>
      <c r="D21" s="13"/>
      <c r="E21" s="13"/>
      <c r="F21" s="13"/>
      <c r="G21" s="13"/>
      <c r="H21" s="13"/>
      <c r="I21" s="13"/>
      <c r="J21" s="13"/>
      <c r="K21" s="13"/>
      <c r="L21" s="13"/>
      <c r="M21" s="14"/>
      <c r="N21" s="14"/>
      <c r="O21" s="14"/>
      <c r="P21" s="13"/>
      <c r="Q21" s="38" t="str">
        <f ca="1">'GPlan-Translations'!C66</f>
        <v>E-mail 2</v>
      </c>
      <c r="R21" s="39"/>
      <c r="S21" s="40"/>
      <c r="T21" s="40"/>
      <c r="U21" s="40"/>
      <c r="V21" s="40"/>
      <c r="W21" s="40"/>
      <c r="X21" s="14"/>
      <c r="Y21" s="14"/>
      <c r="Z21" s="14"/>
      <c r="AA21" s="14"/>
      <c r="AB21" s="14"/>
      <c r="AC21" s="14"/>
      <c r="AD21" s="13"/>
      <c r="AE21" s="13"/>
      <c r="AF21" s="15"/>
      <c r="AH21" s="8"/>
    </row>
    <row r="22" spans="2:34" ht="20.25">
      <c r="B22" s="11" t="str">
        <f ca="1">'GPlan-Translations'!C67</f>
        <v>WebSite</v>
      </c>
      <c r="C22" s="12"/>
      <c r="D22" s="13"/>
      <c r="E22" s="13"/>
      <c r="F22" s="13"/>
      <c r="G22" s="13"/>
      <c r="H22" s="13"/>
      <c r="I22" s="13"/>
      <c r="J22" s="13"/>
      <c r="K22" s="13"/>
      <c r="L22" s="13"/>
      <c r="M22" s="14"/>
      <c r="N22" s="14"/>
      <c r="O22" s="14"/>
      <c r="P22" s="13"/>
      <c r="Q22" s="40"/>
      <c r="R22" s="40"/>
      <c r="S22" s="40"/>
      <c r="T22" s="40"/>
      <c r="U22" s="40"/>
      <c r="V22" s="40"/>
      <c r="W22" s="40"/>
      <c r="X22" s="14"/>
      <c r="Y22" s="14"/>
      <c r="Z22" s="14"/>
      <c r="AA22" s="14"/>
      <c r="AB22" s="14"/>
      <c r="AC22" s="14"/>
      <c r="AD22" s="13"/>
      <c r="AE22" s="13"/>
      <c r="AF22" s="15"/>
      <c r="AH22" s="8"/>
    </row>
    <row r="23" spans="2:34" ht="20.25">
      <c r="B23" s="11" t="str">
        <f ca="1">'GPlan-Translations'!C68</f>
        <v>CNPJ</v>
      </c>
      <c r="C23" s="13"/>
      <c r="D23" s="13"/>
      <c r="E23" s="13"/>
      <c r="F23" s="13"/>
      <c r="G23" s="13"/>
      <c r="H23" s="13"/>
      <c r="I23" s="13"/>
      <c r="J23" s="13"/>
      <c r="K23" s="13"/>
      <c r="L23" s="13"/>
      <c r="M23" s="14"/>
      <c r="N23" s="17" t="str">
        <f ca="1">'GPlan-Translations'!C69</f>
        <v>I.E.</v>
      </c>
      <c r="O23" s="19"/>
      <c r="P23" s="13"/>
      <c r="Q23" s="14"/>
      <c r="R23" s="14"/>
      <c r="S23" s="14"/>
      <c r="T23" s="14"/>
      <c r="U23" s="14"/>
      <c r="V23" s="14"/>
      <c r="W23" s="14"/>
      <c r="X23" s="12" t="str">
        <f ca="1">'GPlan-Translations'!C70</f>
        <v>I.M.</v>
      </c>
      <c r="Y23" s="13"/>
      <c r="Z23" s="13"/>
      <c r="AA23" s="13"/>
      <c r="AB23" s="13"/>
      <c r="AC23" s="13"/>
      <c r="AD23" s="13"/>
      <c r="AE23" s="13"/>
      <c r="AF23" s="15"/>
      <c r="AH23" s="8"/>
    </row>
    <row r="24" spans="2:34" ht="19.5">
      <c r="B24" s="9"/>
      <c r="C24" s="9"/>
      <c r="D24" s="9"/>
      <c r="E24" s="9"/>
      <c r="F24" s="9"/>
      <c r="G24" s="9"/>
      <c r="H24" s="9"/>
      <c r="I24" s="9"/>
      <c r="J24" s="9"/>
      <c r="K24" s="9"/>
      <c r="L24" s="9"/>
      <c r="M24" s="10"/>
      <c r="N24" s="9"/>
      <c r="O24" s="9"/>
      <c r="P24" s="9"/>
      <c r="Q24" s="10"/>
      <c r="R24" s="10"/>
      <c r="S24" s="10"/>
      <c r="T24" s="10"/>
      <c r="U24" s="10"/>
      <c r="V24" s="10"/>
      <c r="W24" s="10"/>
      <c r="X24" s="33"/>
      <c r="Y24" s="33"/>
      <c r="Z24" s="33"/>
      <c r="AA24" s="33"/>
      <c r="AB24" s="33"/>
      <c r="AC24" s="33"/>
      <c r="AD24" s="9"/>
      <c r="AE24" s="9"/>
      <c r="AH24" s="34"/>
    </row>
    <row r="25" spans="2:34" ht="20.25">
      <c r="B25" s="35" t="str">
        <f ca="1">'GPlan-Translations'!C32</f>
        <v>EMERGÊNCIA</v>
      </c>
      <c r="C25" s="36"/>
      <c r="D25" s="36"/>
      <c r="E25" s="36"/>
      <c r="F25" s="36"/>
      <c r="G25" s="36"/>
      <c r="H25" s="36"/>
      <c r="I25" s="36"/>
      <c r="J25" s="36"/>
      <c r="K25" s="36"/>
      <c r="L25" s="36"/>
      <c r="M25" s="37"/>
      <c r="N25" s="36"/>
      <c r="O25" s="36"/>
      <c r="P25" s="36"/>
      <c r="Q25" s="37"/>
      <c r="R25" s="37"/>
      <c r="S25" s="37"/>
      <c r="T25" s="37"/>
      <c r="U25" s="37"/>
      <c r="V25" s="37"/>
      <c r="W25" s="37"/>
      <c r="X25" s="37"/>
      <c r="Y25" s="37"/>
      <c r="Z25" s="37"/>
      <c r="AA25" s="37"/>
      <c r="AB25" s="37"/>
      <c r="AC25" s="37"/>
      <c r="AD25" s="36"/>
      <c r="AE25" s="9"/>
      <c r="AH25" s="8"/>
    </row>
    <row r="26" spans="2:34" ht="20.25">
      <c r="B26" s="11" t="str">
        <f ca="1">'GPlan-Translations'!C71</f>
        <v>Grupo Sangüíneo</v>
      </c>
      <c r="C26" s="12"/>
      <c r="D26" s="13"/>
      <c r="E26" s="13"/>
      <c r="F26" s="13"/>
      <c r="G26" s="13"/>
      <c r="H26" s="13"/>
      <c r="I26" s="13"/>
      <c r="J26" s="13"/>
      <c r="K26" s="13"/>
      <c r="L26" s="13"/>
      <c r="M26" s="14"/>
      <c r="N26" s="13"/>
      <c r="O26" s="13"/>
      <c r="P26" s="13"/>
      <c r="Q26" s="12" t="str">
        <f ca="1">'GPlan-Translations'!C72</f>
        <v>Tipo RH</v>
      </c>
      <c r="R26" s="12"/>
      <c r="S26" s="13"/>
      <c r="T26" s="13"/>
      <c r="U26" s="13"/>
      <c r="V26" s="13"/>
      <c r="W26" s="13"/>
      <c r="X26" s="14"/>
      <c r="Y26" s="14"/>
      <c r="Z26" s="14"/>
      <c r="AA26" s="14"/>
      <c r="AB26" s="14"/>
      <c r="AC26" s="14"/>
      <c r="AD26" s="13"/>
      <c r="AE26" s="13"/>
      <c r="AF26" s="15"/>
      <c r="AH26" s="8"/>
    </row>
    <row r="27" spans="2:34" ht="20.25">
      <c r="B27" s="11" t="str">
        <f ca="1">'GPlan-Translations'!C73</f>
        <v>Médico</v>
      </c>
      <c r="C27" s="13"/>
      <c r="D27" s="13"/>
      <c r="E27" s="13"/>
      <c r="F27" s="13"/>
      <c r="G27" s="13"/>
      <c r="H27" s="13"/>
      <c r="I27" s="13"/>
      <c r="J27" s="13"/>
      <c r="K27" s="13"/>
      <c r="L27" s="13"/>
      <c r="M27" s="14"/>
      <c r="N27" s="13"/>
      <c r="O27" s="13"/>
      <c r="P27" s="13"/>
      <c r="Q27" s="12" t="str">
        <f ca="1">'GPlan-Translations'!C74</f>
        <v>Celular</v>
      </c>
      <c r="R27" s="12"/>
      <c r="S27" s="13"/>
      <c r="T27" s="13"/>
      <c r="U27" s="13"/>
      <c r="V27" s="13"/>
      <c r="W27" s="13"/>
      <c r="X27" s="14"/>
      <c r="Y27" s="14"/>
      <c r="Z27" s="14"/>
      <c r="AA27" s="14"/>
      <c r="AB27" s="14"/>
      <c r="AC27" s="14"/>
      <c r="AD27" s="13"/>
      <c r="AE27" s="13"/>
      <c r="AF27" s="15"/>
      <c r="AH27" s="8"/>
    </row>
    <row r="28" spans="2:34" ht="20.25">
      <c r="B28" s="11" t="str">
        <f ca="1">'GPlan-Translations'!C75</f>
        <v>Tel. Consultório</v>
      </c>
      <c r="C28" s="13"/>
      <c r="D28" s="13"/>
      <c r="E28" s="13"/>
      <c r="F28" s="13"/>
      <c r="G28" s="13"/>
      <c r="H28" s="13"/>
      <c r="I28" s="13"/>
      <c r="J28" s="13"/>
      <c r="K28" s="13"/>
      <c r="L28" s="13"/>
      <c r="M28" s="14"/>
      <c r="N28" s="16"/>
      <c r="O28" s="16"/>
      <c r="P28" s="13"/>
      <c r="Q28" s="12" t="str">
        <f ca="1">'GPlan-Translations'!C76</f>
        <v>Tel. Residência</v>
      </c>
      <c r="R28" s="13"/>
      <c r="S28" s="13"/>
      <c r="T28" s="13"/>
      <c r="U28" s="13"/>
      <c r="V28" s="13"/>
      <c r="W28" s="13"/>
      <c r="X28" s="14"/>
      <c r="Y28" s="14"/>
      <c r="Z28" s="14"/>
      <c r="AA28" s="14"/>
      <c r="AB28" s="14"/>
      <c r="AC28" s="14"/>
      <c r="AD28" s="13"/>
      <c r="AE28" s="13"/>
      <c r="AF28" s="15"/>
      <c r="AH28" s="8"/>
    </row>
    <row r="29" spans="2:34" ht="20.25">
      <c r="B29" s="11" t="str">
        <f ca="1">'GPlan-Translations'!C77</f>
        <v>Plano Saúde</v>
      </c>
      <c r="C29" s="13"/>
      <c r="D29" s="13"/>
      <c r="E29" s="13"/>
      <c r="F29" s="13"/>
      <c r="G29" s="13"/>
      <c r="H29" s="13"/>
      <c r="I29" s="13"/>
      <c r="J29" s="13"/>
      <c r="K29" s="13"/>
      <c r="L29" s="13"/>
      <c r="M29" s="14"/>
      <c r="N29" s="13"/>
      <c r="O29" s="13"/>
      <c r="P29" s="13"/>
      <c r="Q29" s="12" t="str">
        <f ca="1">'GPlan-Translations'!C78</f>
        <v>Fone</v>
      </c>
      <c r="R29" s="13"/>
      <c r="S29" s="13"/>
      <c r="T29" s="13"/>
      <c r="U29" s="13"/>
      <c r="V29" s="13"/>
      <c r="W29" s="13"/>
      <c r="X29" s="14"/>
      <c r="Y29" s="14"/>
      <c r="Z29" s="14"/>
      <c r="AA29" s="14"/>
      <c r="AB29" s="14"/>
      <c r="AC29" s="14"/>
      <c r="AD29" s="13"/>
      <c r="AE29" s="13"/>
      <c r="AF29" s="15"/>
      <c r="AH29" s="8"/>
    </row>
    <row r="30" spans="2:34" ht="20.25">
      <c r="B30" s="11" t="str">
        <f ca="1">'GPlan-Translations'!C79</f>
        <v>Hospital</v>
      </c>
      <c r="C30" s="13"/>
      <c r="D30" s="13"/>
      <c r="E30" s="13"/>
      <c r="F30" s="13"/>
      <c r="G30" s="13"/>
      <c r="H30" s="13"/>
      <c r="I30" s="13"/>
      <c r="J30" s="13"/>
      <c r="K30" s="13"/>
      <c r="L30" s="13"/>
      <c r="M30" s="14"/>
      <c r="N30" s="13"/>
      <c r="O30" s="13"/>
      <c r="P30" s="13"/>
      <c r="Q30" s="13"/>
      <c r="R30" s="13"/>
      <c r="S30" s="13"/>
      <c r="T30" s="13"/>
      <c r="U30" s="13"/>
      <c r="V30" s="13"/>
      <c r="W30" s="13"/>
      <c r="X30" s="14"/>
      <c r="Y30" s="14"/>
      <c r="Z30" s="14"/>
      <c r="AA30" s="14"/>
      <c r="AB30" s="14"/>
      <c r="AC30" s="14"/>
      <c r="AD30" s="13"/>
      <c r="AE30" s="13"/>
      <c r="AF30" s="15"/>
      <c r="AH30" s="8"/>
    </row>
    <row r="31" spans="2:34" ht="20.25">
      <c r="B31" s="11" t="str">
        <f ca="1">'GPlan-Translations'!C80</f>
        <v>Sou alérgico à</v>
      </c>
      <c r="C31" s="13"/>
      <c r="D31" s="13"/>
      <c r="E31" s="13"/>
      <c r="F31" s="13"/>
      <c r="G31" s="13"/>
      <c r="H31" s="13"/>
      <c r="I31" s="13"/>
      <c r="J31" s="13"/>
      <c r="K31" s="13"/>
      <c r="L31" s="13"/>
      <c r="M31" s="14"/>
      <c r="N31" s="13"/>
      <c r="O31" s="13"/>
      <c r="P31" s="13"/>
      <c r="Q31" s="16"/>
      <c r="R31" s="16"/>
      <c r="S31" s="16"/>
      <c r="T31" s="16"/>
      <c r="U31" s="16"/>
      <c r="V31" s="16"/>
      <c r="W31" s="16"/>
      <c r="X31" s="14"/>
      <c r="Y31" s="14"/>
      <c r="Z31" s="14"/>
      <c r="AA31" s="14"/>
      <c r="AB31" s="14"/>
      <c r="AC31" s="14"/>
      <c r="AD31" s="13"/>
      <c r="AE31" s="13"/>
      <c r="AF31" s="15"/>
      <c r="AH31" s="8"/>
    </row>
    <row r="32" spans="2:34" ht="20.25">
      <c r="B32" s="11" t="str">
        <f ca="1">'GPlan-Translations'!C81</f>
        <v>Vacinação contra tétano:</v>
      </c>
      <c r="C32" s="12"/>
      <c r="D32" s="12"/>
      <c r="E32" s="12"/>
      <c r="F32" s="12"/>
      <c r="G32" s="12"/>
      <c r="H32" s="12"/>
      <c r="I32" s="12"/>
      <c r="J32" s="12"/>
      <c r="K32" s="12"/>
      <c r="L32" s="12"/>
      <c r="M32" s="20"/>
      <c r="N32" s="18" t="s">
        <v>626</v>
      </c>
      <c r="O32" s="460"/>
      <c r="P32" s="12" t="s">
        <v>627</v>
      </c>
      <c r="Q32" s="12" t="str">
        <f ca="1">'GPlan-Translations'!C82</f>
        <v>sim</v>
      </c>
      <c r="R32" s="12"/>
      <c r="S32" s="12"/>
      <c r="T32" s="12"/>
      <c r="U32" s="12"/>
      <c r="V32" s="12"/>
      <c r="W32" s="12"/>
      <c r="X32" s="18" t="s">
        <v>626</v>
      </c>
      <c r="Y32" s="460"/>
      <c r="Z32" s="12" t="s">
        <v>627</v>
      </c>
      <c r="AA32" s="12" t="str">
        <f ca="1">'GPlan-Translations'!C83</f>
        <v>não</v>
      </c>
      <c r="AB32" s="12"/>
      <c r="AC32" s="12"/>
      <c r="AD32" s="12"/>
      <c r="AE32" s="12"/>
      <c r="AF32" s="41"/>
      <c r="AH32" s="8"/>
    </row>
    <row r="33" spans="2:34" ht="20.25">
      <c r="B33" s="11" t="str">
        <f ca="1">'GPlan-Translations'!C84</f>
        <v>Sofro de:</v>
      </c>
      <c r="C33" s="12"/>
      <c r="D33" s="12"/>
      <c r="E33" s="12"/>
      <c r="F33" s="12"/>
      <c r="G33" s="12"/>
      <c r="H33" s="12"/>
      <c r="I33" s="12"/>
      <c r="J33" s="12"/>
      <c r="K33" s="12"/>
      <c r="L33" s="12"/>
      <c r="M33" s="20"/>
      <c r="N33" s="12"/>
      <c r="O33" s="12"/>
      <c r="P33" s="12"/>
      <c r="Q33" s="20"/>
      <c r="R33" s="20"/>
      <c r="S33" s="20"/>
      <c r="T33" s="20"/>
      <c r="U33" s="20"/>
      <c r="V33" s="20"/>
      <c r="W33" s="20"/>
      <c r="X33" s="20"/>
      <c r="Y33" s="20"/>
      <c r="Z33" s="20"/>
      <c r="AA33" s="20"/>
      <c r="AB33" s="20"/>
      <c r="AC33" s="20"/>
      <c r="AD33" s="12"/>
      <c r="AE33" s="12"/>
      <c r="AF33" s="41"/>
      <c r="AH33" s="8"/>
    </row>
    <row r="34" spans="2:34" ht="20.25">
      <c r="B34" s="42" t="s">
        <v>626</v>
      </c>
      <c r="C34" s="460"/>
      <c r="D34" s="12" t="s">
        <v>627</v>
      </c>
      <c r="E34" s="12" t="str">
        <f ca="1">'GPlan-Translations'!C85</f>
        <v>Coração</v>
      </c>
      <c r="F34" s="12"/>
      <c r="G34" s="12"/>
      <c r="H34" s="12"/>
      <c r="I34" s="12"/>
      <c r="J34" s="12"/>
      <c r="K34" s="9"/>
      <c r="L34" s="9"/>
      <c r="N34" s="18" t="s">
        <v>626</v>
      </c>
      <c r="O34" s="460"/>
      <c r="P34" s="12" t="s">
        <v>627</v>
      </c>
      <c r="Q34" s="12" t="str">
        <f ca="1">'GPlan-Translations'!C86</f>
        <v>Hemofilia</v>
      </c>
      <c r="R34" s="12"/>
      <c r="S34" s="12"/>
      <c r="T34" s="12"/>
      <c r="U34" s="12"/>
      <c r="V34" s="12"/>
      <c r="W34" s="12"/>
      <c r="X34" s="18" t="s">
        <v>626</v>
      </c>
      <c r="Y34" s="460"/>
      <c r="Z34" s="12" t="s">
        <v>627</v>
      </c>
      <c r="AA34" s="12"/>
      <c r="AB34" s="12"/>
      <c r="AC34" s="12"/>
      <c r="AD34" s="12"/>
      <c r="AE34" s="12"/>
      <c r="AF34" s="41"/>
      <c r="AH34" s="8"/>
    </row>
    <row r="35" spans="2:34" ht="20.25">
      <c r="B35" s="42" t="s">
        <v>626</v>
      </c>
      <c r="C35" s="460"/>
      <c r="D35" s="12" t="s">
        <v>627</v>
      </c>
      <c r="E35" s="12" t="str">
        <f ca="1">'GPlan-Translations'!C87</f>
        <v>Eplepsia</v>
      </c>
      <c r="F35" s="12"/>
      <c r="G35" s="12"/>
      <c r="H35" s="12"/>
      <c r="I35" s="12"/>
      <c r="J35" s="12"/>
      <c r="K35" s="9"/>
      <c r="L35" s="9"/>
      <c r="N35" s="18" t="s">
        <v>626</v>
      </c>
      <c r="O35" s="460"/>
      <c r="P35" s="12" t="s">
        <v>627</v>
      </c>
      <c r="Q35" s="12" t="str">
        <f ca="1">'GPlan-Translations'!C88</f>
        <v>Diabetes</v>
      </c>
      <c r="R35" s="12"/>
      <c r="S35" s="12"/>
      <c r="T35" s="12"/>
      <c r="U35" s="12"/>
      <c r="V35" s="12"/>
      <c r="W35" s="12"/>
      <c r="X35" s="18" t="s">
        <v>626</v>
      </c>
      <c r="Y35" s="460"/>
      <c r="Z35" s="12" t="s">
        <v>627</v>
      </c>
      <c r="AA35" s="12"/>
      <c r="AB35" s="12"/>
      <c r="AC35" s="12"/>
      <c r="AD35" s="12"/>
      <c r="AE35" s="12"/>
      <c r="AF35" s="41"/>
      <c r="AH35" s="8"/>
    </row>
    <row r="36" spans="2:34" ht="20.25">
      <c r="B36" s="11" t="str">
        <f ca="1">'GPlan-Translations'!C89</f>
        <v>Em caso de emergência avisar:</v>
      </c>
      <c r="C36" s="12"/>
      <c r="D36" s="12"/>
      <c r="E36" s="12"/>
      <c r="F36" s="12"/>
      <c r="G36" s="12"/>
      <c r="H36" s="12"/>
      <c r="I36" s="12"/>
      <c r="J36" s="12"/>
      <c r="K36" s="12"/>
      <c r="L36" s="12"/>
      <c r="M36" s="20"/>
      <c r="N36" s="12"/>
      <c r="O36" s="12"/>
      <c r="P36" s="12"/>
      <c r="Q36" s="20"/>
      <c r="R36" s="20"/>
      <c r="S36" s="20"/>
      <c r="T36" s="20"/>
      <c r="U36" s="20"/>
      <c r="V36" s="20"/>
      <c r="W36" s="20"/>
      <c r="X36" s="20"/>
      <c r="Y36" s="20"/>
      <c r="Z36" s="20"/>
      <c r="AA36" s="20"/>
      <c r="AB36" s="20"/>
      <c r="AC36" s="20"/>
      <c r="AD36" s="12"/>
      <c r="AE36" s="12"/>
      <c r="AF36" s="41"/>
      <c r="AH36" s="8"/>
    </row>
    <row r="37" spans="2:34" ht="20.25">
      <c r="B37" s="11" t="str">
        <f ca="1">'GPlan-Translations'!C90</f>
        <v>Nome:</v>
      </c>
      <c r="C37" s="12"/>
      <c r="D37" s="13"/>
      <c r="E37" s="13"/>
      <c r="F37" s="13"/>
      <c r="G37" s="13"/>
      <c r="H37" s="13"/>
      <c r="I37" s="13"/>
      <c r="J37" s="13"/>
      <c r="K37" s="13"/>
      <c r="L37" s="13"/>
      <c r="M37" s="13"/>
      <c r="N37" s="13"/>
      <c r="O37" s="13"/>
      <c r="P37" s="13"/>
      <c r="Q37" s="12" t="str">
        <f ca="1">'GPlan-Translations'!C91</f>
        <v>Fone:</v>
      </c>
      <c r="R37" s="12"/>
      <c r="S37" s="13"/>
      <c r="T37" s="13"/>
      <c r="U37" s="13"/>
      <c r="V37" s="13"/>
      <c r="W37" s="13"/>
      <c r="X37" s="13"/>
      <c r="Y37" s="13"/>
      <c r="Z37" s="13"/>
      <c r="AA37" s="13"/>
      <c r="AB37" s="13"/>
      <c r="AC37" s="13"/>
      <c r="AD37" s="43"/>
      <c r="AE37" s="43"/>
      <c r="AF37" s="15"/>
      <c r="AH37" s="8"/>
    </row>
    <row r="38" spans="2:34" ht="20.25">
      <c r="B38" s="11" t="str">
        <f ca="1">'GPlan-Translations'!C92</f>
        <v>Nome:</v>
      </c>
      <c r="C38" s="12"/>
      <c r="D38" s="13"/>
      <c r="E38" s="13"/>
      <c r="F38" s="13"/>
      <c r="G38" s="13"/>
      <c r="H38" s="13"/>
      <c r="I38" s="13"/>
      <c r="J38" s="13"/>
      <c r="K38" s="13"/>
      <c r="L38" s="13"/>
      <c r="M38" s="13"/>
      <c r="N38" s="13"/>
      <c r="O38" s="13"/>
      <c r="P38" s="13"/>
      <c r="Q38" s="12" t="str">
        <f ca="1">'GPlan-Translations'!C93</f>
        <v>Fone:</v>
      </c>
      <c r="R38" s="12"/>
      <c r="S38" s="13"/>
      <c r="T38" s="13"/>
      <c r="U38" s="13"/>
      <c r="V38" s="13"/>
      <c r="W38" s="13"/>
      <c r="X38" s="13"/>
      <c r="Y38" s="13"/>
      <c r="Z38" s="13"/>
      <c r="AA38" s="13"/>
      <c r="AB38" s="13"/>
      <c r="AC38" s="13"/>
      <c r="AD38" s="44"/>
      <c r="AE38" s="44"/>
      <c r="AF38" s="45"/>
      <c r="AH38" s="8"/>
    </row>
    <row r="39" spans="2:34">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46"/>
      <c r="AE39" s="46"/>
      <c r="AF39" s="46"/>
    </row>
    <row r="40" spans="2:34" hidden="1"/>
    <row r="41" spans="2:34" hidden="1"/>
    <row r="42" spans="2:34" ht="12.75" hidden="1" customHeight="1"/>
  </sheetData>
  <pageMargins left="0.19685039370078741" right="0.19685039370078741" top="0.19685039370078741" bottom="0.19685039370078741" header="0.11811023622047245" footer="0.11811023622047245"/>
  <pageSetup paperSize="9" pageOrder="overThenDown"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B27E9-B563-45FA-ADF0-7C81836B1CF9}">
  <sheetPr codeName="wksApresentationLeft">
    <pageSetUpPr fitToPage="1"/>
  </sheetPr>
  <dimension ref="A1:U134"/>
  <sheetViews>
    <sheetView showGridLines="0" showRowColHeaders="0" workbookViewId="0"/>
  </sheetViews>
  <sheetFormatPr defaultColWidth="0" defaultRowHeight="15" customHeight="1" zeroHeight="1"/>
  <cols>
    <col min="1" max="1" width="1.7109375" style="278" customWidth="1"/>
    <col min="2" max="12" width="9.140625" style="48" customWidth="1"/>
    <col min="13" max="21" width="0" style="48" hidden="1" customWidth="1"/>
    <col min="22" max="16384" width="9.140625" style="48" hidden="1"/>
  </cols>
  <sheetData>
    <row r="1" spans="2:21"/>
    <row r="2" spans="2:21"/>
    <row r="3" spans="2:21" ht="24.75">
      <c r="B3" s="273" t="s">
        <v>86</v>
      </c>
    </row>
    <row r="4" spans="2:21">
      <c r="B4" s="121"/>
    </row>
    <row r="5" spans="2:21"/>
    <row r="6" spans="2:21"/>
    <row r="7" spans="2:21" ht="18">
      <c r="B7" s="274" t="s">
        <v>179</v>
      </c>
      <c r="U7" s="467" t="s">
        <v>1704</v>
      </c>
    </row>
    <row r="8" spans="2:21">
      <c r="B8" s="121"/>
      <c r="U8" s="571" t="s">
        <v>1795</v>
      </c>
    </row>
    <row r="9" spans="2:21">
      <c r="U9" s="571">
        <v>2020</v>
      </c>
    </row>
    <row r="10" spans="2:21" ht="18">
      <c r="B10" s="48" t="s">
        <v>2251</v>
      </c>
      <c r="U10" s="571" t="s">
        <v>1795</v>
      </c>
    </row>
    <row r="11" spans="2:21">
      <c r="B11" s="48" t="s">
        <v>2252</v>
      </c>
      <c r="U11" s="571">
        <v>-7.2305599999999997</v>
      </c>
    </row>
    <row r="12" spans="2:21">
      <c r="U12" s="571">
        <v>-35.88111</v>
      </c>
    </row>
    <row r="13" spans="2:21">
      <c r="B13" s="275" t="s">
        <v>2253</v>
      </c>
      <c r="U13" s="571" t="s">
        <v>1705</v>
      </c>
    </row>
    <row r="14" spans="2:21">
      <c r="B14" s="275"/>
    </row>
    <row r="15" spans="2:21">
      <c r="B15" s="275" t="s">
        <v>2254</v>
      </c>
    </row>
    <row r="16" spans="2:21">
      <c r="B16" s="275"/>
    </row>
    <row r="17" spans="2:2">
      <c r="B17" s="275" t="s">
        <v>2255</v>
      </c>
    </row>
    <row r="18" spans="2:2">
      <c r="B18" s="48" t="s">
        <v>2256</v>
      </c>
    </row>
    <row r="19" spans="2:2"/>
    <row r="20" spans="2:2">
      <c r="B20" s="275" t="s">
        <v>2257</v>
      </c>
    </row>
    <row r="21" spans="2:2" ht="18">
      <c r="B21" s="48" t="s">
        <v>2258</v>
      </c>
    </row>
    <row r="22" spans="2:2"/>
    <row r="23" spans="2:2" ht="18">
      <c r="B23" s="48" t="s">
        <v>2259</v>
      </c>
    </row>
    <row r="24" spans="2:2">
      <c r="B24" s="48" t="s">
        <v>2260</v>
      </c>
    </row>
    <row r="25" spans="2:2" ht="18">
      <c r="B25" s="48" t="s">
        <v>2261</v>
      </c>
    </row>
    <row r="26" spans="2:2"/>
    <row r="27" spans="2:2" ht="18">
      <c r="B27" s="275" t="s">
        <v>2262</v>
      </c>
    </row>
    <row r="28" spans="2:2"/>
    <row r="29" spans="2:2"/>
    <row r="30" spans="2:2">
      <c r="B30" s="48" t="s">
        <v>2263</v>
      </c>
    </row>
    <row r="31" spans="2:2">
      <c r="B31" s="48" t="s">
        <v>2264</v>
      </c>
    </row>
    <row r="32" spans="2:2">
      <c r="B32" s="48" t="s">
        <v>2265</v>
      </c>
    </row>
    <row r="33" spans="2:2">
      <c r="B33" s="275"/>
    </row>
    <row r="34" spans="2:2"/>
    <row r="35" spans="2:2" ht="18">
      <c r="B35" s="48" t="s">
        <v>2266</v>
      </c>
    </row>
    <row r="36" spans="2:2">
      <c r="B36" s="48" t="s">
        <v>2267</v>
      </c>
    </row>
    <row r="37" spans="2:2">
      <c r="B37" s="48" t="s">
        <v>2268</v>
      </c>
    </row>
    <row r="38" spans="2:2">
      <c r="B38" s="48" t="s">
        <v>2269</v>
      </c>
    </row>
    <row r="39" spans="2:2">
      <c r="B39" s="48" t="s">
        <v>2270</v>
      </c>
    </row>
    <row r="40" spans="2:2">
      <c r="B40" s="48" t="s">
        <v>2271</v>
      </c>
    </row>
    <row r="41" spans="2:2">
      <c r="B41" s="48" t="s">
        <v>2265</v>
      </c>
    </row>
    <row r="42" spans="2:2"/>
    <row r="43" spans="2:2"/>
    <row r="44" spans="2:2">
      <c r="B44" s="48" t="s">
        <v>2272</v>
      </c>
    </row>
    <row r="45" spans="2:2"/>
    <row r="46" spans="2:2"/>
    <row r="47" spans="2:2" ht="18">
      <c r="B47" s="274"/>
    </row>
    <row r="48" spans="2:2"/>
    <row r="49" spans="2:9">
      <c r="B49" s="276"/>
      <c r="F49" s="276"/>
    </row>
    <row r="50" spans="2:9">
      <c r="B50" s="276"/>
    </row>
    <row r="51" spans="2:9">
      <c r="F51" s="276"/>
      <c r="G51" s="277"/>
    </row>
    <row r="52" spans="2:9"/>
    <row r="53" spans="2:9">
      <c r="F53" s="276"/>
    </row>
    <row r="54" spans="2:9">
      <c r="F54" s="276"/>
    </row>
    <row r="55" spans="2:9">
      <c r="F55" s="276"/>
      <c r="G55" s="804"/>
      <c r="H55" s="804"/>
      <c r="I55" s="804"/>
    </row>
    <row r="56" spans="2:9">
      <c r="F56" s="276"/>
    </row>
    <row r="57" spans="2:9">
      <c r="F57" s="276"/>
      <c r="G57" s="804"/>
      <c r="H57" s="804"/>
      <c r="I57" s="804"/>
    </row>
    <row r="58" spans="2:9">
      <c r="F58" s="276"/>
      <c r="G58" s="277"/>
      <c r="H58" s="277"/>
      <c r="I58" s="277"/>
    </row>
    <row r="59" spans="2:9">
      <c r="F59" s="276"/>
      <c r="G59" s="277"/>
      <c r="H59" s="277"/>
      <c r="I59" s="277"/>
    </row>
    <row r="60" spans="2:9"/>
    <row r="61" spans="2:9" hidden="1"/>
    <row r="62" spans="2:9" hidden="1"/>
    <row r="63" spans="2:9" hidden="1"/>
    <row r="64" spans="2: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sheetData>
  <mergeCells count="2">
    <mergeCell ref="G55:I55"/>
    <mergeCell ref="G57:I57"/>
  </mergeCells>
  <printOptions horizontalCentered="1"/>
  <pageMargins left="0.78740157480314965" right="0.78740157480314965" top="0.39370078740157483" bottom="0.39370078740157483" header="0.11811023622047245" footer="0.11811023622047245"/>
  <pageSetup paperSize="9" scale="84"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wksApresentationRight">
    <pageSetUpPr fitToPage="1"/>
  </sheetPr>
  <dimension ref="A1:B156"/>
  <sheetViews>
    <sheetView showGridLines="0" showRowColHeaders="0" workbookViewId="0"/>
  </sheetViews>
  <sheetFormatPr defaultColWidth="0" defaultRowHeight="15" customHeight="1" zeroHeight="1"/>
  <cols>
    <col min="1" max="1" width="8.5703125" style="278" customWidth="1"/>
    <col min="2" max="13" width="9.140625" style="48" customWidth="1"/>
    <col min="14" max="16384" width="0" style="48" hidden="1"/>
  </cols>
  <sheetData>
    <row r="1" spans="2:2" ht="15" customHeight="1"/>
    <row r="2" spans="2:2" ht="18">
      <c r="B2" s="274" t="s">
        <v>889</v>
      </c>
    </row>
    <row r="3" spans="2:2" ht="15" customHeight="1"/>
    <row r="4" spans="2:2">
      <c r="B4" s="48" t="s">
        <v>890</v>
      </c>
    </row>
    <row r="5" spans="2:2">
      <c r="B5" s="48" t="s">
        <v>891</v>
      </c>
    </row>
    <row r="6" spans="2:2">
      <c r="B6" s="48" t="s">
        <v>892</v>
      </c>
    </row>
    <row r="7" spans="2:2">
      <c r="B7" s="48" t="s">
        <v>893</v>
      </c>
    </row>
    <row r="8" spans="2:2">
      <c r="B8" s="48" t="s">
        <v>894</v>
      </c>
    </row>
    <row r="9" spans="2:2" ht="15" customHeight="1"/>
    <row r="10" spans="2:2">
      <c r="B10" s="48" t="s">
        <v>895</v>
      </c>
    </row>
    <row r="11" spans="2:2">
      <c r="B11" s="48" t="s">
        <v>896</v>
      </c>
    </row>
    <row r="12" spans="2:2">
      <c r="B12" s="48" t="s">
        <v>897</v>
      </c>
    </row>
    <row r="13" spans="2:2">
      <c r="B13" s="48" t="s">
        <v>898</v>
      </c>
    </row>
    <row r="14" spans="2:2">
      <c r="B14" s="48" t="s">
        <v>899</v>
      </c>
    </row>
    <row r="15" spans="2:2">
      <c r="B15" s="48" t="s">
        <v>900</v>
      </c>
    </row>
    <row r="16" spans="2:2">
      <c r="B16" s="48" t="s">
        <v>901</v>
      </c>
    </row>
    <row r="17" spans="1:2">
      <c r="A17" s="48"/>
      <c r="B17" s="48" t="s">
        <v>902</v>
      </c>
    </row>
    <row r="18" spans="1:2">
      <c r="B18" s="48" t="s">
        <v>903</v>
      </c>
    </row>
    <row r="19" spans="1:2">
      <c r="B19" s="48" t="s">
        <v>904</v>
      </c>
    </row>
    <row r="20" spans="1:2">
      <c r="B20" s="48" t="s">
        <v>905</v>
      </c>
    </row>
    <row r="21" spans="1:2" ht="15" customHeight="1"/>
    <row r="22" spans="1:2">
      <c r="B22" s="48" t="s">
        <v>906</v>
      </c>
    </row>
    <row r="23" spans="1:2">
      <c r="B23" s="48" t="s">
        <v>907</v>
      </c>
    </row>
    <row r="24" spans="1:2">
      <c r="B24" s="48" t="s">
        <v>908</v>
      </c>
    </row>
    <row r="25" spans="1:2">
      <c r="B25" s="48" t="s">
        <v>909</v>
      </c>
    </row>
    <row r="26" spans="1:2">
      <c r="B26" s="48" t="s">
        <v>910</v>
      </c>
    </row>
    <row r="27" spans="1:2">
      <c r="B27" s="48" t="s">
        <v>911</v>
      </c>
    </row>
    <row r="28" spans="1:2">
      <c r="B28" s="48" t="s">
        <v>912</v>
      </c>
    </row>
    <row r="29" spans="1:2" ht="15" customHeight="1"/>
    <row r="30" spans="1:2">
      <c r="B30" s="48" t="s">
        <v>913</v>
      </c>
    </row>
    <row r="31" spans="1:2" ht="15" customHeight="1"/>
    <row r="32" spans="1:2">
      <c r="B32" s="48" t="s">
        <v>914</v>
      </c>
    </row>
    <row r="33" spans="2:2">
      <c r="B33" s="48" t="s">
        <v>915</v>
      </c>
    </row>
    <row r="34" spans="2:2">
      <c r="B34" s="48" t="s">
        <v>916</v>
      </c>
    </row>
    <row r="35" spans="2:2" ht="15" customHeight="1"/>
    <row r="36" spans="2:2">
      <c r="B36" s="48" t="s">
        <v>917</v>
      </c>
    </row>
    <row r="37" spans="2:2" ht="15" customHeight="1"/>
    <row r="38" spans="2:2">
      <c r="B38" s="48" t="s">
        <v>918</v>
      </c>
    </row>
    <row r="39" spans="2:2" ht="15" customHeight="1"/>
    <row r="40" spans="2:2">
      <c r="B40" s="48" t="s">
        <v>919</v>
      </c>
    </row>
    <row r="41" spans="2:2" ht="15" customHeight="1"/>
    <row r="42" spans="2:2">
      <c r="B42" s="48" t="s">
        <v>920</v>
      </c>
    </row>
    <row r="43" spans="2:2">
      <c r="B43" s="48" t="s">
        <v>921</v>
      </c>
    </row>
    <row r="44" spans="2:2">
      <c r="B44" s="48" t="s">
        <v>922</v>
      </c>
    </row>
    <row r="45" spans="2:2">
      <c r="B45" s="48" t="s">
        <v>923</v>
      </c>
    </row>
    <row r="46" spans="2:2">
      <c r="B46" s="48" t="s">
        <v>924</v>
      </c>
    </row>
    <row r="47" spans="2:2">
      <c r="B47" s="48" t="s">
        <v>925</v>
      </c>
    </row>
    <row r="48" spans="2:2" ht="15" customHeight="1"/>
    <row r="49" spans="2:2">
      <c r="B49" s="48" t="s">
        <v>926</v>
      </c>
    </row>
    <row r="50" spans="2:2">
      <c r="B50" s="48" t="s">
        <v>927</v>
      </c>
    </row>
    <row r="51" spans="2:2" ht="15" customHeight="1"/>
    <row r="52" spans="2:2" ht="18">
      <c r="B52" s="48" t="s">
        <v>928</v>
      </c>
    </row>
    <row r="53" spans="2:2">
      <c r="B53" s="48" t="s">
        <v>929</v>
      </c>
    </row>
    <row r="54" spans="2:2">
      <c r="B54" s="48" t="s">
        <v>930</v>
      </c>
    </row>
    <row r="55" spans="2:2">
      <c r="B55" s="48" t="s">
        <v>931</v>
      </c>
    </row>
    <row r="56" spans="2:2" ht="15" customHeight="1"/>
    <row r="57" spans="2:2">
      <c r="B57" s="48" t="s">
        <v>932</v>
      </c>
    </row>
    <row r="58" spans="2:2">
      <c r="B58" s="48" t="s">
        <v>933</v>
      </c>
    </row>
    <row r="59" spans="2:2" ht="15" customHeight="1"/>
    <row r="60" spans="2:2">
      <c r="B60" s="48" t="s">
        <v>934</v>
      </c>
    </row>
    <row r="61" spans="2:2">
      <c r="B61" s="48" t="s">
        <v>935</v>
      </c>
    </row>
    <row r="62" spans="2:2">
      <c r="B62" s="48" t="s">
        <v>936</v>
      </c>
    </row>
    <row r="63" spans="2:2" ht="15" customHeight="1"/>
    <row r="64" spans="2:2">
      <c r="B64" s="48" t="s">
        <v>937</v>
      </c>
    </row>
    <row r="65" spans="2:2">
      <c r="B65" s="48" t="s">
        <v>938</v>
      </c>
    </row>
    <row r="66" spans="2:2">
      <c r="B66" s="48" t="s">
        <v>939</v>
      </c>
    </row>
    <row r="67" spans="2:2" ht="15" customHeight="1">
      <c r="B67" s="48" t="s">
        <v>940</v>
      </c>
    </row>
    <row r="68" spans="2:2" ht="15" customHeight="1"/>
    <row r="69" spans="2:2">
      <c r="B69" s="48" t="s">
        <v>941</v>
      </c>
    </row>
    <row r="70" spans="2:2">
      <c r="B70" s="48" t="s">
        <v>942</v>
      </c>
    </row>
    <row r="71" spans="2:2">
      <c r="B71" s="48" t="s">
        <v>943</v>
      </c>
    </row>
    <row r="72" spans="2:2">
      <c r="B72" s="48" t="s">
        <v>944</v>
      </c>
    </row>
    <row r="73" spans="2:2">
      <c r="B73" s="48" t="s">
        <v>945</v>
      </c>
    </row>
    <row r="74" spans="2:2">
      <c r="B74" s="48" t="s">
        <v>946</v>
      </c>
    </row>
    <row r="75" spans="2:2" hidden="1"/>
    <row r="76" spans="2:2" s="278" customFormat="1" hidden="1">
      <c r="B76" s="48"/>
    </row>
    <row r="77" spans="2:2" s="278" customFormat="1" hidden="1">
      <c r="B77" s="48"/>
    </row>
    <row r="78" spans="2:2" s="278" customFormat="1" hidden="1">
      <c r="B78" s="48"/>
    </row>
    <row r="79" spans="2:2" s="278" customFormat="1" hidden="1">
      <c r="B79" s="48"/>
    </row>
    <row r="80" spans="2:2" s="278" customFormat="1" hidden="1">
      <c r="B80" s="48"/>
    </row>
    <row r="81" spans="2:2" s="278" customFormat="1" hidden="1">
      <c r="B81" s="48"/>
    </row>
    <row r="82" spans="2:2" s="278" customFormat="1" hidden="1">
      <c r="B82" s="48"/>
    </row>
    <row r="83" spans="2:2" s="278" customFormat="1" hidden="1">
      <c r="B83" s="48"/>
    </row>
    <row r="84" spans="2:2" s="278" customFormat="1" hidden="1">
      <c r="B84" s="48"/>
    </row>
    <row r="85" spans="2:2" s="278" customFormat="1" hidden="1">
      <c r="B85" s="48"/>
    </row>
    <row r="86" spans="2:2" s="278" customFormat="1" hidden="1">
      <c r="B86" s="48"/>
    </row>
    <row r="87" spans="2:2" s="278" customFormat="1" hidden="1">
      <c r="B87" s="48"/>
    </row>
    <row r="88" spans="2:2" s="278" customFormat="1" hidden="1">
      <c r="B88" s="48"/>
    </row>
    <row r="89" spans="2:2" s="278" customFormat="1" hidden="1">
      <c r="B89" s="48"/>
    </row>
    <row r="90" spans="2:2" s="278" customFormat="1" hidden="1">
      <c r="B90" s="48"/>
    </row>
    <row r="91" spans="2:2" s="278" customFormat="1" hidden="1">
      <c r="B91" s="48"/>
    </row>
    <row r="92" spans="2:2" s="278" customFormat="1" hidden="1">
      <c r="B92" s="48"/>
    </row>
    <row r="93" spans="2:2" s="278" customFormat="1" hidden="1">
      <c r="B93" s="48"/>
    </row>
    <row r="94" spans="2:2" s="278" customFormat="1" hidden="1">
      <c r="B94" s="48"/>
    </row>
    <row r="95" spans="2:2" s="278" customFormat="1" hidden="1">
      <c r="B95" s="48"/>
    </row>
    <row r="96" spans="2:2" s="278" customFormat="1" hidden="1">
      <c r="B96" s="48"/>
    </row>
    <row r="97" spans="1:1" ht="15" hidden="1" customHeight="1">
      <c r="A97" s="48"/>
    </row>
    <row r="98" spans="1:1" ht="15" hidden="1" customHeight="1"/>
    <row r="99" spans="1:1" ht="15" hidden="1" customHeight="1"/>
    <row r="100" spans="1:1" ht="15" hidden="1" customHeight="1"/>
    <row r="101" spans="1:1" ht="15" hidden="1" customHeight="1"/>
    <row r="102" spans="1:1" ht="15" hidden="1" customHeight="1"/>
    <row r="103" spans="1:1" ht="15" hidden="1" customHeight="1"/>
    <row r="104" spans="1:1" ht="15" hidden="1" customHeight="1"/>
    <row r="105" spans="1:1" ht="15" hidden="1" customHeight="1"/>
    <row r="106" spans="1:1" ht="15" hidden="1" customHeight="1"/>
    <row r="107" spans="1:1" ht="15" hidden="1" customHeight="1"/>
    <row r="108" spans="1:1" ht="15" hidden="1" customHeight="1"/>
    <row r="109" spans="1:1" ht="15" hidden="1" customHeight="1"/>
    <row r="110" spans="1:1" ht="15" hidden="1" customHeight="1"/>
    <row r="111" spans="1:1" ht="15" hidden="1" customHeight="1"/>
    <row r="112" spans="1:1" ht="15" hidden="1" customHeight="1"/>
    <row r="113" ht="15" hidden="1" customHeight="1"/>
    <row r="114" ht="15" hidden="1" customHeight="1"/>
    <row r="115" ht="15" hidden="1" customHeight="1"/>
    <row r="116" ht="15" hidden="1" customHeight="1"/>
    <row r="117" ht="15" hidden="1" customHeight="1"/>
    <row r="118" ht="15" hidden="1" customHeight="1"/>
    <row r="119" ht="15" hidden="1" customHeight="1"/>
    <row r="120" ht="15" hidden="1" customHeight="1"/>
    <row r="121" ht="15" hidden="1" customHeight="1"/>
    <row r="122" ht="15" hidden="1" customHeight="1"/>
    <row r="123" ht="15" hidden="1" customHeight="1"/>
    <row r="124" ht="15" hidden="1" customHeight="1"/>
    <row r="125" ht="15" hidden="1" customHeight="1"/>
    <row r="126" ht="15" hidden="1" customHeight="1"/>
    <row r="127" ht="15" hidden="1" customHeight="1"/>
    <row r="128" ht="15" hidden="1" customHeight="1"/>
    <row r="129" ht="15" hidden="1" customHeight="1"/>
    <row r="130" ht="15" hidden="1" customHeight="1"/>
    <row r="131" ht="15" hidden="1" customHeight="1"/>
    <row r="132" ht="15" hidden="1" customHeight="1"/>
    <row r="133" ht="15" hidden="1" customHeight="1"/>
    <row r="134" ht="15" hidden="1" customHeight="1"/>
    <row r="135" ht="15" hidden="1" customHeight="1"/>
    <row r="136" ht="15" hidden="1" customHeight="1"/>
    <row r="137" ht="15" hidden="1" customHeight="1"/>
    <row r="138" ht="15" hidden="1" customHeight="1"/>
    <row r="139" ht="15" hidden="1" customHeight="1"/>
    <row r="140" ht="15" hidden="1" customHeight="1"/>
    <row r="141" ht="15" hidden="1" customHeight="1"/>
    <row r="142" ht="15" hidden="1" customHeight="1"/>
    <row r="143" ht="15" hidden="1" customHeight="1"/>
    <row r="144" ht="15" hidden="1" customHeight="1"/>
    <row r="145" ht="15" hidden="1" customHeight="1"/>
    <row r="146" ht="15" hidden="1" customHeight="1"/>
    <row r="147" ht="15" hidden="1" customHeight="1"/>
    <row r="148" ht="15" hidden="1" customHeight="1"/>
    <row r="149" ht="15" hidden="1" customHeight="1"/>
    <row r="150" ht="15" hidden="1" customHeight="1"/>
    <row r="151" ht="15" hidden="1" customHeight="1"/>
    <row r="152" ht="15" hidden="1" customHeight="1"/>
    <row r="153" ht="15" hidden="1" customHeight="1"/>
    <row r="154" ht="15" hidden="1" customHeight="1"/>
    <row r="155" ht="15" hidden="1" customHeight="1"/>
    <row r="156" ht="15" hidden="1" customHeight="1"/>
  </sheetData>
  <printOptions horizontalCentered="1"/>
  <pageMargins left="0.78740157480314965" right="0.78740157480314965" top="0.39370078740157483" bottom="0.39370078740157483" header="0.11811023622047245" footer="0.11811023622047245"/>
  <pageSetup paperSize="9" scale="73" orientation="portrait"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0F768-2E35-4B74-8515-DA0F288372D2}">
  <sheetPr codeName="wksDedicatoria">
    <pageSetUpPr fitToPage="1"/>
  </sheetPr>
  <dimension ref="B1:K73"/>
  <sheetViews>
    <sheetView showGridLines="0" showRowColHeaders="0" workbookViewId="0"/>
  </sheetViews>
  <sheetFormatPr defaultColWidth="0" defaultRowHeight="15" customHeight="1" zeroHeight="1"/>
  <cols>
    <col min="1" max="1" width="1.7109375" style="48" customWidth="1"/>
    <col min="2" max="2" width="10" style="48" customWidth="1"/>
    <col min="3" max="12" width="9.140625" style="48" customWidth="1"/>
    <col min="13" max="16384" width="0" style="48" hidden="1"/>
  </cols>
  <sheetData>
    <row r="1" spans="2:11"/>
    <row r="2" spans="2:11"/>
    <row r="3" spans="2:11" ht="24.75">
      <c r="B3" s="273" t="s">
        <v>2375</v>
      </c>
    </row>
    <row r="4" spans="2:11"/>
    <row r="5" spans="2:11"/>
    <row r="6" spans="2:11"/>
    <row r="7" spans="2:11" ht="18">
      <c r="B7" s="274" t="s">
        <v>149</v>
      </c>
    </row>
    <row r="8" spans="2:11" ht="18">
      <c r="B8" s="274"/>
    </row>
    <row r="9" spans="2:11"/>
    <row r="10" spans="2:11">
      <c r="B10" s="805" t="s">
        <v>158</v>
      </c>
      <c r="C10" s="805"/>
      <c r="D10" s="805"/>
      <c r="E10" s="805"/>
      <c r="F10" s="805"/>
      <c r="G10" s="805"/>
      <c r="H10" s="805"/>
      <c r="I10" s="805"/>
      <c r="J10" s="805"/>
      <c r="K10" s="805"/>
    </row>
    <row r="11" spans="2:11">
      <c r="B11" s="805"/>
      <c r="C11" s="805"/>
      <c r="D11" s="805"/>
      <c r="E11" s="805"/>
      <c r="F11" s="805"/>
      <c r="G11" s="805"/>
      <c r="H11" s="805"/>
      <c r="I11" s="805"/>
      <c r="J11" s="805"/>
      <c r="K11" s="805"/>
    </row>
    <row r="12" spans="2:11" ht="18" customHeight="1">
      <c r="B12" s="805"/>
      <c r="C12" s="805"/>
      <c r="D12" s="805"/>
      <c r="E12" s="805"/>
      <c r="F12" s="805"/>
      <c r="G12" s="805"/>
      <c r="H12" s="805"/>
      <c r="I12" s="805"/>
      <c r="J12" s="805"/>
      <c r="K12" s="805"/>
    </row>
    <row r="13" spans="2:11">
      <c r="B13" s="805"/>
      <c r="C13" s="805"/>
      <c r="D13" s="805"/>
      <c r="E13" s="805"/>
      <c r="F13" s="805"/>
      <c r="G13" s="805"/>
      <c r="H13" s="805"/>
      <c r="I13" s="805"/>
      <c r="J13" s="805"/>
      <c r="K13" s="805"/>
    </row>
    <row r="14" spans="2:11">
      <c r="B14" s="805"/>
      <c r="C14" s="805"/>
      <c r="D14" s="805"/>
      <c r="E14" s="805"/>
      <c r="F14" s="805"/>
      <c r="G14" s="805"/>
      <c r="H14" s="805"/>
      <c r="I14" s="805"/>
      <c r="J14" s="805"/>
      <c r="K14" s="805"/>
    </row>
    <row r="15" spans="2:11">
      <c r="B15" s="805"/>
      <c r="C15" s="805"/>
      <c r="D15" s="805"/>
      <c r="E15" s="805"/>
      <c r="F15" s="805"/>
      <c r="G15" s="805"/>
      <c r="H15" s="805"/>
      <c r="I15" s="805"/>
      <c r="J15" s="805"/>
      <c r="K15" s="805"/>
    </row>
    <row r="16" spans="2:11">
      <c r="B16" s="805"/>
      <c r="C16" s="805"/>
      <c r="D16" s="805"/>
      <c r="E16" s="805"/>
      <c r="F16" s="805"/>
      <c r="G16" s="805"/>
      <c r="H16" s="805"/>
      <c r="I16" s="805"/>
      <c r="J16" s="805"/>
      <c r="K16" s="805"/>
    </row>
    <row r="17" spans="2:11">
      <c r="B17" s="275"/>
    </row>
    <row r="18" spans="2:11">
      <c r="B18" s="275"/>
    </row>
    <row r="19" spans="2:11">
      <c r="B19" s="48" t="s">
        <v>160</v>
      </c>
    </row>
    <row r="20" spans="2:11">
      <c r="B20" s="48" t="s">
        <v>162</v>
      </c>
    </row>
    <row r="21" spans="2:11"/>
    <row r="22" spans="2:11">
      <c r="B22" s="581" t="s">
        <v>165</v>
      </c>
      <c r="C22" s="805" t="s">
        <v>169</v>
      </c>
      <c r="D22" s="805"/>
      <c r="E22" s="805"/>
      <c r="F22" s="805"/>
      <c r="G22" s="805"/>
      <c r="H22" s="805"/>
      <c r="I22" s="805"/>
      <c r="J22" s="805"/>
      <c r="K22" s="805"/>
    </row>
    <row r="23" spans="2:11">
      <c r="C23" s="805"/>
      <c r="D23" s="805"/>
      <c r="E23" s="805"/>
      <c r="F23" s="805"/>
      <c r="G23" s="805"/>
      <c r="H23" s="805"/>
      <c r="I23" s="805"/>
      <c r="J23" s="805"/>
      <c r="K23" s="805"/>
    </row>
    <row r="24" spans="2:11">
      <c r="C24" s="805"/>
      <c r="D24" s="805"/>
      <c r="E24" s="805"/>
      <c r="F24" s="805"/>
      <c r="G24" s="805"/>
      <c r="H24" s="805"/>
      <c r="I24" s="805"/>
      <c r="J24" s="805"/>
      <c r="K24" s="805"/>
    </row>
    <row r="25" spans="2:11"/>
    <row r="26" spans="2:11"/>
    <row r="27" spans="2:11" hidden="1"/>
    <row r="28" spans="2:11" hidden="1"/>
    <row r="29" spans="2:11" hidden="1"/>
    <row r="30" spans="2:11" hidden="1"/>
    <row r="31" spans="2:11" hidden="1"/>
    <row r="32" spans="2:11"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sheetData>
  <mergeCells count="2">
    <mergeCell ref="B10:K16"/>
    <mergeCell ref="C22:K24"/>
  </mergeCells>
  <printOptions horizontalCentered="1"/>
  <pageMargins left="0.78740157480314965" right="0.78740157480314965" top="0.98425196850393704" bottom="0.98425196850393704" header="0.51181102362204722" footer="0.51181102362204722"/>
  <pageSetup paperSize="9" scale="91" orientation="portrait" horizontalDpi="300" verticalDpi="300"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3C6E7-0496-4865-BEFC-D2684E5F7527}">
  <sheetPr codeName="wksAgradecimentos">
    <pageSetUpPr fitToPage="1"/>
  </sheetPr>
  <dimension ref="A1:B102"/>
  <sheetViews>
    <sheetView showGridLines="0" showRowColHeaders="0" workbookViewId="0"/>
  </sheetViews>
  <sheetFormatPr defaultColWidth="0" defaultRowHeight="15" customHeight="1" zeroHeight="1"/>
  <cols>
    <col min="1" max="1" width="1.7109375" style="278" customWidth="1"/>
    <col min="2" max="2" width="11.28515625" style="48" bestFit="1" customWidth="1"/>
    <col min="3" max="12" width="9.140625" style="48" customWidth="1"/>
    <col min="13" max="16384" width="0" style="48" hidden="1"/>
  </cols>
  <sheetData>
    <row r="1" spans="2:2"/>
    <row r="2" spans="2:2"/>
    <row r="3" spans="2:2" ht="24.75">
      <c r="B3" s="273" t="str">
        <f>Dedicatoria!B3</f>
        <v>AGENDA VAISHNAVA</v>
      </c>
    </row>
    <row r="4" spans="2:2" ht="24.75">
      <c r="B4" s="273"/>
    </row>
    <row r="5" spans="2:2"/>
    <row r="6" spans="2:2" ht="18">
      <c r="B6" s="274" t="s">
        <v>173</v>
      </c>
    </row>
    <row r="7" spans="2:2" ht="18">
      <c r="B7" s="274"/>
    </row>
    <row r="8" spans="2:2"/>
    <row r="9" spans="2:2">
      <c r="B9" s="48" t="s">
        <v>2344</v>
      </c>
    </row>
    <row r="10" spans="2:2">
      <c r="B10" s="48" t="s">
        <v>2345</v>
      </c>
    </row>
    <row r="11" spans="2:2"/>
    <row r="12" spans="2:2">
      <c r="B12" s="48" t="s">
        <v>2346</v>
      </c>
    </row>
    <row r="13" spans="2:2">
      <c r="B13" s="48" t="s">
        <v>2347</v>
      </c>
    </row>
    <row r="14" spans="2:2">
      <c r="B14" s="48" t="s">
        <v>2348</v>
      </c>
    </row>
    <row r="15" spans="2:2"/>
    <row r="16" spans="2:2">
      <c r="B16" s="48" t="s">
        <v>2349</v>
      </c>
    </row>
    <row r="17" spans="2:2"/>
    <row r="18" spans="2:2">
      <c r="B18" s="48" t="s">
        <v>2350</v>
      </c>
    </row>
    <row r="19" spans="2:2"/>
    <row r="20" spans="2:2">
      <c r="B20" s="48" t="s">
        <v>2351</v>
      </c>
    </row>
    <row r="21" spans="2:2"/>
    <row r="22" spans="2:2">
      <c r="B22" s="48" t="s">
        <v>2352</v>
      </c>
    </row>
    <row r="23" spans="2:2"/>
    <row r="24" spans="2:2">
      <c r="B24" s="48" t="s">
        <v>2353</v>
      </c>
    </row>
    <row r="25" spans="2:2">
      <c r="B25" s="48" t="s">
        <v>2354</v>
      </c>
    </row>
    <row r="26" spans="2:2"/>
    <row r="27" spans="2:2">
      <c r="B27" s="48" t="s">
        <v>2355</v>
      </c>
    </row>
    <row r="28" spans="2:2">
      <c r="B28" s="48" t="s">
        <v>2356</v>
      </c>
    </row>
    <row r="29" spans="2:2">
      <c r="B29" s="48" t="s">
        <v>2357</v>
      </c>
    </row>
    <row r="30" spans="2:2"/>
    <row r="31" spans="2:2">
      <c r="B31" s="48" t="s">
        <v>2358</v>
      </c>
    </row>
    <row r="32" spans="2:2">
      <c r="B32" s="48" t="s">
        <v>2359</v>
      </c>
    </row>
    <row r="33" spans="2:2">
      <c r="B33" s="48" t="s">
        <v>2360</v>
      </c>
    </row>
    <row r="34" spans="2:2">
      <c r="B34" s="48" t="s">
        <v>2361</v>
      </c>
    </row>
    <row r="35" spans="2:2">
      <c r="B35" s="48" t="s">
        <v>2362</v>
      </c>
    </row>
    <row r="36" spans="2:2">
      <c r="B36" s="48" t="s">
        <v>2363</v>
      </c>
    </row>
    <row r="37" spans="2:2"/>
    <row r="38" spans="2:2">
      <c r="B38" s="48" t="s">
        <v>2364</v>
      </c>
    </row>
    <row r="39" spans="2:2">
      <c r="B39" s="48" t="s">
        <v>2365</v>
      </c>
    </row>
    <row r="40" spans="2:2">
      <c r="B40" s="48" t="s">
        <v>2366</v>
      </c>
    </row>
    <row r="41" spans="2:2">
      <c r="B41" s="48" t="s">
        <v>2367</v>
      </c>
    </row>
    <row r="42" spans="2:2">
      <c r="B42" s="48" t="s">
        <v>2368</v>
      </c>
    </row>
    <row r="43" spans="2:2">
      <c r="B43" s="48" t="s">
        <v>2369</v>
      </c>
    </row>
    <row r="44" spans="2:2">
      <c r="B44" s="48" t="s">
        <v>2370</v>
      </c>
    </row>
    <row r="45" spans="2:2">
      <c r="B45" s="48" t="s">
        <v>2371</v>
      </c>
    </row>
    <row r="46" spans="2:2">
      <c r="B46" s="48" t="s">
        <v>2372</v>
      </c>
    </row>
    <row r="47" spans="2:2"/>
    <row r="48" spans="2:2">
      <c r="B48" s="48" t="s">
        <v>2373</v>
      </c>
    </row>
    <row r="49" spans="2:2">
      <c r="B49" s="48" t="s">
        <v>2374</v>
      </c>
    </row>
    <row r="50" spans="2:2"/>
    <row r="51" spans="2:2"/>
    <row r="52" spans="2:2">
      <c r="B52" s="48" t="s">
        <v>160</v>
      </c>
    </row>
    <row r="53" spans="2:2" hidden="1"/>
    <row r="54" spans="2:2" hidden="1"/>
    <row r="55" spans="2:2" hidden="1"/>
    <row r="56" spans="2:2" hidden="1"/>
    <row r="57" spans="2:2" hidden="1"/>
    <row r="58" spans="2:2" hidden="1"/>
    <row r="59" spans="2:2" hidden="1"/>
    <row r="60" spans="2:2" hidden="1"/>
    <row r="61" spans="2:2" hidden="1"/>
    <row r="62" spans="2:2" hidden="1"/>
    <row r="63" spans="2:2" hidden="1"/>
    <row r="64" spans="2:2"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spans="2:2" hidden="1"/>
    <row r="98" spans="2:2" hidden="1"/>
    <row r="99" spans="2:2" hidden="1"/>
    <row r="100" spans="2:2">
      <c r="B100" s="48" t="s">
        <v>162</v>
      </c>
    </row>
    <row r="101" spans="2:2"/>
    <row r="102" spans="2:2"/>
  </sheetData>
  <printOptions horizontalCentered="1"/>
  <pageMargins left="0.78740157480314965" right="0.78740157480314965" top="0.98425196850393704" bottom="0.98425196850393704" header="0.51181102362204722" footer="0.51181102362204722"/>
  <pageSetup paperSize="9" scale="84" orientation="portrait" horizontalDpi="300" verticalDpi="30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wksQuotes">
    <pageSetUpPr fitToPage="1"/>
  </sheetPr>
  <dimension ref="A1:Q61"/>
  <sheetViews>
    <sheetView workbookViewId="0">
      <pane ySplit="1" topLeftCell="A2" activePane="bottomLeft" state="frozen"/>
      <selection pane="bottomLeft"/>
    </sheetView>
  </sheetViews>
  <sheetFormatPr defaultColWidth="0" defaultRowHeight="12.75" customHeight="1" zeroHeight="1"/>
  <cols>
    <col min="1" max="1" width="5.140625" style="65" customWidth="1"/>
    <col min="2" max="2" width="32.140625" style="1" bestFit="1" customWidth="1"/>
    <col min="3" max="3" width="32.85546875" style="1" bestFit="1" customWidth="1"/>
    <col min="4" max="4" width="34.7109375" style="1" customWidth="1"/>
    <col min="5" max="5" width="2.5703125" style="1" customWidth="1"/>
    <col min="6" max="8" width="34.7109375" style="1" customWidth="1"/>
    <col min="9" max="9" width="2.5703125" style="1" customWidth="1"/>
    <col min="10" max="17" width="0" style="1" hidden="1" customWidth="1"/>
    <col min="18" max="16384" width="9.140625" style="1" hidden="1"/>
  </cols>
  <sheetData>
    <row r="1" spans="1:8" ht="25.5">
      <c r="A1" s="254" t="str">
        <f ca="1">'GPlan-Translations'!C254</f>
        <v>Cita-ções</v>
      </c>
      <c r="B1" s="254" t="s">
        <v>14</v>
      </c>
      <c r="C1" s="254" t="s">
        <v>834</v>
      </c>
      <c r="D1" s="67" t="str">
        <f ca="1">'GPlan-Translations'!C255</f>
        <v>Tradução</v>
      </c>
      <c r="E1" s="255">
        <f>'GPlan-Translations'!C1</f>
        <v>3</v>
      </c>
      <c r="F1" s="256" t="s">
        <v>33</v>
      </c>
      <c r="G1" s="256" t="s">
        <v>34</v>
      </c>
      <c r="H1" s="256" t="s">
        <v>17</v>
      </c>
    </row>
    <row r="2" spans="1:8" ht="76.5">
      <c r="A2" s="257">
        <v>1</v>
      </c>
      <c r="B2" s="263" t="s">
        <v>880</v>
      </c>
      <c r="C2" s="262" t="s">
        <v>781</v>
      </c>
      <c r="D2" s="258" t="str">
        <f t="shared" ref="D2:D33" ca="1" si="0">OFFSET(E2,0,$E$1)</f>
        <v>Dhrtarastra disse: Ó Sanjaya, que fizeram os meus filhos e os filhos de Pandu, depois de se reunirem no lugar de peregrinação de Kuruksetra, estando desejosos de lutar? (Bg. 1.1)</v>
      </c>
      <c r="F2" s="259" t="s">
        <v>676</v>
      </c>
      <c r="G2" s="259" t="s">
        <v>677</v>
      </c>
      <c r="H2" s="259" t="s">
        <v>677</v>
      </c>
    </row>
    <row r="3" spans="1:8" ht="102">
      <c r="A3" s="67">
        <f>A2+1</f>
        <v>2</v>
      </c>
      <c r="B3" s="263" t="s">
        <v>835</v>
      </c>
      <c r="C3" s="262" t="s">
        <v>782</v>
      </c>
      <c r="D3" s="258" t="str">
        <f t="shared" ca="1" si="0"/>
        <v>Agora estou confuso sobre meu dever e perdi toda a compostura por causa da fraqueza. Nesta condição, peço que Você me diga claramente o que é melhor para mim. Agora sou seu discípulo, e uma alma rendida a Você. Por favor, instrua-me. (Bg. 2.7)</v>
      </c>
      <c r="F3" s="259" t="s">
        <v>678</v>
      </c>
      <c r="G3" s="259" t="s">
        <v>679</v>
      </c>
      <c r="H3" s="259" t="s">
        <v>679</v>
      </c>
    </row>
    <row r="4" spans="1:8" ht="102">
      <c r="A4" s="67">
        <f t="shared" ref="A4:A54" si="1">A3+1</f>
        <v>3</v>
      </c>
      <c r="B4" s="263" t="s">
        <v>836</v>
      </c>
      <c r="C4" s="262" t="s">
        <v>783</v>
      </c>
      <c r="D4" s="260" t="str">
        <f t="shared" ca="1" si="0"/>
        <v>Como a alma corporificada passa continuamente, neste corpo, da infância à juventude e à velhice, da mesma forma a alma passa a um outro corpo depois da morte. A alma auto-realizada não se confunde com tal mudança. (Bg. 2.13)</v>
      </c>
      <c r="F4" s="261" t="s">
        <v>680</v>
      </c>
      <c r="G4" s="261" t="s">
        <v>681</v>
      </c>
      <c r="H4" s="261" t="s">
        <v>681</v>
      </c>
    </row>
    <row r="5" spans="1:8" ht="140.25">
      <c r="A5" s="67">
        <f t="shared" si="1"/>
        <v>4</v>
      </c>
      <c r="B5" s="263" t="s">
        <v>837</v>
      </c>
      <c r="C5" s="262" t="s">
        <v>784</v>
      </c>
      <c r="D5" s="260" t="str">
        <f t="shared" ca="1" si="0"/>
        <v>Ó filho de Kunti, o aparecimento temporário de felicidade e sofrimento e seu desaparecimento no devido curso, são como o aparecimento e o desaparecimento das estações de inverno e verão. Surgem da percepção sensorial, ó descendente de Bharata, e é preciso aprender a tolerá-los sem se perturbar. (Bg. 2.14)</v>
      </c>
      <c r="F5" s="261" t="s">
        <v>682</v>
      </c>
      <c r="G5" s="261" t="s">
        <v>683</v>
      </c>
      <c r="H5" s="261" t="s">
        <v>683</v>
      </c>
    </row>
    <row r="6" spans="1:8" ht="102">
      <c r="A6" s="67">
        <f t="shared" si="1"/>
        <v>5</v>
      </c>
      <c r="B6" s="263" t="s">
        <v>838</v>
      </c>
      <c r="C6" s="262" t="s">
        <v>785</v>
      </c>
      <c r="D6" s="260" t="str">
        <f t="shared" ca="1" si="0"/>
        <v>Para a alma nunca há nascimento nem morte. Nem, uma vez que exista, ela vai deixar de existir. Ela é não nascida, eterna, sempre existente, imortal e primordial. Ela não morre quando o corpo morre. (Bg. 2.20)</v>
      </c>
      <c r="F6" s="261" t="s">
        <v>684</v>
      </c>
      <c r="G6" s="261" t="s">
        <v>685</v>
      </c>
      <c r="H6" s="261" t="s">
        <v>685</v>
      </c>
    </row>
    <row r="7" spans="1:8" ht="102">
      <c r="A7" s="67">
        <f t="shared" si="1"/>
        <v>6</v>
      </c>
      <c r="B7" s="263" t="s">
        <v>839</v>
      </c>
      <c r="C7" s="262" t="s">
        <v>786</v>
      </c>
      <c r="D7" s="260" t="str">
        <f t="shared" ca="1" si="0"/>
        <v>Os devotos do Senhor se liberam de toda classe de pecados porque comem alimentos que são primeiro oferecidos em sacrifício. Os demais, que preparam os alimentos para o gozo pessoal dos sentidos, em verdade só comem pecado. (Bg. 3.13)</v>
      </c>
      <c r="F7" s="261" t="s">
        <v>686</v>
      </c>
      <c r="G7" s="261" t="s">
        <v>687</v>
      </c>
      <c r="H7" s="261" t="s">
        <v>687</v>
      </c>
    </row>
    <row r="8" spans="1:8" ht="76.5">
      <c r="A8" s="67">
        <f t="shared" si="1"/>
        <v>7</v>
      </c>
      <c r="B8" s="263" t="s">
        <v>840</v>
      </c>
      <c r="C8" s="262" t="s">
        <v>787</v>
      </c>
      <c r="D8" s="260" t="str">
        <f t="shared" ca="1" si="0"/>
        <v>A alma espiritual confundida, sob a influência dos três modos da natureza material, acha que é o executor das atividades que na realidade são levadas a cabo pela natureza. (Bg. 3.27)</v>
      </c>
      <c r="F8" s="261" t="s">
        <v>688</v>
      </c>
      <c r="G8" s="261" t="s">
        <v>689</v>
      </c>
      <c r="H8" s="261" t="s">
        <v>689</v>
      </c>
    </row>
    <row r="9" spans="1:8" ht="127.5">
      <c r="A9" s="67">
        <f t="shared" si="1"/>
        <v>8</v>
      </c>
      <c r="B9" s="263" t="s">
        <v>841</v>
      </c>
      <c r="C9" s="262" t="s">
        <v>788</v>
      </c>
      <c r="D9" s="260" t="str">
        <f t="shared" ca="1" si="0"/>
        <v>Assim, sabendo-se transcendental aos sentidos, à mente e à inteligência materiais, a pessoa deve controlar o eu inferior por meio do eu superior e assim - através da força espiritual - conquistar este inimigo insaciável chamado luxúria. (Bg. 3.43)</v>
      </c>
      <c r="F9" s="261" t="s">
        <v>690</v>
      </c>
      <c r="G9" s="261" t="s">
        <v>691</v>
      </c>
      <c r="H9" s="261" t="s">
        <v>691</v>
      </c>
    </row>
    <row r="10" spans="1:8" ht="102">
      <c r="A10" s="67">
        <f t="shared" si="1"/>
        <v>9</v>
      </c>
      <c r="B10" s="263" t="s">
        <v>842</v>
      </c>
      <c r="C10" s="262" t="s">
        <v>789</v>
      </c>
      <c r="D10" s="260" t="str">
        <f t="shared" ca="1" si="0"/>
        <v>Esta ciência suprema foi assim recebida através da corrente de sucessão discipular, e os reis santos compreenderam-na desta maneira. Mas com o passar do tempo a sucessão se rompeu e por isso a ciência como ela é parece estar perdida. (Bg. 4.2)</v>
      </c>
      <c r="F10" s="261" t="s">
        <v>692</v>
      </c>
      <c r="G10" s="261" t="s">
        <v>693</v>
      </c>
      <c r="H10" s="261" t="s">
        <v>693</v>
      </c>
    </row>
    <row r="11" spans="1:8" ht="89.25">
      <c r="A11" s="67">
        <f t="shared" si="1"/>
        <v>10</v>
      </c>
      <c r="B11" s="263" t="s">
        <v>843</v>
      </c>
      <c r="C11" s="262" t="s">
        <v>790</v>
      </c>
      <c r="D11" s="260" t="str">
        <f t="shared" ca="1" si="0"/>
        <v>Embora Eu não tenha nascimento e Meu corpo transcendental nunca se deteriore, e embora Eu seja o Senhor de todos os seres vivos, ainda assim Eu apareço em todo milênio em Minha forma transcendental original. (Bg. 4.6)</v>
      </c>
      <c r="F11" s="261" t="s">
        <v>694</v>
      </c>
      <c r="G11" s="261" t="s">
        <v>695</v>
      </c>
      <c r="H11" s="261" t="s">
        <v>695</v>
      </c>
    </row>
    <row r="12" spans="1:8" ht="89.25">
      <c r="A12" s="67">
        <f t="shared" si="1"/>
        <v>11</v>
      </c>
      <c r="B12" s="263" t="s">
        <v>844</v>
      </c>
      <c r="C12" s="262" t="s">
        <v>791</v>
      </c>
      <c r="D12" s="260" t="str">
        <f t="shared" ca="1" si="0"/>
        <v>Ó Arjuna, aquele que conhece a natureza transcendental de Meu aparecimento e atividades, ao deixar o corpo, não nasce outra vez neste mundo material, mas alcança Minha morada eterna. (Bg. 4.9)</v>
      </c>
      <c r="F12" s="261" t="s">
        <v>696</v>
      </c>
      <c r="G12" s="261" t="s">
        <v>697</v>
      </c>
      <c r="H12" s="261" t="s">
        <v>697</v>
      </c>
    </row>
    <row r="13" spans="1:8" ht="102">
      <c r="A13" s="67">
        <f t="shared" si="1"/>
        <v>12</v>
      </c>
      <c r="B13" s="263" t="s">
        <v>845</v>
      </c>
      <c r="C13" s="262" t="s">
        <v>792</v>
      </c>
      <c r="D13" s="260" t="str">
        <f t="shared" ca="1" si="0"/>
        <v>Tente aprender a verdade simplesmente aproximando-se de um mestre espiritual. Indague dele submissamente e renda-lhe serviço. A alma auto-realizada pode lhe dar conhecimento porque viu a verdade. (Bg. 4.34)</v>
      </c>
      <c r="F13" s="261" t="s">
        <v>698</v>
      </c>
      <c r="G13" s="261" t="s">
        <v>699</v>
      </c>
      <c r="H13" s="261" t="s">
        <v>699</v>
      </c>
    </row>
    <row r="14" spans="1:8" ht="127.5">
      <c r="A14" s="67">
        <f t="shared" si="1"/>
        <v>13</v>
      </c>
      <c r="B14" s="263" t="s">
        <v>846</v>
      </c>
      <c r="C14" s="262" t="s">
        <v>793</v>
      </c>
      <c r="D14" s="260" t="str">
        <f t="shared" ca="1" si="0"/>
        <v>Os sábios, conhecendo-Me como o beneficiário último de todos os sacrifícios e austeridades, o Senhor Supremo de todos os planetas e semideuses e o benfeitor e benquerente de todas as entidades vivas, alcançam a paz das dores das misérias materiais. (Bg. 5.29)</v>
      </c>
      <c r="F14" s="261" t="s">
        <v>700</v>
      </c>
      <c r="G14" s="261" t="s">
        <v>701</v>
      </c>
      <c r="H14" s="261" t="s">
        <v>701</v>
      </c>
    </row>
    <row r="15" spans="1:8" ht="102">
      <c r="A15" s="67">
        <f t="shared" si="1"/>
        <v>14</v>
      </c>
      <c r="B15" s="263" t="s">
        <v>847</v>
      </c>
      <c r="C15" s="262" t="s">
        <v>794</v>
      </c>
      <c r="D15" s="260" t="str">
        <f t="shared" ca="1" si="0"/>
        <v>E de todos os yogis, aquele que sempre se refugia em Mim com grande fé, adorando-Me com serviço transcendental amoroso, é o que está mais intimamente unido coMigo em yoga e é o mais elevado de todos. (Bg. 6.47)</v>
      </c>
      <c r="F15" s="261" t="s">
        <v>702</v>
      </c>
      <c r="G15" s="261" t="s">
        <v>703</v>
      </c>
      <c r="H15" s="261" t="s">
        <v>703</v>
      </c>
    </row>
    <row r="16" spans="1:8" ht="76.5">
      <c r="A16" s="67">
        <f t="shared" si="1"/>
        <v>15</v>
      </c>
      <c r="B16" s="263" t="s">
        <v>848</v>
      </c>
      <c r="C16" s="262" t="s">
        <v>795</v>
      </c>
      <c r="D16" s="260" t="str">
        <f t="shared" ca="1" si="0"/>
        <v>Dentre muitos milhares de homens, talvez um se esforce pela perfeição, e daqueles que alcançaram a perfeição, dificilmente um Me conhece de verdade. (Bg. 7.3)</v>
      </c>
      <c r="F16" s="261" t="s">
        <v>704</v>
      </c>
      <c r="G16" s="261" t="s">
        <v>705</v>
      </c>
      <c r="H16" s="261" t="s">
        <v>705</v>
      </c>
    </row>
    <row r="17" spans="1:8" ht="76.5">
      <c r="A17" s="67">
        <f t="shared" si="1"/>
        <v>16</v>
      </c>
      <c r="B17" s="263" t="s">
        <v>849</v>
      </c>
      <c r="C17" s="262" t="s">
        <v>796</v>
      </c>
      <c r="D17" s="260" t="str">
        <f t="shared" ca="1" si="0"/>
        <v>Esta Minha energia divina, que consiste nos três modos da natureza material, é difícil de superar. Mas aqueles que se renderam a Mim podem facilmente atravessá-la. (Bg. 7.14)</v>
      </c>
      <c r="F17" s="261" t="s">
        <v>706</v>
      </c>
      <c r="G17" s="261" t="s">
        <v>707</v>
      </c>
      <c r="H17" s="261" t="s">
        <v>707</v>
      </c>
    </row>
    <row r="18" spans="1:8" ht="76.5">
      <c r="A18" s="67">
        <f t="shared" si="1"/>
        <v>17</v>
      </c>
      <c r="B18" s="263" t="s">
        <v>850</v>
      </c>
      <c r="C18" s="262" t="s">
        <v>797</v>
      </c>
      <c r="D18" s="260" t="str">
        <f t="shared" ca="1" si="0"/>
        <v>E quem quer que, no momento da morte, abandona seu corpo, lembrando-se unicamente de Mim, alcança Minha natureza de imediato. Quanto a isto não há dúvida. (Bg. 8.5)</v>
      </c>
      <c r="F18" s="261" t="s">
        <v>708</v>
      </c>
      <c r="G18" s="261" t="s">
        <v>709</v>
      </c>
      <c r="H18" s="261" t="s">
        <v>709</v>
      </c>
    </row>
    <row r="19" spans="1:8" ht="114.75">
      <c r="A19" s="67">
        <f t="shared" si="1"/>
        <v>18</v>
      </c>
      <c r="B19" s="263" t="s">
        <v>851</v>
      </c>
      <c r="C19" s="262" t="s">
        <v>798</v>
      </c>
      <c r="D19" s="260" t="str">
        <f t="shared" ca="1" si="0"/>
        <v>Este conhecimento é o rei da educação, o mais secreto de todos os segredos. É o conhecimento mais puro, e por dar direta percepção do eu através da realização, é a perfeição da religião. Ele é eterno e se executa alegremente. (Bg. 9.2)</v>
      </c>
      <c r="F19" s="261" t="s">
        <v>710</v>
      </c>
      <c r="G19" s="261" t="s">
        <v>711</v>
      </c>
      <c r="H19" s="261" t="s">
        <v>711</v>
      </c>
    </row>
    <row r="20" spans="1:8" ht="76.5">
      <c r="A20" s="67">
        <f t="shared" si="1"/>
        <v>19</v>
      </c>
      <c r="B20" s="263" t="s">
        <v>852</v>
      </c>
      <c r="C20" s="262" t="s">
        <v>799</v>
      </c>
      <c r="D20" s="260" t="str">
        <f t="shared" ca="1" si="0"/>
        <v>Aqueles que não têm fé no caminho do serviço devocional não podem Me alcançar, ó conquistador dos inimigos, mas voltam ao nascimento e à morte neste mundo material (Bg. 9.3)</v>
      </c>
      <c r="F20" s="261" t="s">
        <v>712</v>
      </c>
      <c r="G20" s="261" t="s">
        <v>713</v>
      </c>
      <c r="H20" s="261" t="s">
        <v>713</v>
      </c>
    </row>
    <row r="21" spans="1:8" ht="76.5">
      <c r="A21" s="67">
        <f t="shared" si="1"/>
        <v>20</v>
      </c>
      <c r="B21" s="263" t="s">
        <v>853</v>
      </c>
      <c r="C21" s="262" t="s">
        <v>800</v>
      </c>
      <c r="D21" s="260" t="str">
        <f t="shared" ca="1" si="0"/>
        <v>Sempre cantando Minhas glórias, esforçando-se com grande determinação, prostrando-se diante de Mim, estas grandes almas Me adoram perpétuamente com devoção. (Bg. 9.14)</v>
      </c>
      <c r="F21" s="261" t="s">
        <v>714</v>
      </c>
      <c r="G21" s="261" t="s">
        <v>715</v>
      </c>
      <c r="H21" s="261" t="s">
        <v>715</v>
      </c>
    </row>
    <row r="22" spans="1:8" ht="51">
      <c r="A22" s="67">
        <f t="shared" si="1"/>
        <v>21</v>
      </c>
      <c r="B22" s="263" t="s">
        <v>854</v>
      </c>
      <c r="C22" s="262" t="s">
        <v>801</v>
      </c>
      <c r="D22" s="260" t="str">
        <f t="shared" ca="1" si="0"/>
        <v>Se uma pessoa Me oferecer com amor e devoção uma folha, uma flor, frutas ou água, Eu aceitarei. (Bg. 9.26)</v>
      </c>
      <c r="F22" s="261" t="s">
        <v>716</v>
      </c>
      <c r="G22" s="261" t="s">
        <v>717</v>
      </c>
      <c r="H22" s="261" t="s">
        <v>717</v>
      </c>
    </row>
    <row r="23" spans="1:8" ht="89.25">
      <c r="A23" s="67">
        <f t="shared" si="1"/>
        <v>22</v>
      </c>
      <c r="B23" s="263" t="s">
        <v>855</v>
      </c>
      <c r="C23" s="262" t="s">
        <v>802</v>
      </c>
      <c r="D23" s="260" t="str">
        <f t="shared" ca="1" si="0"/>
        <v>Ó filho de Kunti, tudo que você fizer, tudo que você comer, tudo que você oferecer e presentear, bem como todas as austeridades que você executar, tudo deve ser feito como um oferecimento a Mim. (Bg. 9.27)</v>
      </c>
      <c r="F23" s="261" t="s">
        <v>718</v>
      </c>
      <c r="G23" s="261" t="s">
        <v>719</v>
      </c>
      <c r="H23" s="261" t="s">
        <v>719</v>
      </c>
    </row>
    <row r="24" spans="1:8" ht="89.25">
      <c r="A24" s="67">
        <f t="shared" si="1"/>
        <v>23</v>
      </c>
      <c r="B24" s="263" t="s">
        <v>856</v>
      </c>
      <c r="C24" s="262" t="s">
        <v>803</v>
      </c>
      <c r="D24" s="260" t="str">
        <f t="shared" ca="1" si="0"/>
        <v>Eu sou a fonte de todos os mundos espirituais e materiais. Tudo emana de Mim. Os sábios que sabem disso perfeitamente ocupam-se em Meu serviço devocional e Me adoram com todo seu coração. (Bg. 10.8)</v>
      </c>
      <c r="F24" s="261" t="s">
        <v>720</v>
      </c>
      <c r="G24" s="261" t="s">
        <v>721</v>
      </c>
      <c r="H24" s="261" t="s">
        <v>721</v>
      </c>
    </row>
    <row r="25" spans="1:8" ht="89.25">
      <c r="A25" s="67">
        <f t="shared" si="1"/>
        <v>24</v>
      </c>
      <c r="B25" s="263" t="s">
        <v>857</v>
      </c>
      <c r="C25" s="262" t="s">
        <v>804</v>
      </c>
      <c r="D25" s="260" t="str">
        <f t="shared" ca="1" si="0"/>
        <v>Os pensamentos de Meus devotos puros vivem em Mim, suas vidas estão rendidas a Mim, e eles sentem grande satisfação e bem-aventurança iluminando-se uns aos outros e conversando sobre Mim. (Bg. 10.9)</v>
      </c>
      <c r="F25" s="261" t="s">
        <v>722</v>
      </c>
      <c r="G25" s="261" t="s">
        <v>723</v>
      </c>
      <c r="H25" s="261" t="s">
        <v>723</v>
      </c>
    </row>
    <row r="26" spans="1:8" ht="63.75">
      <c r="A26" s="67">
        <f t="shared" si="1"/>
        <v>25</v>
      </c>
      <c r="B26" s="263" t="s">
        <v>858</v>
      </c>
      <c r="C26" s="262" t="s">
        <v>805</v>
      </c>
      <c r="D26" s="260" t="str">
        <f t="shared" ca="1" si="0"/>
        <v>Para aqueles que estão constantemente devotados e Me adoram com amor extático, Eu dou a compreensão com a qual eles podem vir a Mim. (Bg. 10.10)</v>
      </c>
      <c r="F26" s="261" t="s">
        <v>724</v>
      </c>
      <c r="G26" s="261" t="s">
        <v>725</v>
      </c>
      <c r="H26" s="261" t="s">
        <v>725</v>
      </c>
    </row>
    <row r="27" spans="1:8" ht="63.75">
      <c r="A27" s="67">
        <f t="shared" si="1"/>
        <v>26</v>
      </c>
      <c r="B27" s="263" t="s">
        <v>859</v>
      </c>
      <c r="C27" s="262" t="s">
        <v>806</v>
      </c>
      <c r="D27" s="260" t="str">
        <f t="shared" ca="1" si="0"/>
        <v>Por compaixão por eles, Eu, morando em seus corações, destruo com a luz brilhante do conhecimento a escuridão nascida da ignorância. (Bg. 10.11)</v>
      </c>
      <c r="F27" s="261" t="s">
        <v>726</v>
      </c>
      <c r="G27" s="261" t="s">
        <v>727</v>
      </c>
      <c r="H27" s="261" t="s">
        <v>727</v>
      </c>
    </row>
    <row r="28" spans="1:8" ht="63.75">
      <c r="A28" s="67">
        <f t="shared" si="1"/>
        <v>27</v>
      </c>
      <c r="B28" s="263" t="s">
        <v>860</v>
      </c>
      <c r="C28" s="262" t="s">
        <v>807</v>
      </c>
      <c r="D28" s="260" t="str">
        <f t="shared" ca="1" si="0"/>
        <v>Saiba que todas as criações belas, gloriosas e poderosas brotam tão somente de uma centelha de Meu esplendor. (Bg. 10.41)</v>
      </c>
      <c r="F28" s="261" t="s">
        <v>728</v>
      </c>
      <c r="G28" s="261" t="s">
        <v>729</v>
      </c>
      <c r="H28" s="261" t="s">
        <v>729</v>
      </c>
    </row>
    <row r="29" spans="1:8" ht="127.5">
      <c r="A29" s="67">
        <f t="shared" si="1"/>
        <v>28</v>
      </c>
      <c r="B29" s="263" t="s">
        <v>861</v>
      </c>
      <c r="C29" s="262" t="s">
        <v>808</v>
      </c>
      <c r="D29" s="260" t="str">
        <f t="shared" ca="1" si="0"/>
        <v>Meu querido Arjuna, a pessoa que se ocupa em Meu serviço devocional puro, livre das contaminações de atividades anteriores e da especulação mental, que é amigável para toda entidade viva, certamente vem a Mim. (Bg. 11.55)</v>
      </c>
      <c r="F29" s="261" t="s">
        <v>730</v>
      </c>
      <c r="G29" s="261" t="s">
        <v>731</v>
      </c>
      <c r="H29" s="261" t="s">
        <v>731</v>
      </c>
    </row>
    <row r="30" spans="1:8" ht="127.5">
      <c r="A30" s="67">
        <f t="shared" si="1"/>
        <v>29</v>
      </c>
      <c r="B30" s="263" t="s">
        <v>881</v>
      </c>
      <c r="C30" s="262" t="s">
        <v>809</v>
      </c>
      <c r="D30" s="260" t="str">
        <f t="shared" ca="1" si="0"/>
        <v>Dessa forma, a entidade viva dentro da natureza material segue os caminhos da vida, desfrutando dos três modos da natureza. Isto se deve à sua associação com esta natureza material. Assim, a entidade viva se encontra com o bem e com o mal entre as diversas espécies. (Bg. 13.22)</v>
      </c>
      <c r="F30" s="261" t="s">
        <v>732</v>
      </c>
      <c r="G30" s="261" t="s">
        <v>733</v>
      </c>
      <c r="H30" s="261" t="s">
        <v>733</v>
      </c>
    </row>
    <row r="31" spans="1:8" ht="76.5">
      <c r="A31" s="67">
        <f t="shared" si="1"/>
        <v>30</v>
      </c>
      <c r="B31" s="263" t="s">
        <v>862</v>
      </c>
      <c r="C31" s="262" t="s">
        <v>810</v>
      </c>
      <c r="D31" s="260" t="str">
        <f t="shared" ca="1" si="0"/>
        <v>Ó filho de Kunti, deve-se compreender que todas as espécies de vida aparecem devido a seu nascimento nesta natureza material, e que Eu sou o pai que dá a semente. (Bg. 14.4)</v>
      </c>
      <c r="F31" s="261" t="s">
        <v>734</v>
      </c>
      <c r="G31" s="261" t="s">
        <v>735</v>
      </c>
      <c r="H31" s="261" t="s">
        <v>735</v>
      </c>
    </row>
    <row r="32" spans="1:8" ht="102">
      <c r="A32" s="67">
        <f t="shared" si="1"/>
        <v>31</v>
      </c>
      <c r="B32" s="263" t="s">
        <v>863</v>
      </c>
      <c r="C32" s="262" t="s">
        <v>811</v>
      </c>
      <c r="D32" s="260" t="str">
        <f t="shared" ca="1" si="0"/>
        <v>Aquele que se ocupa completamente em serviço devovional, que não cai em nenhuma circunstância, transcende imediatamente os modos da natureza material e desse modo chega ao nível de Brahman. (Bg. 14.26)</v>
      </c>
      <c r="F32" s="261" t="s">
        <v>736</v>
      </c>
      <c r="G32" s="261" t="s">
        <v>737</v>
      </c>
      <c r="H32" s="261" t="s">
        <v>737</v>
      </c>
    </row>
    <row r="33" spans="1:8" ht="114.75">
      <c r="A33" s="67">
        <f t="shared" si="1"/>
        <v>32</v>
      </c>
      <c r="B33" s="263" t="s">
        <v>864</v>
      </c>
      <c r="C33" s="262" t="s">
        <v>812</v>
      </c>
      <c r="D33" s="260" t="str">
        <f t="shared" ca="1" si="0"/>
        <v>O Bem-aventurado Senhor disse: Existe uma figueira-de-bengala que tem suas raízes para cima e seus galhos para baixo e cujas folhas são os hinos védicos. A pessoa que conhece esta árvore é o conhecedor dos Vedas. (Bg. 15.1)</v>
      </c>
      <c r="F33" s="261" t="s">
        <v>738</v>
      </c>
      <c r="G33" s="261" t="s">
        <v>739</v>
      </c>
      <c r="H33" s="261" t="s">
        <v>739</v>
      </c>
    </row>
    <row r="34" spans="1:8" ht="114.75">
      <c r="A34" s="67">
        <f t="shared" si="1"/>
        <v>33</v>
      </c>
      <c r="B34" s="263" t="s">
        <v>865</v>
      </c>
      <c r="C34" s="262" t="s">
        <v>813</v>
      </c>
      <c r="D34" s="260" t="str">
        <f t="shared" ref="D34:D54" ca="1" si="2">OFFSET(E34,0,$E$1)</f>
        <v>Eu estou situado no coração de todo mundo, e de Mim vêm a memória, o conhecimento e o esquecimento. Através de todos os Vedas, Eu sou o que há de ser conhecido; na verdade, Eu sou o compilador do Vedanta, e Eu sou o conhecedor dos Vedas como eles são. (Bg. 15.15)</v>
      </c>
      <c r="F34" s="261" t="s">
        <v>740</v>
      </c>
      <c r="G34" s="261" t="s">
        <v>741</v>
      </c>
      <c r="H34" s="261" t="s">
        <v>741</v>
      </c>
    </row>
    <row r="35" spans="1:8" ht="76.5">
      <c r="A35" s="67">
        <f t="shared" si="1"/>
        <v>34</v>
      </c>
      <c r="B35" s="263" t="s">
        <v>866</v>
      </c>
      <c r="C35" s="262" t="s">
        <v>814</v>
      </c>
      <c r="D35" s="260" t="str">
        <f t="shared" ca="1" si="2"/>
        <v>Mas aquele que põe de lado as injunções das escrituras e age de acordo com seus próprios caprichos não alcança nem a perfeição, nem a felicidade nem o destino supremo. (Bg. 16.23)</v>
      </c>
      <c r="F35" s="261" t="s">
        <v>742</v>
      </c>
      <c r="G35" s="261" t="s">
        <v>743</v>
      </c>
      <c r="H35" s="261" t="s">
        <v>743</v>
      </c>
    </row>
    <row r="36" spans="1:8" ht="114.75">
      <c r="A36" s="67">
        <f t="shared" si="1"/>
        <v>35</v>
      </c>
      <c r="B36" s="263" t="s">
        <v>882</v>
      </c>
      <c r="C36" s="262" t="s">
        <v>815</v>
      </c>
      <c r="D36" s="260" t="str">
        <f t="shared" ca="1" si="2"/>
        <v>A pessoa que está assim situada transcendentalmente realiza de imediato o Brahmam Supremo. Ela nunca se lamenta nem deseja ter nada; ela está igualmente disposta com toda entidade viva. Neste estado ela alcança o serviço devocional puro a mim. (Bg. 18.54)</v>
      </c>
      <c r="F36" s="261" t="s">
        <v>744</v>
      </c>
      <c r="G36" s="261" t="s">
        <v>745</v>
      </c>
      <c r="H36" s="261" t="s">
        <v>745</v>
      </c>
    </row>
    <row r="37" spans="1:8" ht="102">
      <c r="A37" s="67">
        <f t="shared" si="1"/>
        <v>36</v>
      </c>
      <c r="B37" s="263" t="s">
        <v>867</v>
      </c>
      <c r="C37" s="262" t="s">
        <v>816</v>
      </c>
      <c r="D37" s="260" t="str">
        <f t="shared" ca="1" si="2"/>
        <v>Pode-se compreender a Suprema Personalidade como Ele é unicamente através do serviço devocional. E quando a pessoa tem plena consciência do Senhor Supremo através de tal devoção, ela pode entrar no reino de Deus. (Bg. 18.55)</v>
      </c>
      <c r="F37" s="261" t="s">
        <v>746</v>
      </c>
      <c r="G37" s="261" t="s">
        <v>747</v>
      </c>
      <c r="H37" s="261" t="s">
        <v>747</v>
      </c>
    </row>
    <row r="38" spans="1:8" ht="76.5">
      <c r="A38" s="67">
        <f t="shared" si="1"/>
        <v>37</v>
      </c>
      <c r="B38" s="263" t="s">
        <v>868</v>
      </c>
      <c r="C38" s="262" t="s">
        <v>817</v>
      </c>
      <c r="D38" s="260" t="str">
        <f t="shared" ca="1" si="2"/>
        <v>Em todas as atividades dependa simplesmente de Mim e trabalhe sempre sob Minha proteção. Em tal serviço devocional, seja plenamente consciente de Mim. (Bg. 18.57)</v>
      </c>
      <c r="F38" s="261" t="s">
        <v>748</v>
      </c>
      <c r="G38" s="261" t="s">
        <v>749</v>
      </c>
      <c r="H38" s="261" t="s">
        <v>749</v>
      </c>
    </row>
    <row r="39" spans="1:8" ht="89.25">
      <c r="A39" s="67">
        <f t="shared" si="1"/>
        <v>38</v>
      </c>
      <c r="B39" s="263" t="s">
        <v>869</v>
      </c>
      <c r="C39" s="262" t="s">
        <v>818</v>
      </c>
      <c r="D39" s="260" t="str">
        <f t="shared" ca="1" si="2"/>
        <v>Ó Arjuna, o Senhor Supremo está situado no coração de todo mundo, e dirige as divagações de todas as entidades vivas, que estão sentadas como numa máquina, feita de energia material. (Bg. 18.61)</v>
      </c>
      <c r="F39" s="261" t="s">
        <v>750</v>
      </c>
      <c r="G39" s="261" t="s">
        <v>751</v>
      </c>
      <c r="H39" s="261" t="s">
        <v>751</v>
      </c>
    </row>
    <row r="40" spans="1:8" ht="89.25">
      <c r="A40" s="67">
        <f t="shared" si="1"/>
        <v>39</v>
      </c>
      <c r="B40" s="263" t="s">
        <v>870</v>
      </c>
      <c r="C40" s="262" t="s">
        <v>819</v>
      </c>
      <c r="D40" s="260" t="str">
        <f t="shared" ca="1" si="2"/>
        <v>Pense sempre em Mim e converta-se em Meu devoto. Adore-Me e ofereça suas homenagens a Mim. Desse modo você virá a Mim sem falta. Eu lhe prometo isto porque você é Meu muito querido amigo. (Bg. 18.65)</v>
      </c>
      <c r="F40" s="261" t="s">
        <v>752</v>
      </c>
      <c r="G40" s="261" t="s">
        <v>753</v>
      </c>
      <c r="H40" s="261" t="s">
        <v>753</v>
      </c>
    </row>
    <row r="41" spans="1:8" ht="63.75">
      <c r="A41" s="67">
        <f t="shared" si="1"/>
        <v>40</v>
      </c>
      <c r="B41" s="263" t="s">
        <v>871</v>
      </c>
      <c r="C41" s="262" t="s">
        <v>820</v>
      </c>
      <c r="D41" s="260" t="str">
        <f t="shared" ca="1" si="2"/>
        <v>Abandone todas as variedades de religião e simplesmente se renda a Mim. Eu libertarei você de todas as reações pecaminosas. Não tema. (Bg. 18.66)</v>
      </c>
      <c r="F41" s="261" t="s">
        <v>754</v>
      </c>
      <c r="G41" s="261" t="s">
        <v>755</v>
      </c>
      <c r="H41" s="261" t="s">
        <v>755</v>
      </c>
    </row>
    <row r="42" spans="1:8" ht="153">
      <c r="A42" s="67">
        <f t="shared" si="1"/>
        <v>41</v>
      </c>
      <c r="B42" s="263" t="s">
        <v>872</v>
      </c>
      <c r="C42" s="262" t="s">
        <v>821</v>
      </c>
      <c r="D42" s="260" t="str">
        <f t="shared" ca="1" si="2"/>
        <v>As encarnações de Deus aqui apresentadas são expansões plenárias ou partes das expansões plenárias da Divindade Suprema, mas Krishna é a própria Suprema Personalidade de Deus original. Elas aparecem nos planetas em diferentes eras, sempre que há um distúrbio criado pelos ateístas. O Senhor encarna para proteger os teístas. (SB 1.3.28)</v>
      </c>
      <c r="F42" s="261" t="s">
        <v>756</v>
      </c>
      <c r="G42" s="261" t="s">
        <v>757</v>
      </c>
      <c r="H42" s="261" t="s">
        <v>757</v>
      </c>
    </row>
    <row r="43" spans="1:8" ht="127.5">
      <c r="A43" s="67">
        <f t="shared" si="1"/>
        <v>42</v>
      </c>
      <c r="B43" s="263" t="s">
        <v>873</v>
      </c>
      <c r="C43" s="262" t="s">
        <v>822</v>
      </c>
      <c r="D43" s="260" t="str">
        <f t="shared" ca="1" si="2"/>
        <v>Há muitas personalidades que possuem as qualidades de Bhagavan, mas Krishna é o supremo porque ninguém pode superá-Lo. Ele é a Pessoa Suprema, e Seu corpo é eterno, pleno de conhecimento e bem-aventurança. Ele é o Senhor Govinda primordial e a causa de todas as causas. (BS 5.1)</v>
      </c>
      <c r="F43" s="261" t="s">
        <v>758</v>
      </c>
      <c r="G43" s="261" t="s">
        <v>759</v>
      </c>
      <c r="H43" s="261" t="s">
        <v>759</v>
      </c>
    </row>
    <row r="44" spans="1:8" ht="127.5">
      <c r="A44" s="67">
        <f t="shared" si="1"/>
        <v>43</v>
      </c>
      <c r="B44" s="263" t="s">
        <v>874</v>
      </c>
      <c r="C44" s="262" t="s">
        <v>823</v>
      </c>
      <c r="D44" s="260" t="str">
        <f t="shared" ca="1" si="2"/>
        <v>Adoro Govinda, o Senhor primordial, que é perito em tocar Sua flauta, que tem olhos exuberantes como pétalas de lótus e a cabeça ornada com uma pluma de pavão. Sua bela forma apresenta o matiz de nuvens azuladas, e Seu encanto incomparável cativa milhões de cupidos (BS 5.30)</v>
      </c>
      <c r="F44" s="261" t="s">
        <v>760</v>
      </c>
      <c r="G44" s="261" t="s">
        <v>761</v>
      </c>
      <c r="H44" s="261" t="s">
        <v>761</v>
      </c>
    </row>
    <row r="45" spans="1:8" ht="165.75">
      <c r="A45" s="67">
        <f t="shared" si="1"/>
        <v>44</v>
      </c>
      <c r="B45" s="263" t="s">
        <v>875</v>
      </c>
      <c r="C45" s="262" t="s">
        <v>824</v>
      </c>
      <c r="D45" s="260" t="str">
        <f t="shared" ca="1" si="2"/>
        <v>Adoro Govinda, o Senhor primordial, cuja forma é plena de bem-aventurança, verdade, substancialidade, possuindo o mais deslumbrante esplendor. Cada um dos seus membros trancendentais possui as funções de todos os demais órgãos, e vê, mantém e manifesta eternamente infinitos universos, tanto espirituais quanto materiais. (BS 5.32)</v>
      </c>
      <c r="F45" s="261" t="s">
        <v>762</v>
      </c>
      <c r="G45" s="261" t="s">
        <v>763</v>
      </c>
      <c r="H45" s="261" t="s">
        <v>763</v>
      </c>
    </row>
    <row r="46" spans="1:8" ht="102">
      <c r="A46" s="67">
        <f t="shared" si="1"/>
        <v>45</v>
      </c>
      <c r="B46" s="263" t="s">
        <v>876</v>
      </c>
      <c r="C46" s="262" t="s">
        <v>825</v>
      </c>
      <c r="D46" s="260" t="str">
        <f t="shared" ca="1" si="2"/>
        <v>Uma pessoa sóbria que seja capaz de tolerar o desejo de falar, as exigências da mente, as ações da ira e os impulsos da língua, do estômago e dos órgãos genitais é qualificada para fazer discípulos em todo o mundo. (Upadesamrita - Verso 1)</v>
      </c>
      <c r="F46" s="261" t="s">
        <v>764</v>
      </c>
      <c r="G46" s="261" t="s">
        <v>765</v>
      </c>
      <c r="H46" s="261" t="s">
        <v>765</v>
      </c>
    </row>
    <row r="47" spans="1:8" ht="153">
      <c r="A47" s="67">
        <f t="shared" si="1"/>
        <v>46</v>
      </c>
      <c r="B47" s="263" t="s">
        <v>883</v>
      </c>
      <c r="C47" s="262" t="s">
        <v>826</v>
      </c>
      <c r="D47" s="260" t="str">
        <f t="shared" ca="1" si="2"/>
        <v>Destroi seu serviço devocional aquele que: come ou arrecada mais do que o necessário; esforça-se em demasia por coisas mundanas; conversa desnecessariamente sobre assuntos mundanos; despreza ou tem apego exagerado às regras e regulações; cultiva má associação; e ambiciona realizações mundanas. (Upadesamrita-Verso 2)</v>
      </c>
      <c r="F47" s="261" t="s">
        <v>766</v>
      </c>
      <c r="G47" s="261" t="s">
        <v>767</v>
      </c>
      <c r="H47" s="261" t="s">
        <v>767</v>
      </c>
    </row>
    <row r="48" spans="1:8" ht="165.75">
      <c r="A48" s="67">
        <f t="shared" si="1"/>
        <v>47</v>
      </c>
      <c r="B48" s="263" t="s">
        <v>884</v>
      </c>
      <c r="C48" s="262" t="s">
        <v>827</v>
      </c>
      <c r="D48" s="260" t="str">
        <f t="shared" ca="1" si="2"/>
        <v>Há 6 princípios favoráveis à prática de serviço devocional puro: ser entusiasta; esforçar-se com confiança; ser paciente; agir segundo os princípios reguladores; abandonar a companhia de não-devotos; e seguir os passos dos acaryas anteriores. Estes seis princípios garantem, sem dúvida, o pleno êxito do serviço devocional puro. (Upadesamrita - Verso 3)</v>
      </c>
      <c r="F48" s="261" t="s">
        <v>768</v>
      </c>
      <c r="G48" s="261" t="s">
        <v>769</v>
      </c>
      <c r="H48" s="261" t="s">
        <v>769</v>
      </c>
    </row>
    <row r="49" spans="1:8" ht="114.75">
      <c r="A49" s="67">
        <f t="shared" si="1"/>
        <v>48</v>
      </c>
      <c r="B49" s="263" t="s">
        <v>885</v>
      </c>
      <c r="C49" s="262" t="s">
        <v>828</v>
      </c>
      <c r="D49" s="260" t="str">
        <f t="shared" ca="1" si="2"/>
        <v>Os seis sintomas de amor que os devotos compartilham entre si são: dar presentes em caridade, aceitar presentes caridosos, revelar os pensamentos confidencialmente, indagar confidencialmente, aceitar prasadam e oferecer prasadam. (Upadesamrita - Verso 4)</v>
      </c>
      <c r="F49" s="261" t="s">
        <v>770</v>
      </c>
      <c r="G49" s="261" t="s">
        <v>771</v>
      </c>
      <c r="H49" s="261" t="s">
        <v>771</v>
      </c>
    </row>
    <row r="50" spans="1:8" ht="191.25">
      <c r="A50" s="67">
        <f t="shared" si="1"/>
        <v>49</v>
      </c>
      <c r="B50" s="263" t="s">
        <v>877</v>
      </c>
      <c r="C50" s="262" t="s">
        <v>829</v>
      </c>
      <c r="D50" s="260" t="str">
        <f t="shared" ca="1" si="2"/>
        <v>(1) Ouvir o nome e as glórias da Suprema Personalidade de Deus; (2) Cantar Suas glórias; (3) Lembrar do Senhor; (4) Servir aos pés do Senhor; (5) Adorar a Deidade; (6) Prestar reverências ao Senhor; (7) Atuar como servo do Senhor; (8) Fazer amizade com o Senhor; (9) Render-se plenamente ao Senhor - Eis os 9 processos do serviço devocional. (SB 7.5.23)</v>
      </c>
      <c r="F50" s="261" t="s">
        <v>772</v>
      </c>
      <c r="G50" s="261" t="s">
        <v>888</v>
      </c>
      <c r="H50" s="261" t="s">
        <v>888</v>
      </c>
    </row>
    <row r="51" spans="1:8" ht="140.25">
      <c r="A51" s="67">
        <f t="shared" si="1"/>
        <v>50</v>
      </c>
      <c r="B51" s="263" t="s">
        <v>886</v>
      </c>
      <c r="C51" s="262" t="s">
        <v>830</v>
      </c>
      <c r="D51" s="260" t="str">
        <f t="shared" ca="1" si="2"/>
        <v>Nesta era de Kali, as pessoas que são dotadas de inteligência suficiente adorarão, através da execução do sankirtana-yajna, ao Senhor, que está acompanhado por Seus associados. (SB 11.5.32)</v>
      </c>
      <c r="F51" s="261" t="s">
        <v>773</v>
      </c>
      <c r="G51" s="261" t="s">
        <v>774</v>
      </c>
      <c r="H51" s="261" t="s">
        <v>774</v>
      </c>
    </row>
    <row r="52" spans="1:8" ht="138" customHeight="1">
      <c r="A52" s="67">
        <f t="shared" si="1"/>
        <v>51</v>
      </c>
      <c r="B52" s="263" t="s">
        <v>878</v>
      </c>
      <c r="C52" s="262" t="s">
        <v>833</v>
      </c>
      <c r="D52" s="260" t="str">
        <f t="shared" ca="1" si="2"/>
        <v>Deve-se cantar o santo nome do Senhor com um estado de espírito humilde, julgando-se inferior à palha na rua; deve-se ser mais tolerante que uma árvore; desprovido de todo sentido de falso prestígio; e pronto a oferecer todo respeito aos outros. Neste estado de espírito pode-se cantar o santo nome do Senhor constantemente. (Siksastaka 3)</v>
      </c>
      <c r="F52" s="261" t="s">
        <v>775</v>
      </c>
      <c r="G52" s="261" t="s">
        <v>776</v>
      </c>
      <c r="H52" s="261" t="s">
        <v>776</v>
      </c>
    </row>
    <row r="53" spans="1:8" ht="165.75">
      <c r="A53" s="67">
        <f t="shared" si="1"/>
        <v>52</v>
      </c>
      <c r="B53" s="263" t="s">
        <v>887</v>
      </c>
      <c r="C53" s="262" t="s">
        <v>831</v>
      </c>
      <c r="D53" s="260" t="str">
        <f t="shared" ca="1" si="2"/>
        <v>Deus, a Pessoa Suprema, é perfeito e completo. Tudo que emana dEle, como este mundo fenomenal, também é perfeitamen-te completo. Tudo que é produzido pelo Todo Completo também é completo em si mesmo. Porque Ele é o Todo Completo, ainda que tantas unidades completas emanem dEle, Ele permanece o equilíbrio completo. (Iso-Inv)</v>
      </c>
      <c r="F53" s="261" t="s">
        <v>777</v>
      </c>
      <c r="G53" s="261" t="s">
        <v>778</v>
      </c>
      <c r="H53" s="261" t="s">
        <v>778</v>
      </c>
    </row>
    <row r="54" spans="1:8" ht="127.5">
      <c r="A54" s="67">
        <f t="shared" si="1"/>
        <v>53</v>
      </c>
      <c r="B54" s="263" t="s">
        <v>879</v>
      </c>
      <c r="C54" s="262" t="s">
        <v>832</v>
      </c>
      <c r="D54" s="260" t="str">
        <f t="shared" ca="1" si="2"/>
        <v>O Senhor controla e possui todas as coisas animadas e inanimadas que estão dentro do Universo. Portanto, todos devem aceitar apenas as coisas que lhes são necessárias, que foram reservadas como sua cota, e ninguém deve aceitar outras coisas, sabendo bem a quem pertencem. (Iso - Mantra Um)</v>
      </c>
      <c r="F54" s="261" t="s">
        <v>779</v>
      </c>
      <c r="G54" s="261" t="s">
        <v>780</v>
      </c>
      <c r="H54" s="261" t="s">
        <v>780</v>
      </c>
    </row>
    <row r="55" spans="1:8"/>
    <row r="56" spans="1:8" hidden="1"/>
    <row r="57" spans="1:8" hidden="1"/>
    <row r="58" spans="1:8" hidden="1"/>
    <row r="59" spans="1:8" hidden="1"/>
    <row r="60" spans="1:8" hidden="1"/>
    <row r="61" spans="1:8" hidden="1"/>
  </sheetData>
  <printOptions horizontalCentered="1"/>
  <pageMargins left="0.78740157480314965" right="0.78740157480314965" top="0.98425196850393704" bottom="0.98425196850393704" header="0.51181102362204722" footer="0.51181102362204722"/>
  <pageSetup paperSize="9" scale="40" fitToHeight="100" orientation="portrait" r:id="rId1"/>
  <headerFooter alignWithMargins="0">
    <oddHeader>&amp;R&amp;"Verdana,Normal"&amp;8Citações</oddHeader>
    <oddFooter>&amp;R&amp;"Verdana,Normal"&amp;8&amp;P.&amp;N</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1B954-7791-42F7-99B7-25AAED6B5407}">
  <sheetPr codeName="wsGNUFDL"/>
  <dimension ref="A1:C138"/>
  <sheetViews>
    <sheetView showGridLines="0" showRowColHeaders="0" workbookViewId="0"/>
  </sheetViews>
  <sheetFormatPr defaultColWidth="0" defaultRowHeight="12.75" zeroHeight="1"/>
  <cols>
    <col min="1" max="1" width="2.85546875" style="469" customWidth="1"/>
    <col min="2" max="2" width="100.5703125" style="469" customWidth="1"/>
    <col min="3" max="3" width="2.85546875" style="469" customWidth="1"/>
    <col min="4" max="16384" width="9.140625" style="469" hidden="1"/>
  </cols>
  <sheetData>
    <row r="1" spans="2:2"/>
    <row r="2" spans="2:2" ht="15.75">
      <c r="B2" s="470" t="s">
        <v>1718</v>
      </c>
    </row>
    <row r="3" spans="2:2">
      <c r="B3" s="471"/>
    </row>
    <row r="4" spans="2:2">
      <c r="B4" s="472" t="s">
        <v>1719</v>
      </c>
    </row>
    <row r="5" spans="2:2">
      <c r="B5" s="471"/>
    </row>
    <row r="6" spans="2:2">
      <c r="B6" s="473" t="s">
        <v>1720</v>
      </c>
    </row>
    <row r="7" spans="2:2">
      <c r="B7" s="471"/>
    </row>
    <row r="8" spans="2:2">
      <c r="B8" s="471" t="s">
        <v>1721</v>
      </c>
    </row>
    <row r="9" spans="2:2">
      <c r="B9" s="471"/>
    </row>
    <row r="10" spans="2:2">
      <c r="B10" s="471" t="s">
        <v>1722</v>
      </c>
    </row>
    <row r="11" spans="2:2">
      <c r="B11" s="471"/>
    </row>
    <row r="12" spans="2:2" ht="51">
      <c r="B12" s="471" t="s">
        <v>1723</v>
      </c>
    </row>
    <row r="13" spans="2:2">
      <c r="B13" s="471"/>
    </row>
    <row r="14" spans="2:2" ht="38.25">
      <c r="B14" s="471" t="s">
        <v>1724</v>
      </c>
    </row>
    <row r="15" spans="2:2">
      <c r="B15" s="471"/>
    </row>
    <row r="16" spans="2:2" ht="63.75">
      <c r="B16" s="471" t="s">
        <v>1725</v>
      </c>
    </row>
    <row r="17" spans="2:2">
      <c r="B17" s="471"/>
    </row>
    <row r="18" spans="2:2">
      <c r="B18" s="471" t="s">
        <v>1726</v>
      </c>
    </row>
    <row r="19" spans="2:2">
      <c r="B19" s="471"/>
    </row>
    <row r="20" spans="2:2" ht="63.75">
      <c r="B20" s="471" t="s">
        <v>1727</v>
      </c>
    </row>
    <row r="21" spans="2:2">
      <c r="B21" s="471"/>
    </row>
    <row r="22" spans="2:2" ht="25.5">
      <c r="B22" s="471" t="s">
        <v>1728</v>
      </c>
    </row>
    <row r="23" spans="2:2">
      <c r="B23" s="471"/>
    </row>
    <row r="24" spans="2:2" ht="76.5">
      <c r="B24" s="471" t="s">
        <v>1729</v>
      </c>
    </row>
    <row r="25" spans="2:2">
      <c r="B25" s="471"/>
    </row>
    <row r="26" spans="2:2" ht="51">
      <c r="B26" s="471" t="s">
        <v>1730</v>
      </c>
    </row>
    <row r="27" spans="2:2">
      <c r="B27" s="471"/>
    </row>
    <row r="28" spans="2:2" ht="38.25">
      <c r="B28" s="471" t="s">
        <v>1731</v>
      </c>
    </row>
    <row r="29" spans="2:2">
      <c r="B29" s="471"/>
    </row>
    <row r="30" spans="2:2" ht="102">
      <c r="B30" s="471" t="s">
        <v>1732</v>
      </c>
    </row>
    <row r="31" spans="2:2">
      <c r="B31" s="471"/>
    </row>
    <row r="32" spans="2:2" ht="76.5">
      <c r="B32" s="471" t="s">
        <v>1733</v>
      </c>
    </row>
    <row r="33" spans="2:2">
      <c r="B33" s="471"/>
    </row>
    <row r="34" spans="2:2" ht="51">
      <c r="B34" s="471" t="s">
        <v>1734</v>
      </c>
    </row>
    <row r="35" spans="2:2">
      <c r="B35" s="471"/>
    </row>
    <row r="36" spans="2:2">
      <c r="B36" s="471" t="s">
        <v>1735</v>
      </c>
    </row>
    <row r="37" spans="2:2">
      <c r="B37" s="471"/>
    </row>
    <row r="38" spans="2:2" ht="63.75">
      <c r="B38" s="471" t="s">
        <v>1736</v>
      </c>
    </row>
    <row r="39" spans="2:2">
      <c r="B39" s="471"/>
    </row>
    <row r="40" spans="2:2" ht="51">
      <c r="B40" s="471" t="s">
        <v>1737</v>
      </c>
    </row>
    <row r="41" spans="2:2">
      <c r="B41" s="471"/>
    </row>
    <row r="42" spans="2:2">
      <c r="B42" s="471" t="s">
        <v>1738</v>
      </c>
    </row>
    <row r="43" spans="2:2">
      <c r="B43" s="471"/>
    </row>
    <row r="44" spans="2:2" ht="76.5">
      <c r="B44" s="471" t="s">
        <v>1739</v>
      </c>
    </row>
    <row r="45" spans="2:2">
      <c r="B45" s="471"/>
    </row>
    <row r="46" spans="2:2">
      <c r="B46" s="471" t="s">
        <v>1740</v>
      </c>
    </row>
    <row r="47" spans="2:2">
      <c r="B47" s="471"/>
    </row>
    <row r="48" spans="2:2">
      <c r="B48" s="471" t="s">
        <v>1741</v>
      </c>
    </row>
    <row r="49" spans="2:2">
      <c r="B49" s="471"/>
    </row>
    <row r="50" spans="2:2" ht="89.25">
      <c r="B50" s="471" t="s">
        <v>1742</v>
      </c>
    </row>
    <row r="51" spans="2:2">
      <c r="B51" s="471"/>
    </row>
    <row r="52" spans="2:2" ht="25.5">
      <c r="B52" s="471" t="s">
        <v>1743</v>
      </c>
    </row>
    <row r="53" spans="2:2">
      <c r="B53" s="471"/>
    </row>
    <row r="54" spans="2:2" ht="89.25">
      <c r="B54" s="471" t="s">
        <v>1744</v>
      </c>
    </row>
    <row r="55" spans="2:2">
      <c r="B55" s="471"/>
    </row>
    <row r="56" spans="2:2" ht="25.5">
      <c r="B56" s="471" t="s">
        <v>1745</v>
      </c>
    </row>
    <row r="57" spans="2:2">
      <c r="B57" s="471"/>
    </row>
    <row r="58" spans="2:2">
      <c r="B58" s="471" t="s">
        <v>1746</v>
      </c>
    </row>
    <row r="59" spans="2:2">
      <c r="B59" s="471"/>
    </row>
    <row r="60" spans="2:2" ht="51">
      <c r="B60" s="471" t="s">
        <v>1747</v>
      </c>
    </row>
    <row r="61" spans="2:2">
      <c r="B61" s="471"/>
    </row>
    <row r="62" spans="2:2" ht="38.25">
      <c r="B62" s="471" t="s">
        <v>1748</v>
      </c>
    </row>
    <row r="63" spans="2:2" ht="38.25">
      <c r="B63" s="471" t="s">
        <v>1749</v>
      </c>
    </row>
    <row r="64" spans="2:2">
      <c r="B64" s="471" t="s">
        <v>1750</v>
      </c>
    </row>
    <row r="65" spans="2:2">
      <c r="B65" s="471" t="s">
        <v>1751</v>
      </c>
    </row>
    <row r="66" spans="2:2">
      <c r="B66" s="471" t="s">
        <v>1752</v>
      </c>
    </row>
    <row r="67" spans="2:2" ht="25.5">
      <c r="B67" s="471" t="s">
        <v>1753</v>
      </c>
    </row>
    <row r="68" spans="2:2" ht="25.5">
      <c r="B68" s="471" t="s">
        <v>1754</v>
      </c>
    </row>
    <row r="69" spans="2:2">
      <c r="B69" s="471" t="s">
        <v>1755</v>
      </c>
    </row>
    <row r="70" spans="2:2" ht="51">
      <c r="B70" s="471" t="s">
        <v>1756</v>
      </c>
    </row>
    <row r="71" spans="2:2" ht="51">
      <c r="B71" s="471" t="s">
        <v>1757</v>
      </c>
    </row>
    <row r="72" spans="2:2" ht="25.5">
      <c r="B72" s="471" t="s">
        <v>1758</v>
      </c>
    </row>
    <row r="73" spans="2:2" ht="25.5">
      <c r="B73" s="471" t="s">
        <v>1759</v>
      </c>
    </row>
    <row r="74" spans="2:2">
      <c r="B74" s="471" t="s">
        <v>1760</v>
      </c>
    </row>
    <row r="75" spans="2:2">
      <c r="B75" s="471" t="s">
        <v>1761</v>
      </c>
    </row>
    <row r="76" spans="2:2">
      <c r="B76" s="471" t="s">
        <v>1762</v>
      </c>
    </row>
    <row r="77" spans="2:2" ht="51">
      <c r="B77" s="471" t="s">
        <v>1763</v>
      </c>
    </row>
    <row r="78" spans="2:2">
      <c r="B78" s="471"/>
    </row>
    <row r="79" spans="2:2" ht="38.25">
      <c r="B79" s="471" t="s">
        <v>1764</v>
      </c>
    </row>
    <row r="80" spans="2:2">
      <c r="B80" s="471"/>
    </row>
    <row r="81" spans="2:2" ht="76.5">
      <c r="B81" s="471" t="s">
        <v>1765</v>
      </c>
    </row>
    <row r="82" spans="2:2">
      <c r="B82" s="471"/>
    </row>
    <row r="83" spans="2:2" ht="25.5">
      <c r="B83" s="471" t="s">
        <v>1766</v>
      </c>
    </row>
    <row r="84" spans="2:2">
      <c r="B84" s="471"/>
    </row>
    <row r="85" spans="2:2">
      <c r="B85" s="471" t="s">
        <v>1767</v>
      </c>
    </row>
    <row r="86" spans="2:2">
      <c r="B86" s="471"/>
    </row>
    <row r="87" spans="2:2" ht="51">
      <c r="B87" s="471" t="s">
        <v>1768</v>
      </c>
    </row>
    <row r="88" spans="2:2">
      <c r="B88" s="471"/>
    </row>
    <row r="89" spans="2:2" ht="63.75">
      <c r="B89" s="471" t="s">
        <v>1769</v>
      </c>
    </row>
    <row r="90" spans="2:2">
      <c r="B90" s="471"/>
    </row>
    <row r="91" spans="2:2" ht="38.25">
      <c r="B91" s="471" t="s">
        <v>1770</v>
      </c>
    </row>
    <row r="92" spans="2:2">
      <c r="B92" s="471"/>
    </row>
    <row r="93" spans="2:2">
      <c r="B93" s="471" t="s">
        <v>1771</v>
      </c>
    </row>
    <row r="94" spans="2:2">
      <c r="B94" s="471"/>
    </row>
    <row r="95" spans="2:2" ht="51">
      <c r="B95" s="471" t="s">
        <v>1772</v>
      </c>
    </row>
    <row r="96" spans="2:2">
      <c r="B96" s="471"/>
    </row>
    <row r="97" spans="2:2" ht="38.25">
      <c r="B97" s="471" t="s">
        <v>1773</v>
      </c>
    </row>
    <row r="98" spans="2:2">
      <c r="B98" s="471"/>
    </row>
    <row r="99" spans="2:2">
      <c r="B99" s="471" t="s">
        <v>1774</v>
      </c>
    </row>
    <row r="100" spans="2:2">
      <c r="B100" s="471"/>
    </row>
    <row r="101" spans="2:2" ht="63.75">
      <c r="B101" s="471" t="s">
        <v>1775</v>
      </c>
    </row>
    <row r="102" spans="2:2">
      <c r="B102" s="471"/>
    </row>
    <row r="103" spans="2:2" ht="51">
      <c r="B103" s="471" t="s">
        <v>1776</v>
      </c>
    </row>
    <row r="104" spans="2:2">
      <c r="B104" s="471"/>
    </row>
    <row r="105" spans="2:2">
      <c r="B105" s="471" t="s">
        <v>1777</v>
      </c>
    </row>
    <row r="106" spans="2:2">
      <c r="B106" s="471"/>
    </row>
    <row r="107" spans="2:2" ht="89.25">
      <c r="B107" s="471" t="s">
        <v>1778</v>
      </c>
    </row>
    <row r="108" spans="2:2">
      <c r="B108" s="471"/>
    </row>
    <row r="109" spans="2:2" ht="25.5">
      <c r="B109" s="471" t="s">
        <v>1779</v>
      </c>
    </row>
    <row r="110" spans="2:2">
      <c r="B110" s="471"/>
    </row>
    <row r="111" spans="2:2">
      <c r="B111" s="471" t="s">
        <v>1780</v>
      </c>
    </row>
    <row r="112" spans="2:2">
      <c r="B112" s="471"/>
    </row>
    <row r="113" spans="2:2" ht="38.25">
      <c r="B113" s="471" t="s">
        <v>1781</v>
      </c>
    </row>
    <row r="114" spans="2:2">
      <c r="B114" s="471"/>
    </row>
    <row r="115" spans="2:2" ht="51">
      <c r="B115" s="471" t="s">
        <v>1782</v>
      </c>
    </row>
    <row r="116" spans="2:2">
      <c r="B116" s="471"/>
    </row>
    <row r="117" spans="2:2" ht="38.25">
      <c r="B117" s="471" t="s">
        <v>1783</v>
      </c>
    </row>
    <row r="118" spans="2:2">
      <c r="B118" s="471"/>
    </row>
    <row r="119" spans="2:2" ht="38.25">
      <c r="B119" s="471" t="s">
        <v>1784</v>
      </c>
    </row>
    <row r="120" spans="2:2">
      <c r="B120" s="471"/>
    </row>
    <row r="121" spans="2:2">
      <c r="B121" s="471" t="s">
        <v>1785</v>
      </c>
    </row>
    <row r="122" spans="2:2">
      <c r="B122" s="471"/>
    </row>
    <row r="123" spans="2:2" ht="38.25">
      <c r="B123" s="471" t="s">
        <v>1786</v>
      </c>
    </row>
    <row r="124" spans="2:2">
      <c r="B124" s="471"/>
    </row>
    <row r="125" spans="2:2" ht="89.25">
      <c r="B125" s="471" t="s">
        <v>1787</v>
      </c>
    </row>
    <row r="126" spans="2:2">
      <c r="B126" s="471"/>
    </row>
    <row r="127" spans="2:2">
      <c r="B127" s="471" t="s">
        <v>1788</v>
      </c>
    </row>
    <row r="128" spans="2:2">
      <c r="B128" s="471"/>
    </row>
    <row r="129" spans="2:2" ht="51">
      <c r="B129" s="471" t="s">
        <v>1789</v>
      </c>
    </row>
    <row r="130" spans="2:2">
      <c r="B130" s="471"/>
    </row>
    <row r="131" spans="2:2" ht="38.25">
      <c r="B131" s="471" t="s">
        <v>1790</v>
      </c>
    </row>
    <row r="132" spans="2:2">
      <c r="B132" s="471"/>
    </row>
    <row r="133" spans="2:2">
      <c r="B133" s="471" t="s">
        <v>1791</v>
      </c>
    </row>
    <row r="134" spans="2:2">
      <c r="B134" s="471"/>
    </row>
    <row r="135" spans="2:2" ht="38.25">
      <c r="B135" s="471" t="s">
        <v>1792</v>
      </c>
    </row>
    <row r="136" spans="2:2">
      <c r="B136" s="471"/>
    </row>
    <row r="137" spans="2:2" ht="25.5">
      <c r="B137" s="471" t="s">
        <v>1793</v>
      </c>
    </row>
    <row r="138" spans="2:2">
      <c r="B138" s="474"/>
    </row>
  </sheetData>
  <pageMargins left="0.511811024" right="0.511811024" top="0.78740157499999996" bottom="0.78740157499999996" header="0.31496062000000002" footer="0.31496062000000002"/>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A65E9-642D-41C0-9EE9-CB7B283DAF71}">
  <sheetPr codeName="wksPermission">
    <pageSetUpPr fitToPage="1"/>
  </sheetPr>
  <dimension ref="B1:B414"/>
  <sheetViews>
    <sheetView showGridLines="0" showRowColHeaders="0" workbookViewId="0"/>
  </sheetViews>
  <sheetFormatPr defaultColWidth="0" defaultRowHeight="15" customHeight="1" zeroHeight="1"/>
  <cols>
    <col min="1" max="1" width="2.85546875" style="48" customWidth="1"/>
    <col min="2" max="12" width="9.140625" style="48" customWidth="1"/>
    <col min="13" max="16384" width="0" style="48" hidden="1"/>
  </cols>
  <sheetData>
    <row r="1" spans="2:2"/>
    <row r="2" spans="2:2"/>
    <row r="3" spans="2:2">
      <c r="B3" s="48" t="s">
        <v>2273</v>
      </c>
    </row>
    <row r="4" spans="2:2">
      <c r="B4" s="48" t="s">
        <v>2274</v>
      </c>
    </row>
    <row r="5" spans="2:2"/>
    <row r="6" spans="2:2">
      <c r="B6" s="48" t="s">
        <v>2275</v>
      </c>
    </row>
    <row r="7" spans="2:2">
      <c r="B7" s="48" t="s">
        <v>2276</v>
      </c>
    </row>
    <row r="8" spans="2:2">
      <c r="B8" s="48" t="s">
        <v>2277</v>
      </c>
    </row>
    <row r="9" spans="2:2">
      <c r="B9" s="574" t="s">
        <v>2278</v>
      </c>
    </row>
    <row r="10" spans="2:2"/>
    <row r="11" spans="2:2"/>
    <row r="12" spans="2:2">
      <c r="B12" s="48" t="s">
        <v>2279</v>
      </c>
    </row>
    <row r="13" spans="2:2"/>
    <row r="14" spans="2:2"/>
    <row r="15" spans="2:2"/>
    <row r="16" spans="2:2">
      <c r="B16" s="48" t="s">
        <v>2280</v>
      </c>
    </row>
    <row r="17" spans="2:2">
      <c r="B17" s="48" t="s">
        <v>2281</v>
      </c>
    </row>
    <row r="18" spans="2:2"/>
    <row r="19" spans="2:2">
      <c r="B19" s="48" t="s">
        <v>2282</v>
      </c>
    </row>
    <row r="20" spans="2:2">
      <c r="B20" s="48" t="s">
        <v>2283</v>
      </c>
    </row>
    <row r="21" spans="2:2">
      <c r="B21" s="48" t="s">
        <v>2284</v>
      </c>
    </row>
    <row r="22" spans="2:2"/>
    <row r="23" spans="2:2">
      <c r="B23" s="48" t="s">
        <v>2285</v>
      </c>
    </row>
    <row r="24" spans="2:2">
      <c r="B24" s="48" t="s">
        <v>2286</v>
      </c>
    </row>
    <row r="25" spans="2:2">
      <c r="B25" s="48" t="s">
        <v>2287</v>
      </c>
    </row>
    <row r="26" spans="2:2"/>
    <row r="27" spans="2:2">
      <c r="B27" s="48" t="s">
        <v>2288</v>
      </c>
    </row>
    <row r="28" spans="2:2">
      <c r="B28" s="48" t="s">
        <v>2289</v>
      </c>
    </row>
    <row r="29" spans="2:2">
      <c r="B29" s="48" t="s">
        <v>2290</v>
      </c>
    </row>
    <row r="30" spans="2:2">
      <c r="B30" s="575" t="s">
        <v>2291</v>
      </c>
    </row>
    <row r="31" spans="2:2"/>
    <row r="32" spans="2:2">
      <c r="B32" s="48" t="s">
        <v>2292</v>
      </c>
    </row>
    <row r="33" spans="2:2"/>
    <row r="34" spans="2:2">
      <c r="B34" s="48" t="s">
        <v>18</v>
      </c>
    </row>
    <row r="35" spans="2:2">
      <c r="B35" s="48" t="s">
        <v>2293</v>
      </c>
    </row>
    <row r="36" spans="2:2"/>
    <row r="37" spans="2:2">
      <c r="B37" s="48" t="s">
        <v>2294</v>
      </c>
    </row>
    <row r="38" spans="2:2"/>
    <row r="39" spans="2:2">
      <c r="B39" s="48" t="s">
        <v>2295</v>
      </c>
    </row>
    <row r="40" spans="2:2"/>
    <row r="41" spans="2:2">
      <c r="B41" s="48" t="s">
        <v>2296</v>
      </c>
    </row>
    <row r="42" spans="2:2"/>
    <row r="43" spans="2:2">
      <c r="B43" s="48" t="s">
        <v>2297</v>
      </c>
    </row>
    <row r="44" spans="2:2"/>
    <row r="45" spans="2:2">
      <c r="B45" s="48" t="s">
        <v>2298</v>
      </c>
    </row>
    <row r="46" spans="2:2"/>
    <row r="47" spans="2:2">
      <c r="B47" s="48" t="s">
        <v>2299</v>
      </c>
    </row>
    <row r="48" spans="2:2">
      <c r="B48" s="48" t="s">
        <v>2300</v>
      </c>
    </row>
    <row r="49" spans="2:2"/>
    <row r="50" spans="2:2">
      <c r="B50" s="48" t="s">
        <v>2301</v>
      </c>
    </row>
    <row r="51" spans="2:2">
      <c r="B51" s="576" t="s">
        <v>2302</v>
      </c>
    </row>
    <row r="52" spans="2:2"/>
    <row r="53" spans="2:2">
      <c r="B53" s="48" t="s">
        <v>2303</v>
      </c>
    </row>
    <row r="54" spans="2:2"/>
    <row r="55" spans="2:2"/>
    <row r="56" spans="2:2">
      <c r="B56" s="48" t="s">
        <v>2304</v>
      </c>
    </row>
    <row r="57" spans="2:2"/>
    <row r="58" spans="2:2" hidden="1"/>
    <row r="59" spans="2:2" hidden="1"/>
    <row r="60" spans="2:2" hidden="1"/>
    <row r="61" spans="2:2" hidden="1"/>
    <row r="62" spans="2:2" hidden="1"/>
    <row r="63" spans="2:2" hidden="1"/>
    <row r="64" spans="2:2"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sheetData>
  <hyperlinks>
    <hyperlink ref="B9" r:id="rId1" display="http://www.bbti.org/bbti.html" xr:uid="{B12B7BA6-FD72-494D-86E8-68B1BD250EB0}"/>
    <hyperlink ref="B30" r:id="rId2" display="www.krishna.com" xr:uid="{8686CE2A-8F66-49FD-B4DC-33A4561C7B0C}"/>
    <hyperlink ref="B51" r:id="rId3" display="http://www.bbti.org/form.html" xr:uid="{B6B54320-3704-4785-9931-5D3D2719C4D6}"/>
  </hyperlinks>
  <printOptions horizontalCentered="1"/>
  <pageMargins left="0.78740157480314965" right="0.78740157480314965" top="0.98425196850393704" bottom="0.98425196850393704" header="0.51181102362204722" footer="0.51181102362204722"/>
  <pageSetup paperSize="9" scale="83" fitToHeight="100" orientation="portrait" horizontalDpi="300" verticalDpi="300" r:id="rId4"/>
  <headerFooter alignWithMargins="0">
    <oddHeader>&amp;R&amp;"Verdana,Normal"&amp;8GNU Free Documentation License - V 1.2</oddHeader>
    <oddFooter>&amp;R&amp;"Verdana,Normal"&amp;8&amp;P.&amp;N</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94797-75DF-466C-B8F7-0C6C2C7F417A}">
  <sheetPr codeName="wksPermissao">
    <pageSetUpPr fitToPage="1"/>
  </sheetPr>
  <dimension ref="B1:B414"/>
  <sheetViews>
    <sheetView showGridLines="0" showRowColHeaders="0" workbookViewId="0"/>
  </sheetViews>
  <sheetFormatPr defaultColWidth="0" defaultRowHeight="15" customHeight="1" zeroHeight="1"/>
  <cols>
    <col min="1" max="1" width="2.85546875" style="48" customWidth="1"/>
    <col min="2" max="12" width="9.140625" style="48" customWidth="1"/>
    <col min="13" max="16384" width="0" style="48" hidden="1"/>
  </cols>
  <sheetData>
    <row r="1" spans="2:2"/>
    <row r="2" spans="2:2"/>
    <row r="3" spans="2:2">
      <c r="B3" s="48" t="s">
        <v>2273</v>
      </c>
    </row>
    <row r="4" spans="2:2">
      <c r="B4" s="48" t="s">
        <v>2305</v>
      </c>
    </row>
    <row r="5" spans="2:2"/>
    <row r="6" spans="2:2">
      <c r="B6" s="48" t="s">
        <v>2306</v>
      </c>
    </row>
    <row r="7" spans="2:2">
      <c r="B7" s="48" t="s">
        <v>2307</v>
      </c>
    </row>
    <row r="8" spans="2:2">
      <c r="B8" s="48" t="s">
        <v>2308</v>
      </c>
    </row>
    <row r="9" spans="2:2">
      <c r="B9" s="576" t="s">
        <v>2309</v>
      </c>
    </row>
    <row r="10" spans="2:2"/>
    <row r="11" spans="2:2"/>
    <row r="12" spans="2:2">
      <c r="B12" s="48" t="s">
        <v>2310</v>
      </c>
    </row>
    <row r="13" spans="2:2"/>
    <row r="14" spans="2:2"/>
    <row r="15" spans="2:2">
      <c r="B15" s="570"/>
    </row>
    <row r="16" spans="2:2">
      <c r="B16" s="577" t="s">
        <v>2336</v>
      </c>
    </row>
    <row r="17" spans="2:2">
      <c r="B17" s="48" t="s">
        <v>2311</v>
      </c>
    </row>
    <row r="18" spans="2:2"/>
    <row r="19" spans="2:2">
      <c r="B19" s="577" t="s">
        <v>2312</v>
      </c>
    </row>
    <row r="20" spans="2:2">
      <c r="B20" s="48" t="s">
        <v>2313</v>
      </c>
    </row>
    <row r="21" spans="2:2">
      <c r="B21" s="48" t="s">
        <v>2314</v>
      </c>
    </row>
    <row r="22" spans="2:2"/>
    <row r="23" spans="2:2">
      <c r="B23" s="577" t="s">
        <v>2315</v>
      </c>
    </row>
    <row r="24" spans="2:2">
      <c r="B24" s="48" t="s">
        <v>2316</v>
      </c>
    </row>
    <row r="25" spans="2:2">
      <c r="B25" s="48" t="s">
        <v>2317</v>
      </c>
    </row>
    <row r="26" spans="2:2"/>
    <row r="27" spans="2:2">
      <c r="B27" s="577" t="s">
        <v>2318</v>
      </c>
    </row>
    <row r="28" spans="2:2">
      <c r="B28" s="48" t="s">
        <v>2319</v>
      </c>
    </row>
    <row r="29" spans="2:2">
      <c r="B29" s="48" t="s">
        <v>2320</v>
      </c>
    </row>
    <row r="30" spans="2:2">
      <c r="B30" s="576" t="s">
        <v>2321</v>
      </c>
    </row>
    <row r="31" spans="2:2"/>
    <row r="32" spans="2:2">
      <c r="B32" s="577" t="s">
        <v>2322</v>
      </c>
    </row>
    <row r="33" spans="2:2"/>
    <row r="34" spans="2:2">
      <c r="B34" s="577"/>
    </row>
    <row r="35" spans="2:2">
      <c r="B35" s="577" t="s">
        <v>2323</v>
      </c>
    </row>
    <row r="36" spans="2:2"/>
    <row r="37" spans="2:2">
      <c r="B37" s="577" t="s">
        <v>2324</v>
      </c>
    </row>
    <row r="38" spans="2:2"/>
    <row r="39" spans="2:2">
      <c r="B39" s="577" t="s">
        <v>2325</v>
      </c>
    </row>
    <row r="40" spans="2:2"/>
    <row r="41" spans="2:2">
      <c r="B41" s="577" t="s">
        <v>2326</v>
      </c>
    </row>
    <row r="42" spans="2:2"/>
    <row r="43" spans="2:2">
      <c r="B43" s="577" t="s">
        <v>2327</v>
      </c>
    </row>
    <row r="44" spans="2:2"/>
    <row r="45" spans="2:2">
      <c r="B45" s="577" t="s">
        <v>2328</v>
      </c>
    </row>
    <row r="46" spans="2:2"/>
    <row r="47" spans="2:2">
      <c r="B47" s="577" t="s">
        <v>2329</v>
      </c>
    </row>
    <row r="48" spans="2:2">
      <c r="B48" s="48" t="s">
        <v>2330</v>
      </c>
    </row>
    <row r="49" spans="2:2">
      <c r="B49" s="48" t="s">
        <v>2331</v>
      </c>
    </row>
    <row r="50" spans="2:2"/>
    <row r="51" spans="2:2">
      <c r="B51" s="48" t="s">
        <v>2332</v>
      </c>
    </row>
    <row r="52" spans="2:2">
      <c r="B52" s="576" t="s">
        <v>2333</v>
      </c>
    </row>
    <row r="53" spans="2:2"/>
    <row r="54" spans="2:2">
      <c r="B54" s="577" t="s">
        <v>2334</v>
      </c>
    </row>
    <row r="55" spans="2:2"/>
    <row r="56" spans="2:2">
      <c r="B56" s="48" t="s">
        <v>2335</v>
      </c>
    </row>
    <row r="57" spans="2:2"/>
    <row r="58" spans="2:2" hidden="1"/>
    <row r="59" spans="2:2" hidden="1"/>
    <row r="60" spans="2:2" hidden="1"/>
    <row r="61" spans="2:2" hidden="1"/>
    <row r="62" spans="2:2" hidden="1"/>
    <row r="63" spans="2:2" hidden="1"/>
    <row r="64" spans="2:2"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sheetData>
  <hyperlinks>
    <hyperlink ref="B9" r:id="rId1" xr:uid="{2D9B283D-E393-408C-9E90-1CDDA5C7D8F2}"/>
    <hyperlink ref="B30" r:id="rId2" display="http://www.krishna.com/" xr:uid="{C4D5F437-EC76-4343-8D45-60E75A754826}"/>
    <hyperlink ref="B52" r:id="rId3" display="http://www.bbti.org/form.html" xr:uid="{AC4E517E-D085-4665-8A2C-324B20C4971C}"/>
  </hyperlinks>
  <printOptions horizontalCentered="1"/>
  <pageMargins left="0.78740157480314965" right="0.78740157480314965" top="0.98425196850393704" bottom="0.98425196850393704" header="0.51181102362204722" footer="0.51181102362204722"/>
  <pageSetup paperSize="9" scale="83" fitToHeight="100" orientation="portrait" horizontalDpi="300" verticalDpi="300" r:id="rId4"/>
  <headerFooter alignWithMargins="0">
    <oddHeader>&amp;R&amp;"Verdana,Normal"&amp;8GNU Free Documentation License - V 1.2</oddHeader>
    <oddFooter>&amp;R&amp;"Verdana,Normal"&amp;8&amp;P.&amp;N</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wksGPlanlTranslations"/>
  <dimension ref="A1:F467"/>
  <sheetViews>
    <sheetView workbookViewId="0">
      <pane xSplit="3" ySplit="2" topLeftCell="D444" activePane="bottomRight" state="frozen"/>
      <selection pane="topRight"/>
      <selection pane="bottomLeft"/>
      <selection pane="bottomRight"/>
    </sheetView>
  </sheetViews>
  <sheetFormatPr defaultRowHeight="12.75"/>
  <cols>
    <col min="1" max="1" width="9.140625" style="1"/>
    <col min="2" max="2" width="19.5703125" style="1" customWidth="1"/>
    <col min="3" max="3" width="19.140625" style="1" customWidth="1"/>
    <col min="4" max="6" width="20" style="1" customWidth="1"/>
    <col min="7" max="16384" width="9.140625" style="1"/>
  </cols>
  <sheetData>
    <row r="1" spans="1:6">
      <c r="B1" s="2" t="s">
        <v>32</v>
      </c>
      <c r="C1" s="441">
        <v>3</v>
      </c>
      <c r="D1" s="4" t="str">
        <f ca="1">OFFSET(C2,0,$C$1)</f>
        <v>Português</v>
      </c>
      <c r="E1" s="2" t="s">
        <v>1426</v>
      </c>
      <c r="F1" s="1" t="str">
        <f ca="1">OFFSET('GPlan-Translations'!D2,0,0,1,COUNTA('GPlan-Translations'!2:2)-3)</f>
        <v>Português</v>
      </c>
    </row>
    <row r="2" spans="1:6">
      <c r="A2" s="1" t="s">
        <v>77</v>
      </c>
      <c r="B2" s="1" t="s">
        <v>78</v>
      </c>
      <c r="C2" s="1" t="s">
        <v>79</v>
      </c>
      <c r="D2" s="440" t="s">
        <v>33</v>
      </c>
      <c r="E2" s="440" t="s">
        <v>34</v>
      </c>
      <c r="F2" s="440" t="s">
        <v>17</v>
      </c>
    </row>
    <row r="3" spans="1:6">
      <c r="A3" s="3">
        <v>90</v>
      </c>
      <c r="B3" s="1" t="s">
        <v>1586</v>
      </c>
      <c r="D3" s="65">
        <v>1</v>
      </c>
      <c r="E3" s="65">
        <v>2</v>
      </c>
      <c r="F3" s="65">
        <v>3</v>
      </c>
    </row>
    <row r="4" spans="1:6">
      <c r="A4" s="1">
        <f t="shared" ref="A4:A67" si="0">IF(RIGHT(B4,8)="_section",(INT(A3/100)+1)*100,A3+1)</f>
        <v>91</v>
      </c>
      <c r="B4" s="1" t="s">
        <v>1583</v>
      </c>
      <c r="C4" s="335" t="str">
        <f ca="1">OFFSET(C4,0,$C$1)</f>
        <v>str-pt-br-translation.xml</v>
      </c>
      <c r="D4" s="1" t="s">
        <v>1584</v>
      </c>
      <c r="E4" s="1" t="s">
        <v>1584</v>
      </c>
      <c r="F4" s="1" t="s">
        <v>1585</v>
      </c>
    </row>
    <row r="5" spans="1:6">
      <c r="A5" s="1">
        <f t="shared" si="0"/>
        <v>100</v>
      </c>
      <c r="B5" s="337" t="s">
        <v>80</v>
      </c>
      <c r="C5" s="337" t="str">
        <f ca="1">OFFSET(C5,0,$C$1)</f>
        <v>Capa</v>
      </c>
      <c r="D5" s="337" t="s">
        <v>81</v>
      </c>
      <c r="E5" s="337" t="s">
        <v>82</v>
      </c>
      <c r="F5" s="337" t="s">
        <v>16</v>
      </c>
    </row>
    <row r="6" spans="1:6">
      <c r="A6" s="624">
        <f t="shared" si="0"/>
        <v>101</v>
      </c>
      <c r="B6" s="339" t="s">
        <v>83</v>
      </c>
      <c r="C6" s="339" t="str">
        <f t="shared" ref="C6:C27" ca="1" si="1">OFFSET(C6,0,$C$1)</f>
        <v>Capa</v>
      </c>
      <c r="D6" s="339" t="s">
        <v>81</v>
      </c>
      <c r="E6" s="339" t="s">
        <v>82</v>
      </c>
      <c r="F6" s="339" t="s">
        <v>16</v>
      </c>
    </row>
    <row r="7" spans="1:6">
      <c r="A7" s="624">
        <f t="shared" si="0"/>
        <v>102</v>
      </c>
      <c r="B7" s="1" t="s">
        <v>84</v>
      </c>
      <c r="C7" s="1" t="str">
        <f t="shared" ca="1" si="1"/>
        <v>AGENDA VAISHNAVA GPLAN</v>
      </c>
      <c r="D7" s="1" t="s">
        <v>85</v>
      </c>
      <c r="E7" s="1" t="s">
        <v>86</v>
      </c>
      <c r="F7" s="1" t="s">
        <v>86</v>
      </c>
    </row>
    <row r="8" spans="1:6">
      <c r="A8" s="624">
        <f t="shared" si="0"/>
        <v>103</v>
      </c>
      <c r="B8" s="1" t="s">
        <v>87</v>
      </c>
      <c r="C8" s="1" t="str">
        <f t="shared" ca="1" si="1"/>
        <v>Uma agenda transcendental, para você não perder de vista o que realmente importa.</v>
      </c>
      <c r="D8" s="1" t="s">
        <v>88</v>
      </c>
      <c r="E8" s="1" t="s">
        <v>89</v>
      </c>
      <c r="F8" s="1" t="s">
        <v>90</v>
      </c>
    </row>
    <row r="9" spans="1:6">
      <c r="A9" s="624">
        <f t="shared" si="0"/>
        <v>104</v>
      </c>
      <c r="B9" s="1" t="s">
        <v>91</v>
      </c>
      <c r="C9" s="1" t="str">
        <f t="shared" ca="1" si="1"/>
        <v>Versão</v>
      </c>
      <c r="D9" s="1" t="s">
        <v>13</v>
      </c>
      <c r="E9" s="1" t="s">
        <v>92</v>
      </c>
      <c r="F9" s="1" t="s">
        <v>93</v>
      </c>
    </row>
    <row r="10" spans="1:6">
      <c r="A10" s="624">
        <f t="shared" si="0"/>
        <v>200</v>
      </c>
      <c r="B10" s="337" t="s">
        <v>94</v>
      </c>
      <c r="C10" s="337" t="str">
        <f t="shared" ca="1" si="1"/>
        <v>Título</v>
      </c>
      <c r="D10" s="337" t="s">
        <v>95</v>
      </c>
      <c r="E10" s="337" t="s">
        <v>96</v>
      </c>
      <c r="F10" s="337" t="s">
        <v>96</v>
      </c>
    </row>
    <row r="11" spans="1:6">
      <c r="A11" s="624">
        <f t="shared" si="0"/>
        <v>201</v>
      </c>
      <c r="B11" s="339" t="s">
        <v>97</v>
      </c>
      <c r="C11" s="339" t="str">
        <f t="shared" ca="1" si="1"/>
        <v>Titulo</v>
      </c>
      <c r="D11" s="339" t="s">
        <v>95</v>
      </c>
      <c r="E11" s="339" t="s">
        <v>98</v>
      </c>
      <c r="F11" s="339" t="s">
        <v>98</v>
      </c>
    </row>
    <row r="12" spans="1:6">
      <c r="A12" s="624">
        <f t="shared" si="0"/>
        <v>202</v>
      </c>
      <c r="B12" s="1" t="s">
        <v>99</v>
      </c>
      <c r="C12" s="1" t="str">
        <f t="shared" ca="1" si="1"/>
        <v>AGENDA VAISHNAVA GPLAN</v>
      </c>
      <c r="D12" s="1" t="s">
        <v>85</v>
      </c>
      <c r="E12" s="1" t="s">
        <v>86</v>
      </c>
      <c r="F12" s="1" t="s">
        <v>86</v>
      </c>
    </row>
    <row r="13" spans="1:6">
      <c r="A13" s="624">
        <f t="shared" si="0"/>
        <v>203</v>
      </c>
      <c r="B13" s="1" t="s">
        <v>100</v>
      </c>
      <c r="C13" s="1" t="str">
        <f t="shared" ca="1" si="1"/>
        <v>Uma agenda transcendental, para você não perder de vista o que realmente importa.</v>
      </c>
      <c r="D13" s="1" t="s">
        <v>88</v>
      </c>
      <c r="E13" s="1" t="s">
        <v>89</v>
      </c>
      <c r="F13" s="1" t="s">
        <v>90</v>
      </c>
    </row>
    <row r="14" spans="1:6">
      <c r="A14" s="624">
        <f t="shared" si="0"/>
        <v>204</v>
      </c>
      <c r="B14" s="1" t="s">
        <v>101</v>
      </c>
      <c r="C14" s="1" t="str">
        <f t="shared" ca="1" si="1"/>
        <v>Copyright (c) 2005-2020 PAULO SERGIO DE ARAUJO.</v>
      </c>
      <c r="D14" s="1" t="s">
        <v>1803</v>
      </c>
      <c r="E14" s="1" t="str">
        <f>D14</f>
        <v>Copyright (c) 2005-2020 PAULO SERGIO DE ARAUJO.</v>
      </c>
      <c r="F14" s="1" t="str">
        <f>D14</f>
        <v>Copyright (c) 2005-2020 PAULO SERGIO DE ARAUJO.</v>
      </c>
    </row>
    <row r="15" spans="1:6">
      <c r="A15" s="624">
        <f t="shared" si="0"/>
        <v>205</v>
      </c>
      <c r="B15" s="1" t="s">
        <v>102</v>
      </c>
      <c r="C15" s="1" t="str">
        <f t="shared" ca="1" si="1"/>
        <v>Permission is granted to copy, distribute and/or modify this document under the terms of the GNU Free Documentation License, Version 1.3 or any later version published by the Free Software Foundation; with the Invariant Sections being "Dedicatória", "Agradecimentos", "Apresentação"  and "Apresentação - Notas e Links", with the Front-Cover Texts being "AGENDA VAISHNAVA", and with the Back-Cover Texts being "Uma agenda transcendental, para você não perder de vista o que realmente importa". A copy of the license is included in the section entitled "GNU Free Documentation License".</v>
      </c>
      <c r="D15" s="1" t="s">
        <v>103</v>
      </c>
      <c r="E15" s="1" t="s">
        <v>104</v>
      </c>
      <c r="F15" s="1" t="s">
        <v>105</v>
      </c>
    </row>
    <row r="16" spans="1:6">
      <c r="A16" s="624">
        <f t="shared" si="0"/>
        <v>206</v>
      </c>
      <c r="B16" s="1" t="s">
        <v>106</v>
      </c>
      <c r="C16" s="1" t="str">
        <f t="shared" ca="1" si="1"/>
        <v>Copyright (c) 2005-2020 PAULO SERGIO DE ARAUJO.</v>
      </c>
      <c r="D16" s="1" t="s">
        <v>18</v>
      </c>
      <c r="E16" s="1" t="str">
        <f>E14</f>
        <v>Copyright (c) 2005-2020 PAULO SERGIO DE ARAUJO.</v>
      </c>
      <c r="F16" s="1" t="str">
        <f>F14</f>
        <v>Copyright (c) 2005-2020 PAULO SERGIO DE ARAUJO.</v>
      </c>
    </row>
    <row r="17" spans="1:6">
      <c r="A17" s="624">
        <f t="shared" si="0"/>
        <v>207</v>
      </c>
      <c r="B17" s="1" t="s">
        <v>107</v>
      </c>
      <c r="C17" s="1" t="str">
        <f t="shared" ca="1" si="1"/>
        <v>É garantida a permissão para copiar, distribuir e/ou modificar este documento sob os termos da Licença de Documentação Livre GNU (GNU Free Documentation License), Versão 1.3 ou qualquer versão posterior publicada pela Free Software Foundation; com as Seções Invariantes sendo "Dedicatória", "Agradecimentos", "Apresentação"  e "Apresentação - Notas e Links", com os Textos de Capa Frontal sendo "AGENDA VAISHNAVA", e com os Textos de Quarta Capa sendo "Uma agenda semanal transcendental, para você não perder de vista o que realmente importa". Uma cópia da licença é incluída na seção intitulada "GNU Free Documentation License".</v>
      </c>
      <c r="D17" s="1" t="s">
        <v>18</v>
      </c>
      <c r="E17" s="1" t="s">
        <v>108</v>
      </c>
      <c r="F17" s="1" t="s">
        <v>109</v>
      </c>
    </row>
    <row r="18" spans="1:6">
      <c r="A18" s="624">
        <f t="shared" si="0"/>
        <v>208</v>
      </c>
      <c r="B18" s="1" t="s">
        <v>110</v>
      </c>
      <c r="C18" s="1" t="str">
        <f t="shared" ca="1" si="1"/>
        <v>NO WARRANTY</v>
      </c>
      <c r="D18" s="1" t="s">
        <v>111</v>
      </c>
      <c r="E18" s="1" t="s">
        <v>111</v>
      </c>
      <c r="F18" s="1" t="s">
        <v>111</v>
      </c>
    </row>
    <row r="19" spans="1:6">
      <c r="A19" s="624">
        <f t="shared" si="0"/>
        <v>209</v>
      </c>
      <c r="B19" s="1" t="s">
        <v>112</v>
      </c>
      <c r="C19" s="1" t="str">
        <f t="shared" ca="1" si="1"/>
        <v>This document could include technical or other mistakes, inaccuracies, or typographical errors. This document is distributed in the hope that it will be useful, but it is provided "as is" WITHOUT WARRANTY OF ANY KIND, either express or implied, including, but not limited to, the implied warranties of express or implied, including, but not limited to, the implied warranties of merchantability or fitness for a particular purpose, or the warranty of non-infringement. See the GNU General Public License for more details.</v>
      </c>
      <c r="D19" s="1" t="s">
        <v>113</v>
      </c>
      <c r="E19" s="1" t="s">
        <v>113</v>
      </c>
      <c r="F19" s="1" t="s">
        <v>113</v>
      </c>
    </row>
    <row r="20" spans="1:6">
      <c r="A20" s="624">
        <f t="shared" si="0"/>
        <v>210</v>
      </c>
      <c r="B20" s="1" t="s">
        <v>114</v>
      </c>
      <c r="C20" s="1" t="str">
        <f t="shared" ca="1" si="1"/>
        <v>In case that you or any reader of this document sends a reply with information,  feedback, data, questions, commentaries, suggestions, etc. with relation to the content of this document, this reply the author will be considered NOT confidential and he reserves the right to reproduce, to use, to divulge and to distribute the reply for third, without restrictions. You agree to allowing that the author uses any idea, technique or concept contained in its reply with any end, including, but not limited to, the perfectioning of this document.</v>
      </c>
      <c r="D20" s="1" t="s">
        <v>115</v>
      </c>
      <c r="E20" s="1" t="s">
        <v>115</v>
      </c>
      <c r="F20" s="1" t="s">
        <v>115</v>
      </c>
    </row>
    <row r="21" spans="1:6">
      <c r="A21" s="624">
        <f t="shared" si="0"/>
        <v>211</v>
      </c>
      <c r="B21" s="1" t="s">
        <v>116</v>
      </c>
      <c r="C21" s="1" t="str">
        <f t="shared" ca="1" si="1"/>
        <v>AUSÊNCIA DE GARANTIAS</v>
      </c>
      <c r="E21" s="1" t="s">
        <v>117</v>
      </c>
      <c r="F21" s="1" t="s">
        <v>118</v>
      </c>
    </row>
    <row r="22" spans="1:6">
      <c r="A22" s="624">
        <f t="shared" si="0"/>
        <v>212</v>
      </c>
      <c r="B22" s="1" t="s">
        <v>119</v>
      </c>
      <c r="C22" s="1" t="str">
        <f t="shared" ca="1" si="1"/>
        <v>Este documento poderá conter imprecisões técnicas, ou erros tipográficos ou de outros tipos. Este documento é fornecido na expectativa de que seja útil, mas "da maneira como se encontra", SEM GARANTIAS DE QUALQUER ESPÉCIE, expressas ou implícitas, incluindo, mas não limitadas, às garantias implícitas de comerciabilidade, adequação a um determinado propósito ou não-infração. Consulte a Licença Pública Geral GNU para obter mais detalhes.</v>
      </c>
      <c r="D22" s="1" t="s">
        <v>18</v>
      </c>
      <c r="E22" s="1" t="s">
        <v>120</v>
      </c>
      <c r="F22" s="1" t="s">
        <v>121</v>
      </c>
    </row>
    <row r="23" spans="1:6">
      <c r="A23" s="624">
        <f t="shared" si="0"/>
        <v>213</v>
      </c>
      <c r="B23" s="1" t="s">
        <v>122</v>
      </c>
      <c r="C23" s="1" t="str">
        <f t="shared" ca="1" si="1"/>
        <v>Caso você ou qualquer leitor deste documento envie uma resposta com informações, feedback, dados, perguntas, comentários, sugestões etc. com relação ao conteúdo deste documento, essa resposta será considerada NÃO confidencial e o autor se reserva o direito de reproduzir, usar, divulgar e distribuir a resposta para terceiros, sem restrições. Você concorda em permitir que o autor utilize qualquer idéia, técnica ou conceito contido na sua resposta com qualquer fim, incluindo, mas não se limitando, ao aperfeiçoamento deste documento.</v>
      </c>
      <c r="E23" s="1" t="s">
        <v>123</v>
      </c>
      <c r="F23" s="1" t="s">
        <v>124</v>
      </c>
    </row>
    <row r="24" spans="1:6" customFormat="1" ht="15">
      <c r="A24" s="624">
        <f t="shared" si="0"/>
        <v>214</v>
      </c>
      <c r="B24" s="572" t="s">
        <v>2339</v>
      </c>
      <c r="C24" s="572" t="str">
        <f t="shared" ca="1" si="1"/>
        <v>PERMISSION FOR USING BBT WORKS</v>
      </c>
      <c r="D24" s="590" t="s">
        <v>2378</v>
      </c>
      <c r="E24" s="590" t="s">
        <v>2378</v>
      </c>
      <c r="F24" s="572" t="s">
        <v>2378</v>
      </c>
    </row>
    <row r="25" spans="1:6" customFormat="1" ht="15">
      <c r="A25" s="624">
        <f t="shared" si="0"/>
        <v>215</v>
      </c>
      <c r="B25" s="572" t="s">
        <v>2340</v>
      </c>
      <c r="C25" s="572" t="str">
        <f t="shared" ca="1" si="1"/>
        <v>Quotes from Bhagavad-gita As It Is, Srimad-Bhagavatam, Nectar of Instruction and Sri Isopanisad courtesy of The Bhaktivedanta Book Trust International, Inc. (www.krishna.com) Used with permission. ("fair use")</v>
      </c>
      <c r="D25" s="572" t="s">
        <v>2337</v>
      </c>
      <c r="E25" s="572" t="s">
        <v>2337</v>
      </c>
      <c r="F25" s="572" t="s">
        <v>2337</v>
      </c>
    </row>
    <row r="26" spans="1:6" customFormat="1" ht="15">
      <c r="A26" s="624">
        <f t="shared" si="0"/>
        <v>216</v>
      </c>
      <c r="B26" s="572" t="s">
        <v>2341</v>
      </c>
      <c r="C26" s="572" t="str">
        <f t="shared" ca="1" si="1"/>
        <v>PERMISSÃO PARA USO DOS TRABALHOS DA BBT</v>
      </c>
      <c r="D26" s="572" t="s">
        <v>18</v>
      </c>
      <c r="E26" s="572" t="s">
        <v>2380</v>
      </c>
      <c r="F26" s="572" t="s">
        <v>2379</v>
      </c>
    </row>
    <row r="27" spans="1:6" customFormat="1" ht="15">
      <c r="A27" s="624">
        <f t="shared" si="0"/>
        <v>217</v>
      </c>
      <c r="B27" s="572" t="s">
        <v>2342</v>
      </c>
      <c r="C27" s="572" t="str">
        <f t="shared" ca="1" si="1"/>
        <v>Citações do Bhagavad-gita Como Ele É, Srimad-Bhagavatam, Nectar da Instrução and Sri Isopanisad cortesia da Bhaktivedanta Book Trust International, Inc. (www.krishna.com) Usado com permissão. ("uso justo")</v>
      </c>
      <c r="D27" s="572" t="s">
        <v>18</v>
      </c>
      <c r="E27" s="572" t="s">
        <v>2343</v>
      </c>
      <c r="F27" s="572" t="s">
        <v>2338</v>
      </c>
    </row>
    <row r="28" spans="1:6">
      <c r="A28" s="624">
        <f t="shared" si="0"/>
        <v>300</v>
      </c>
      <c r="B28" s="337" t="s">
        <v>197</v>
      </c>
      <c r="C28" s="337" t="str">
        <f t="shared" ref="C28:C79" ca="1" si="2">OFFSET(C28,0,$C$1)</f>
        <v>Dados Pessoais</v>
      </c>
      <c r="D28" s="337" t="s">
        <v>21</v>
      </c>
      <c r="E28" s="337" t="s">
        <v>126</v>
      </c>
      <c r="F28" s="337" t="s">
        <v>127</v>
      </c>
    </row>
    <row r="29" spans="1:6">
      <c r="A29" s="624">
        <f t="shared" si="0"/>
        <v>301</v>
      </c>
      <c r="B29" s="339" t="s">
        <v>198</v>
      </c>
      <c r="C29" s="339" t="str">
        <f t="shared" ca="1" si="2"/>
        <v>Dados Pessoais</v>
      </c>
      <c r="D29" s="339" t="s">
        <v>21</v>
      </c>
      <c r="E29" s="339" t="s">
        <v>126</v>
      </c>
      <c r="F29" s="339" t="s">
        <v>127</v>
      </c>
    </row>
    <row r="30" spans="1:6">
      <c r="A30" s="624">
        <f t="shared" si="0"/>
        <v>302</v>
      </c>
      <c r="B30" s="1" t="s">
        <v>199</v>
      </c>
      <c r="C30" s="1" t="str">
        <f t="shared" ca="1" si="2"/>
        <v>DADOS PESSOAIS</v>
      </c>
      <c r="D30" s="1" t="s">
        <v>200</v>
      </c>
      <c r="E30" s="1" t="s">
        <v>201</v>
      </c>
      <c r="F30" s="1" t="s">
        <v>202</v>
      </c>
    </row>
    <row r="31" spans="1:6">
      <c r="A31" s="624">
        <f t="shared" si="0"/>
        <v>303</v>
      </c>
      <c r="B31" s="1" t="s">
        <v>203</v>
      </c>
      <c r="C31" s="1" t="str">
        <f t="shared" ca="1" si="2"/>
        <v>DADOS COMERCIAIS</v>
      </c>
      <c r="D31" s="1" t="s">
        <v>204</v>
      </c>
      <c r="E31" s="1" t="s">
        <v>205</v>
      </c>
      <c r="F31" s="1" t="s">
        <v>206</v>
      </c>
    </row>
    <row r="32" spans="1:6">
      <c r="A32" s="624">
        <f t="shared" si="0"/>
        <v>304</v>
      </c>
      <c r="B32" s="1" t="s">
        <v>207</v>
      </c>
      <c r="C32" s="1" t="str">
        <f t="shared" ca="1" si="2"/>
        <v>EMERGÊNCIA</v>
      </c>
      <c r="D32" s="1" t="s">
        <v>208</v>
      </c>
      <c r="E32" s="1" t="s">
        <v>209</v>
      </c>
      <c r="F32" s="1" t="s">
        <v>210</v>
      </c>
    </row>
    <row r="33" spans="1:6">
      <c r="A33" s="624">
        <f t="shared" si="0"/>
        <v>305</v>
      </c>
      <c r="B33" s="1" t="s">
        <v>211</v>
      </c>
      <c r="C33" s="1" t="str">
        <f t="shared" ca="1" si="2"/>
        <v>Nome</v>
      </c>
      <c r="D33" s="1" t="s">
        <v>212</v>
      </c>
      <c r="E33" s="1" t="s">
        <v>213</v>
      </c>
      <c r="F33" s="1" t="s">
        <v>214</v>
      </c>
    </row>
    <row r="34" spans="1:6">
      <c r="A34" s="624">
        <f t="shared" si="0"/>
        <v>306</v>
      </c>
      <c r="B34" s="1" t="s">
        <v>215</v>
      </c>
      <c r="C34" s="1" t="str">
        <f t="shared" ca="1" si="2"/>
        <v>Endereço</v>
      </c>
      <c r="D34" s="1" t="s">
        <v>216</v>
      </c>
      <c r="E34" s="1" t="s">
        <v>217</v>
      </c>
      <c r="F34" s="1" t="s">
        <v>218</v>
      </c>
    </row>
    <row r="35" spans="1:6">
      <c r="A35" s="624">
        <f t="shared" si="0"/>
        <v>307</v>
      </c>
      <c r="B35" s="1" t="s">
        <v>219</v>
      </c>
      <c r="C35" s="1" t="str">
        <f t="shared" ca="1" si="2"/>
        <v>Cidade</v>
      </c>
      <c r="D35" s="1" t="s">
        <v>22</v>
      </c>
      <c r="E35" s="1" t="s">
        <v>220</v>
      </c>
      <c r="F35" s="1" t="s">
        <v>15</v>
      </c>
    </row>
    <row r="36" spans="1:6">
      <c r="A36" s="624">
        <f t="shared" si="0"/>
        <v>308</v>
      </c>
      <c r="B36" s="1" t="s">
        <v>221</v>
      </c>
      <c r="C36" s="1" t="str">
        <f t="shared" ca="1" si="2"/>
        <v>CEP</v>
      </c>
      <c r="D36" s="1" t="s">
        <v>222</v>
      </c>
      <c r="E36" s="1" t="s">
        <v>223</v>
      </c>
      <c r="F36" s="1" t="s">
        <v>224</v>
      </c>
    </row>
    <row r="37" spans="1:6">
      <c r="A37" s="624">
        <f t="shared" si="0"/>
        <v>309</v>
      </c>
      <c r="B37" s="1" t="s">
        <v>225</v>
      </c>
      <c r="C37" s="1" t="str">
        <f t="shared" ca="1" si="2"/>
        <v>Estado</v>
      </c>
      <c r="D37" s="1" t="s">
        <v>226</v>
      </c>
      <c r="E37" s="1" t="s">
        <v>227</v>
      </c>
      <c r="F37" s="1" t="s">
        <v>228</v>
      </c>
    </row>
    <row r="38" spans="1:6">
      <c r="A38" s="624">
        <f t="shared" si="0"/>
        <v>310</v>
      </c>
      <c r="B38" s="1" t="s">
        <v>229</v>
      </c>
      <c r="C38" s="1" t="str">
        <f t="shared" ca="1" si="2"/>
        <v>Fone</v>
      </c>
      <c r="D38" s="1" t="s">
        <v>230</v>
      </c>
      <c r="E38" s="1" t="s">
        <v>231</v>
      </c>
      <c r="F38" s="1" t="s">
        <v>232</v>
      </c>
    </row>
    <row r="39" spans="1:6">
      <c r="A39" s="624">
        <f t="shared" si="0"/>
        <v>311</v>
      </c>
      <c r="B39" s="1" t="s">
        <v>233</v>
      </c>
      <c r="C39" s="1" t="str">
        <f t="shared" ca="1" si="2"/>
        <v>Celular</v>
      </c>
      <c r="D39" s="1" t="s">
        <v>234</v>
      </c>
      <c r="E39" s="1" t="s">
        <v>235</v>
      </c>
      <c r="F39" s="1" t="s">
        <v>235</v>
      </c>
    </row>
    <row r="40" spans="1:6">
      <c r="A40" s="624">
        <f t="shared" si="0"/>
        <v>312</v>
      </c>
      <c r="B40" s="1" t="s">
        <v>237</v>
      </c>
      <c r="C40" s="1" t="str">
        <f t="shared" ca="1" si="2"/>
        <v>E-mail</v>
      </c>
      <c r="D40" s="1" t="s">
        <v>238</v>
      </c>
      <c r="E40" s="1" t="s">
        <v>238</v>
      </c>
      <c r="F40" s="1" t="s">
        <v>238</v>
      </c>
    </row>
    <row r="41" spans="1:6">
      <c r="A41" s="624">
        <f t="shared" si="0"/>
        <v>313</v>
      </c>
      <c r="B41" s="1" t="s">
        <v>239</v>
      </c>
      <c r="C41" s="1" t="str">
        <f t="shared" ca="1" si="2"/>
        <v>RG</v>
      </c>
      <c r="D41" s="1" t="s">
        <v>240</v>
      </c>
      <c r="E41" s="1" t="s">
        <v>240</v>
      </c>
      <c r="F41" s="1" t="s">
        <v>241</v>
      </c>
    </row>
    <row r="42" spans="1:6">
      <c r="A42" s="624">
        <f t="shared" si="0"/>
        <v>314</v>
      </c>
      <c r="B42" s="340" t="s">
        <v>242</v>
      </c>
      <c r="C42" s="340" t="str">
        <f t="shared" ca="1" si="2"/>
        <v>CPF</v>
      </c>
      <c r="D42" s="340" t="s">
        <v>243</v>
      </c>
      <c r="E42" s="340" t="s">
        <v>243</v>
      </c>
      <c r="F42" s="340" t="s">
        <v>243</v>
      </c>
    </row>
    <row r="43" spans="1:6">
      <c r="A43" s="624">
        <f t="shared" si="0"/>
        <v>315</v>
      </c>
      <c r="B43" s="1" t="s">
        <v>244</v>
      </c>
      <c r="C43" s="1" t="str">
        <f t="shared" ca="1" si="2"/>
        <v>T. Eleitor</v>
      </c>
      <c r="D43" s="1" t="s">
        <v>245</v>
      </c>
      <c r="E43" s="1" t="s">
        <v>246</v>
      </c>
      <c r="F43" s="1" t="s">
        <v>247</v>
      </c>
    </row>
    <row r="44" spans="1:6">
      <c r="A44" s="624">
        <f t="shared" si="0"/>
        <v>316</v>
      </c>
      <c r="B44" s="1" t="s">
        <v>248</v>
      </c>
      <c r="C44" s="1" t="str">
        <f t="shared" ca="1" si="2"/>
        <v>Zona</v>
      </c>
      <c r="D44" s="1" t="s">
        <v>249</v>
      </c>
      <c r="E44" s="1" t="s">
        <v>250</v>
      </c>
      <c r="F44" s="1" t="s">
        <v>251</v>
      </c>
    </row>
    <row r="45" spans="1:6">
      <c r="A45" s="624">
        <f t="shared" si="0"/>
        <v>317</v>
      </c>
      <c r="B45" s="1" t="s">
        <v>252</v>
      </c>
      <c r="C45" s="1" t="str">
        <f t="shared" ca="1" si="2"/>
        <v>Seção</v>
      </c>
      <c r="D45" s="1" t="s">
        <v>253</v>
      </c>
      <c r="E45" s="1" t="s">
        <v>254</v>
      </c>
      <c r="F45" s="1" t="s">
        <v>255</v>
      </c>
    </row>
    <row r="46" spans="1:6">
      <c r="A46" s="624">
        <f t="shared" si="0"/>
        <v>318</v>
      </c>
      <c r="B46" s="1" t="s">
        <v>256</v>
      </c>
      <c r="C46" s="1" t="str">
        <f t="shared" ca="1" si="2"/>
        <v>Passaporte</v>
      </c>
      <c r="D46" s="1" t="s">
        <v>257</v>
      </c>
      <c r="E46" s="1" t="s">
        <v>258</v>
      </c>
      <c r="F46" s="1" t="s">
        <v>259</v>
      </c>
    </row>
    <row r="47" spans="1:6">
      <c r="A47" s="624">
        <f t="shared" si="0"/>
        <v>319</v>
      </c>
      <c r="B47" s="1" t="s">
        <v>260</v>
      </c>
      <c r="C47" s="1" t="str">
        <f t="shared" ca="1" si="2"/>
        <v>Validade</v>
      </c>
      <c r="D47" s="1" t="s">
        <v>261</v>
      </c>
      <c r="E47" s="1" t="s">
        <v>262</v>
      </c>
      <c r="F47" s="1" t="s">
        <v>263</v>
      </c>
    </row>
    <row r="48" spans="1:6">
      <c r="A48" s="624">
        <f t="shared" si="0"/>
        <v>320</v>
      </c>
      <c r="B48" s="1" t="s">
        <v>264</v>
      </c>
      <c r="C48" s="1" t="str">
        <f t="shared" ca="1" si="2"/>
        <v>Cart. Militar</v>
      </c>
      <c r="D48" s="1" t="s">
        <v>265</v>
      </c>
      <c r="E48" s="1" t="s">
        <v>266</v>
      </c>
      <c r="F48" s="1" t="s">
        <v>267</v>
      </c>
    </row>
    <row r="49" spans="1:6">
      <c r="A49" s="624">
        <f t="shared" si="0"/>
        <v>321</v>
      </c>
      <c r="B49" s="1" t="s">
        <v>268</v>
      </c>
      <c r="C49" s="1" t="str">
        <f t="shared" ca="1" si="2"/>
        <v>Certif. Reservista</v>
      </c>
      <c r="D49" s="1" t="s">
        <v>269</v>
      </c>
      <c r="E49" s="1" t="s">
        <v>270</v>
      </c>
      <c r="F49" s="1" t="s">
        <v>271</v>
      </c>
    </row>
    <row r="50" spans="1:6">
      <c r="A50" s="624">
        <f t="shared" si="0"/>
        <v>322</v>
      </c>
      <c r="B50" s="1" t="s">
        <v>272</v>
      </c>
      <c r="C50" s="1" t="str">
        <f t="shared" ca="1" si="2"/>
        <v>Habilitação</v>
      </c>
      <c r="D50" s="1" t="s">
        <v>273</v>
      </c>
      <c r="E50" s="1" t="s">
        <v>274</v>
      </c>
      <c r="F50" s="1" t="s">
        <v>275</v>
      </c>
    </row>
    <row r="51" spans="1:6">
      <c r="A51" s="624">
        <f t="shared" si="0"/>
        <v>323</v>
      </c>
      <c r="B51" s="1" t="s">
        <v>276</v>
      </c>
      <c r="C51" s="1" t="str">
        <f t="shared" ca="1" si="2"/>
        <v>Vcto.   Ex.  Saúde</v>
      </c>
      <c r="D51" s="1" t="s">
        <v>277</v>
      </c>
      <c r="E51" s="1" t="s">
        <v>262</v>
      </c>
      <c r="F51" s="1" t="s">
        <v>278</v>
      </c>
    </row>
    <row r="52" spans="1:6">
      <c r="A52" s="624">
        <f t="shared" si="0"/>
        <v>324</v>
      </c>
      <c r="B52" s="1" t="s">
        <v>279</v>
      </c>
      <c r="C52" s="1" t="str">
        <f t="shared" ca="1" si="2"/>
        <v>Veículo</v>
      </c>
      <c r="D52" s="1" t="s">
        <v>280</v>
      </c>
      <c r="E52" s="1" t="s">
        <v>281</v>
      </c>
      <c r="F52" s="1" t="s">
        <v>282</v>
      </c>
    </row>
    <row r="53" spans="1:6">
      <c r="A53" s="624">
        <f t="shared" si="0"/>
        <v>325</v>
      </c>
      <c r="B53" s="1" t="s">
        <v>283</v>
      </c>
      <c r="C53" s="1" t="str">
        <f t="shared" ca="1" si="2"/>
        <v>Placa</v>
      </c>
      <c r="D53" s="1" t="s">
        <v>284</v>
      </c>
      <c r="E53" s="1" t="s">
        <v>285</v>
      </c>
      <c r="F53" s="1" t="s">
        <v>285</v>
      </c>
    </row>
    <row r="54" spans="1:6">
      <c r="A54" s="624">
        <f t="shared" si="0"/>
        <v>326</v>
      </c>
      <c r="B54" s="1" t="s">
        <v>286</v>
      </c>
      <c r="C54" s="1" t="str">
        <f t="shared" ca="1" si="2"/>
        <v>Nº Chassi</v>
      </c>
      <c r="D54" s="1" t="s">
        <v>287</v>
      </c>
      <c r="E54" s="1" t="s">
        <v>288</v>
      </c>
      <c r="F54" s="1" t="s">
        <v>289</v>
      </c>
    </row>
    <row r="55" spans="1:6">
      <c r="A55" s="624">
        <f t="shared" si="0"/>
        <v>327</v>
      </c>
      <c r="B55" s="1" t="s">
        <v>290</v>
      </c>
      <c r="C55" s="1" t="str">
        <f t="shared" ca="1" si="2"/>
        <v>Cód. Renavam</v>
      </c>
      <c r="D55" s="1" t="s">
        <v>291</v>
      </c>
      <c r="E55" s="1" t="s">
        <v>292</v>
      </c>
      <c r="F55" s="1" t="s">
        <v>293</v>
      </c>
    </row>
    <row r="56" spans="1:6">
      <c r="A56" s="624">
        <f t="shared" si="0"/>
        <v>328</v>
      </c>
      <c r="B56" s="1" t="s">
        <v>294</v>
      </c>
      <c r="C56" s="1" t="str">
        <f t="shared" ca="1" si="2"/>
        <v>Cia. Seguro</v>
      </c>
      <c r="D56" s="1" t="s">
        <v>295</v>
      </c>
      <c r="E56" s="1" t="s">
        <v>296</v>
      </c>
      <c r="F56" s="1" t="s">
        <v>297</v>
      </c>
    </row>
    <row r="57" spans="1:6">
      <c r="A57" s="624">
        <f t="shared" si="0"/>
        <v>329</v>
      </c>
      <c r="B57" s="1" t="s">
        <v>298</v>
      </c>
      <c r="C57" s="1" t="str">
        <f t="shared" ca="1" si="2"/>
        <v>Vcto. Seguro Obr.</v>
      </c>
      <c r="D57" s="1" t="s">
        <v>299</v>
      </c>
      <c r="E57" s="1" t="s">
        <v>262</v>
      </c>
      <c r="F57" s="1" t="s">
        <v>300</v>
      </c>
    </row>
    <row r="58" spans="1:6">
      <c r="A58" s="624">
        <f t="shared" si="0"/>
        <v>330</v>
      </c>
      <c r="B58" s="1" t="s">
        <v>301</v>
      </c>
      <c r="C58" s="1" t="str">
        <f t="shared" ca="1" si="2"/>
        <v>Nome</v>
      </c>
      <c r="D58" s="1" t="s">
        <v>212</v>
      </c>
      <c r="E58" s="1" t="s">
        <v>213</v>
      </c>
      <c r="F58" s="1" t="s">
        <v>214</v>
      </c>
    </row>
    <row r="59" spans="1:6">
      <c r="A59" s="624">
        <f t="shared" si="0"/>
        <v>331</v>
      </c>
      <c r="B59" s="1" t="s">
        <v>302</v>
      </c>
      <c r="C59" s="1" t="str">
        <f t="shared" ca="1" si="2"/>
        <v>Endereço</v>
      </c>
      <c r="D59" s="1" t="s">
        <v>216</v>
      </c>
      <c r="E59" s="1" t="s">
        <v>303</v>
      </c>
      <c r="F59" s="1" t="s">
        <v>218</v>
      </c>
    </row>
    <row r="60" spans="1:6">
      <c r="A60" s="624">
        <f t="shared" si="0"/>
        <v>332</v>
      </c>
      <c r="B60" s="340" t="s">
        <v>304</v>
      </c>
      <c r="C60" s="340" t="str">
        <f t="shared" ca="1" si="2"/>
        <v>Cidade</v>
      </c>
      <c r="D60" s="340" t="s">
        <v>22</v>
      </c>
      <c r="E60" s="340" t="s">
        <v>220</v>
      </c>
      <c r="F60" s="340" t="s">
        <v>15</v>
      </c>
    </row>
    <row r="61" spans="1:6">
      <c r="A61" s="624">
        <f t="shared" si="0"/>
        <v>333</v>
      </c>
      <c r="B61" s="1" t="s">
        <v>305</v>
      </c>
      <c r="C61" s="1" t="str">
        <f t="shared" ca="1" si="2"/>
        <v>CEP</v>
      </c>
      <c r="D61" s="1" t="s">
        <v>222</v>
      </c>
      <c r="E61" s="1" t="s">
        <v>223</v>
      </c>
      <c r="F61" s="1" t="s">
        <v>224</v>
      </c>
    </row>
    <row r="62" spans="1:6">
      <c r="A62" s="624">
        <f t="shared" si="0"/>
        <v>334</v>
      </c>
      <c r="B62" s="1" t="s">
        <v>306</v>
      </c>
      <c r="C62" s="1" t="str">
        <f t="shared" ca="1" si="2"/>
        <v>Estado</v>
      </c>
      <c r="D62" s="1" t="s">
        <v>226</v>
      </c>
      <c r="E62" s="1" t="s">
        <v>228</v>
      </c>
      <c r="F62" s="1" t="s">
        <v>228</v>
      </c>
    </row>
    <row r="63" spans="1:6">
      <c r="A63" s="624">
        <f t="shared" si="0"/>
        <v>335</v>
      </c>
      <c r="B63" s="340" t="s">
        <v>1591</v>
      </c>
      <c r="C63" s="340" t="str">
        <f t="shared" ca="1" si="2"/>
        <v>Fone</v>
      </c>
      <c r="D63" s="340" t="s">
        <v>230</v>
      </c>
      <c r="E63" s="340" t="s">
        <v>231</v>
      </c>
      <c r="F63" s="340" t="s">
        <v>232</v>
      </c>
    </row>
    <row r="64" spans="1:6">
      <c r="A64" s="624">
        <f t="shared" si="0"/>
        <v>336</v>
      </c>
      <c r="B64" s="1" t="s">
        <v>307</v>
      </c>
      <c r="C64" s="1" t="str">
        <f t="shared" ca="1" si="2"/>
        <v>Fax</v>
      </c>
      <c r="D64" s="1" t="s">
        <v>236</v>
      </c>
      <c r="E64" s="1" t="s">
        <v>236</v>
      </c>
      <c r="F64" s="1" t="s">
        <v>236</v>
      </c>
    </row>
    <row r="65" spans="1:6">
      <c r="A65" s="624">
        <f t="shared" si="0"/>
        <v>337</v>
      </c>
      <c r="B65" s="1" t="s">
        <v>308</v>
      </c>
      <c r="C65" s="1" t="str">
        <f t="shared" ca="1" si="2"/>
        <v>E-mail 1</v>
      </c>
      <c r="D65" s="1" t="s">
        <v>309</v>
      </c>
      <c r="E65" s="1" t="s">
        <v>309</v>
      </c>
      <c r="F65" s="1" t="s">
        <v>309</v>
      </c>
    </row>
    <row r="66" spans="1:6">
      <c r="A66" s="624">
        <f t="shared" si="0"/>
        <v>338</v>
      </c>
      <c r="B66" s="1" t="s">
        <v>310</v>
      </c>
      <c r="C66" s="1" t="str">
        <f t="shared" ca="1" si="2"/>
        <v>E-mail 2</v>
      </c>
      <c r="D66" s="1" t="s">
        <v>311</v>
      </c>
      <c r="E66" s="1" t="s">
        <v>311</v>
      </c>
      <c r="F66" s="1" t="s">
        <v>311</v>
      </c>
    </row>
    <row r="67" spans="1:6">
      <c r="A67" s="624">
        <f t="shared" si="0"/>
        <v>339</v>
      </c>
      <c r="B67" s="1" t="s">
        <v>312</v>
      </c>
      <c r="C67" s="1" t="str">
        <f t="shared" ca="1" si="2"/>
        <v>WebSite</v>
      </c>
      <c r="D67" s="1" t="s">
        <v>313</v>
      </c>
      <c r="E67" s="1" t="s">
        <v>313</v>
      </c>
      <c r="F67" s="1" t="s">
        <v>313</v>
      </c>
    </row>
    <row r="68" spans="1:6">
      <c r="A68" s="624">
        <f t="shared" ref="A68:A131" si="3">IF(RIGHT(B68,8)="_section",(INT(A67/100)+1)*100,A67+1)</f>
        <v>340</v>
      </c>
      <c r="B68" s="1" t="s">
        <v>314</v>
      </c>
      <c r="C68" s="1" t="str">
        <f t="shared" ca="1" si="2"/>
        <v>CNPJ</v>
      </c>
      <c r="D68" s="1" t="s">
        <v>315</v>
      </c>
      <c r="E68" s="1" t="s">
        <v>316</v>
      </c>
      <c r="F68" s="1" t="s">
        <v>317</v>
      </c>
    </row>
    <row r="69" spans="1:6">
      <c r="A69" s="624">
        <f t="shared" si="3"/>
        <v>341</v>
      </c>
      <c r="B69" s="1" t="s">
        <v>318</v>
      </c>
      <c r="C69" s="1" t="str">
        <f t="shared" ca="1" si="2"/>
        <v>I.E.</v>
      </c>
      <c r="D69" s="1" t="s">
        <v>319</v>
      </c>
      <c r="E69" s="1" t="s">
        <v>320</v>
      </c>
      <c r="F69" s="1" t="s">
        <v>320</v>
      </c>
    </row>
    <row r="70" spans="1:6">
      <c r="A70" s="624">
        <f t="shared" si="3"/>
        <v>342</v>
      </c>
      <c r="B70" s="1" t="s">
        <v>321</v>
      </c>
      <c r="C70" s="1" t="str">
        <f t="shared" ca="1" si="2"/>
        <v>I.M.</v>
      </c>
      <c r="D70" s="1" t="s">
        <v>322</v>
      </c>
      <c r="E70" s="1" t="s">
        <v>323</v>
      </c>
      <c r="F70" s="1" t="s">
        <v>324</v>
      </c>
    </row>
    <row r="71" spans="1:6">
      <c r="A71" s="624">
        <f t="shared" si="3"/>
        <v>343</v>
      </c>
      <c r="B71" s="1" t="s">
        <v>325</v>
      </c>
      <c r="C71" s="1" t="str">
        <f t="shared" ca="1" si="2"/>
        <v>Grupo Sangüíneo</v>
      </c>
      <c r="D71" s="1" t="s">
        <v>326</v>
      </c>
      <c r="E71" s="1" t="s">
        <v>327</v>
      </c>
      <c r="F71" s="1" t="s">
        <v>328</v>
      </c>
    </row>
    <row r="72" spans="1:6">
      <c r="A72" s="624">
        <f t="shared" si="3"/>
        <v>344</v>
      </c>
      <c r="B72" s="1" t="s">
        <v>329</v>
      </c>
      <c r="C72" s="1" t="str">
        <f t="shared" ca="1" si="2"/>
        <v>Tipo RH</v>
      </c>
      <c r="D72" s="1" t="s">
        <v>330</v>
      </c>
      <c r="E72" s="1" t="s">
        <v>331</v>
      </c>
      <c r="F72" s="1" t="s">
        <v>332</v>
      </c>
    </row>
    <row r="73" spans="1:6">
      <c r="A73" s="624">
        <f t="shared" si="3"/>
        <v>345</v>
      </c>
      <c r="B73" s="1" t="s">
        <v>333</v>
      </c>
      <c r="C73" s="1" t="str">
        <f t="shared" ca="1" si="2"/>
        <v>Médico</v>
      </c>
      <c r="D73" s="1" t="s">
        <v>334</v>
      </c>
      <c r="E73" s="1" t="s">
        <v>335</v>
      </c>
      <c r="F73" s="1" t="s">
        <v>336</v>
      </c>
    </row>
    <row r="74" spans="1:6">
      <c r="A74" s="624">
        <f t="shared" si="3"/>
        <v>346</v>
      </c>
      <c r="B74" s="1" t="s">
        <v>337</v>
      </c>
      <c r="C74" s="1" t="str">
        <f t="shared" ca="1" si="2"/>
        <v>Celular</v>
      </c>
      <c r="D74" s="1" t="s">
        <v>234</v>
      </c>
      <c r="E74" s="1" t="s">
        <v>235</v>
      </c>
      <c r="F74" s="1" t="s">
        <v>235</v>
      </c>
    </row>
    <row r="75" spans="1:6">
      <c r="A75" s="624">
        <f t="shared" si="3"/>
        <v>347</v>
      </c>
      <c r="B75" s="1" t="s">
        <v>338</v>
      </c>
      <c r="C75" s="1" t="str">
        <f t="shared" ca="1" si="2"/>
        <v>Tel. Consultório</v>
      </c>
      <c r="D75" s="1" t="s">
        <v>339</v>
      </c>
      <c r="E75" s="1" t="s">
        <v>340</v>
      </c>
      <c r="F75" s="1" t="s">
        <v>341</v>
      </c>
    </row>
    <row r="76" spans="1:6">
      <c r="A76" s="624">
        <f t="shared" si="3"/>
        <v>348</v>
      </c>
      <c r="B76" s="1" t="s">
        <v>342</v>
      </c>
      <c r="C76" s="1" t="str">
        <f t="shared" ca="1" si="2"/>
        <v>Tel. Residência</v>
      </c>
      <c r="D76" s="1" t="s">
        <v>343</v>
      </c>
      <c r="E76" s="1" t="s">
        <v>344</v>
      </c>
      <c r="F76" s="1" t="s">
        <v>345</v>
      </c>
    </row>
    <row r="77" spans="1:6">
      <c r="A77" s="624">
        <f t="shared" si="3"/>
        <v>349</v>
      </c>
      <c r="B77" s="1" t="s">
        <v>346</v>
      </c>
      <c r="C77" s="1" t="str">
        <f t="shared" ca="1" si="2"/>
        <v>Plano Saúde</v>
      </c>
      <c r="D77" s="1" t="s">
        <v>347</v>
      </c>
      <c r="E77" s="1" t="s">
        <v>348</v>
      </c>
      <c r="F77" s="1" t="s">
        <v>349</v>
      </c>
    </row>
    <row r="78" spans="1:6">
      <c r="A78" s="624">
        <f t="shared" si="3"/>
        <v>350</v>
      </c>
      <c r="B78" s="1" t="s">
        <v>350</v>
      </c>
      <c r="C78" s="1" t="str">
        <f t="shared" ca="1" si="2"/>
        <v>Fone</v>
      </c>
      <c r="D78" s="1" t="s">
        <v>230</v>
      </c>
      <c r="E78" s="1" t="s">
        <v>231</v>
      </c>
      <c r="F78" s="1" t="s">
        <v>232</v>
      </c>
    </row>
    <row r="79" spans="1:6">
      <c r="A79" s="624">
        <f t="shared" si="3"/>
        <v>351</v>
      </c>
      <c r="B79" s="1" t="s">
        <v>351</v>
      </c>
      <c r="C79" s="1" t="str">
        <f t="shared" ca="1" si="2"/>
        <v>Hospital</v>
      </c>
      <c r="D79" s="1" t="s">
        <v>352</v>
      </c>
      <c r="E79" s="1" t="s">
        <v>352</v>
      </c>
      <c r="F79" s="1" t="s">
        <v>352</v>
      </c>
    </row>
    <row r="80" spans="1:6">
      <c r="A80" s="624">
        <f t="shared" si="3"/>
        <v>352</v>
      </c>
      <c r="B80" s="1" t="s">
        <v>353</v>
      </c>
      <c r="C80" s="1" t="str">
        <f t="shared" ref="C80:C90" ca="1" si="4">OFFSET(C80,0,$C$1)</f>
        <v>Sou alérgico à</v>
      </c>
      <c r="D80" s="1" t="s">
        <v>354</v>
      </c>
      <c r="E80" s="1" t="s">
        <v>355</v>
      </c>
      <c r="F80" s="1" t="s">
        <v>356</v>
      </c>
    </row>
    <row r="81" spans="1:6">
      <c r="A81" s="624">
        <f t="shared" si="3"/>
        <v>353</v>
      </c>
      <c r="B81" s="1" t="s">
        <v>357</v>
      </c>
      <c r="C81" s="1" t="str">
        <f t="shared" ca="1" si="4"/>
        <v>Vacinação contra tétano:</v>
      </c>
      <c r="D81" s="1" t="s">
        <v>358</v>
      </c>
      <c r="E81" s="1" t="s">
        <v>359</v>
      </c>
      <c r="F81" s="1" t="s">
        <v>360</v>
      </c>
    </row>
    <row r="82" spans="1:6">
      <c r="A82" s="624">
        <f t="shared" si="3"/>
        <v>354</v>
      </c>
      <c r="B82" s="1" t="s">
        <v>361</v>
      </c>
      <c r="C82" s="1" t="str">
        <f t="shared" ca="1" si="4"/>
        <v>sim</v>
      </c>
      <c r="D82" s="1" t="s">
        <v>8</v>
      </c>
      <c r="E82" s="1" t="s">
        <v>362</v>
      </c>
      <c r="F82" s="1" t="s">
        <v>56</v>
      </c>
    </row>
    <row r="83" spans="1:6">
      <c r="A83" s="624">
        <f t="shared" si="3"/>
        <v>355</v>
      </c>
      <c r="B83" s="1" t="s">
        <v>363</v>
      </c>
      <c r="C83" s="1" t="str">
        <f t="shared" ca="1" si="4"/>
        <v>não</v>
      </c>
      <c r="D83" s="1" t="s">
        <v>364</v>
      </c>
      <c r="E83" s="1" t="s">
        <v>7</v>
      </c>
      <c r="F83" s="1" t="s">
        <v>57</v>
      </c>
    </row>
    <row r="84" spans="1:6">
      <c r="A84" s="624">
        <f t="shared" si="3"/>
        <v>356</v>
      </c>
      <c r="B84" s="1" t="s">
        <v>365</v>
      </c>
      <c r="C84" s="1" t="str">
        <f t="shared" ca="1" si="4"/>
        <v>Sofro de:</v>
      </c>
      <c r="D84" s="1" t="s">
        <v>366</v>
      </c>
      <c r="E84" s="1" t="s">
        <v>367</v>
      </c>
      <c r="F84" s="1" t="s">
        <v>368</v>
      </c>
    </row>
    <row r="85" spans="1:6">
      <c r="A85" s="624">
        <f t="shared" si="3"/>
        <v>357</v>
      </c>
      <c r="B85" s="1" t="s">
        <v>369</v>
      </c>
      <c r="C85" s="1" t="str">
        <f t="shared" ca="1" si="4"/>
        <v>Coração</v>
      </c>
      <c r="D85" s="1" t="s">
        <v>370</v>
      </c>
      <c r="E85" s="1" t="s">
        <v>371</v>
      </c>
      <c r="F85" s="1" t="s">
        <v>372</v>
      </c>
    </row>
    <row r="86" spans="1:6">
      <c r="A86" s="624">
        <f t="shared" si="3"/>
        <v>358</v>
      </c>
      <c r="B86" s="1" t="s">
        <v>373</v>
      </c>
      <c r="C86" s="1" t="str">
        <f t="shared" ca="1" si="4"/>
        <v>Hemofilia</v>
      </c>
      <c r="D86" s="1" t="s">
        <v>374</v>
      </c>
      <c r="E86" s="1" t="s">
        <v>375</v>
      </c>
      <c r="F86" s="1" t="s">
        <v>375</v>
      </c>
    </row>
    <row r="87" spans="1:6">
      <c r="A87" s="624">
        <f t="shared" si="3"/>
        <v>359</v>
      </c>
      <c r="B87" s="1" t="s">
        <v>376</v>
      </c>
      <c r="C87" s="1" t="str">
        <f t="shared" ca="1" si="4"/>
        <v>Eplepsia</v>
      </c>
      <c r="D87" s="1" t="s">
        <v>377</v>
      </c>
      <c r="E87" s="1" t="s">
        <v>378</v>
      </c>
      <c r="F87" s="1" t="s">
        <v>379</v>
      </c>
    </row>
    <row r="88" spans="1:6">
      <c r="A88" s="624">
        <f t="shared" si="3"/>
        <v>360</v>
      </c>
      <c r="B88" s="1" t="s">
        <v>380</v>
      </c>
      <c r="C88" s="1" t="str">
        <f t="shared" ca="1" si="4"/>
        <v>Diabetes</v>
      </c>
      <c r="D88" s="1" t="s">
        <v>381</v>
      </c>
      <c r="E88" s="1" t="s">
        <v>381</v>
      </c>
      <c r="F88" s="1" t="s">
        <v>381</v>
      </c>
    </row>
    <row r="89" spans="1:6">
      <c r="A89" s="624">
        <f t="shared" si="3"/>
        <v>361</v>
      </c>
      <c r="B89" s="1" t="s">
        <v>382</v>
      </c>
      <c r="C89" s="1" t="str">
        <f t="shared" ca="1" si="4"/>
        <v>Em caso de emergência avisar:</v>
      </c>
      <c r="D89" s="1" t="s">
        <v>383</v>
      </c>
      <c r="E89" s="1" t="s">
        <v>384</v>
      </c>
      <c r="F89" s="1" t="s">
        <v>385</v>
      </c>
    </row>
    <row r="90" spans="1:6">
      <c r="A90" s="624">
        <f t="shared" si="3"/>
        <v>362</v>
      </c>
      <c r="B90" s="1" t="s">
        <v>386</v>
      </c>
      <c r="C90" s="1" t="str">
        <f t="shared" ca="1" si="4"/>
        <v>Nome:</v>
      </c>
      <c r="D90" s="1" t="s">
        <v>387</v>
      </c>
      <c r="E90" s="1" t="s">
        <v>388</v>
      </c>
      <c r="F90" s="1" t="s">
        <v>389</v>
      </c>
    </row>
    <row r="91" spans="1:6">
      <c r="A91" s="624">
        <f t="shared" si="3"/>
        <v>363</v>
      </c>
      <c r="B91" s="1" t="s">
        <v>390</v>
      </c>
      <c r="C91" s="1" t="str">
        <f ca="1">OFFSET(C91,0,$C$1)</f>
        <v>Fone:</v>
      </c>
      <c r="D91" s="1" t="s">
        <v>391</v>
      </c>
      <c r="E91" s="1" t="s">
        <v>392</v>
      </c>
      <c r="F91" s="1" t="s">
        <v>393</v>
      </c>
    </row>
    <row r="92" spans="1:6">
      <c r="A92" s="624">
        <f t="shared" si="3"/>
        <v>364</v>
      </c>
      <c r="B92" s="1" t="s">
        <v>394</v>
      </c>
      <c r="C92" s="1" t="str">
        <f ca="1">OFFSET(C92,0,$C$1)</f>
        <v>Nome:</v>
      </c>
      <c r="D92" s="1" t="s">
        <v>387</v>
      </c>
      <c r="E92" s="1" t="s">
        <v>388</v>
      </c>
      <c r="F92" s="1" t="s">
        <v>389</v>
      </c>
    </row>
    <row r="93" spans="1:6">
      <c r="A93" s="624">
        <f t="shared" si="3"/>
        <v>365</v>
      </c>
      <c r="B93" s="1" t="s">
        <v>395</v>
      </c>
      <c r="C93" s="1" t="str">
        <f ca="1">OFFSET(C93,0,$C$1)</f>
        <v>Fone:</v>
      </c>
      <c r="D93" s="1" t="s">
        <v>391</v>
      </c>
      <c r="E93" s="1" t="s">
        <v>392</v>
      </c>
      <c r="F93" s="1" t="s">
        <v>393</v>
      </c>
    </row>
    <row r="94" spans="1:6">
      <c r="A94" s="624">
        <f t="shared" si="3"/>
        <v>400</v>
      </c>
      <c r="B94" s="337" t="s">
        <v>396</v>
      </c>
      <c r="C94" s="337" t="str">
        <f t="shared" ref="C94:C156" ca="1" si="5">OFFSET(C94,0,$C$1)</f>
        <v>Feriados</v>
      </c>
      <c r="D94" s="337" t="s">
        <v>397</v>
      </c>
      <c r="E94" s="337" t="s">
        <v>128</v>
      </c>
      <c r="F94" s="337" t="s">
        <v>129</v>
      </c>
    </row>
    <row r="95" spans="1:6">
      <c r="A95" s="624">
        <f t="shared" si="3"/>
        <v>401</v>
      </c>
      <c r="B95" s="339" t="s">
        <v>398</v>
      </c>
      <c r="C95" s="339" t="str">
        <f t="shared" ca="1" si="5"/>
        <v>Feriados</v>
      </c>
      <c r="D95" s="339" t="s">
        <v>397</v>
      </c>
      <c r="E95" s="339" t="s">
        <v>399</v>
      </c>
      <c r="F95" s="339" t="s">
        <v>129</v>
      </c>
    </row>
    <row r="96" spans="1:6">
      <c r="A96" s="624">
        <f t="shared" si="3"/>
        <v>402</v>
      </c>
      <c r="B96" s="1" t="s">
        <v>400</v>
      </c>
      <c r="C96" s="1" t="str">
        <f t="shared" ca="1" si="5"/>
        <v>FERIADOS, COMEMORAÇÕES E ANIVERSÁRIOS</v>
      </c>
      <c r="D96" s="1" t="s">
        <v>401</v>
      </c>
      <c r="E96" s="1" t="s">
        <v>402</v>
      </c>
      <c r="F96" s="1" t="s">
        <v>403</v>
      </c>
    </row>
    <row r="97" spans="1:6">
      <c r="A97" s="624">
        <f t="shared" si="3"/>
        <v>403</v>
      </c>
      <c r="B97" s="1" t="s">
        <v>404</v>
      </c>
      <c r="C97" s="1" t="str">
        <f t="shared" ca="1" si="5"/>
        <v>AUXILIAR PÁSCOA</v>
      </c>
      <c r="D97" s="1" t="s">
        <v>405</v>
      </c>
      <c r="E97" s="1" t="s">
        <v>406</v>
      </c>
      <c r="F97" s="1" t="s">
        <v>407</v>
      </c>
    </row>
    <row r="98" spans="1:6">
      <c r="A98" s="624">
        <f t="shared" si="3"/>
        <v>404</v>
      </c>
      <c r="B98" s="1" t="s">
        <v>408</v>
      </c>
      <c r="C98" s="1" t="str">
        <f t="shared" ca="1" si="5"/>
        <v>FIXOS</v>
      </c>
      <c r="D98" s="1" t="s">
        <v>409</v>
      </c>
      <c r="E98" s="1" t="s">
        <v>410</v>
      </c>
      <c r="F98" s="1" t="s">
        <v>411</v>
      </c>
    </row>
    <row r="99" spans="1:6">
      <c r="A99" s="624">
        <f t="shared" si="3"/>
        <v>405</v>
      </c>
      <c r="B99" s="1" t="s">
        <v>412</v>
      </c>
      <c r="C99" s="1" t="str">
        <f t="shared" ca="1" si="5"/>
        <v>MÓVEIS COM A PÁSCOA</v>
      </c>
      <c r="D99" s="1" t="s">
        <v>413</v>
      </c>
      <c r="E99" s="1" t="s">
        <v>414</v>
      </c>
      <c r="F99" s="1" t="s">
        <v>415</v>
      </c>
    </row>
    <row r="100" spans="1:6">
      <c r="A100" s="624">
        <f t="shared" si="3"/>
        <v>406</v>
      </c>
      <c r="B100" s="1" t="s">
        <v>416</v>
      </c>
      <c r="C100" s="1" t="str">
        <f t="shared" ca="1" si="5"/>
        <v>MÓVEIS - CERTO DIA DA SEMANA DE CERTO MÊS</v>
      </c>
      <c r="D100" s="1" t="s">
        <v>417</v>
      </c>
      <c r="E100" s="1" t="s">
        <v>418</v>
      </c>
      <c r="F100" s="1" t="s">
        <v>419</v>
      </c>
    </row>
    <row r="101" spans="1:6">
      <c r="A101" s="624">
        <f t="shared" si="3"/>
        <v>407</v>
      </c>
      <c r="B101" s="1" t="s">
        <v>420</v>
      </c>
      <c r="C101" s="1" t="str">
        <f t="shared" ca="1" si="5"/>
        <v>ESTAÇÕES DO ANO</v>
      </c>
      <c r="D101" s="1" t="s">
        <v>421</v>
      </c>
      <c r="E101" s="1" t="s">
        <v>422</v>
      </c>
      <c r="F101" s="1" t="s">
        <v>423</v>
      </c>
    </row>
    <row r="102" spans="1:6">
      <c r="A102" s="624">
        <f t="shared" si="3"/>
        <v>408</v>
      </c>
      <c r="B102" s="1" t="s">
        <v>424</v>
      </c>
      <c r="C102" s="1" t="str">
        <f t="shared" ca="1" si="5"/>
        <v>AUXILIAR DIA DA SEMANA</v>
      </c>
      <c r="D102" s="1" t="s">
        <v>425</v>
      </c>
      <c r="E102" s="1" t="s">
        <v>426</v>
      </c>
      <c r="F102" s="1" t="s">
        <v>427</v>
      </c>
    </row>
    <row r="103" spans="1:6">
      <c r="A103" s="624">
        <f t="shared" si="3"/>
        <v>409</v>
      </c>
      <c r="B103" s="1" t="s">
        <v>428</v>
      </c>
      <c r="C103" s="1" t="str">
        <f t="shared" ca="1" si="5"/>
        <v>Dia</v>
      </c>
      <c r="D103" s="1" t="s">
        <v>429</v>
      </c>
      <c r="E103" s="1" t="s">
        <v>430</v>
      </c>
      <c r="F103" s="1" t="s">
        <v>431</v>
      </c>
    </row>
    <row r="104" spans="1:6">
      <c r="A104" s="624">
        <f t="shared" si="3"/>
        <v>410</v>
      </c>
      <c r="B104" s="1" t="s">
        <v>432</v>
      </c>
      <c r="C104" s="1" t="str">
        <f t="shared" ca="1" si="5"/>
        <v>Mês</v>
      </c>
      <c r="D104" s="1" t="s">
        <v>433</v>
      </c>
      <c r="E104" s="1" t="s">
        <v>434</v>
      </c>
      <c r="F104" s="1" t="s">
        <v>435</v>
      </c>
    </row>
    <row r="105" spans="1:6">
      <c r="A105" s="624">
        <f t="shared" si="3"/>
        <v>411</v>
      </c>
      <c r="B105" s="1" t="s">
        <v>436</v>
      </c>
      <c r="C105" s="1" t="str">
        <f t="shared" ca="1" si="5"/>
        <v>Data</v>
      </c>
      <c r="D105" s="1" t="s">
        <v>437</v>
      </c>
      <c r="E105" s="1" t="s">
        <v>438</v>
      </c>
      <c r="F105" s="1" t="s">
        <v>439</v>
      </c>
    </row>
    <row r="106" spans="1:6">
      <c r="A106" s="624">
        <f t="shared" si="3"/>
        <v>412</v>
      </c>
      <c r="B106" s="1" t="s">
        <v>440</v>
      </c>
      <c r="C106" s="1" t="str">
        <f t="shared" ca="1" si="5"/>
        <v>Nome</v>
      </c>
      <c r="D106" s="1" t="s">
        <v>212</v>
      </c>
      <c r="E106" s="1" t="s">
        <v>213</v>
      </c>
      <c r="F106" s="1" t="s">
        <v>214</v>
      </c>
    </row>
    <row r="107" spans="1:6">
      <c r="A107" s="624">
        <f t="shared" si="3"/>
        <v>413</v>
      </c>
      <c r="B107" s="1" t="s">
        <v>441</v>
      </c>
      <c r="C107" s="1" t="str">
        <f t="shared" ca="1" si="5"/>
        <v>Dia Sem.</v>
      </c>
      <c r="D107" s="1" t="s">
        <v>442</v>
      </c>
      <c r="E107" s="1" t="s">
        <v>443</v>
      </c>
      <c r="F107" s="1" t="s">
        <v>444</v>
      </c>
    </row>
    <row r="108" spans="1:6">
      <c r="A108" s="624">
        <f t="shared" si="3"/>
        <v>414</v>
      </c>
      <c r="B108" s="1" t="s">
        <v>445</v>
      </c>
      <c r="C108" s="1" t="str">
        <f t="shared" ca="1" si="5"/>
        <v>Tipo</v>
      </c>
      <c r="D108" s="1" t="s">
        <v>446</v>
      </c>
      <c r="E108" s="1" t="s">
        <v>447</v>
      </c>
      <c r="F108" s="1" t="s">
        <v>447</v>
      </c>
    </row>
    <row r="109" spans="1:6">
      <c r="A109" s="624">
        <f t="shared" si="3"/>
        <v>415</v>
      </c>
      <c r="B109" s="1" t="s">
        <v>448</v>
      </c>
      <c r="C109" s="1" t="str">
        <f t="shared" ca="1" si="5"/>
        <v>Feriado</v>
      </c>
      <c r="D109" s="1" t="s">
        <v>449</v>
      </c>
      <c r="E109" s="1" t="s">
        <v>450</v>
      </c>
      <c r="F109" s="1" t="s">
        <v>450</v>
      </c>
    </row>
    <row r="110" spans="1:6">
      <c r="A110" s="624">
        <f t="shared" si="3"/>
        <v>416</v>
      </c>
      <c r="B110" s="1" t="s">
        <v>451</v>
      </c>
      <c r="C110" s="1" t="str">
        <f t="shared" ca="1" si="5"/>
        <v>Evento</v>
      </c>
      <c r="D110" s="1" t="s">
        <v>452</v>
      </c>
      <c r="E110" s="1" t="s">
        <v>453</v>
      </c>
      <c r="F110" s="1" t="s">
        <v>453</v>
      </c>
    </row>
    <row r="111" spans="1:6">
      <c r="A111" s="624">
        <f t="shared" si="3"/>
        <v>417</v>
      </c>
      <c r="B111" s="1" t="s">
        <v>454</v>
      </c>
      <c r="C111" s="1" t="str">
        <f t="shared" ca="1" si="5"/>
        <v>Domingo</v>
      </c>
      <c r="D111" s="1" t="s">
        <v>54</v>
      </c>
      <c r="E111" s="1" t="s">
        <v>55</v>
      </c>
      <c r="F111" s="1" t="s">
        <v>55</v>
      </c>
    </row>
    <row r="112" spans="1:6">
      <c r="A112" s="624">
        <f t="shared" si="3"/>
        <v>418</v>
      </c>
      <c r="B112" s="1" t="s">
        <v>455</v>
      </c>
      <c r="C112" s="1" t="str">
        <f t="shared" ca="1" si="5"/>
        <v>Segunda</v>
      </c>
      <c r="D112" s="1" t="s">
        <v>36</v>
      </c>
      <c r="E112" s="1" t="s">
        <v>37</v>
      </c>
      <c r="F112" s="1" t="s">
        <v>38</v>
      </c>
    </row>
    <row r="113" spans="1:6">
      <c r="A113" s="624">
        <f t="shared" si="3"/>
        <v>419</v>
      </c>
      <c r="B113" s="1" t="s">
        <v>456</v>
      </c>
      <c r="C113" s="1" t="str">
        <f t="shared" ca="1" si="5"/>
        <v>Terça</v>
      </c>
      <c r="D113" s="1" t="s">
        <v>39</v>
      </c>
      <c r="E113" s="1" t="s">
        <v>40</v>
      </c>
      <c r="F113" s="1" t="s">
        <v>41</v>
      </c>
    </row>
    <row r="114" spans="1:6">
      <c r="A114" s="624">
        <f t="shared" si="3"/>
        <v>420</v>
      </c>
      <c r="B114" s="1" t="s">
        <v>457</v>
      </c>
      <c r="C114" s="1" t="str">
        <f t="shared" ca="1" si="5"/>
        <v>Quarta</v>
      </c>
      <c r="D114" s="1" t="s">
        <v>42</v>
      </c>
      <c r="E114" s="1" t="s">
        <v>43</v>
      </c>
      <c r="F114" s="1" t="s">
        <v>44</v>
      </c>
    </row>
    <row r="115" spans="1:6">
      <c r="A115" s="624">
        <f t="shared" si="3"/>
        <v>421</v>
      </c>
      <c r="B115" s="1" t="s">
        <v>458</v>
      </c>
      <c r="C115" s="1" t="str">
        <f t="shared" ca="1" si="5"/>
        <v>Quinta</v>
      </c>
      <c r="D115" s="1" t="s">
        <v>45</v>
      </c>
      <c r="E115" s="1" t="s">
        <v>46</v>
      </c>
      <c r="F115" s="1" t="s">
        <v>47</v>
      </c>
    </row>
    <row r="116" spans="1:6">
      <c r="A116" s="624">
        <f t="shared" si="3"/>
        <v>422</v>
      </c>
      <c r="B116" s="1" t="s">
        <v>459</v>
      </c>
      <c r="C116" s="1" t="str">
        <f t="shared" ca="1" si="5"/>
        <v>Sexta</v>
      </c>
      <c r="D116" s="1" t="s">
        <v>48</v>
      </c>
      <c r="E116" s="1" t="s">
        <v>49</v>
      </c>
      <c r="F116" s="1" t="s">
        <v>50</v>
      </c>
    </row>
    <row r="117" spans="1:6">
      <c r="A117" s="624">
        <f t="shared" si="3"/>
        <v>423</v>
      </c>
      <c r="B117" s="1" t="s">
        <v>460</v>
      </c>
      <c r="C117" s="1" t="str">
        <f t="shared" ca="1" si="5"/>
        <v>Sábado</v>
      </c>
      <c r="D117" s="1" t="s">
        <v>51</v>
      </c>
      <c r="E117" s="1" t="s">
        <v>52</v>
      </c>
      <c r="F117" s="1" t="s">
        <v>53</v>
      </c>
    </row>
    <row r="118" spans="1:6">
      <c r="A118" s="624">
        <f t="shared" si="3"/>
        <v>424</v>
      </c>
      <c r="B118" s="1" t="s">
        <v>461</v>
      </c>
      <c r="C118" s="1" t="str">
        <f t="shared" ca="1" si="5"/>
        <v>Outono</v>
      </c>
      <c r="D118" s="1" t="s">
        <v>462</v>
      </c>
      <c r="E118" s="1" t="s">
        <v>463</v>
      </c>
      <c r="F118" s="1" t="s">
        <v>464</v>
      </c>
    </row>
    <row r="119" spans="1:6">
      <c r="A119" s="624">
        <f t="shared" si="3"/>
        <v>425</v>
      </c>
      <c r="B119" s="1" t="s">
        <v>465</v>
      </c>
      <c r="C119" s="1" t="str">
        <f t="shared" ca="1" si="5"/>
        <v>Inverno</v>
      </c>
      <c r="D119" s="1" t="s">
        <v>466</v>
      </c>
      <c r="E119" s="1" t="s">
        <v>467</v>
      </c>
      <c r="F119" s="1" t="s">
        <v>468</v>
      </c>
    </row>
    <row r="120" spans="1:6">
      <c r="A120" s="624">
        <f t="shared" si="3"/>
        <v>426</v>
      </c>
      <c r="B120" s="1" t="s">
        <v>469</v>
      </c>
      <c r="C120" s="1" t="str">
        <f t="shared" ca="1" si="5"/>
        <v>Primavera</v>
      </c>
      <c r="D120" s="1" t="s">
        <v>470</v>
      </c>
      <c r="E120" s="1" t="s">
        <v>471</v>
      </c>
      <c r="F120" s="1" t="s">
        <v>471</v>
      </c>
    </row>
    <row r="121" spans="1:6">
      <c r="A121" s="624">
        <f t="shared" si="3"/>
        <v>427</v>
      </c>
      <c r="B121" s="1" t="s">
        <v>472</v>
      </c>
      <c r="C121" s="1" t="str">
        <f t="shared" ca="1" si="5"/>
        <v>Verão</v>
      </c>
      <c r="D121" s="1" t="s">
        <v>473</v>
      </c>
      <c r="E121" s="1" t="s">
        <v>474</v>
      </c>
      <c r="F121" s="1" t="s">
        <v>475</v>
      </c>
    </row>
    <row r="122" spans="1:6">
      <c r="A122" s="624">
        <f t="shared" si="3"/>
        <v>428</v>
      </c>
      <c r="B122" s="1" t="s">
        <v>1656</v>
      </c>
      <c r="C122" s="1" t="str">
        <f t="shared" ca="1" si="5"/>
        <v>Halloween</v>
      </c>
      <c r="D122" s="1" t="s">
        <v>476</v>
      </c>
      <c r="E122" s="1" t="s">
        <v>476</v>
      </c>
      <c r="F122" s="1" t="s">
        <v>476</v>
      </c>
    </row>
    <row r="123" spans="1:6">
      <c r="A123" s="624">
        <f t="shared" si="3"/>
        <v>429</v>
      </c>
      <c r="B123" s="336" t="s">
        <v>1664</v>
      </c>
      <c r="C123" s="1" t="str">
        <f t="shared" ca="1" si="5"/>
        <v>Todos os Santos</v>
      </c>
      <c r="D123" s="1" t="s">
        <v>477</v>
      </c>
      <c r="E123" s="1" t="s">
        <v>477</v>
      </c>
      <c r="F123" s="1" t="s">
        <v>478</v>
      </c>
    </row>
    <row r="124" spans="1:6">
      <c r="A124" s="624">
        <f t="shared" si="3"/>
        <v>430</v>
      </c>
      <c r="B124" s="336" t="s">
        <v>1665</v>
      </c>
      <c r="C124" s="1" t="str">
        <f t="shared" ca="1" si="5"/>
        <v>Finados</v>
      </c>
      <c r="D124" s="1" t="s">
        <v>479</v>
      </c>
      <c r="E124" s="1" t="s">
        <v>479</v>
      </c>
      <c r="F124" s="1" t="s">
        <v>480</v>
      </c>
    </row>
    <row r="125" spans="1:6">
      <c r="A125" s="624">
        <f t="shared" si="3"/>
        <v>431</v>
      </c>
      <c r="B125" s="1" t="s">
        <v>1657</v>
      </c>
      <c r="C125" s="1" t="str">
        <f t="shared" ca="1" si="5"/>
        <v>Advento</v>
      </c>
      <c r="D125" s="1" t="s">
        <v>481</v>
      </c>
      <c r="E125" s="1" t="s">
        <v>481</v>
      </c>
      <c r="F125" s="1" t="s">
        <v>482</v>
      </c>
    </row>
    <row r="126" spans="1:6">
      <c r="A126" s="624">
        <f t="shared" si="3"/>
        <v>432</v>
      </c>
      <c r="B126" s="1" t="s">
        <v>1658</v>
      </c>
      <c r="C126" s="1" t="str">
        <f t="shared" ca="1" si="5"/>
        <v>Natal</v>
      </c>
      <c r="D126" s="1" t="s">
        <v>483</v>
      </c>
      <c r="E126" s="1" t="s">
        <v>483</v>
      </c>
      <c r="F126" s="1" t="s">
        <v>484</v>
      </c>
    </row>
    <row r="127" spans="1:6">
      <c r="A127" s="624">
        <f t="shared" si="3"/>
        <v>433</v>
      </c>
      <c r="B127" s="1" t="s">
        <v>1659</v>
      </c>
      <c r="C127" s="1" t="str">
        <f t="shared" ca="1" si="5"/>
        <v>Santos Inocentes</v>
      </c>
      <c r="D127" s="1" t="s">
        <v>485</v>
      </c>
      <c r="E127" s="1" t="s">
        <v>485</v>
      </c>
      <c r="F127" s="1" t="s">
        <v>486</v>
      </c>
    </row>
    <row r="128" spans="1:6">
      <c r="A128" s="624">
        <f t="shared" si="3"/>
        <v>434</v>
      </c>
      <c r="B128" s="1" t="s">
        <v>1660</v>
      </c>
      <c r="C128" s="1" t="str">
        <f t="shared" ca="1" si="5"/>
        <v>Epifania</v>
      </c>
      <c r="D128" s="1" t="s">
        <v>487</v>
      </c>
      <c r="E128" s="1" t="s">
        <v>487</v>
      </c>
      <c r="F128" s="1" t="s">
        <v>488</v>
      </c>
    </row>
    <row r="129" spans="1:6">
      <c r="A129" s="624">
        <f t="shared" si="3"/>
        <v>435</v>
      </c>
      <c r="B129" s="1" t="s">
        <v>1661</v>
      </c>
      <c r="C129" s="1" t="str">
        <f t="shared" ca="1" si="5"/>
        <v>Candelária</v>
      </c>
      <c r="D129" s="1" t="s">
        <v>489</v>
      </c>
      <c r="E129" s="1" t="s">
        <v>489</v>
      </c>
      <c r="F129" s="1" t="s">
        <v>490</v>
      </c>
    </row>
    <row r="130" spans="1:6">
      <c r="A130" s="624">
        <f t="shared" si="3"/>
        <v>436</v>
      </c>
      <c r="B130" s="336" t="s">
        <v>1666</v>
      </c>
      <c r="C130" s="1" t="str">
        <f t="shared" ca="1" si="5"/>
        <v>Domingo de Ramos</v>
      </c>
      <c r="D130" s="1" t="s">
        <v>491</v>
      </c>
      <c r="E130" s="1" t="s">
        <v>492</v>
      </c>
      <c r="F130" s="1" t="s">
        <v>493</v>
      </c>
    </row>
    <row r="131" spans="1:6">
      <c r="A131" s="624">
        <f t="shared" si="3"/>
        <v>437</v>
      </c>
      <c r="B131" s="1" t="s">
        <v>1662</v>
      </c>
      <c r="C131" s="1" t="str">
        <f t="shared" ca="1" si="5"/>
        <v>Carnaval</v>
      </c>
      <c r="D131" s="1" t="s">
        <v>494</v>
      </c>
      <c r="E131" s="1" t="s">
        <v>494</v>
      </c>
      <c r="F131" s="1" t="s">
        <v>495</v>
      </c>
    </row>
    <row r="132" spans="1:6">
      <c r="A132" s="624">
        <f t="shared" ref="A132:A195" si="6">IF(RIGHT(B132,8)="_section",(INT(A131/100)+1)*100,A131+1)</f>
        <v>438</v>
      </c>
      <c r="B132" s="336" t="s">
        <v>1667</v>
      </c>
      <c r="C132" s="1" t="str">
        <f t="shared" ca="1" si="5"/>
        <v>Quarta-feira de Cinzas</v>
      </c>
      <c r="D132" s="1" t="s">
        <v>496</v>
      </c>
      <c r="E132" s="1" t="s">
        <v>496</v>
      </c>
      <c r="F132" s="1" t="s">
        <v>497</v>
      </c>
    </row>
    <row r="133" spans="1:6">
      <c r="A133" s="624">
        <f t="shared" si="6"/>
        <v>439</v>
      </c>
      <c r="B133" s="336" t="s">
        <v>1668</v>
      </c>
      <c r="C133" s="1" t="str">
        <f t="shared" ca="1" si="5"/>
        <v>Quinta-feira Santa</v>
      </c>
      <c r="D133" s="1" t="s">
        <v>498</v>
      </c>
      <c r="E133" s="1" t="s">
        <v>498</v>
      </c>
      <c r="F133" s="1" t="s">
        <v>499</v>
      </c>
    </row>
    <row r="134" spans="1:6">
      <c r="A134" s="624">
        <f t="shared" si="6"/>
        <v>440</v>
      </c>
      <c r="B134" s="336" t="s">
        <v>1669</v>
      </c>
      <c r="C134" s="1" t="str">
        <f t="shared" ca="1" si="5"/>
        <v>Paixão de Cristo</v>
      </c>
      <c r="D134" s="1" t="s">
        <v>500</v>
      </c>
      <c r="E134" s="1" t="s">
        <v>500</v>
      </c>
      <c r="F134" s="1" t="s">
        <v>501</v>
      </c>
    </row>
    <row r="135" spans="1:6">
      <c r="A135" s="624">
        <f t="shared" si="6"/>
        <v>441</v>
      </c>
      <c r="B135" s="336" t="s">
        <v>1670</v>
      </c>
      <c r="C135" s="1" t="str">
        <f t="shared" ca="1" si="5"/>
        <v>Sábado de Aleluia</v>
      </c>
      <c r="D135" s="1" t="s">
        <v>502</v>
      </c>
      <c r="E135" s="1" t="s">
        <v>502</v>
      </c>
      <c r="F135" s="1" t="s">
        <v>503</v>
      </c>
    </row>
    <row r="136" spans="1:6">
      <c r="A136" s="624">
        <f t="shared" si="6"/>
        <v>442</v>
      </c>
      <c r="B136" s="1" t="s">
        <v>1663</v>
      </c>
      <c r="C136" s="1" t="str">
        <f t="shared" ca="1" si="5"/>
        <v>Páscoa</v>
      </c>
      <c r="D136" s="1" t="s">
        <v>504</v>
      </c>
      <c r="E136" s="1" t="s">
        <v>504</v>
      </c>
      <c r="F136" s="1" t="s">
        <v>505</v>
      </c>
    </row>
    <row r="137" spans="1:6">
      <c r="A137" s="624">
        <f t="shared" si="6"/>
        <v>443</v>
      </c>
      <c r="B137" s="336" t="s">
        <v>1671</v>
      </c>
      <c r="C137" s="1" t="str">
        <f t="shared" ca="1" si="5"/>
        <v>Segunda-feira de Páscoa</v>
      </c>
      <c r="D137" s="1" t="s">
        <v>506</v>
      </c>
      <c r="E137" s="1" t="s">
        <v>506</v>
      </c>
      <c r="F137" s="1" t="s">
        <v>507</v>
      </c>
    </row>
    <row r="138" spans="1:6">
      <c r="A138" s="624">
        <f t="shared" si="6"/>
        <v>444</v>
      </c>
      <c r="B138" s="336" t="s">
        <v>1672</v>
      </c>
      <c r="C138" s="1" t="str">
        <f t="shared" ca="1" si="5"/>
        <v>Ascensão de Jesus</v>
      </c>
      <c r="D138" s="1" t="s">
        <v>508</v>
      </c>
      <c r="E138" s="1" t="s">
        <v>508</v>
      </c>
      <c r="F138" s="1" t="s">
        <v>509</v>
      </c>
    </row>
    <row r="139" spans="1:6">
      <c r="A139" s="624">
        <f t="shared" si="6"/>
        <v>445</v>
      </c>
      <c r="B139" s="336" t="s">
        <v>1673</v>
      </c>
      <c r="C139" s="1" t="str">
        <f t="shared" ca="1" si="5"/>
        <v>Pentecostes</v>
      </c>
      <c r="D139" s="1" t="s">
        <v>510</v>
      </c>
      <c r="E139" s="1" t="s">
        <v>510</v>
      </c>
      <c r="F139" s="1" t="s">
        <v>511</v>
      </c>
    </row>
    <row r="140" spans="1:6">
      <c r="A140" s="624">
        <f t="shared" si="6"/>
        <v>446</v>
      </c>
      <c r="B140" s="336" t="s">
        <v>1674</v>
      </c>
      <c r="C140" s="1" t="str">
        <f t="shared" ca="1" si="5"/>
        <v>Trindade</v>
      </c>
      <c r="D140" s="1" t="s">
        <v>512</v>
      </c>
      <c r="E140" s="1" t="s">
        <v>512</v>
      </c>
      <c r="F140" s="1" t="s">
        <v>513</v>
      </c>
    </row>
    <row r="141" spans="1:6">
      <c r="A141" s="624">
        <f t="shared" si="6"/>
        <v>447</v>
      </c>
      <c r="B141" s="336" t="s">
        <v>1675</v>
      </c>
      <c r="C141" s="1" t="str">
        <f t="shared" ca="1" si="5"/>
        <v>Corpus Christi</v>
      </c>
      <c r="D141" s="1" t="s">
        <v>514</v>
      </c>
      <c r="E141" s="1" t="s">
        <v>514</v>
      </c>
      <c r="F141" s="1" t="s">
        <v>514</v>
      </c>
    </row>
    <row r="142" spans="1:6">
      <c r="A142" s="624">
        <f t="shared" si="6"/>
        <v>448</v>
      </c>
      <c r="B142" s="336" t="s">
        <v>1676</v>
      </c>
      <c r="C142" s="1" t="str">
        <f t="shared" ca="1" si="5"/>
        <v>Ascensão de Maria</v>
      </c>
      <c r="D142" s="1" t="s">
        <v>515</v>
      </c>
      <c r="E142" s="1" t="s">
        <v>515</v>
      </c>
      <c r="F142" s="1" t="s">
        <v>516</v>
      </c>
    </row>
    <row r="143" spans="1:6">
      <c r="A143" s="624">
        <f t="shared" si="6"/>
        <v>449</v>
      </c>
      <c r="B143" s="336" t="s">
        <v>1677</v>
      </c>
      <c r="C143" s="1" t="str">
        <f t="shared" ca="1" si="5"/>
        <v>Réveillon</v>
      </c>
      <c r="D143" s="1" t="s">
        <v>517</v>
      </c>
      <c r="E143" s="1" t="s">
        <v>517</v>
      </c>
      <c r="F143" s="1" t="s">
        <v>518</v>
      </c>
    </row>
    <row r="144" spans="1:6">
      <c r="A144" s="624">
        <f t="shared" si="6"/>
        <v>500</v>
      </c>
      <c r="B144" s="337" t="s">
        <v>519</v>
      </c>
      <c r="C144" s="337" t="str">
        <f t="shared" ca="1" si="5"/>
        <v>Calendário</v>
      </c>
      <c r="D144" s="337" t="s">
        <v>12</v>
      </c>
      <c r="E144" s="337" t="s">
        <v>520</v>
      </c>
      <c r="F144" s="337" t="s">
        <v>521</v>
      </c>
    </row>
    <row r="145" spans="1:6">
      <c r="A145" s="624">
        <f t="shared" si="6"/>
        <v>501</v>
      </c>
      <c r="B145" s="339" t="s">
        <v>522</v>
      </c>
      <c r="C145" s="339" t="str">
        <f t="shared" ca="1" si="5"/>
        <v>Calendario</v>
      </c>
      <c r="D145" s="339" t="s">
        <v>12</v>
      </c>
      <c r="E145" s="339" t="s">
        <v>520</v>
      </c>
      <c r="F145" s="339" t="s">
        <v>520</v>
      </c>
    </row>
    <row r="146" spans="1:6">
      <c r="A146" s="624">
        <f t="shared" si="6"/>
        <v>502</v>
      </c>
      <c r="B146" s="1" t="s">
        <v>523</v>
      </c>
      <c r="C146" s="1" t="str">
        <f t="shared" ca="1" si="5"/>
        <v>Calendário</v>
      </c>
      <c r="D146" s="1" t="s">
        <v>12</v>
      </c>
      <c r="E146" s="1" t="s">
        <v>520</v>
      </c>
      <c r="F146" s="1" t="s">
        <v>521</v>
      </c>
    </row>
    <row r="147" spans="1:6">
      <c r="A147" s="624">
        <f t="shared" si="6"/>
        <v>503</v>
      </c>
      <c r="B147" s="1" t="s">
        <v>1592</v>
      </c>
      <c r="C147" s="1" t="str">
        <f t="shared" ca="1" si="5"/>
        <v>Janeiro</v>
      </c>
      <c r="D147" s="1" t="s">
        <v>524</v>
      </c>
      <c r="E147" s="1" t="s">
        <v>525</v>
      </c>
      <c r="F147" s="1" t="s">
        <v>526</v>
      </c>
    </row>
    <row r="148" spans="1:6">
      <c r="A148" s="624">
        <f t="shared" si="6"/>
        <v>504</v>
      </c>
      <c r="B148" s="336" t="s">
        <v>1593</v>
      </c>
      <c r="C148" s="1" t="str">
        <f t="shared" ca="1" si="5"/>
        <v>Fevereiro</v>
      </c>
      <c r="D148" s="1" t="s">
        <v>527</v>
      </c>
      <c r="E148" s="1" t="s">
        <v>528</v>
      </c>
      <c r="F148" s="1" t="s">
        <v>529</v>
      </c>
    </row>
    <row r="149" spans="1:6">
      <c r="A149" s="624">
        <f t="shared" si="6"/>
        <v>505</v>
      </c>
      <c r="B149" s="336" t="s">
        <v>1594</v>
      </c>
      <c r="C149" s="1" t="str">
        <f t="shared" ca="1" si="5"/>
        <v>Março</v>
      </c>
      <c r="D149" s="1" t="s">
        <v>530</v>
      </c>
      <c r="E149" s="1" t="s">
        <v>531</v>
      </c>
      <c r="F149" s="1" t="s">
        <v>532</v>
      </c>
    </row>
    <row r="150" spans="1:6">
      <c r="A150" s="624">
        <f t="shared" si="6"/>
        <v>506</v>
      </c>
      <c r="B150" s="336" t="s">
        <v>1595</v>
      </c>
      <c r="C150" s="1" t="str">
        <f t="shared" ca="1" si="5"/>
        <v>Abril</v>
      </c>
      <c r="D150" s="1" t="s">
        <v>533</v>
      </c>
      <c r="E150" s="1" t="s">
        <v>534</v>
      </c>
      <c r="F150" s="1" t="s">
        <v>534</v>
      </c>
    </row>
    <row r="151" spans="1:6">
      <c r="A151" s="624">
        <f t="shared" si="6"/>
        <v>507</v>
      </c>
      <c r="B151" s="336" t="s">
        <v>1596</v>
      </c>
      <c r="C151" s="1" t="str">
        <f t="shared" ca="1" si="5"/>
        <v>Maio</v>
      </c>
      <c r="D151" s="1" t="s">
        <v>535</v>
      </c>
      <c r="E151" s="1" t="s">
        <v>536</v>
      </c>
      <c r="F151" s="1" t="s">
        <v>537</v>
      </c>
    </row>
    <row r="152" spans="1:6">
      <c r="A152" s="624">
        <f t="shared" si="6"/>
        <v>508</v>
      </c>
      <c r="B152" s="336" t="s">
        <v>1597</v>
      </c>
      <c r="C152" s="1" t="str">
        <f t="shared" ca="1" si="5"/>
        <v>Junho</v>
      </c>
      <c r="D152" s="1" t="s">
        <v>538</v>
      </c>
      <c r="E152" s="1" t="s">
        <v>539</v>
      </c>
      <c r="F152" s="1" t="s">
        <v>540</v>
      </c>
    </row>
    <row r="153" spans="1:6">
      <c r="A153" s="624">
        <f t="shared" si="6"/>
        <v>509</v>
      </c>
      <c r="B153" s="336" t="s">
        <v>1598</v>
      </c>
      <c r="C153" s="1" t="str">
        <f t="shared" ca="1" si="5"/>
        <v>Julho</v>
      </c>
      <c r="D153" s="1" t="s">
        <v>541</v>
      </c>
      <c r="E153" s="1" t="s">
        <v>542</v>
      </c>
      <c r="F153" s="1" t="s">
        <v>543</v>
      </c>
    </row>
    <row r="154" spans="1:6">
      <c r="A154" s="624">
        <f t="shared" si="6"/>
        <v>510</v>
      </c>
      <c r="B154" s="336" t="s">
        <v>1599</v>
      </c>
      <c r="C154" s="1" t="str">
        <f t="shared" ca="1" si="5"/>
        <v>Agosto</v>
      </c>
      <c r="D154" s="1" t="s">
        <v>544</v>
      </c>
      <c r="E154" s="1" t="s">
        <v>545</v>
      </c>
      <c r="F154" s="1" t="s">
        <v>545</v>
      </c>
    </row>
    <row r="155" spans="1:6">
      <c r="A155" s="624">
        <f t="shared" si="6"/>
        <v>511</v>
      </c>
      <c r="B155" s="336" t="s">
        <v>1600</v>
      </c>
      <c r="C155" s="1" t="str">
        <f t="shared" ca="1" si="5"/>
        <v>Setembro</v>
      </c>
      <c r="D155" s="1" t="s">
        <v>546</v>
      </c>
      <c r="E155" s="1" t="s">
        <v>547</v>
      </c>
      <c r="F155" s="1" t="s">
        <v>548</v>
      </c>
    </row>
    <row r="156" spans="1:6">
      <c r="A156" s="624">
        <f t="shared" si="6"/>
        <v>512</v>
      </c>
      <c r="B156" s="336" t="s">
        <v>1601</v>
      </c>
      <c r="C156" s="1" t="str">
        <f t="shared" ca="1" si="5"/>
        <v>Outubro</v>
      </c>
      <c r="D156" s="1" t="s">
        <v>549</v>
      </c>
      <c r="E156" s="1" t="s">
        <v>550</v>
      </c>
      <c r="F156" s="1" t="s">
        <v>551</v>
      </c>
    </row>
    <row r="157" spans="1:6">
      <c r="A157" s="624">
        <f t="shared" si="6"/>
        <v>513</v>
      </c>
      <c r="B157" s="336" t="s">
        <v>1602</v>
      </c>
      <c r="C157" s="1" t="str">
        <f t="shared" ref="C157:C225" ca="1" si="7">OFFSET(C157,0,$C$1)</f>
        <v>Novembro</v>
      </c>
      <c r="D157" s="1" t="s">
        <v>552</v>
      </c>
      <c r="E157" s="1" t="s">
        <v>553</v>
      </c>
      <c r="F157" s="1" t="s">
        <v>554</v>
      </c>
    </row>
    <row r="158" spans="1:6">
      <c r="A158" s="624">
        <f t="shared" si="6"/>
        <v>514</v>
      </c>
      <c r="B158" s="336" t="s">
        <v>1603</v>
      </c>
      <c r="C158" s="1" t="str">
        <f t="shared" ca="1" si="7"/>
        <v>Dezembro</v>
      </c>
      <c r="D158" s="1" t="s">
        <v>555</v>
      </c>
      <c r="E158" s="1" t="s">
        <v>556</v>
      </c>
      <c r="F158" s="1" t="s">
        <v>557</v>
      </c>
    </row>
    <row r="159" spans="1:6">
      <c r="A159" s="624">
        <f t="shared" si="6"/>
        <v>515</v>
      </c>
      <c r="B159" s="340" t="s">
        <v>1604</v>
      </c>
      <c r="C159" s="1" t="str">
        <f t="shared" ref="C159:C165" ca="1" si="8">OFFSET(C159,0,$C$1)</f>
        <v>D</v>
      </c>
      <c r="D159" s="1" t="s">
        <v>2</v>
      </c>
      <c r="E159" s="1" t="s">
        <v>580</v>
      </c>
      <c r="F159" s="1" t="s">
        <v>581</v>
      </c>
    </row>
    <row r="160" spans="1:6">
      <c r="A160" s="624">
        <f t="shared" si="6"/>
        <v>516</v>
      </c>
      <c r="B160" s="340" t="s">
        <v>1605</v>
      </c>
      <c r="C160" s="1" t="str">
        <f t="shared" ca="1" si="8"/>
        <v>S</v>
      </c>
      <c r="D160" s="1" t="s">
        <v>3</v>
      </c>
      <c r="E160" s="1" t="s">
        <v>582</v>
      </c>
      <c r="F160" s="1" t="s">
        <v>583</v>
      </c>
    </row>
    <row r="161" spans="1:6">
      <c r="A161" s="624">
        <f t="shared" si="6"/>
        <v>517</v>
      </c>
      <c r="B161" s="340" t="s">
        <v>1606</v>
      </c>
      <c r="C161" s="1" t="str">
        <f t="shared" ca="1" si="8"/>
        <v>T</v>
      </c>
      <c r="D161" s="1" t="s">
        <v>4</v>
      </c>
      <c r="E161" s="1" t="s">
        <v>584</v>
      </c>
      <c r="F161" s="1" t="s">
        <v>585</v>
      </c>
    </row>
    <row r="162" spans="1:6">
      <c r="A162" s="624">
        <f t="shared" si="6"/>
        <v>518</v>
      </c>
      <c r="B162" s="340" t="s">
        <v>1607</v>
      </c>
      <c r="C162" s="1" t="str">
        <f t="shared" ca="1" si="8"/>
        <v>Q</v>
      </c>
      <c r="D162" s="1" t="s">
        <v>5</v>
      </c>
      <c r="E162" s="1" t="s">
        <v>586</v>
      </c>
      <c r="F162" s="1" t="s">
        <v>587</v>
      </c>
    </row>
    <row r="163" spans="1:6">
      <c r="A163" s="624">
        <f t="shared" si="6"/>
        <v>519</v>
      </c>
      <c r="B163" s="340" t="s">
        <v>1608</v>
      </c>
      <c r="C163" s="1" t="str">
        <f t="shared" ca="1" si="8"/>
        <v>Q</v>
      </c>
      <c r="D163" s="1" t="s">
        <v>6</v>
      </c>
      <c r="E163" s="1" t="s">
        <v>588</v>
      </c>
      <c r="F163" s="1" t="s">
        <v>587</v>
      </c>
    </row>
    <row r="164" spans="1:6">
      <c r="A164" s="624">
        <f t="shared" si="6"/>
        <v>520</v>
      </c>
      <c r="B164" s="340" t="s">
        <v>1609</v>
      </c>
      <c r="C164" s="1" t="str">
        <f t="shared" ca="1" si="8"/>
        <v>S</v>
      </c>
      <c r="D164" s="1" t="s">
        <v>0</v>
      </c>
      <c r="E164" s="1" t="s">
        <v>589</v>
      </c>
      <c r="F164" s="1" t="s">
        <v>583</v>
      </c>
    </row>
    <row r="165" spans="1:6">
      <c r="A165" s="624">
        <f t="shared" si="6"/>
        <v>521</v>
      </c>
      <c r="B165" s="340" t="s">
        <v>1610</v>
      </c>
      <c r="C165" s="1" t="str">
        <f t="shared" ca="1" si="8"/>
        <v>S</v>
      </c>
      <c r="D165" s="1" t="s">
        <v>1</v>
      </c>
      <c r="E165" s="1" t="s">
        <v>1</v>
      </c>
      <c r="F165" s="1" t="s">
        <v>583</v>
      </c>
    </row>
    <row r="166" spans="1:6">
      <c r="A166" s="624">
        <f t="shared" si="6"/>
        <v>522</v>
      </c>
      <c r="B166" s="1" t="s">
        <v>1611</v>
      </c>
      <c r="C166" s="1" t="str">
        <f t="shared" ca="1" si="7"/>
        <v>Advaita Acarya - Aparec.</v>
      </c>
      <c r="D166" s="1" t="s">
        <v>1505</v>
      </c>
      <c r="E166" s="1" t="s">
        <v>1492</v>
      </c>
      <c r="F166" s="1" t="s">
        <v>1492</v>
      </c>
    </row>
    <row r="167" spans="1:6">
      <c r="A167" s="624">
        <f t="shared" si="6"/>
        <v>523</v>
      </c>
      <c r="B167" s="1" t="s">
        <v>1612</v>
      </c>
      <c r="C167" s="1" t="str">
        <f t="shared" ca="1" si="7"/>
        <v>Senhor Balarama - Aparec.</v>
      </c>
      <c r="D167" s="1" t="s">
        <v>1506</v>
      </c>
      <c r="E167" s="1" t="s">
        <v>1497</v>
      </c>
      <c r="F167" s="1" t="s">
        <v>1497</v>
      </c>
    </row>
    <row r="168" spans="1:6">
      <c r="A168" s="624">
        <f t="shared" si="6"/>
        <v>524</v>
      </c>
      <c r="B168" s="1" t="s">
        <v>1613</v>
      </c>
      <c r="C168" s="1" t="str">
        <f t="shared" ca="1" si="7"/>
        <v>Bhagavad-gita - Advento</v>
      </c>
      <c r="D168" s="1" t="s">
        <v>75</v>
      </c>
      <c r="E168" s="1" t="s">
        <v>76</v>
      </c>
      <c r="F168" s="1" t="s">
        <v>76</v>
      </c>
    </row>
    <row r="169" spans="1:6">
      <c r="A169" s="624">
        <f t="shared" si="6"/>
        <v>525</v>
      </c>
      <c r="B169" s="1" t="s">
        <v>1614</v>
      </c>
      <c r="C169" s="1" t="str">
        <f t="shared" ca="1" si="7"/>
        <v>Srila Bhaktisiddhanta - Ap.</v>
      </c>
      <c r="D169" s="1" t="s">
        <v>1507</v>
      </c>
      <c r="E169" s="1" t="s">
        <v>1495</v>
      </c>
      <c r="F169" s="1" t="s">
        <v>1495</v>
      </c>
    </row>
    <row r="170" spans="1:6">
      <c r="A170" s="624">
        <f t="shared" si="6"/>
        <v>526</v>
      </c>
      <c r="B170" s="1" t="s">
        <v>1615</v>
      </c>
      <c r="C170" s="1" t="str">
        <f t="shared" ca="1" si="7"/>
        <v>Bhaktivinoda Thakura - Ap.</v>
      </c>
      <c r="D170" s="1" t="s">
        <v>1508</v>
      </c>
      <c r="E170" s="1" t="s">
        <v>1490</v>
      </c>
      <c r="F170" s="1" t="s">
        <v>1490</v>
      </c>
    </row>
    <row r="171" spans="1:6">
      <c r="A171" s="624">
        <f t="shared" si="6"/>
        <v>527</v>
      </c>
      <c r="B171" s="1" t="s">
        <v>1616</v>
      </c>
      <c r="C171" s="1" t="str">
        <f t="shared" ca="1" si="7"/>
        <v>Gaura Purnima</v>
      </c>
      <c r="D171" s="1" t="s">
        <v>637</v>
      </c>
      <c r="E171" s="1" t="s">
        <v>637</v>
      </c>
      <c r="F171" s="1" t="s">
        <v>637</v>
      </c>
    </row>
    <row r="172" spans="1:6">
      <c r="A172" s="624">
        <f t="shared" si="6"/>
        <v>528</v>
      </c>
      <c r="B172" s="1" t="s">
        <v>1617</v>
      </c>
      <c r="C172" s="1" t="str">
        <f t="shared" ca="1" si="7"/>
        <v>Dipa dana, Dipavali</v>
      </c>
      <c r="D172" s="1" t="s">
        <v>638</v>
      </c>
      <c r="E172" s="1" t="s">
        <v>638</v>
      </c>
      <c r="F172" s="1" t="s">
        <v>638</v>
      </c>
    </row>
    <row r="173" spans="1:6">
      <c r="A173" s="624">
        <f t="shared" si="6"/>
        <v>529</v>
      </c>
      <c r="B173" s="1" t="s">
        <v>1618</v>
      </c>
      <c r="C173" s="1" t="str">
        <f t="shared" ca="1" si="7"/>
        <v>Gadadhara Pandita - Ap.</v>
      </c>
      <c r="D173" s="1" t="s">
        <v>1509</v>
      </c>
      <c r="E173" s="1" t="s">
        <v>1502</v>
      </c>
      <c r="F173" s="1" t="s">
        <v>1502</v>
      </c>
    </row>
    <row r="174" spans="1:6">
      <c r="A174" s="624">
        <f t="shared" si="6"/>
        <v>530</v>
      </c>
      <c r="B174" s="1" t="s">
        <v>1619</v>
      </c>
      <c r="C174" s="1" t="str">
        <f t="shared" ca="1" si="7"/>
        <v>Srila Gaura Kisora - Desap.</v>
      </c>
      <c r="D174" s="1" t="s">
        <v>1510</v>
      </c>
      <c r="E174" s="1" t="s">
        <v>1501</v>
      </c>
      <c r="F174" s="1" t="s">
        <v>1501</v>
      </c>
    </row>
    <row r="175" spans="1:6">
      <c r="A175" s="624">
        <f t="shared" si="6"/>
        <v>531</v>
      </c>
      <c r="B175" s="1" t="s">
        <v>1620</v>
      </c>
      <c r="C175" s="1" t="str">
        <f t="shared" ca="1" si="7"/>
        <v>Gopala Bhatta G. - Apar.</v>
      </c>
      <c r="D175" s="1" t="s">
        <v>1511</v>
      </c>
      <c r="E175" s="1" t="s">
        <v>1489</v>
      </c>
      <c r="F175" s="1" t="s">
        <v>1489</v>
      </c>
    </row>
    <row r="176" spans="1:6">
      <c r="A176" s="624">
        <f t="shared" si="6"/>
        <v>532</v>
      </c>
      <c r="B176" s="1" t="s">
        <v>1621</v>
      </c>
      <c r="C176" s="1" t="str">
        <f t="shared" ca="1" si="7"/>
        <v>Govardhana Puja</v>
      </c>
      <c r="D176" s="1" t="s">
        <v>639</v>
      </c>
      <c r="E176" s="1" t="s">
        <v>639</v>
      </c>
      <c r="F176" s="1" t="s">
        <v>639</v>
      </c>
    </row>
    <row r="177" spans="1:6">
      <c r="A177" s="624">
        <f t="shared" si="6"/>
        <v>533</v>
      </c>
      <c r="B177" s="1" t="s">
        <v>1622</v>
      </c>
      <c r="C177" s="1" t="str">
        <f t="shared" ca="1" si="7"/>
        <v>Gundica Marjana</v>
      </c>
      <c r="D177" s="1" t="s">
        <v>9</v>
      </c>
      <c r="E177" s="1" t="s">
        <v>9</v>
      </c>
      <c r="F177" s="1" t="s">
        <v>9</v>
      </c>
    </row>
    <row r="178" spans="1:6">
      <c r="A178" s="624">
        <f t="shared" si="6"/>
        <v>534</v>
      </c>
      <c r="B178" s="1" t="s">
        <v>1623</v>
      </c>
      <c r="C178" s="1" t="str">
        <f t="shared" ca="1" si="7"/>
        <v>ISKCON - fundação em NY</v>
      </c>
      <c r="D178" s="1" t="s">
        <v>1512</v>
      </c>
      <c r="E178" s="1" t="s">
        <v>71</v>
      </c>
      <c r="F178" s="1" t="s">
        <v>71</v>
      </c>
    </row>
    <row r="179" spans="1:6">
      <c r="A179" s="624">
        <f t="shared" si="6"/>
        <v>535</v>
      </c>
      <c r="B179" s="1" t="s">
        <v>1624</v>
      </c>
      <c r="C179" s="1" t="str">
        <f t="shared" ca="1" si="7"/>
        <v>Jhulana Yatra começa</v>
      </c>
      <c r="D179" s="1" t="s">
        <v>1513</v>
      </c>
      <c r="E179" s="1" t="s">
        <v>635</v>
      </c>
      <c r="F179" s="1" t="s">
        <v>635</v>
      </c>
    </row>
    <row r="180" spans="1:6">
      <c r="A180" s="624">
        <f t="shared" si="6"/>
        <v>536</v>
      </c>
      <c r="B180" s="1" t="s">
        <v>1625</v>
      </c>
      <c r="C180" s="1" t="str">
        <f t="shared" ca="1" si="7"/>
        <v>Jiva Gosvami - Aparec.</v>
      </c>
      <c r="D180" s="1" t="s">
        <v>1514</v>
      </c>
      <c r="E180" s="1" t="s">
        <v>1488</v>
      </c>
      <c r="F180" s="1" t="s">
        <v>1488</v>
      </c>
    </row>
    <row r="181" spans="1:6">
      <c r="A181" s="624">
        <f t="shared" si="6"/>
        <v>537</v>
      </c>
      <c r="B181" s="1" t="s">
        <v>1626</v>
      </c>
      <c r="C181" s="1" t="str">
        <f t="shared" ca="1" si="7"/>
        <v>Sri Krsna Janmastami</v>
      </c>
      <c r="D181" s="1" t="s">
        <v>641</v>
      </c>
      <c r="E181" s="1" t="s">
        <v>641</v>
      </c>
      <c r="F181" s="1" t="s">
        <v>641</v>
      </c>
    </row>
    <row r="182" spans="1:6">
      <c r="A182" s="624">
        <f t="shared" si="6"/>
        <v>538</v>
      </c>
      <c r="B182" s="1" t="s">
        <v>1627</v>
      </c>
      <c r="C182" s="1" t="str">
        <f t="shared" ca="1" si="7"/>
        <v>Nityananda Trayodasi</v>
      </c>
      <c r="D182" s="1" t="s">
        <v>633</v>
      </c>
      <c r="E182" s="1" t="s">
        <v>633</v>
      </c>
      <c r="F182" s="1" t="s">
        <v>633</v>
      </c>
    </row>
    <row r="183" spans="1:6">
      <c r="A183" s="624">
        <f t="shared" si="6"/>
        <v>539</v>
      </c>
      <c r="B183" s="1" t="s">
        <v>1628</v>
      </c>
      <c r="C183" s="1" t="str">
        <f t="shared" ca="1" si="7"/>
        <v>Nrsimha Caturdasi</v>
      </c>
      <c r="D183" s="1" t="s">
        <v>646</v>
      </c>
      <c r="E183" s="1" t="s">
        <v>646</v>
      </c>
      <c r="F183" s="1" t="s">
        <v>646</v>
      </c>
    </row>
    <row r="184" spans="1:6">
      <c r="A184" s="624">
        <f t="shared" si="6"/>
        <v>540</v>
      </c>
      <c r="B184" s="1" t="s">
        <v>1629</v>
      </c>
      <c r="C184" s="1" t="str">
        <f t="shared" ca="1" si="7"/>
        <v>Srila Prabhupada - Aparec.</v>
      </c>
      <c r="D184" s="1" t="s">
        <v>1515</v>
      </c>
      <c r="E184" s="1" t="s">
        <v>1500</v>
      </c>
      <c r="F184" s="1" t="s">
        <v>1500</v>
      </c>
    </row>
    <row r="185" spans="1:6">
      <c r="A185" s="624">
        <f t="shared" si="6"/>
        <v>541</v>
      </c>
      <c r="B185" s="1" t="s">
        <v>1630</v>
      </c>
      <c r="C185" s="1" t="str">
        <f t="shared" ca="1" si="7"/>
        <v>Srila Prabhupada - Desap.</v>
      </c>
      <c r="D185" s="1" t="s">
        <v>1516</v>
      </c>
      <c r="E185" s="1" t="s">
        <v>1499</v>
      </c>
      <c r="F185" s="1" t="s">
        <v>1499</v>
      </c>
    </row>
    <row r="186" spans="1:6">
      <c r="A186" s="624">
        <f t="shared" si="6"/>
        <v>542</v>
      </c>
      <c r="B186" s="1" t="s">
        <v>1631</v>
      </c>
      <c r="C186" s="1" t="str">
        <f t="shared" ca="1" si="7"/>
        <v>Prabhupada - aceita sannyasa</v>
      </c>
      <c r="D186" s="1" t="s">
        <v>1517</v>
      </c>
      <c r="E186" s="1" t="s">
        <v>72</v>
      </c>
      <c r="F186" s="1" t="s">
        <v>72</v>
      </c>
    </row>
    <row r="187" spans="1:6">
      <c r="A187" s="624">
        <f t="shared" si="6"/>
        <v>543</v>
      </c>
      <c r="B187" s="1" t="s">
        <v>1632</v>
      </c>
      <c r="C187" s="1" t="str">
        <f t="shared" ca="1" si="7"/>
        <v>Prabhupada - chega aos EUA</v>
      </c>
      <c r="D187" s="1" t="s">
        <v>1518</v>
      </c>
      <c r="E187" s="1" t="s">
        <v>73</v>
      </c>
      <c r="F187" s="1" t="s">
        <v>73</v>
      </c>
    </row>
    <row r="188" spans="1:6">
      <c r="A188" s="624">
        <f t="shared" si="6"/>
        <v>544</v>
      </c>
      <c r="B188" s="1" t="s">
        <v>1633</v>
      </c>
      <c r="C188" s="1" t="str">
        <f t="shared" ca="1" si="7"/>
        <v>Prabhupada - ida para os EUA</v>
      </c>
      <c r="D188" s="1" t="s">
        <v>1519</v>
      </c>
      <c r="E188" s="1" t="s">
        <v>1427</v>
      </c>
      <c r="F188" s="1" t="s">
        <v>1528</v>
      </c>
    </row>
    <row r="189" spans="1:6">
      <c r="A189" s="624">
        <f t="shared" si="6"/>
        <v>545</v>
      </c>
      <c r="B189" s="1" t="s">
        <v>1634</v>
      </c>
      <c r="C189" s="1" t="str">
        <f t="shared" ca="1" si="7"/>
        <v>Radha Kunda - Aparecimento</v>
      </c>
      <c r="D189" s="1" t="s">
        <v>1520</v>
      </c>
      <c r="E189" s="1" t="s">
        <v>74</v>
      </c>
      <c r="F189" s="1" t="s">
        <v>74</v>
      </c>
    </row>
    <row r="190" spans="1:6">
      <c r="A190" s="624">
        <f t="shared" si="6"/>
        <v>546</v>
      </c>
      <c r="B190" s="1" t="s">
        <v>1635</v>
      </c>
      <c r="C190" s="1" t="str">
        <f t="shared" ca="1" si="7"/>
        <v>Radhastami</v>
      </c>
      <c r="D190" s="1" t="s">
        <v>644</v>
      </c>
      <c r="E190" s="1" t="s">
        <v>644</v>
      </c>
      <c r="F190" s="1" t="s">
        <v>644</v>
      </c>
    </row>
    <row r="191" spans="1:6">
      <c r="A191" s="624">
        <f t="shared" si="6"/>
        <v>547</v>
      </c>
      <c r="B191" s="1" t="s">
        <v>1636</v>
      </c>
      <c r="C191" s="1" t="str">
        <f t="shared" ca="1" si="7"/>
        <v>Raghunatha Bhatta G. - Des.</v>
      </c>
      <c r="D191" s="1" t="s">
        <v>1521</v>
      </c>
      <c r="E191" s="1" t="s">
        <v>1494</v>
      </c>
      <c r="F191" s="1" t="s">
        <v>1494</v>
      </c>
    </row>
    <row r="192" spans="1:6">
      <c r="A192" s="624">
        <f t="shared" si="6"/>
        <v>548</v>
      </c>
      <c r="B192" s="1" t="s">
        <v>1637</v>
      </c>
      <c r="C192" s="1" t="str">
        <f t="shared" ca="1" si="7"/>
        <v>Raghunatha Dasa G. - Ap.</v>
      </c>
      <c r="D192" s="1" t="s">
        <v>35</v>
      </c>
      <c r="E192" s="1" t="s">
        <v>1491</v>
      </c>
      <c r="F192" s="1" t="s">
        <v>1491</v>
      </c>
    </row>
    <row r="193" spans="1:6">
      <c r="A193" s="624">
        <f t="shared" si="6"/>
        <v>549</v>
      </c>
      <c r="B193" s="1" t="s">
        <v>1638</v>
      </c>
      <c r="C193" s="1" t="str">
        <f t="shared" ca="1" si="7"/>
        <v>Rama Navami</v>
      </c>
      <c r="D193" s="1" t="s">
        <v>640</v>
      </c>
      <c r="E193" s="1" t="s">
        <v>640</v>
      </c>
      <c r="F193" s="1" t="s">
        <v>640</v>
      </c>
    </row>
    <row r="194" spans="1:6">
      <c r="A194" s="624">
        <f t="shared" si="6"/>
        <v>550</v>
      </c>
      <c r="B194" s="1" t="s">
        <v>1639</v>
      </c>
      <c r="C194" s="1" t="str">
        <f t="shared" ca="1" si="7"/>
        <v>Ramacandra Vijayotsava</v>
      </c>
      <c r="D194" s="1" t="s">
        <v>632</v>
      </c>
      <c r="E194" s="1" t="s">
        <v>632</v>
      </c>
      <c r="F194" s="1" t="s">
        <v>632</v>
      </c>
    </row>
    <row r="195" spans="1:6">
      <c r="A195" s="624">
        <f t="shared" si="6"/>
        <v>551</v>
      </c>
      <c r="B195" s="1" t="s">
        <v>1640</v>
      </c>
      <c r="C195" s="1" t="str">
        <f t="shared" ca="1" si="7"/>
        <v>Ratha Yatra</v>
      </c>
      <c r="D195" s="1" t="s">
        <v>10</v>
      </c>
      <c r="E195" s="1" t="s">
        <v>10</v>
      </c>
      <c r="F195" s="1" t="s">
        <v>10</v>
      </c>
    </row>
    <row r="196" spans="1:6">
      <c r="A196" s="624">
        <f t="shared" ref="A196:A259" si="9">IF(RIGHT(B196,8)="_section",(INT(A195/100)+1)*100,A195+1)</f>
        <v>552</v>
      </c>
      <c r="B196" s="1" t="s">
        <v>1641</v>
      </c>
      <c r="C196" s="1" t="str">
        <f t="shared" ca="1" si="7"/>
        <v>Rupa Gosvami - Desap.</v>
      </c>
      <c r="D196" s="1" t="s">
        <v>1522</v>
      </c>
      <c r="E196" s="1" t="s">
        <v>1496</v>
      </c>
      <c r="F196" s="1" t="s">
        <v>1496</v>
      </c>
    </row>
    <row r="197" spans="1:6">
      <c r="A197" s="624">
        <f t="shared" si="9"/>
        <v>553</v>
      </c>
      <c r="B197" s="1" t="s">
        <v>1642</v>
      </c>
      <c r="C197" s="1" t="str">
        <f t="shared" ca="1" si="7"/>
        <v>Sanatana Gosvami - Des.</v>
      </c>
      <c r="D197" s="1" t="s">
        <v>1523</v>
      </c>
      <c r="E197" s="1" t="s">
        <v>1493</v>
      </c>
      <c r="F197" s="1" t="s">
        <v>1493</v>
      </c>
    </row>
    <row r="198" spans="1:6">
      <c r="A198" s="624">
        <f t="shared" si="9"/>
        <v>554</v>
      </c>
      <c r="B198" s="1" t="s">
        <v>1643</v>
      </c>
      <c r="C198" s="1" t="str">
        <f t="shared" ca="1" si="7"/>
        <v>Sita Devi (Sri Rama) - Ap.</v>
      </c>
      <c r="D198" s="1" t="s">
        <v>1524</v>
      </c>
      <c r="E198" s="1" t="s">
        <v>1504</v>
      </c>
      <c r="F198" s="1" t="s">
        <v>1525</v>
      </c>
    </row>
    <row r="199" spans="1:6">
      <c r="A199" s="624">
        <f t="shared" si="9"/>
        <v>555</v>
      </c>
      <c r="B199" s="1" t="s">
        <v>1644</v>
      </c>
      <c r="C199" s="1" t="str">
        <f t="shared" ca="1" si="7"/>
        <v>Sita Thakurani(Sri Advaita)-Ap.</v>
      </c>
      <c r="D199" s="1" t="s">
        <v>1526</v>
      </c>
      <c r="E199" s="1" t="s">
        <v>1503</v>
      </c>
      <c r="F199" s="1" t="s">
        <v>1529</v>
      </c>
    </row>
    <row r="200" spans="1:6">
      <c r="A200" s="624">
        <f t="shared" si="9"/>
        <v>556</v>
      </c>
      <c r="B200" s="1" t="s">
        <v>1645</v>
      </c>
      <c r="C200" s="1" t="str">
        <f t="shared" ca="1" si="7"/>
        <v>Snana Yatra</v>
      </c>
      <c r="D200" s="1" t="s">
        <v>630</v>
      </c>
      <c r="E200" s="1" t="s">
        <v>630</v>
      </c>
      <c r="F200" s="1" t="s">
        <v>630</v>
      </c>
    </row>
    <row r="201" spans="1:6">
      <c r="A201" s="624">
        <f t="shared" si="9"/>
        <v>557</v>
      </c>
      <c r="B201" s="1" t="s">
        <v>1646</v>
      </c>
      <c r="C201" s="1" t="str">
        <f t="shared" ca="1" si="7"/>
        <v>Sri Balarama Rasayatra</v>
      </c>
      <c r="D201" s="1" t="s">
        <v>642</v>
      </c>
      <c r="E201" s="1" t="s">
        <v>642</v>
      </c>
      <c r="F201" s="1" t="s">
        <v>642</v>
      </c>
    </row>
    <row r="202" spans="1:6">
      <c r="A202" s="624">
        <f t="shared" si="9"/>
        <v>558</v>
      </c>
      <c r="B202" s="1" t="s">
        <v>1647</v>
      </c>
      <c r="C202" s="1" t="str">
        <f t="shared" ca="1" si="7"/>
        <v>Sri Krsna Madhura Utsava</v>
      </c>
      <c r="D202" s="1" t="s">
        <v>634</v>
      </c>
      <c r="E202" s="1" t="s">
        <v>634</v>
      </c>
      <c r="F202" s="1" t="s">
        <v>634</v>
      </c>
    </row>
    <row r="203" spans="1:6">
      <c r="A203" s="624">
        <f t="shared" si="9"/>
        <v>559</v>
      </c>
      <c r="B203" s="1" t="s">
        <v>1648</v>
      </c>
      <c r="C203" s="1" t="str">
        <f t="shared" ca="1" si="7"/>
        <v>Sri Krsna Pusya Abhiseka</v>
      </c>
      <c r="D203" s="1" t="s">
        <v>628</v>
      </c>
      <c r="E203" s="1" t="s">
        <v>628</v>
      </c>
      <c r="F203" s="1" t="s">
        <v>628</v>
      </c>
    </row>
    <row r="204" spans="1:6">
      <c r="A204" s="624">
        <f t="shared" si="9"/>
        <v>560</v>
      </c>
      <c r="B204" s="1" t="s">
        <v>1649</v>
      </c>
      <c r="C204" s="1" t="str">
        <f t="shared" ca="1" si="7"/>
        <v>Sri Krsna Rasayatra</v>
      </c>
      <c r="D204" s="1" t="s">
        <v>643</v>
      </c>
      <c r="E204" s="1" t="s">
        <v>643</v>
      </c>
      <c r="F204" s="1" t="s">
        <v>643</v>
      </c>
    </row>
    <row r="205" spans="1:6">
      <c r="A205" s="624">
        <f t="shared" si="9"/>
        <v>561</v>
      </c>
      <c r="B205" s="1" t="s">
        <v>1650</v>
      </c>
      <c r="C205" s="1" t="str">
        <f t="shared" ca="1" si="7"/>
        <v>Sri Krsna Saradiya Rasayatra</v>
      </c>
      <c r="D205" s="1" t="s">
        <v>636</v>
      </c>
      <c r="E205" s="1" t="s">
        <v>636</v>
      </c>
      <c r="F205" s="1" t="s">
        <v>636</v>
      </c>
    </row>
    <row r="206" spans="1:6">
      <c r="A206" s="624">
        <f t="shared" si="9"/>
        <v>562</v>
      </c>
      <c r="B206" s="1" t="s">
        <v>1651</v>
      </c>
      <c r="C206" s="1" t="str">
        <f t="shared" ca="1" si="7"/>
        <v>Srivasa Pandita - Aparec.</v>
      </c>
      <c r="D206" s="1" t="s">
        <v>1527</v>
      </c>
      <c r="E206" s="1" t="s">
        <v>1498</v>
      </c>
      <c r="F206" s="1" t="s">
        <v>1498</v>
      </c>
    </row>
    <row r="207" spans="1:6">
      <c r="A207" s="624">
        <f t="shared" si="9"/>
        <v>563</v>
      </c>
      <c r="B207" s="1" t="s">
        <v>1652</v>
      </c>
      <c r="C207" s="1" t="str">
        <f t="shared" ca="1" si="7"/>
        <v>Pandava Nirjala Ekadasi</v>
      </c>
      <c r="D207" s="1" t="s">
        <v>629</v>
      </c>
      <c r="E207" s="1" t="s">
        <v>629</v>
      </c>
      <c r="F207" s="1" t="s">
        <v>629</v>
      </c>
    </row>
    <row r="208" spans="1:6">
      <c r="A208" s="624">
        <f t="shared" si="9"/>
        <v>564</v>
      </c>
      <c r="B208" s="1" t="s">
        <v>1653</v>
      </c>
      <c r="C208" s="1" t="str">
        <f t="shared" ca="1" si="7"/>
        <v>Tulasi-Saligrama Vivaha</v>
      </c>
      <c r="D208" s="1" t="s">
        <v>645</v>
      </c>
      <c r="E208" s="1" t="s">
        <v>645</v>
      </c>
      <c r="F208" s="1" t="s">
        <v>645</v>
      </c>
    </row>
    <row r="209" spans="1:6">
      <c r="A209" s="624">
        <f t="shared" si="9"/>
        <v>565</v>
      </c>
      <c r="B209" s="1" t="s">
        <v>1654</v>
      </c>
      <c r="C209" s="1" t="str">
        <f t="shared" ca="1" si="7"/>
        <v>Sri Vamana Dvadasi</v>
      </c>
      <c r="D209" s="1" t="s">
        <v>647</v>
      </c>
      <c r="E209" s="1" t="s">
        <v>647</v>
      </c>
      <c r="F209" s="1" t="s">
        <v>647</v>
      </c>
    </row>
    <row r="210" spans="1:6">
      <c r="A210" s="624">
        <f t="shared" si="9"/>
        <v>566</v>
      </c>
      <c r="B210" s="1" t="s">
        <v>1655</v>
      </c>
      <c r="C210" s="1" t="str">
        <f t="shared" ca="1" si="7"/>
        <v>Varaha Dvadasi</v>
      </c>
      <c r="D210" s="1" t="s">
        <v>631</v>
      </c>
      <c r="E210" s="1" t="s">
        <v>631</v>
      </c>
      <c r="F210" s="1" t="s">
        <v>631</v>
      </c>
    </row>
    <row r="211" spans="1:6">
      <c r="A211" s="624">
        <f t="shared" si="9"/>
        <v>600</v>
      </c>
      <c r="B211" s="337" t="s">
        <v>558</v>
      </c>
      <c r="C211" s="337" t="str">
        <f t="shared" ca="1" si="7"/>
        <v>Mensal</v>
      </c>
      <c r="D211" s="337" t="s">
        <v>143</v>
      </c>
      <c r="E211" s="337" t="s">
        <v>144</v>
      </c>
      <c r="F211" s="337" t="s">
        <v>145</v>
      </c>
    </row>
    <row r="212" spans="1:6">
      <c r="A212" s="624">
        <f t="shared" si="9"/>
        <v>601</v>
      </c>
      <c r="B212" s="337" t="s">
        <v>559</v>
      </c>
      <c r="C212" s="337" t="str">
        <f t="shared" ca="1" si="7"/>
        <v>Mensal</v>
      </c>
      <c r="D212" s="337" t="s">
        <v>143</v>
      </c>
      <c r="E212" s="337" t="s">
        <v>144</v>
      </c>
      <c r="F212" s="337" t="s">
        <v>145</v>
      </c>
    </row>
    <row r="213" spans="1:6">
      <c r="A213" s="624">
        <f t="shared" si="9"/>
        <v>602</v>
      </c>
      <c r="B213" s="1" t="s">
        <v>560</v>
      </c>
      <c r="C213" s="1" t="str">
        <f t="shared" ca="1" si="7"/>
        <v>PLANEJAMENTO MENSAL</v>
      </c>
      <c r="D213" s="1" t="s">
        <v>561</v>
      </c>
      <c r="E213" s="1" t="s">
        <v>562</v>
      </c>
      <c r="F213" s="1" t="s">
        <v>563</v>
      </c>
    </row>
    <row r="214" spans="1:6">
      <c r="A214" s="624">
        <f t="shared" si="9"/>
        <v>603</v>
      </c>
      <c r="B214" s="1" t="s">
        <v>564</v>
      </c>
      <c r="C214" s="1" t="str">
        <f t="shared" ca="1" si="7"/>
        <v>PRIORIDADES</v>
      </c>
      <c r="D214" s="1" t="s">
        <v>565</v>
      </c>
      <c r="E214" s="1" t="s">
        <v>566</v>
      </c>
      <c r="F214" s="1" t="s">
        <v>566</v>
      </c>
    </row>
    <row r="215" spans="1:6" s="343" customFormat="1">
      <c r="A215" s="624">
        <f t="shared" si="9"/>
        <v>700</v>
      </c>
      <c r="B215" s="337" t="s">
        <v>1679</v>
      </c>
      <c r="C215" s="337" t="str">
        <f t="shared" ca="1" si="7"/>
        <v>Semana</v>
      </c>
      <c r="D215" s="337" t="s">
        <v>1678</v>
      </c>
      <c r="E215" s="337" t="s">
        <v>568</v>
      </c>
      <c r="F215" s="337" t="s">
        <v>568</v>
      </c>
    </row>
    <row r="216" spans="1:6" s="343" customFormat="1">
      <c r="A216" s="624">
        <f t="shared" si="9"/>
        <v>701</v>
      </c>
      <c r="B216" s="339" t="s">
        <v>1680</v>
      </c>
      <c r="C216" s="339" t="str">
        <f t="shared" ca="1" si="7"/>
        <v>S</v>
      </c>
      <c r="D216" s="339" t="s">
        <v>1690</v>
      </c>
      <c r="E216" s="339" t="s">
        <v>583</v>
      </c>
      <c r="F216" s="339" t="s">
        <v>583</v>
      </c>
    </row>
    <row r="217" spans="1:6">
      <c r="A217" s="624">
        <f t="shared" si="9"/>
        <v>702</v>
      </c>
      <c r="B217" s="343" t="s">
        <v>1681</v>
      </c>
      <c r="C217" s="1" t="str">
        <f t="shared" ca="1" si="7"/>
        <v>Semana</v>
      </c>
      <c r="D217" s="1" t="s">
        <v>567</v>
      </c>
      <c r="E217" s="1" t="s">
        <v>568</v>
      </c>
      <c r="F217" s="1" t="s">
        <v>568</v>
      </c>
    </row>
    <row r="218" spans="1:6">
      <c r="A218" s="624">
        <f t="shared" si="9"/>
        <v>703</v>
      </c>
      <c r="B218" s="343" t="s">
        <v>1682</v>
      </c>
      <c r="C218" s="1" t="str">
        <f t="shared" ca="1" si="7"/>
        <v>Aperfeiçoamento Pessoal</v>
      </c>
      <c r="D218" s="1" t="s">
        <v>569</v>
      </c>
      <c r="E218" s="1" t="s">
        <v>570</v>
      </c>
      <c r="F218" s="1" t="s">
        <v>571</v>
      </c>
    </row>
    <row r="219" spans="1:6">
      <c r="A219" s="624">
        <f t="shared" si="9"/>
        <v>704</v>
      </c>
      <c r="B219" s="343" t="s">
        <v>1683</v>
      </c>
      <c r="C219" s="1" t="str">
        <f t="shared" ca="1" si="7"/>
        <v>Pessoal</v>
      </c>
      <c r="D219" s="1" t="s">
        <v>1903</v>
      </c>
      <c r="E219" s="1" t="s">
        <v>1903</v>
      </c>
      <c r="F219" s="1" t="s">
        <v>1904</v>
      </c>
    </row>
    <row r="220" spans="1:6">
      <c r="A220" s="624">
        <f t="shared" si="9"/>
        <v>705</v>
      </c>
      <c r="B220" s="343" t="s">
        <v>1684</v>
      </c>
      <c r="C220" s="1" t="str">
        <f t="shared" ca="1" si="7"/>
        <v>Profissional</v>
      </c>
      <c r="D220" s="1" t="s">
        <v>1918</v>
      </c>
      <c r="E220" s="1" t="s">
        <v>1919</v>
      </c>
      <c r="F220" s="1" t="s">
        <v>1920</v>
      </c>
    </row>
    <row r="221" spans="1:6">
      <c r="A221" s="624">
        <f t="shared" si="9"/>
        <v>706</v>
      </c>
      <c r="B221" s="343" t="s">
        <v>1685</v>
      </c>
      <c r="C221" s="1" t="str">
        <f t="shared" ca="1" si="7"/>
        <v>Relacionamentos</v>
      </c>
      <c r="D221" s="1" t="s">
        <v>1933</v>
      </c>
      <c r="E221" s="1" t="s">
        <v>1934</v>
      </c>
      <c r="F221" s="1" t="s">
        <v>2250</v>
      </c>
    </row>
    <row r="222" spans="1:6">
      <c r="A222" s="624">
        <f t="shared" si="9"/>
        <v>707</v>
      </c>
      <c r="B222" s="343" t="s">
        <v>1686</v>
      </c>
      <c r="C222" s="1" t="str">
        <f t="shared" ca="1" si="7"/>
        <v>Qualidade de Vida</v>
      </c>
      <c r="D222" s="1" t="s">
        <v>1965</v>
      </c>
      <c r="E222" s="1" t="s">
        <v>2377</v>
      </c>
      <c r="F222" s="1" t="s">
        <v>2376</v>
      </c>
    </row>
    <row r="223" spans="1:6">
      <c r="A223" s="624">
        <f t="shared" si="9"/>
        <v>708</v>
      </c>
      <c r="B223" s="343" t="s">
        <v>1687</v>
      </c>
      <c r="C223" s="1" t="str">
        <f t="shared" ca="1" si="7"/>
        <v>Importante</v>
      </c>
      <c r="D223" s="1" t="s">
        <v>572</v>
      </c>
      <c r="E223" s="1" t="s">
        <v>573</v>
      </c>
      <c r="F223" s="1" t="s">
        <v>573</v>
      </c>
    </row>
    <row r="224" spans="1:6">
      <c r="A224" s="624">
        <f t="shared" si="9"/>
        <v>709</v>
      </c>
      <c r="B224" s="343" t="s">
        <v>1688</v>
      </c>
      <c r="C224" s="1" t="str">
        <f t="shared" ca="1" si="7"/>
        <v>Áreas</v>
      </c>
      <c r="D224" s="1" t="s">
        <v>574</v>
      </c>
      <c r="E224" s="1" t="s">
        <v>575</v>
      </c>
      <c r="F224" s="1" t="s">
        <v>575</v>
      </c>
    </row>
    <row r="225" spans="1:6">
      <c r="A225" s="624">
        <f t="shared" si="9"/>
        <v>710</v>
      </c>
      <c r="B225" s="343" t="s">
        <v>1689</v>
      </c>
      <c r="C225" s="1" t="str">
        <f t="shared" ca="1" si="7"/>
        <v>Objetivos</v>
      </c>
      <c r="D225" s="1" t="s">
        <v>576</v>
      </c>
      <c r="E225" s="1" t="s">
        <v>577</v>
      </c>
      <c r="F225" s="1" t="s">
        <v>577</v>
      </c>
    </row>
    <row r="226" spans="1:6">
      <c r="A226" s="624">
        <f t="shared" si="9"/>
        <v>800</v>
      </c>
      <c r="B226" s="337" t="s">
        <v>590</v>
      </c>
      <c r="C226" s="337" t="str">
        <f t="shared" ref="C226:C260" ca="1" si="10">OFFSET(C226,0,$C$1)</f>
        <v>Anotações-Esquerda</v>
      </c>
      <c r="D226" s="337" t="s">
        <v>130</v>
      </c>
      <c r="E226" s="337" t="s">
        <v>131</v>
      </c>
      <c r="F226" s="337" t="s">
        <v>132</v>
      </c>
    </row>
    <row r="227" spans="1:6">
      <c r="A227" s="624">
        <f t="shared" si="9"/>
        <v>801</v>
      </c>
      <c r="B227" s="339" t="s">
        <v>591</v>
      </c>
      <c r="C227" s="339" t="str">
        <f t="shared" ca="1" si="10"/>
        <v>Anotacoes</v>
      </c>
      <c r="D227" s="339" t="s">
        <v>593</v>
      </c>
      <c r="E227" s="339" t="s">
        <v>594</v>
      </c>
      <c r="F227" s="339" t="s">
        <v>1691</v>
      </c>
    </row>
    <row r="228" spans="1:6">
      <c r="A228" s="624">
        <f t="shared" si="9"/>
        <v>802</v>
      </c>
      <c r="B228" s="1" t="s">
        <v>592</v>
      </c>
      <c r="C228" s="1" t="str">
        <f t="shared" ca="1" si="10"/>
        <v>Anotações</v>
      </c>
      <c r="D228" s="1" t="s">
        <v>593</v>
      </c>
      <c r="E228" s="1" t="s">
        <v>594</v>
      </c>
      <c r="F228" s="1" t="s">
        <v>595</v>
      </c>
    </row>
    <row r="229" spans="1:6">
      <c r="A229" s="624">
        <f t="shared" si="9"/>
        <v>900</v>
      </c>
      <c r="B229" s="337" t="s">
        <v>596</v>
      </c>
      <c r="C229" s="337" t="str">
        <f t="shared" ca="1" si="10"/>
        <v>Anotações-Direita</v>
      </c>
      <c r="D229" s="337" t="s">
        <v>133</v>
      </c>
      <c r="E229" s="337" t="s">
        <v>134</v>
      </c>
      <c r="F229" s="337" t="s">
        <v>135</v>
      </c>
    </row>
    <row r="230" spans="1:6">
      <c r="A230" s="624">
        <f t="shared" si="9"/>
        <v>901</v>
      </c>
      <c r="B230" s="337" t="s">
        <v>597</v>
      </c>
      <c r="C230" s="337" t="str">
        <f t="shared" ca="1" si="10"/>
        <v>Anotacoes</v>
      </c>
      <c r="D230" s="337" t="s">
        <v>593</v>
      </c>
      <c r="E230" s="337" t="s">
        <v>594</v>
      </c>
      <c r="F230" s="337" t="s">
        <v>1691</v>
      </c>
    </row>
    <row r="231" spans="1:6">
      <c r="A231" s="624">
        <f t="shared" si="9"/>
        <v>902</v>
      </c>
      <c r="B231" s="1" t="s">
        <v>598</v>
      </c>
      <c r="C231" s="1" t="str">
        <f t="shared" ca="1" si="10"/>
        <v>Anotações</v>
      </c>
      <c r="D231" s="1" t="s">
        <v>593</v>
      </c>
      <c r="E231" s="1" t="s">
        <v>594</v>
      </c>
      <c r="F231" s="1" t="s">
        <v>595</v>
      </c>
    </row>
    <row r="232" spans="1:6">
      <c r="A232" s="624">
        <f t="shared" si="9"/>
        <v>1000</v>
      </c>
      <c r="B232" s="337" t="s">
        <v>599</v>
      </c>
      <c r="C232" s="337" t="str">
        <f t="shared" ca="1" si="10"/>
        <v>Contato-Esquerda</v>
      </c>
      <c r="D232" s="337" t="s">
        <v>19</v>
      </c>
      <c r="E232" s="337" t="s">
        <v>136</v>
      </c>
      <c r="F232" s="337" t="s">
        <v>137</v>
      </c>
    </row>
    <row r="233" spans="1:6">
      <c r="A233" s="624">
        <f t="shared" si="9"/>
        <v>1001</v>
      </c>
      <c r="B233" s="337" t="s">
        <v>600</v>
      </c>
      <c r="C233" s="337" t="str">
        <f t="shared" ca="1" si="10"/>
        <v>Contatos</v>
      </c>
      <c r="D233" s="337" t="s">
        <v>1692</v>
      </c>
      <c r="E233" s="337" t="s">
        <v>1693</v>
      </c>
      <c r="F233" s="337" t="s">
        <v>1694</v>
      </c>
    </row>
    <row r="234" spans="1:6">
      <c r="A234" s="624">
        <f t="shared" si="9"/>
        <v>1002</v>
      </c>
      <c r="B234" s="1" t="s">
        <v>601</v>
      </c>
      <c r="C234" s="1" t="str">
        <f t="shared" ca="1" si="10"/>
        <v>CONTATO</v>
      </c>
      <c r="D234" s="1" t="s">
        <v>602</v>
      </c>
      <c r="E234" s="1" t="s">
        <v>603</v>
      </c>
      <c r="F234" s="1" t="s">
        <v>604</v>
      </c>
    </row>
    <row r="235" spans="1:6">
      <c r="A235" s="624">
        <f t="shared" si="9"/>
        <v>1003</v>
      </c>
      <c r="B235" s="1" t="s">
        <v>605</v>
      </c>
      <c r="C235" s="1" t="str">
        <f t="shared" ca="1" si="10"/>
        <v>Nome</v>
      </c>
      <c r="D235" s="1" t="s">
        <v>212</v>
      </c>
      <c r="E235" s="1" t="s">
        <v>213</v>
      </c>
      <c r="F235" s="1" t="s">
        <v>214</v>
      </c>
    </row>
    <row r="236" spans="1:6">
      <c r="A236" s="624">
        <f t="shared" si="9"/>
        <v>1004</v>
      </c>
      <c r="B236" s="1" t="s">
        <v>606</v>
      </c>
      <c r="C236" s="1" t="str">
        <f t="shared" ca="1" si="10"/>
        <v>Endereço</v>
      </c>
      <c r="D236" s="1" t="s">
        <v>216</v>
      </c>
      <c r="E236" s="1" t="s">
        <v>217</v>
      </c>
      <c r="F236" s="1" t="s">
        <v>218</v>
      </c>
    </row>
    <row r="237" spans="1:6">
      <c r="A237" s="624">
        <f t="shared" si="9"/>
        <v>1005</v>
      </c>
      <c r="B237" s="1" t="s">
        <v>607</v>
      </c>
      <c r="C237" s="1" t="str">
        <f t="shared" ca="1" si="10"/>
        <v>Telefone</v>
      </c>
      <c r="D237" s="1" t="s">
        <v>230</v>
      </c>
      <c r="E237" s="1" t="s">
        <v>231</v>
      </c>
      <c r="F237" s="1" t="s">
        <v>608</v>
      </c>
    </row>
    <row r="238" spans="1:6">
      <c r="A238" s="624">
        <f t="shared" si="9"/>
        <v>1006</v>
      </c>
      <c r="B238" s="340" t="s">
        <v>609</v>
      </c>
      <c r="C238" s="340" t="str">
        <f t="shared" ca="1" si="10"/>
        <v>Celular</v>
      </c>
      <c r="D238" s="340" t="s">
        <v>234</v>
      </c>
      <c r="E238" s="340" t="s">
        <v>235</v>
      </c>
      <c r="F238" s="340" t="s">
        <v>235</v>
      </c>
    </row>
    <row r="239" spans="1:6" s="468" customFormat="1">
      <c r="A239" s="624">
        <f t="shared" si="9"/>
        <v>1007</v>
      </c>
      <c r="B239" s="340" t="s">
        <v>1707</v>
      </c>
      <c r="C239" s="340" t="str">
        <f t="shared" ca="1" si="10"/>
        <v>A B C D</v>
      </c>
      <c r="D239" s="340" t="s">
        <v>1706</v>
      </c>
      <c r="E239" s="340" t="s">
        <v>1706</v>
      </c>
      <c r="F239" s="340" t="s">
        <v>1706</v>
      </c>
    </row>
    <row r="240" spans="1:6" s="468" customFormat="1">
      <c r="A240" s="624">
        <f t="shared" si="9"/>
        <v>1008</v>
      </c>
      <c r="B240" s="340" t="s">
        <v>1708</v>
      </c>
      <c r="C240" s="340" t="str">
        <f t="shared" ca="1" si="10"/>
        <v>I J K L</v>
      </c>
      <c r="D240" s="468" t="s">
        <v>1714</v>
      </c>
      <c r="E240" s="468" t="s">
        <v>1714</v>
      </c>
      <c r="F240" s="468" t="s">
        <v>1714</v>
      </c>
    </row>
    <row r="241" spans="1:6" s="468" customFormat="1">
      <c r="A241" s="624">
        <f t="shared" si="9"/>
        <v>1009</v>
      </c>
      <c r="B241" s="340" t="s">
        <v>1709</v>
      </c>
      <c r="C241" s="340" t="str">
        <f t="shared" ca="1" si="10"/>
        <v>Q R S T U</v>
      </c>
      <c r="D241" s="340" t="s">
        <v>1716</v>
      </c>
      <c r="E241" s="340" t="s">
        <v>1716</v>
      </c>
      <c r="F241" s="340" t="s">
        <v>1716</v>
      </c>
    </row>
    <row r="242" spans="1:6">
      <c r="A242" s="624">
        <f t="shared" si="9"/>
        <v>1100</v>
      </c>
      <c r="B242" s="337" t="s">
        <v>610</v>
      </c>
      <c r="C242" s="337" t="str">
        <f t="shared" ca="1" si="10"/>
        <v>Contato-Direita</v>
      </c>
      <c r="D242" s="337" t="s">
        <v>20</v>
      </c>
      <c r="E242" s="337" t="s">
        <v>138</v>
      </c>
      <c r="F242" s="337" t="s">
        <v>139</v>
      </c>
    </row>
    <row r="243" spans="1:6">
      <c r="A243" s="624">
        <f t="shared" si="9"/>
        <v>1101</v>
      </c>
      <c r="B243" s="337" t="s">
        <v>611</v>
      </c>
      <c r="C243" s="337" t="str">
        <f t="shared" ca="1" si="10"/>
        <v>Contatos</v>
      </c>
      <c r="D243" s="337" t="s">
        <v>1692</v>
      </c>
      <c r="E243" s="337" t="s">
        <v>1693</v>
      </c>
      <c r="F243" s="337" t="s">
        <v>1694</v>
      </c>
    </row>
    <row r="244" spans="1:6">
      <c r="A244" s="624">
        <f t="shared" si="9"/>
        <v>1102</v>
      </c>
      <c r="B244" s="1" t="s">
        <v>612</v>
      </c>
      <c r="C244" s="1" t="str">
        <f t="shared" ca="1" si="10"/>
        <v>CONTATO</v>
      </c>
      <c r="D244" s="1" t="s">
        <v>602</v>
      </c>
      <c r="E244" s="1" t="s">
        <v>603</v>
      </c>
      <c r="F244" s="1" t="s">
        <v>604</v>
      </c>
    </row>
    <row r="245" spans="1:6">
      <c r="A245" s="624">
        <f t="shared" si="9"/>
        <v>1103</v>
      </c>
      <c r="B245" s="1" t="s">
        <v>613</v>
      </c>
      <c r="C245" s="1" t="str">
        <f t="shared" ca="1" si="10"/>
        <v>Nome</v>
      </c>
      <c r="D245" s="1" t="s">
        <v>212</v>
      </c>
      <c r="E245" s="1" t="s">
        <v>213</v>
      </c>
      <c r="F245" s="1" t="s">
        <v>214</v>
      </c>
    </row>
    <row r="246" spans="1:6">
      <c r="A246" s="624">
        <f t="shared" si="9"/>
        <v>1104</v>
      </c>
      <c r="B246" s="340" t="s">
        <v>614</v>
      </c>
      <c r="C246" s="340" t="str">
        <f t="shared" ca="1" si="10"/>
        <v>Endereço</v>
      </c>
      <c r="D246" s="340" t="s">
        <v>216</v>
      </c>
      <c r="E246" s="340" t="s">
        <v>303</v>
      </c>
      <c r="F246" s="340" t="s">
        <v>218</v>
      </c>
    </row>
    <row r="247" spans="1:6">
      <c r="A247" s="624">
        <f t="shared" si="9"/>
        <v>1105</v>
      </c>
      <c r="B247" s="1" t="s">
        <v>615</v>
      </c>
      <c r="C247" s="1" t="str">
        <f t="shared" ca="1" si="10"/>
        <v>Telefone</v>
      </c>
      <c r="D247" s="1" t="s">
        <v>230</v>
      </c>
      <c r="E247" s="1" t="s">
        <v>231</v>
      </c>
      <c r="F247" s="1" t="s">
        <v>608</v>
      </c>
    </row>
    <row r="248" spans="1:6">
      <c r="A248" s="624">
        <f t="shared" si="9"/>
        <v>1106</v>
      </c>
      <c r="B248" s="1" t="s">
        <v>616</v>
      </c>
      <c r="C248" s="1" t="str">
        <f t="shared" ca="1" si="10"/>
        <v>Celular</v>
      </c>
      <c r="D248" s="1" t="s">
        <v>234</v>
      </c>
      <c r="E248" s="1" t="s">
        <v>235</v>
      </c>
      <c r="F248" s="1" t="s">
        <v>235</v>
      </c>
    </row>
    <row r="249" spans="1:6" s="468" customFormat="1">
      <c r="A249" s="624">
        <f t="shared" si="9"/>
        <v>1107</v>
      </c>
      <c r="B249" s="340" t="s">
        <v>1710</v>
      </c>
      <c r="C249" s="468" t="str">
        <f t="shared" ca="1" si="10"/>
        <v>E F G H</v>
      </c>
      <c r="D249" s="468" t="s">
        <v>1713</v>
      </c>
      <c r="E249" s="468" t="s">
        <v>1713</v>
      </c>
      <c r="F249" s="468" t="s">
        <v>1713</v>
      </c>
    </row>
    <row r="250" spans="1:6" s="468" customFormat="1">
      <c r="A250" s="624">
        <f t="shared" si="9"/>
        <v>1108</v>
      </c>
      <c r="B250" s="340" t="s">
        <v>1712</v>
      </c>
      <c r="C250" s="468" t="str">
        <f t="shared" ca="1" si="10"/>
        <v>M N O P</v>
      </c>
      <c r="D250" s="468" t="s">
        <v>1715</v>
      </c>
      <c r="E250" s="468" t="s">
        <v>1715</v>
      </c>
      <c r="F250" s="468" t="s">
        <v>1715</v>
      </c>
    </row>
    <row r="251" spans="1:6" s="468" customFormat="1">
      <c r="A251" s="624">
        <f t="shared" si="9"/>
        <v>1109</v>
      </c>
      <c r="B251" s="340" t="s">
        <v>1711</v>
      </c>
      <c r="C251" s="468" t="str">
        <f t="shared" ca="1" si="10"/>
        <v>V W X Y Z</v>
      </c>
      <c r="D251" s="468" t="s">
        <v>1717</v>
      </c>
      <c r="E251" s="468" t="s">
        <v>1717</v>
      </c>
      <c r="F251" s="468" t="s">
        <v>1717</v>
      </c>
    </row>
    <row r="252" spans="1:6">
      <c r="A252" s="624">
        <f t="shared" si="9"/>
        <v>1200</v>
      </c>
      <c r="B252" s="337" t="s">
        <v>617</v>
      </c>
      <c r="C252" s="337" t="str">
        <f t="shared" ca="1" si="10"/>
        <v>Citações</v>
      </c>
      <c r="D252" s="337" t="s">
        <v>140</v>
      </c>
      <c r="E252" s="337" t="s">
        <v>141</v>
      </c>
      <c r="F252" s="337" t="s">
        <v>142</v>
      </c>
    </row>
    <row r="253" spans="1:6">
      <c r="A253" s="624">
        <f t="shared" si="9"/>
        <v>1201</v>
      </c>
      <c r="B253" s="337" t="s">
        <v>618</v>
      </c>
      <c r="C253" s="337" t="str">
        <f t="shared" ca="1" si="10"/>
        <v>Citacoes</v>
      </c>
      <c r="D253" s="337" t="s">
        <v>140</v>
      </c>
      <c r="E253" s="337" t="s">
        <v>141</v>
      </c>
      <c r="F253" s="337" t="s">
        <v>619</v>
      </c>
    </row>
    <row r="254" spans="1:6">
      <c r="A254" s="624">
        <f t="shared" si="9"/>
        <v>1202</v>
      </c>
      <c r="B254" s="1" t="s">
        <v>620</v>
      </c>
      <c r="C254" s="1" t="str">
        <f t="shared" ca="1" si="10"/>
        <v>Cita-ções</v>
      </c>
      <c r="D254" s="1" t="s">
        <v>621</v>
      </c>
      <c r="E254" s="1" t="s">
        <v>622</v>
      </c>
      <c r="F254" s="1" t="s">
        <v>623</v>
      </c>
    </row>
    <row r="255" spans="1:6">
      <c r="A255" s="624">
        <f t="shared" si="9"/>
        <v>1203</v>
      </c>
      <c r="B255" s="337" t="s">
        <v>1588</v>
      </c>
      <c r="C255" s="337" t="str">
        <f t="shared" ca="1" si="10"/>
        <v>Tradução</v>
      </c>
      <c r="D255" s="337" t="s">
        <v>1589</v>
      </c>
      <c r="E255" s="337" t="s">
        <v>1590</v>
      </c>
      <c r="F255" s="337" t="s">
        <v>1590</v>
      </c>
    </row>
    <row r="256" spans="1:6">
      <c r="A256" s="624">
        <f t="shared" si="9"/>
        <v>1300</v>
      </c>
      <c r="B256" s="337" t="s">
        <v>1113</v>
      </c>
      <c r="C256" s="337" t="str">
        <f t="shared" ca="1" si="10"/>
        <v>Reuniões</v>
      </c>
      <c r="D256" s="337" t="s">
        <v>1114</v>
      </c>
      <c r="E256" s="337" t="s">
        <v>1112</v>
      </c>
      <c r="F256" s="337" t="s">
        <v>1111</v>
      </c>
    </row>
    <row r="257" spans="1:6">
      <c r="A257" s="624">
        <f t="shared" si="9"/>
        <v>1301</v>
      </c>
      <c r="B257" s="337" t="s">
        <v>1115</v>
      </c>
      <c r="C257" s="337" t="str">
        <f t="shared" ca="1" si="10"/>
        <v>Reuniao</v>
      </c>
      <c r="D257" s="337" t="s">
        <v>1114</v>
      </c>
      <c r="E257" s="337" t="s">
        <v>624</v>
      </c>
      <c r="F257" s="337" t="s">
        <v>1117</v>
      </c>
    </row>
    <row r="258" spans="1:6">
      <c r="A258" s="624">
        <f t="shared" si="9"/>
        <v>1302</v>
      </c>
      <c r="B258" s="1" t="s">
        <v>1116</v>
      </c>
      <c r="C258" s="1" t="str">
        <f t="shared" ca="1" si="10"/>
        <v>Reunião</v>
      </c>
      <c r="D258" s="1" t="s">
        <v>1114</v>
      </c>
      <c r="E258" s="1" t="s">
        <v>1118</v>
      </c>
      <c r="F258" s="1" t="s">
        <v>1105</v>
      </c>
    </row>
    <row r="259" spans="1:6">
      <c r="A259" s="624">
        <f t="shared" si="9"/>
        <v>1303</v>
      </c>
      <c r="B259" s="1" t="s">
        <v>1120</v>
      </c>
      <c r="C259" s="1" t="str">
        <f t="shared" ca="1" si="10"/>
        <v>Nome da reunião:</v>
      </c>
      <c r="D259" s="1" t="s">
        <v>1121</v>
      </c>
      <c r="E259" s="1" t="s">
        <v>1129</v>
      </c>
      <c r="F259" s="1" t="s">
        <v>1119</v>
      </c>
    </row>
    <row r="260" spans="1:6">
      <c r="A260" s="624">
        <f t="shared" ref="A260:A323" si="11">IF(RIGHT(B260,8)="_section",(INT(A259/100)+1)*100,A259+1)</f>
        <v>1304</v>
      </c>
      <c r="B260" s="1" t="s">
        <v>1138</v>
      </c>
      <c r="C260" s="1" t="str">
        <f t="shared" ca="1" si="10"/>
        <v>Local:</v>
      </c>
      <c r="D260" s="1" t="s">
        <v>1104</v>
      </c>
      <c r="E260" s="1" t="s">
        <v>1130</v>
      </c>
      <c r="F260" s="1" t="s">
        <v>1104</v>
      </c>
    </row>
    <row r="261" spans="1:6">
      <c r="A261" s="624">
        <f t="shared" si="11"/>
        <v>1305</v>
      </c>
      <c r="B261" s="1" t="s">
        <v>1139</v>
      </c>
      <c r="C261" s="1" t="str">
        <f t="shared" ref="C261:C283" ca="1" si="12">OFFSET(C261,0,$C$1)</f>
        <v>Data:</v>
      </c>
      <c r="D261" s="1" t="s">
        <v>1122</v>
      </c>
      <c r="E261" s="1" t="s">
        <v>1131</v>
      </c>
      <c r="F261" s="1" t="s">
        <v>1103</v>
      </c>
    </row>
    <row r="262" spans="1:6">
      <c r="A262" s="624">
        <f t="shared" si="11"/>
        <v>1306</v>
      </c>
      <c r="B262" s="1" t="s">
        <v>1140</v>
      </c>
      <c r="C262" s="1" t="str">
        <f t="shared" ca="1" si="12"/>
        <v>Hora:</v>
      </c>
      <c r="D262" s="1" t="s">
        <v>1123</v>
      </c>
      <c r="E262" s="1" t="s">
        <v>1132</v>
      </c>
      <c r="F262" s="1" t="s">
        <v>1109</v>
      </c>
    </row>
    <row r="263" spans="1:6">
      <c r="A263" s="624">
        <f t="shared" si="11"/>
        <v>1307</v>
      </c>
      <c r="B263" s="1" t="s">
        <v>1141</v>
      </c>
      <c r="C263" s="1" t="str">
        <f t="shared" ca="1" si="12"/>
        <v>Participantes:</v>
      </c>
      <c r="D263" s="1" t="s">
        <v>1124</v>
      </c>
      <c r="E263" s="1" t="s">
        <v>1102</v>
      </c>
      <c r="F263" s="1" t="s">
        <v>1102</v>
      </c>
    </row>
    <row r="264" spans="1:6">
      <c r="A264" s="624">
        <f t="shared" si="11"/>
        <v>1308</v>
      </c>
      <c r="B264" s="1" t="s">
        <v>1142</v>
      </c>
      <c r="C264" s="1" t="str">
        <f t="shared" ca="1" si="12"/>
        <v>Itens da agenda</v>
      </c>
      <c r="D264" s="1" t="s">
        <v>1125</v>
      </c>
      <c r="E264" s="1" t="s">
        <v>1133</v>
      </c>
      <c r="F264" s="1" t="s">
        <v>1101</v>
      </c>
    </row>
    <row r="265" spans="1:6">
      <c r="A265" s="624">
        <f t="shared" si="11"/>
        <v>1309</v>
      </c>
      <c r="B265" s="1" t="s">
        <v>1143</v>
      </c>
      <c r="C265" s="1" t="str">
        <f t="shared" ca="1" si="12"/>
        <v>Itens de ação</v>
      </c>
      <c r="D265" s="1" t="s">
        <v>1126</v>
      </c>
      <c r="E265" s="1" t="s">
        <v>1134</v>
      </c>
      <c r="F265" s="1" t="s">
        <v>1106</v>
      </c>
    </row>
    <row r="266" spans="1:6">
      <c r="A266" s="624">
        <f t="shared" si="11"/>
        <v>1310</v>
      </c>
      <c r="B266" s="1" t="s">
        <v>1144</v>
      </c>
      <c r="C266" s="1" t="str">
        <f t="shared" ca="1" si="12"/>
        <v>Proprietário(s)</v>
      </c>
      <c r="D266" s="1" t="s">
        <v>1127</v>
      </c>
      <c r="E266" s="1" t="s">
        <v>1135</v>
      </c>
      <c r="F266" s="1" t="s">
        <v>1107</v>
      </c>
    </row>
    <row r="267" spans="1:6">
      <c r="A267" s="624">
        <f t="shared" si="11"/>
        <v>1311</v>
      </c>
      <c r="B267" s="1" t="s">
        <v>1145</v>
      </c>
      <c r="C267" s="1" t="str">
        <f t="shared" ca="1" si="12"/>
        <v>Data limite</v>
      </c>
      <c r="D267" s="1" t="s">
        <v>1128</v>
      </c>
      <c r="E267" s="1" t="s">
        <v>1136</v>
      </c>
      <c r="F267" s="1" t="s">
        <v>1110</v>
      </c>
    </row>
    <row r="268" spans="1:6">
      <c r="A268" s="624">
        <f t="shared" si="11"/>
        <v>1312</v>
      </c>
      <c r="B268" s="1" t="s">
        <v>1146</v>
      </c>
      <c r="C268" s="1" t="str">
        <f t="shared" ca="1" si="12"/>
        <v>Status</v>
      </c>
      <c r="D268" s="1" t="s">
        <v>1108</v>
      </c>
      <c r="E268" s="1" t="s">
        <v>1137</v>
      </c>
      <c r="F268" s="1" t="s">
        <v>1108</v>
      </c>
    </row>
    <row r="269" spans="1:6">
      <c r="A269" s="624">
        <f t="shared" si="11"/>
        <v>1400</v>
      </c>
      <c r="B269" s="337" t="s">
        <v>1460</v>
      </c>
      <c r="C269" s="337">
        <f t="shared" ca="1" si="12"/>
        <v>0</v>
      </c>
      <c r="D269" s="337"/>
      <c r="E269" s="337"/>
      <c r="F269" s="337"/>
    </row>
    <row r="270" spans="1:6">
      <c r="A270" s="624">
        <f t="shared" si="11"/>
        <v>1401</v>
      </c>
      <c r="B270" s="1" t="s">
        <v>1461</v>
      </c>
      <c r="C270" s="1" t="str">
        <f t="shared" ca="1" si="12"/>
        <v>Nova</v>
      </c>
      <c r="D270" s="1" t="s">
        <v>58</v>
      </c>
      <c r="E270" s="1" t="s">
        <v>59</v>
      </c>
      <c r="F270" s="1" t="s">
        <v>60</v>
      </c>
    </row>
    <row r="271" spans="1:6">
      <c r="A271" s="624">
        <f t="shared" si="11"/>
        <v>1402</v>
      </c>
      <c r="B271" s="1" t="s">
        <v>1462</v>
      </c>
      <c r="C271" s="1" t="str">
        <f t="shared" ca="1" si="12"/>
        <v>Cresc</v>
      </c>
      <c r="D271" s="1" t="s">
        <v>61</v>
      </c>
      <c r="E271" s="1" t="s">
        <v>62</v>
      </c>
      <c r="F271" s="1" t="s">
        <v>63</v>
      </c>
    </row>
    <row r="272" spans="1:6">
      <c r="A272" s="624">
        <f t="shared" si="11"/>
        <v>1403</v>
      </c>
      <c r="B272" s="1" t="s">
        <v>1463</v>
      </c>
      <c r="C272" s="1" t="str">
        <f t="shared" ca="1" si="12"/>
        <v>Cheia</v>
      </c>
      <c r="D272" s="1" t="s">
        <v>64</v>
      </c>
      <c r="E272" s="1" t="s">
        <v>65</v>
      </c>
      <c r="F272" s="1" t="s">
        <v>66</v>
      </c>
    </row>
    <row r="273" spans="1:6">
      <c r="A273" s="624">
        <f t="shared" si="11"/>
        <v>1404</v>
      </c>
      <c r="B273" s="1" t="s">
        <v>1464</v>
      </c>
      <c r="C273" s="1" t="str">
        <f t="shared" ca="1" si="12"/>
        <v>Ming</v>
      </c>
      <c r="D273" s="1" t="s">
        <v>67</v>
      </c>
      <c r="E273" s="1" t="s">
        <v>68</v>
      </c>
      <c r="F273" s="1" t="s">
        <v>69</v>
      </c>
    </row>
    <row r="274" spans="1:6">
      <c r="A274" s="624">
        <f t="shared" si="11"/>
        <v>1500</v>
      </c>
      <c r="B274" s="337" t="s">
        <v>1465</v>
      </c>
      <c r="C274" s="337">
        <f t="shared" ca="1" si="12"/>
        <v>0</v>
      </c>
      <c r="D274" s="337"/>
      <c r="E274" s="337"/>
      <c r="F274" s="337"/>
    </row>
    <row r="275" spans="1:6">
      <c r="A275" s="624">
        <f t="shared" si="11"/>
        <v>1501</v>
      </c>
      <c r="B275" s="1" t="s">
        <v>1466</v>
      </c>
      <c r="C275" s="1" t="str">
        <f t="shared" ca="1" si="12"/>
        <v>: :</v>
      </c>
      <c r="D275" s="320" t="s">
        <v>70</v>
      </c>
      <c r="E275" s="320" t="s">
        <v>70</v>
      </c>
      <c r="F275" s="320" t="s">
        <v>70</v>
      </c>
    </row>
    <row r="276" spans="1:6">
      <c r="A276" s="624">
        <f t="shared" si="11"/>
        <v>1502</v>
      </c>
      <c r="B276" s="1" t="s">
        <v>1467</v>
      </c>
      <c r="C276" s="1" t="e">
        <f t="shared" ca="1" si="12"/>
        <v>#REF!</v>
      </c>
      <c r="D276" s="320" t="e">
        <f>IF(#REF!&lt;0,")","(")</f>
        <v>#REF!</v>
      </c>
      <c r="E276" s="320" t="e">
        <f>IF(#REF!&lt;0,")","(")</f>
        <v>#REF!</v>
      </c>
      <c r="F276" s="320" t="e">
        <f>IF(#REF!&lt;0,")","(")</f>
        <v>#REF!</v>
      </c>
    </row>
    <row r="277" spans="1:6">
      <c r="A277" s="624">
        <f t="shared" si="11"/>
        <v>1503</v>
      </c>
      <c r="B277" s="1" t="s">
        <v>1468</v>
      </c>
      <c r="C277" s="1" t="str">
        <f t="shared" ca="1" si="12"/>
        <v>O</v>
      </c>
      <c r="D277" s="320" t="s">
        <v>31</v>
      </c>
      <c r="E277" s="320" t="s">
        <v>31</v>
      </c>
      <c r="F277" s="320" t="s">
        <v>31</v>
      </c>
    </row>
    <row r="278" spans="1:6">
      <c r="A278" s="624">
        <f t="shared" si="11"/>
        <v>1504</v>
      </c>
      <c r="B278" s="1" t="s">
        <v>1469</v>
      </c>
      <c r="C278" s="1" t="e">
        <f t="shared" ca="1" si="12"/>
        <v>#REF!</v>
      </c>
      <c r="D278" s="320" t="e">
        <f>IF(#REF!&lt;0,"(",")")</f>
        <v>#REF!</v>
      </c>
      <c r="E278" s="320" t="e">
        <f>IF(#REF!&lt;0,"(",")")</f>
        <v>#REF!</v>
      </c>
      <c r="F278" s="320" t="e">
        <f>IF(#REF!&lt;0,"(",")")</f>
        <v>#REF!</v>
      </c>
    </row>
    <row r="279" spans="1:6">
      <c r="A279" s="624">
        <f t="shared" si="11"/>
        <v>1600</v>
      </c>
      <c r="B279" s="337" t="s">
        <v>1470</v>
      </c>
      <c r="C279" s="337">
        <f t="shared" ca="1" si="12"/>
        <v>0</v>
      </c>
      <c r="D279" s="337"/>
      <c r="E279" s="337"/>
      <c r="F279" s="337"/>
    </row>
    <row r="280" spans="1:6">
      <c r="A280" s="624">
        <f t="shared" si="11"/>
        <v>1601</v>
      </c>
      <c r="B280" s="342" t="s">
        <v>1471</v>
      </c>
      <c r="C280" s="319" t="str">
        <f t="shared" ca="1" si="12"/>
        <v></v>
      </c>
      <c r="D280" s="319" t="s">
        <v>675</v>
      </c>
      <c r="E280" s="319" t="s">
        <v>675</v>
      </c>
      <c r="F280" s="319" t="s">
        <v>675</v>
      </c>
    </row>
    <row r="281" spans="1:6">
      <c r="A281" s="624">
        <f t="shared" si="11"/>
        <v>1602</v>
      </c>
      <c r="B281" s="342" t="s">
        <v>1472</v>
      </c>
      <c r="C281" s="319" t="str">
        <f t="shared" ca="1" si="12"/>
        <v></v>
      </c>
      <c r="D281" s="319" t="s">
        <v>674</v>
      </c>
      <c r="E281" s="319" t="s">
        <v>674</v>
      </c>
      <c r="F281" s="319" t="s">
        <v>674</v>
      </c>
    </row>
    <row r="282" spans="1:6">
      <c r="A282" s="624">
        <f t="shared" si="11"/>
        <v>1603</v>
      </c>
      <c r="B282" s="342" t="s">
        <v>1473</v>
      </c>
      <c r="C282" s="319" t="str">
        <f t="shared" ca="1" si="12"/>
        <v></v>
      </c>
      <c r="D282" s="319" t="s">
        <v>672</v>
      </c>
      <c r="E282" s="319" t="s">
        <v>672</v>
      </c>
      <c r="F282" s="319" t="s">
        <v>672</v>
      </c>
    </row>
    <row r="283" spans="1:6">
      <c r="A283" s="624">
        <f t="shared" si="11"/>
        <v>1604</v>
      </c>
      <c r="B283" s="342" t="s">
        <v>1474</v>
      </c>
      <c r="C283" s="319" t="str">
        <f t="shared" ca="1" si="12"/>
        <v></v>
      </c>
      <c r="D283" s="319" t="s">
        <v>673</v>
      </c>
      <c r="E283" s="319" t="s">
        <v>673</v>
      </c>
      <c r="F283" s="319" t="s">
        <v>673</v>
      </c>
    </row>
    <row r="284" spans="1:6">
      <c r="A284" s="624">
        <f t="shared" si="11"/>
        <v>1700</v>
      </c>
      <c r="B284" s="338" t="s">
        <v>146</v>
      </c>
      <c r="C284" s="338" t="str">
        <f ca="1">OFFSET(C284,0,$C$1)</f>
        <v>Dedicatória</v>
      </c>
      <c r="D284" s="338" t="s">
        <v>147</v>
      </c>
      <c r="E284" s="338" t="s">
        <v>148</v>
      </c>
      <c r="F284" s="338" t="s">
        <v>149</v>
      </c>
    </row>
    <row r="285" spans="1:6">
      <c r="A285" s="624">
        <f t="shared" si="11"/>
        <v>1701</v>
      </c>
      <c r="B285" s="338" t="s">
        <v>150</v>
      </c>
      <c r="C285" s="338" t="str">
        <f t="shared" ref="C285:C369" ca="1" si="13">OFFSET(C285,0,$C$1)</f>
        <v>Dedicatoria</v>
      </c>
      <c r="D285" s="338" t="s">
        <v>147</v>
      </c>
      <c r="E285" s="338" t="s">
        <v>151</v>
      </c>
      <c r="F285" s="338" t="s">
        <v>152</v>
      </c>
    </row>
    <row r="286" spans="1:6">
      <c r="A286" s="624">
        <f t="shared" si="11"/>
        <v>1702</v>
      </c>
      <c r="B286" s="338" t="s">
        <v>153</v>
      </c>
      <c r="C286" s="338" t="str">
        <f t="shared" ca="1" si="13"/>
        <v>AGENDA VAISHNAVA GPLAN</v>
      </c>
      <c r="D286" s="338" t="s">
        <v>85</v>
      </c>
      <c r="E286" s="338" t="s">
        <v>86</v>
      </c>
      <c r="F286" s="338" t="s">
        <v>86</v>
      </c>
    </row>
    <row r="287" spans="1:6">
      <c r="A287" s="624">
        <f t="shared" si="11"/>
        <v>1703</v>
      </c>
      <c r="B287" s="338" t="s">
        <v>154</v>
      </c>
      <c r="C287" s="338" t="str">
        <f t="shared" ca="1" si="13"/>
        <v>Dedicatória</v>
      </c>
      <c r="D287" s="338" t="s">
        <v>147</v>
      </c>
      <c r="E287" s="338" t="s">
        <v>148</v>
      </c>
      <c r="F287" s="338" t="s">
        <v>149</v>
      </c>
    </row>
    <row r="288" spans="1:6">
      <c r="A288" s="624">
        <f t="shared" si="11"/>
        <v>1704</v>
      </c>
      <c r="B288" s="338" t="s">
        <v>155</v>
      </c>
      <c r="C288" s="338" t="str">
        <f t="shared" ca="1" si="13"/>
        <v>Dedico o presente trabalho a todos os servos do Senhor, em especial aos devotos vaishnavas, dos quais o mais querido é o meu mestre espiritual iniciador, Sua Santidade Hridayananda Dasa Goswami Maharaj(1), que numa tarde de maio de 1991 gentilmente me aceitou como seu discípulo, e sem a ajuda do qual continuaria envolto na escuridão da consciência material, em busca das falsas esperanças trazidas pelas filosofias e práticas egoístas.</v>
      </c>
      <c r="D288" s="338" t="s">
        <v>156</v>
      </c>
      <c r="E288" s="338" t="s">
        <v>157</v>
      </c>
      <c r="F288" s="338" t="s">
        <v>158</v>
      </c>
    </row>
    <row r="289" spans="1:6">
      <c r="A289" s="624">
        <f t="shared" si="11"/>
        <v>1705</v>
      </c>
      <c r="B289" s="338" t="s">
        <v>159</v>
      </c>
      <c r="C289" s="338" t="str">
        <f t="shared" ca="1" si="13"/>
        <v>Gopala Dasa Adhikari</v>
      </c>
      <c r="D289" s="338" t="s">
        <v>160</v>
      </c>
      <c r="E289" s="338" t="s">
        <v>160</v>
      </c>
      <c r="F289" s="338" t="s">
        <v>160</v>
      </c>
    </row>
    <row r="290" spans="1:6">
      <c r="A290" s="624">
        <f t="shared" si="11"/>
        <v>1706</v>
      </c>
      <c r="B290" s="338" t="s">
        <v>161</v>
      </c>
      <c r="C290" s="338" t="str">
        <f t="shared" ca="1" si="13"/>
        <v>(Paulo Sergio de Araujo)</v>
      </c>
      <c r="D290" s="338" t="s">
        <v>162</v>
      </c>
      <c r="E290" s="338" t="s">
        <v>162</v>
      </c>
      <c r="F290" s="338" t="s">
        <v>162</v>
      </c>
    </row>
    <row r="291" spans="1:6">
      <c r="A291" s="624">
        <f t="shared" si="11"/>
        <v>1707</v>
      </c>
      <c r="B291" s="338" t="s">
        <v>163</v>
      </c>
      <c r="C291" s="338" t="str">
        <f t="shared" ca="1" si="13"/>
        <v>Nota 1:</v>
      </c>
      <c r="D291" s="338" t="s">
        <v>164</v>
      </c>
      <c r="E291" s="338" t="s">
        <v>165</v>
      </c>
      <c r="F291" s="338" t="s">
        <v>165</v>
      </c>
    </row>
    <row r="292" spans="1:6">
      <c r="A292" s="624">
        <f t="shared" si="11"/>
        <v>1708</v>
      </c>
      <c r="B292" s="338" t="s">
        <v>166</v>
      </c>
      <c r="C292" s="338" t="str">
        <f t="shared" ca="1" si="13"/>
        <v>S.S. Hridayananda dasa Goswami Maharaj (Dr. Howard J. Resnick), é um dos mais destacados líderes espirituais da Sociedade Internacional da Consciência de Krishna - ISKCON.</v>
      </c>
      <c r="D292" s="338" t="s">
        <v>167</v>
      </c>
      <c r="E292" s="338" t="s">
        <v>168</v>
      </c>
      <c r="F292" s="338" t="s">
        <v>169</v>
      </c>
    </row>
    <row r="293" spans="1:6">
      <c r="A293" s="624">
        <f t="shared" si="11"/>
        <v>1800</v>
      </c>
      <c r="B293" s="341" t="s">
        <v>170</v>
      </c>
      <c r="C293" s="341" t="str">
        <f t="shared" ca="1" si="13"/>
        <v>Agradecimentos</v>
      </c>
      <c r="D293" s="341" t="s">
        <v>171</v>
      </c>
      <c r="E293" s="341" t="s">
        <v>172</v>
      </c>
      <c r="F293" s="341" t="s">
        <v>173</v>
      </c>
    </row>
    <row r="294" spans="1:6">
      <c r="A294" s="624">
        <f t="shared" si="11"/>
        <v>1801</v>
      </c>
      <c r="B294" s="341" t="s">
        <v>174</v>
      </c>
      <c r="C294" s="341" t="str">
        <f t="shared" ca="1" si="13"/>
        <v>Agradecimentos</v>
      </c>
      <c r="D294" s="341" t="s">
        <v>171</v>
      </c>
      <c r="E294" s="341" t="s">
        <v>172</v>
      </c>
      <c r="F294" s="341" t="s">
        <v>173</v>
      </c>
    </row>
    <row r="295" spans="1:6">
      <c r="A295" s="624">
        <f t="shared" si="11"/>
        <v>1802</v>
      </c>
      <c r="B295" s="341" t="s">
        <v>175</v>
      </c>
      <c r="C295" s="341" t="str">
        <f t="shared" ca="1" si="13"/>
        <v>Agradecimentos</v>
      </c>
      <c r="D295" s="341" t="s">
        <v>171</v>
      </c>
      <c r="E295" s="341" t="s">
        <v>172</v>
      </c>
      <c r="F295" s="341" t="s">
        <v>173</v>
      </c>
    </row>
    <row r="296" spans="1:6">
      <c r="A296" s="624">
        <f t="shared" si="11"/>
        <v>1900</v>
      </c>
      <c r="B296" s="337" t="s">
        <v>176</v>
      </c>
      <c r="C296" s="337" t="str">
        <f t="shared" ca="1" si="13"/>
        <v>Apresentação</v>
      </c>
      <c r="D296" s="337" t="s">
        <v>177</v>
      </c>
      <c r="E296" s="337" t="s">
        <v>178</v>
      </c>
      <c r="F296" s="337" t="s">
        <v>179</v>
      </c>
    </row>
    <row r="297" spans="1:6">
      <c r="A297" s="624">
        <f t="shared" si="11"/>
        <v>1901</v>
      </c>
      <c r="B297" s="340" t="s">
        <v>180</v>
      </c>
      <c r="C297" s="340" t="str">
        <f t="shared" ca="1" si="13"/>
        <v>Apresentacao</v>
      </c>
      <c r="D297" s="340" t="s">
        <v>177</v>
      </c>
      <c r="E297" s="340" t="s">
        <v>178</v>
      </c>
      <c r="F297" s="340" t="s">
        <v>181</v>
      </c>
    </row>
    <row r="298" spans="1:6">
      <c r="A298" s="624">
        <f t="shared" si="11"/>
        <v>1902</v>
      </c>
      <c r="B298" s="340" t="s">
        <v>182</v>
      </c>
      <c r="C298" s="340" t="str">
        <f t="shared" ca="1" si="13"/>
        <v>Apresentação</v>
      </c>
      <c r="D298" s="340" t="s">
        <v>177</v>
      </c>
      <c r="E298" s="340" t="s">
        <v>178</v>
      </c>
      <c r="F298" s="340" t="s">
        <v>179</v>
      </c>
    </row>
    <row r="299" spans="1:6">
      <c r="A299" s="624">
        <f t="shared" si="11"/>
        <v>1903</v>
      </c>
      <c r="B299" s="339" t="s">
        <v>183</v>
      </c>
      <c r="C299" s="339" t="str">
        <f t="shared" ca="1" si="13"/>
        <v>Apresentacao 1</v>
      </c>
      <c r="D299" s="339" t="s">
        <v>184</v>
      </c>
      <c r="E299" s="339" t="s">
        <v>185</v>
      </c>
      <c r="F299" s="339" t="s">
        <v>186</v>
      </c>
    </row>
    <row r="300" spans="1:6">
      <c r="A300" s="624">
        <f t="shared" si="11"/>
        <v>1904</v>
      </c>
      <c r="B300" s="339" t="s">
        <v>187</v>
      </c>
      <c r="C300" s="339" t="str">
        <f t="shared" ca="1" si="13"/>
        <v>Apresentacao 2</v>
      </c>
      <c r="D300" s="339" t="s">
        <v>188</v>
      </c>
      <c r="E300" s="339" t="s">
        <v>189</v>
      </c>
      <c r="F300" s="339" t="s">
        <v>190</v>
      </c>
    </row>
    <row r="301" spans="1:6">
      <c r="A301" s="624">
        <f t="shared" si="11"/>
        <v>2000</v>
      </c>
      <c r="B301" s="338" t="s">
        <v>191</v>
      </c>
      <c r="C301" s="338" t="str">
        <f t="shared" ca="1" si="13"/>
        <v>Como Usar</v>
      </c>
      <c r="D301" s="338" t="s">
        <v>192</v>
      </c>
      <c r="E301" s="338" t="s">
        <v>193</v>
      </c>
      <c r="F301" s="338" t="s">
        <v>194</v>
      </c>
    </row>
    <row r="302" spans="1:6">
      <c r="A302" s="624">
        <f t="shared" si="11"/>
        <v>2001</v>
      </c>
      <c r="B302" s="338" t="s">
        <v>195</v>
      </c>
      <c r="C302" s="338" t="str">
        <f t="shared" ca="1" si="13"/>
        <v>Como Usar</v>
      </c>
      <c r="D302" s="338" t="s">
        <v>192</v>
      </c>
      <c r="E302" s="338" t="s">
        <v>193</v>
      </c>
      <c r="F302" s="338" t="s">
        <v>194</v>
      </c>
    </row>
    <row r="303" spans="1:6">
      <c r="A303" s="624">
        <f t="shared" si="11"/>
        <v>2002</v>
      </c>
      <c r="B303" s="338" t="s">
        <v>196</v>
      </c>
      <c r="C303" s="338" t="str">
        <f t="shared" ca="1" si="13"/>
        <v>Como Usar</v>
      </c>
      <c r="D303" s="338" t="s">
        <v>192</v>
      </c>
      <c r="E303" s="338" t="s">
        <v>193</v>
      </c>
      <c r="F303" s="338" t="s">
        <v>194</v>
      </c>
    </row>
    <row r="304" spans="1:6">
      <c r="A304" s="624">
        <f t="shared" si="11"/>
        <v>2100</v>
      </c>
      <c r="B304" s="551" t="s">
        <v>1891</v>
      </c>
      <c r="C304" s="526" t="str">
        <f t="shared" ca="1" si="13"/>
        <v>Roda da Vida</v>
      </c>
      <c r="D304" s="526" t="s">
        <v>1892</v>
      </c>
      <c r="E304" s="526" t="s">
        <v>1893</v>
      </c>
      <c r="F304" s="526" t="s">
        <v>1894</v>
      </c>
    </row>
    <row r="305" spans="1:6">
      <c r="A305" s="624">
        <f t="shared" si="11"/>
        <v>2101</v>
      </c>
      <c r="B305" s="551" t="s">
        <v>1895</v>
      </c>
      <c r="C305" s="526" t="str">
        <f t="shared" ca="1" si="13"/>
        <v>Roda da Vida</v>
      </c>
      <c r="D305" s="526" t="s">
        <v>1892</v>
      </c>
      <c r="E305" s="526" t="s">
        <v>1893</v>
      </c>
      <c r="F305" s="526" t="s">
        <v>1894</v>
      </c>
    </row>
    <row r="306" spans="1:6">
      <c r="A306" s="624">
        <f t="shared" si="11"/>
        <v>2102</v>
      </c>
      <c r="B306" s="551" t="s">
        <v>1896</v>
      </c>
      <c r="C306" s="526" t="str">
        <f t="shared" ca="1" si="13"/>
        <v>Roda da Vida</v>
      </c>
      <c r="D306" s="526" t="s">
        <v>1892</v>
      </c>
      <c r="E306" s="526" t="s">
        <v>1893</v>
      </c>
      <c r="F306" s="526" t="s">
        <v>1894</v>
      </c>
    </row>
    <row r="307" spans="1:6">
      <c r="A307" s="624">
        <f t="shared" si="11"/>
        <v>2103</v>
      </c>
      <c r="B307" s="526" t="s">
        <v>1897</v>
      </c>
      <c r="C307" s="526" t="str">
        <f t="shared" ca="1" si="13"/>
        <v>Roda da Vida</v>
      </c>
      <c r="D307" s="526" t="s">
        <v>1892</v>
      </c>
      <c r="E307" s="526" t="s">
        <v>1893</v>
      </c>
      <c r="F307" s="526" t="s">
        <v>1894</v>
      </c>
    </row>
    <row r="308" spans="1:6">
      <c r="A308" s="624">
        <f t="shared" si="11"/>
        <v>2104</v>
      </c>
      <c r="B308" s="526" t="s">
        <v>1898</v>
      </c>
      <c r="C308" s="526" t="str">
        <f t="shared" ca="1" si="13"/>
        <v>Avaliação Mensal</v>
      </c>
      <c r="D308" s="526" t="s">
        <v>1899</v>
      </c>
      <c r="E308" s="526" t="s">
        <v>1900</v>
      </c>
      <c r="F308" s="526" t="s">
        <v>1901</v>
      </c>
    </row>
    <row r="309" spans="1:6">
      <c r="A309" s="624">
        <f t="shared" si="11"/>
        <v>2105</v>
      </c>
      <c r="B309" s="526" t="s">
        <v>1902</v>
      </c>
      <c r="C309" s="526" t="str">
        <f t="shared" ca="1" si="13"/>
        <v>Pessoal</v>
      </c>
      <c r="D309" s="526" t="s">
        <v>1903</v>
      </c>
      <c r="E309" s="526" t="s">
        <v>1903</v>
      </c>
      <c r="F309" s="526" t="s">
        <v>1904</v>
      </c>
    </row>
    <row r="310" spans="1:6">
      <c r="A310" s="624">
        <f t="shared" si="11"/>
        <v>2106</v>
      </c>
      <c r="B310" s="526" t="s">
        <v>1905</v>
      </c>
      <c r="C310" s="565" t="str">
        <f t="shared" ca="1" si="13"/>
        <v>Equilíbrio 
Emocional</v>
      </c>
      <c r="D310" s="565" t="s">
        <v>1906</v>
      </c>
      <c r="E310" s="565" t="s">
        <v>1907</v>
      </c>
      <c r="F310" s="565" t="s">
        <v>1908</v>
      </c>
    </row>
    <row r="311" spans="1:6">
      <c r="A311" s="624">
        <f t="shared" si="11"/>
        <v>2107</v>
      </c>
      <c r="B311" s="526" t="s">
        <v>1909</v>
      </c>
      <c r="C311" s="565" t="str">
        <f t="shared" ca="1" si="13"/>
        <v>Auto Conhecimento 
e
Desenvolvi-mento</v>
      </c>
      <c r="D311" s="565" t="s">
        <v>1910</v>
      </c>
      <c r="E311" s="565" t="s">
        <v>1911</v>
      </c>
      <c r="F311" s="565" t="s">
        <v>1912</v>
      </c>
    </row>
    <row r="312" spans="1:6">
      <c r="A312" s="624">
        <f t="shared" si="11"/>
        <v>2108</v>
      </c>
      <c r="B312" s="526" t="s">
        <v>1913</v>
      </c>
      <c r="C312" s="526" t="str">
        <f t="shared" ca="1" si="13"/>
        <v>Saúde e Disposição</v>
      </c>
      <c r="D312" s="526" t="s">
        <v>1914</v>
      </c>
      <c r="E312" s="526" t="s">
        <v>1915</v>
      </c>
      <c r="F312" s="526" t="s">
        <v>1916</v>
      </c>
    </row>
    <row r="313" spans="1:6">
      <c r="A313" s="624">
        <f t="shared" si="11"/>
        <v>2109</v>
      </c>
      <c r="B313" s="526" t="s">
        <v>1917</v>
      </c>
      <c r="C313" s="526" t="str">
        <f t="shared" ca="1" si="13"/>
        <v>Profissional</v>
      </c>
      <c r="D313" s="526" t="s">
        <v>1918</v>
      </c>
      <c r="E313" s="526" t="s">
        <v>1919</v>
      </c>
      <c r="F313" s="526" t="s">
        <v>1920</v>
      </c>
    </row>
    <row r="314" spans="1:6">
      <c r="A314" s="624">
        <f t="shared" si="11"/>
        <v>2110</v>
      </c>
      <c r="B314" s="526" t="s">
        <v>1921</v>
      </c>
      <c r="C314" s="526" t="str">
        <f t="shared" ca="1" si="13"/>
        <v>Trabalho e Carreira</v>
      </c>
      <c r="D314" s="526" t="s">
        <v>1922</v>
      </c>
      <c r="E314" s="526" t="s">
        <v>1923</v>
      </c>
      <c r="F314" s="526" t="s">
        <v>1924</v>
      </c>
    </row>
    <row r="315" spans="1:6">
      <c r="A315" s="624">
        <f t="shared" si="11"/>
        <v>2111</v>
      </c>
      <c r="B315" s="526" t="s">
        <v>1925</v>
      </c>
      <c r="C315" s="526" t="str">
        <f t="shared" ca="1" si="13"/>
        <v>Finanças</v>
      </c>
      <c r="D315" s="526" t="s">
        <v>1926</v>
      </c>
      <c r="E315" s="526" t="s">
        <v>1927</v>
      </c>
      <c r="F315" s="526" t="s">
        <v>1881</v>
      </c>
    </row>
    <row r="316" spans="1:6">
      <c r="A316" s="624">
        <f t="shared" si="11"/>
        <v>2112</v>
      </c>
      <c r="B316" s="526" t="s">
        <v>1928</v>
      </c>
      <c r="C316" s="565" t="str">
        <f t="shared" ca="1" si="13"/>
        <v>Contribuição 
Social</v>
      </c>
      <c r="D316" s="565" t="s">
        <v>1929</v>
      </c>
      <c r="E316" s="565" t="s">
        <v>1930</v>
      </c>
      <c r="F316" s="565" t="s">
        <v>1931</v>
      </c>
    </row>
    <row r="317" spans="1:6">
      <c r="A317" s="624">
        <f t="shared" si="11"/>
        <v>2113</v>
      </c>
      <c r="B317" s="526" t="s">
        <v>1932</v>
      </c>
      <c r="C317" s="526" t="str">
        <f t="shared" ca="1" si="13"/>
        <v>Relaciona-mentos</v>
      </c>
      <c r="D317" s="526" t="s">
        <v>1933</v>
      </c>
      <c r="E317" s="526" t="s">
        <v>1934</v>
      </c>
      <c r="F317" s="526" t="s">
        <v>1935</v>
      </c>
    </row>
    <row r="318" spans="1:6">
      <c r="A318" s="624">
        <f t="shared" si="11"/>
        <v>2114</v>
      </c>
      <c r="B318" s="526" t="s">
        <v>1936</v>
      </c>
      <c r="C318" s="526" t="str">
        <f t="shared" ca="1" si="13"/>
        <v>Vida Social e Amigos</v>
      </c>
      <c r="D318" s="526" t="s">
        <v>1937</v>
      </c>
      <c r="E318" s="526" t="s">
        <v>1938</v>
      </c>
      <c r="F318" s="526" t="s">
        <v>1939</v>
      </c>
    </row>
    <row r="319" spans="1:6">
      <c r="A319" s="624">
        <f t="shared" si="11"/>
        <v>2115</v>
      </c>
      <c r="B319" s="526" t="s">
        <v>1940</v>
      </c>
      <c r="C319" s="565" t="str">
        <f t="shared" ca="1" si="13"/>
        <v>Relaciona-mento 
Amoroso</v>
      </c>
      <c r="D319" s="565" t="s">
        <v>1941</v>
      </c>
      <c r="E319" s="565" t="s">
        <v>1942</v>
      </c>
      <c r="F319" s="565" t="s">
        <v>1943</v>
      </c>
    </row>
    <row r="320" spans="1:6">
      <c r="A320" s="624">
        <f t="shared" si="11"/>
        <v>2116</v>
      </c>
      <c r="B320" s="526" t="s">
        <v>1944</v>
      </c>
      <c r="C320" s="526" t="str">
        <f t="shared" ca="1" si="13"/>
        <v>Família</v>
      </c>
      <c r="D320" s="526" t="s">
        <v>1945</v>
      </c>
      <c r="E320" s="526" t="s">
        <v>1946</v>
      </c>
      <c r="F320" s="526" t="s">
        <v>1947</v>
      </c>
    </row>
    <row r="321" spans="1:6">
      <c r="A321" s="624">
        <f t="shared" si="11"/>
        <v>2117</v>
      </c>
      <c r="B321" s="526" t="s">
        <v>1948</v>
      </c>
      <c r="C321" s="565" t="str">
        <f t="shared" ca="1" si="13"/>
        <v>Qualidade 
de Vida</v>
      </c>
      <c r="D321" s="565" t="s">
        <v>1949</v>
      </c>
      <c r="E321" s="565" t="s">
        <v>1950</v>
      </c>
      <c r="F321" s="565" t="s">
        <v>1951</v>
      </c>
    </row>
    <row r="322" spans="1:6">
      <c r="A322" s="624">
        <f t="shared" si="11"/>
        <v>2118</v>
      </c>
      <c r="B322" s="526" t="s">
        <v>1952</v>
      </c>
      <c r="C322" s="565" t="str">
        <f t="shared" ca="1" si="13"/>
        <v>Casa e 
Ambiente</v>
      </c>
      <c r="D322" s="565" t="s">
        <v>1953</v>
      </c>
      <c r="E322" s="565" t="s">
        <v>1954</v>
      </c>
      <c r="F322" s="565" t="s">
        <v>1955</v>
      </c>
    </row>
    <row r="323" spans="1:6">
      <c r="A323" s="624">
        <f t="shared" si="11"/>
        <v>2119</v>
      </c>
      <c r="B323" s="526" t="s">
        <v>1956</v>
      </c>
      <c r="C323" s="565" t="str">
        <f t="shared" ca="1" si="13"/>
        <v>Hobbies, 
Diversão 
e Lazer</v>
      </c>
      <c r="D323" s="565" t="s">
        <v>1957</v>
      </c>
      <c r="E323" s="565" t="s">
        <v>1958</v>
      </c>
      <c r="F323" s="565" t="s">
        <v>1959</v>
      </c>
    </row>
    <row r="324" spans="1:6">
      <c r="A324" s="624">
        <f t="shared" ref="A324:A387" si="14">IF(RIGHT(B324,8)="_section",(INT(A323/100)+1)*100,A323+1)</f>
        <v>2120</v>
      </c>
      <c r="B324" s="526" t="s">
        <v>1960</v>
      </c>
      <c r="C324" s="526" t="str">
        <f t="shared" ca="1" si="13"/>
        <v>Espiritualidade</v>
      </c>
      <c r="D324" s="526" t="s">
        <v>1961</v>
      </c>
      <c r="E324" s="526" t="s">
        <v>1962</v>
      </c>
      <c r="F324" s="526" t="s">
        <v>1963</v>
      </c>
    </row>
    <row r="325" spans="1:6">
      <c r="A325" s="624">
        <f t="shared" si="14"/>
        <v>2121</v>
      </c>
      <c r="B325" s="526" t="s">
        <v>1964</v>
      </c>
      <c r="C325" s="565" t="str">
        <f t="shared" ca="1" si="13"/>
        <v>Qualidade 
de Vida</v>
      </c>
      <c r="D325" s="565" t="s">
        <v>1965</v>
      </c>
      <c r="E325" s="565" t="s">
        <v>1950</v>
      </c>
      <c r="F325" s="565" t="s">
        <v>1951</v>
      </c>
    </row>
    <row r="326" spans="1:6">
      <c r="A326" s="624">
        <f t="shared" si="14"/>
        <v>2122</v>
      </c>
      <c r="B326" s="526" t="s">
        <v>1966</v>
      </c>
      <c r="C326" s="526" t="str">
        <f t="shared" ca="1" si="13"/>
        <v>Pessoal</v>
      </c>
      <c r="D326" s="526" t="s">
        <v>1903</v>
      </c>
      <c r="E326" s="526" t="s">
        <v>1903</v>
      </c>
      <c r="F326" s="526" t="s">
        <v>1904</v>
      </c>
    </row>
    <row r="327" spans="1:6">
      <c r="A327" s="624">
        <f t="shared" si="14"/>
        <v>2123</v>
      </c>
      <c r="B327" s="526" t="s">
        <v>1967</v>
      </c>
      <c r="C327" s="526" t="str">
        <f t="shared" ca="1" si="13"/>
        <v>Profissional</v>
      </c>
      <c r="D327" s="526" t="s">
        <v>1918</v>
      </c>
      <c r="E327" s="526" t="s">
        <v>1919</v>
      </c>
      <c r="F327" s="526" t="s">
        <v>1920</v>
      </c>
    </row>
    <row r="328" spans="1:6">
      <c r="A328" s="624">
        <f t="shared" si="14"/>
        <v>2124</v>
      </c>
      <c r="B328" s="526" t="s">
        <v>1968</v>
      </c>
      <c r="C328" s="526" t="str">
        <f t="shared" ca="1" si="13"/>
        <v>Relacionamentos</v>
      </c>
      <c r="D328" s="526" t="s">
        <v>1933</v>
      </c>
      <c r="E328" s="526" t="s">
        <v>1934</v>
      </c>
      <c r="F328" s="526" t="s">
        <v>2250</v>
      </c>
    </row>
    <row r="329" spans="1:6">
      <c r="A329" s="624">
        <f t="shared" si="14"/>
        <v>2200</v>
      </c>
      <c r="B329" s="1" t="s">
        <v>2012</v>
      </c>
      <c r="C329" s="1" t="str">
        <f t="shared" ca="1" si="13"/>
        <v>Atividades</v>
      </c>
      <c r="D329" s="1" t="s">
        <v>2015</v>
      </c>
      <c r="E329" s="1" t="s">
        <v>2016</v>
      </c>
      <c r="F329" s="1" t="s">
        <v>1816</v>
      </c>
    </row>
    <row r="330" spans="1:6">
      <c r="A330" s="624">
        <f t="shared" si="14"/>
        <v>2201</v>
      </c>
      <c r="B330" s="1" t="s">
        <v>2013</v>
      </c>
      <c r="C330" s="1" t="str">
        <f t="shared" ca="1" si="13"/>
        <v>Activities</v>
      </c>
      <c r="D330" s="1" t="s">
        <v>2015</v>
      </c>
      <c r="E330" s="567" t="s">
        <v>2015</v>
      </c>
      <c r="F330" s="567" t="s">
        <v>2015</v>
      </c>
    </row>
    <row r="331" spans="1:6">
      <c r="A331" s="624">
        <f t="shared" si="14"/>
        <v>2202</v>
      </c>
      <c r="B331" s="1" t="s">
        <v>2014</v>
      </c>
      <c r="C331" s="1" t="str">
        <f t="shared" ca="1" si="13"/>
        <v>Atividades</v>
      </c>
      <c r="D331" s="560" t="s">
        <v>2015</v>
      </c>
      <c r="E331" s="567" t="s">
        <v>2016</v>
      </c>
      <c r="F331" s="567" t="s">
        <v>1816</v>
      </c>
    </row>
    <row r="332" spans="1:6">
      <c r="A332" s="624">
        <f t="shared" si="14"/>
        <v>2203</v>
      </c>
      <c r="B332" s="560" t="s">
        <v>2020</v>
      </c>
      <c r="C332" s="560" t="str">
        <f t="shared" ca="1" si="13"/>
        <v xml:space="preserve">Meu PROPÓSITO DE VIDA, RAZÃO DE SER (ego, ahamkara, ikigai) </v>
      </c>
      <c r="D332" s="565" t="s">
        <v>2017</v>
      </c>
      <c r="E332" s="565" t="s">
        <v>2018</v>
      </c>
      <c r="F332" s="1" t="s">
        <v>2019</v>
      </c>
    </row>
    <row r="333" spans="1:6">
      <c r="A333" s="624">
        <f t="shared" si="14"/>
        <v>2300</v>
      </c>
      <c r="B333" s="560" t="s">
        <v>2021</v>
      </c>
      <c r="C333" s="560" t="str">
        <f t="shared" ca="1" si="13"/>
        <v>Declaração</v>
      </c>
      <c r="D333" s="560" t="s">
        <v>2025</v>
      </c>
      <c r="E333" s="560" t="s">
        <v>2027</v>
      </c>
      <c r="F333" s="560" t="s">
        <v>2026</v>
      </c>
    </row>
    <row r="334" spans="1:6">
      <c r="A334" s="624">
        <f t="shared" si="14"/>
        <v>2301</v>
      </c>
      <c r="B334" s="560" t="s">
        <v>2022</v>
      </c>
      <c r="C334" s="560" t="str">
        <f t="shared" ca="1" si="13"/>
        <v>Declaration</v>
      </c>
      <c r="D334" s="560" t="s">
        <v>2025</v>
      </c>
      <c r="E334" s="564" t="s">
        <v>2025</v>
      </c>
      <c r="F334" s="564" t="s">
        <v>2025</v>
      </c>
    </row>
    <row r="335" spans="1:6">
      <c r="A335" s="624">
        <f t="shared" si="14"/>
        <v>2302</v>
      </c>
      <c r="B335" s="560" t="s">
        <v>2023</v>
      </c>
      <c r="C335" s="560" t="str">
        <f t="shared" ca="1" si="13"/>
        <v>Declaração de Propósito</v>
      </c>
      <c r="D335" s="560" t="s">
        <v>2028</v>
      </c>
      <c r="E335" s="560" t="s">
        <v>2029</v>
      </c>
      <c r="F335" s="560" t="s">
        <v>1817</v>
      </c>
    </row>
    <row r="336" spans="1:6">
      <c r="A336" s="624">
        <f t="shared" si="14"/>
        <v>2303</v>
      </c>
      <c r="B336" s="560" t="s">
        <v>2032</v>
      </c>
      <c r="C336" s="560" t="str">
        <f t="shared" ca="1" si="13"/>
        <v>Identidade</v>
      </c>
      <c r="D336" s="565" t="s">
        <v>2031</v>
      </c>
      <c r="E336" s="565" t="s">
        <v>2030</v>
      </c>
      <c r="F336" s="560" t="s">
        <v>1818</v>
      </c>
    </row>
    <row r="337" spans="1:6">
      <c r="A337" s="624">
        <f t="shared" si="14"/>
        <v>2304</v>
      </c>
      <c r="B337" s="560" t="s">
        <v>2037</v>
      </c>
      <c r="C337" s="560" t="str">
        <f t="shared" ca="1" si="13"/>
        <v>(Quem sou)</v>
      </c>
      <c r="D337" s="1" t="s">
        <v>2036</v>
      </c>
      <c r="E337" s="1" t="s">
        <v>2035</v>
      </c>
      <c r="F337" s="1" t="s">
        <v>2033</v>
      </c>
    </row>
    <row r="338" spans="1:6">
      <c r="A338" s="624">
        <f t="shared" si="14"/>
        <v>2305</v>
      </c>
      <c r="B338" s="560" t="s">
        <v>2040</v>
      </c>
      <c r="C338" s="560" t="str">
        <f t="shared" ca="1" si="13"/>
        <v>Apresentação curta simples</v>
      </c>
      <c r="D338" s="1" t="s">
        <v>2038</v>
      </c>
      <c r="E338" s="1" t="s">
        <v>2039</v>
      </c>
      <c r="F338" s="1" t="s">
        <v>2034</v>
      </c>
    </row>
    <row r="339" spans="1:6">
      <c r="A339" s="624">
        <f t="shared" si="14"/>
        <v>2306</v>
      </c>
      <c r="B339" s="560" t="s">
        <v>2024</v>
      </c>
      <c r="C339" s="560" t="str">
        <f t="shared" ca="1" si="13"/>
        <v>Propósito</v>
      </c>
      <c r="D339" s="1" t="s">
        <v>2041</v>
      </c>
      <c r="E339" s="1" t="s">
        <v>1819</v>
      </c>
      <c r="F339" s="1" t="s">
        <v>1819</v>
      </c>
    </row>
    <row r="340" spans="1:6">
      <c r="A340" s="624">
        <f t="shared" si="14"/>
        <v>2307</v>
      </c>
      <c r="B340" s="560" t="s">
        <v>2044</v>
      </c>
      <c r="C340" s="560" t="str">
        <f t="shared" ca="1" si="13"/>
        <v>(Meu porquê)</v>
      </c>
      <c r="D340" s="1" t="s">
        <v>2043</v>
      </c>
      <c r="E340" s="1" t="s">
        <v>2045</v>
      </c>
      <c r="F340" s="1" t="s">
        <v>2042</v>
      </c>
    </row>
    <row r="341" spans="1:6">
      <c r="A341" s="624">
        <f t="shared" si="14"/>
        <v>2308</v>
      </c>
      <c r="B341" s="560" t="s">
        <v>2049</v>
      </c>
      <c r="C341" s="560" t="str">
        <f t="shared" ca="1" si="13"/>
        <v>VERBO DE AÇÃO: Todos os dias eu  desperto para...</v>
      </c>
      <c r="D341" s="1" t="s">
        <v>2048</v>
      </c>
      <c r="E341" s="1" t="s">
        <v>2047</v>
      </c>
      <c r="F341" s="1" t="s">
        <v>2046</v>
      </c>
    </row>
    <row r="342" spans="1:6">
      <c r="A342" s="624">
        <f t="shared" si="14"/>
        <v>2309</v>
      </c>
      <c r="B342" s="560" t="s">
        <v>2051</v>
      </c>
      <c r="C342" s="560" t="str">
        <f t="shared" ca="1" si="13"/>
        <v>Método</v>
      </c>
      <c r="D342" s="1" t="s">
        <v>2050</v>
      </c>
      <c r="E342" s="1" t="s">
        <v>1820</v>
      </c>
      <c r="F342" s="1" t="s">
        <v>1820</v>
      </c>
    </row>
    <row r="343" spans="1:6">
      <c r="A343" s="624">
        <f t="shared" si="14"/>
        <v>2310</v>
      </c>
      <c r="B343" s="560" t="s">
        <v>2056</v>
      </c>
      <c r="C343" s="560" t="str">
        <f t="shared" ca="1" si="13"/>
        <v xml:space="preserve">(Como  materializo meu propósito) </v>
      </c>
      <c r="D343" s="1" t="s">
        <v>2055</v>
      </c>
      <c r="E343" s="1" t="s">
        <v>2054</v>
      </c>
      <c r="F343" s="1" t="s">
        <v>2052</v>
      </c>
    </row>
    <row r="344" spans="1:6">
      <c r="A344" s="624">
        <f t="shared" si="14"/>
        <v>2311</v>
      </c>
      <c r="B344" s="560" t="s">
        <v>2059</v>
      </c>
      <c r="C344" s="560" t="str">
        <f t="shared" ca="1" si="13"/>
        <v>Faço isso por meio da...</v>
      </c>
      <c r="D344" s="1" t="s">
        <v>2058</v>
      </c>
      <c r="E344" s="1" t="s">
        <v>2057</v>
      </c>
      <c r="F344" s="1" t="s">
        <v>2053</v>
      </c>
    </row>
    <row r="345" spans="1:6" ht="15">
      <c r="A345" s="624">
        <f t="shared" si="14"/>
        <v>2312</v>
      </c>
      <c r="B345" s="560" t="s">
        <v>2062</v>
      </c>
      <c r="C345" s="560" t="str">
        <f t="shared" ca="1" si="13"/>
        <v>Visão</v>
      </c>
      <c r="D345" s="566" t="s">
        <v>2061</v>
      </c>
      <c r="E345" s="1" t="s">
        <v>2060</v>
      </c>
      <c r="F345" s="1" t="s">
        <v>1821</v>
      </c>
    </row>
    <row r="346" spans="1:6">
      <c r="A346" s="624">
        <f t="shared" si="14"/>
        <v>2313</v>
      </c>
      <c r="B346" s="560" t="s">
        <v>2067</v>
      </c>
      <c r="C346" s="560" t="str">
        <f t="shared" ca="1" si="13"/>
        <v>(O que alcançarei)</v>
      </c>
      <c r="D346" s="1" t="s">
        <v>2066</v>
      </c>
      <c r="E346" s="1" t="s">
        <v>2064</v>
      </c>
      <c r="F346" s="1" t="s">
        <v>2065</v>
      </c>
    </row>
    <row r="347" spans="1:6">
      <c r="A347" s="624">
        <f t="shared" si="14"/>
        <v>2314</v>
      </c>
      <c r="B347" s="560" t="s">
        <v>2070</v>
      </c>
      <c r="C347" s="560" t="str">
        <f t="shared" ca="1" si="13"/>
        <v>Sou visto como...</v>
      </c>
      <c r="D347" s="1" t="s">
        <v>2069</v>
      </c>
      <c r="E347" s="1" t="s">
        <v>2068</v>
      </c>
      <c r="F347" s="1" t="s">
        <v>2063</v>
      </c>
    </row>
    <row r="348" spans="1:6">
      <c r="A348" s="624">
        <f t="shared" si="14"/>
        <v>2315</v>
      </c>
      <c r="B348" s="560" t="s">
        <v>2073</v>
      </c>
      <c r="C348" s="560" t="str">
        <f t="shared" ca="1" si="13"/>
        <v>Valores inegociáveis</v>
      </c>
      <c r="D348" s="1" t="s">
        <v>2071</v>
      </c>
      <c r="E348" s="1" t="s">
        <v>2072</v>
      </c>
      <c r="F348" s="1" t="s">
        <v>1822</v>
      </c>
    </row>
    <row r="349" spans="1:6">
      <c r="A349" s="624">
        <f t="shared" si="14"/>
        <v>2316</v>
      </c>
      <c r="B349" s="560" t="s">
        <v>2076</v>
      </c>
      <c r="C349" s="560" t="str">
        <f t="shared" ca="1" si="13"/>
        <v>Pessoas que me inspiram</v>
      </c>
      <c r="D349" s="1" t="s">
        <v>2075</v>
      </c>
      <c r="E349" s="1" t="s">
        <v>2074</v>
      </c>
      <c r="F349" s="1" t="s">
        <v>1823</v>
      </c>
    </row>
    <row r="350" spans="1:6">
      <c r="A350" s="624">
        <f t="shared" si="14"/>
        <v>2400</v>
      </c>
      <c r="B350" s="560" t="s">
        <v>2077</v>
      </c>
      <c r="C350" s="560" t="str">
        <f t="shared" ca="1" si="13"/>
        <v>Swot</v>
      </c>
      <c r="D350" s="1" t="s">
        <v>2079</v>
      </c>
      <c r="E350" s="560" t="s">
        <v>2079</v>
      </c>
      <c r="F350" s="560" t="s">
        <v>2079</v>
      </c>
    </row>
    <row r="351" spans="1:6">
      <c r="A351" s="624">
        <f t="shared" si="14"/>
        <v>2401</v>
      </c>
      <c r="B351" s="560" t="s">
        <v>2080</v>
      </c>
      <c r="C351" s="560" t="str">
        <f t="shared" ca="1" si="13"/>
        <v>SWOT</v>
      </c>
      <c r="D351" s="1" t="s">
        <v>2078</v>
      </c>
      <c r="E351" s="560" t="s">
        <v>2078</v>
      </c>
      <c r="F351" s="560" t="s">
        <v>2078</v>
      </c>
    </row>
    <row r="352" spans="1:6">
      <c r="A352" s="624">
        <f t="shared" si="14"/>
        <v>2402</v>
      </c>
      <c r="B352" s="560" t="s">
        <v>2081</v>
      </c>
      <c r="C352" s="560" t="str">
        <f t="shared" ca="1" si="13"/>
        <v>Análise SWOT</v>
      </c>
      <c r="D352" s="1" t="s">
        <v>2082</v>
      </c>
      <c r="E352" s="560" t="s">
        <v>2083</v>
      </c>
      <c r="F352" s="1" t="s">
        <v>1826</v>
      </c>
    </row>
    <row r="353" spans="1:6">
      <c r="A353" s="624">
        <f t="shared" si="14"/>
        <v>2403</v>
      </c>
      <c r="B353" s="560" t="s">
        <v>2087</v>
      </c>
      <c r="C353" s="560" t="str">
        <f t="shared" ca="1" si="13"/>
        <v>Forças ou Pontos Fortes (Strengths), Fraquezas ou Pontos Fracos (Weaknesses), Oportunidades (Opportunities) e Ameaças (Threats).</v>
      </c>
      <c r="D353" s="1" t="s">
        <v>2085</v>
      </c>
      <c r="E353" s="1" t="s">
        <v>2086</v>
      </c>
      <c r="F353" s="1" t="s">
        <v>2084</v>
      </c>
    </row>
    <row r="354" spans="1:6" s="560" customFormat="1">
      <c r="A354" s="624">
        <f t="shared" si="14"/>
        <v>2404</v>
      </c>
      <c r="B354" s="560" t="s">
        <v>2093</v>
      </c>
      <c r="C354" s="560" t="str">
        <f t="shared" ca="1" si="13"/>
        <v>Fatores Internos</v>
      </c>
      <c r="D354" s="560" t="s">
        <v>2092</v>
      </c>
      <c r="E354" s="560" t="s">
        <v>2091</v>
      </c>
      <c r="F354" s="560" t="s">
        <v>1827</v>
      </c>
    </row>
    <row r="355" spans="1:6" s="560" customFormat="1">
      <c r="A355" s="624">
        <f t="shared" si="14"/>
        <v>2405</v>
      </c>
      <c r="B355" s="560" t="s">
        <v>2096</v>
      </c>
      <c r="C355" s="560" t="str">
        <f t="shared" ca="1" si="13"/>
        <v>Fatores Externos</v>
      </c>
      <c r="D355" s="560" t="s">
        <v>2095</v>
      </c>
      <c r="E355" s="560" t="s">
        <v>2094</v>
      </c>
      <c r="F355" s="560" t="s">
        <v>1834</v>
      </c>
    </row>
    <row r="356" spans="1:6">
      <c r="A356" s="624">
        <f t="shared" si="14"/>
        <v>2406</v>
      </c>
      <c r="B356" s="560" t="s">
        <v>2090</v>
      </c>
      <c r="C356" s="560" t="str">
        <f t="shared" ca="1" si="13"/>
        <v>Forças</v>
      </c>
      <c r="D356" s="1" t="s">
        <v>2088</v>
      </c>
      <c r="E356" s="1" t="s">
        <v>2089</v>
      </c>
      <c r="F356" s="1" t="s">
        <v>1828</v>
      </c>
    </row>
    <row r="357" spans="1:6" s="560" customFormat="1">
      <c r="A357" s="624">
        <f t="shared" si="14"/>
        <v>2407</v>
      </c>
      <c r="B357" s="560" t="s">
        <v>2102</v>
      </c>
      <c r="C357" s="560" t="str">
        <f t="shared" ca="1" si="13"/>
        <v>Quais são seus pontos fortes, principais qualidades, virtudes ou talentos?</v>
      </c>
      <c r="D357" s="560" t="s">
        <v>2101</v>
      </c>
      <c r="E357" s="560" t="s">
        <v>2100</v>
      </c>
      <c r="F357" s="560" t="s">
        <v>1830</v>
      </c>
    </row>
    <row r="358" spans="1:6" s="560" customFormat="1">
      <c r="A358" s="624">
        <f t="shared" si="14"/>
        <v>2408</v>
      </c>
      <c r="B358" s="560" t="s">
        <v>2108</v>
      </c>
      <c r="C358" s="560" t="str">
        <f t="shared" ca="1" si="13"/>
        <v>Potencialize</v>
      </c>
      <c r="D358" s="560" t="s">
        <v>2107</v>
      </c>
      <c r="E358" s="560" t="s">
        <v>2106</v>
      </c>
      <c r="F358" s="560" t="s">
        <v>1832</v>
      </c>
    </row>
    <row r="359" spans="1:6">
      <c r="A359" s="624">
        <f t="shared" si="14"/>
        <v>2409</v>
      </c>
      <c r="B359" s="560" t="s">
        <v>2099</v>
      </c>
      <c r="C359" s="560" t="str">
        <f t="shared" ca="1" si="13"/>
        <v>Fraquezas</v>
      </c>
      <c r="D359" s="1" t="s">
        <v>2098</v>
      </c>
      <c r="E359" s="1" t="s">
        <v>2097</v>
      </c>
      <c r="F359" s="1" t="s">
        <v>1829</v>
      </c>
    </row>
    <row r="360" spans="1:6">
      <c r="A360" s="624">
        <f t="shared" si="14"/>
        <v>2410</v>
      </c>
      <c r="B360" s="560" t="s">
        <v>2105</v>
      </c>
      <c r="C360" s="560" t="str">
        <f t="shared" ca="1" si="13"/>
        <v>Quais são seus principais pontos a serem melhorados, fraquezas, defeitos ou dificuldades?</v>
      </c>
      <c r="D360" s="1" t="s">
        <v>2104</v>
      </c>
      <c r="E360" s="1" t="s">
        <v>2103</v>
      </c>
      <c r="F360" s="1" t="s">
        <v>1831</v>
      </c>
    </row>
    <row r="361" spans="1:6">
      <c r="A361" s="624">
        <f t="shared" si="14"/>
        <v>2411</v>
      </c>
      <c r="B361" s="560" t="s">
        <v>2110</v>
      </c>
      <c r="C361" s="560" t="str">
        <f t="shared" ca="1" si="13"/>
        <v>Melhore</v>
      </c>
      <c r="D361" s="1" t="s">
        <v>2109</v>
      </c>
      <c r="E361" s="1" t="s">
        <v>2111</v>
      </c>
      <c r="F361" s="1" t="s">
        <v>1833</v>
      </c>
    </row>
    <row r="362" spans="1:6">
      <c r="A362" s="624">
        <f t="shared" si="14"/>
        <v>2412</v>
      </c>
      <c r="B362" s="560" t="s">
        <v>2113</v>
      </c>
      <c r="C362" s="560" t="str">
        <f t="shared" ca="1" si="13"/>
        <v>Oportunidades</v>
      </c>
      <c r="D362" s="1" t="s">
        <v>2112</v>
      </c>
      <c r="E362" s="1" t="s">
        <v>1835</v>
      </c>
      <c r="F362" s="1" t="s">
        <v>1835</v>
      </c>
    </row>
    <row r="363" spans="1:6">
      <c r="A363" s="624">
        <f t="shared" si="14"/>
        <v>2413</v>
      </c>
      <c r="B363" s="560" t="s">
        <v>2116</v>
      </c>
      <c r="C363" s="560" t="str">
        <f t="shared" ca="1" si="13"/>
        <v>Quais oportunidades existem para aproveitar estas forças e alcançar seus objetivos?</v>
      </c>
      <c r="D363" s="1" t="s">
        <v>2115</v>
      </c>
      <c r="E363" s="1" t="s">
        <v>2114</v>
      </c>
      <c r="F363" s="1" t="s">
        <v>1837</v>
      </c>
    </row>
    <row r="364" spans="1:6">
      <c r="A364" s="624">
        <f t="shared" si="14"/>
        <v>2414</v>
      </c>
      <c r="B364" s="560" t="s">
        <v>2118</v>
      </c>
      <c r="C364" s="560" t="str">
        <f t="shared" ca="1" si="13"/>
        <v>Acompanhe</v>
      </c>
      <c r="D364" s="1" t="s">
        <v>2117</v>
      </c>
      <c r="E364" s="1" t="s">
        <v>2119</v>
      </c>
      <c r="F364" s="1" t="s">
        <v>1839</v>
      </c>
    </row>
    <row r="365" spans="1:6">
      <c r="A365" s="624">
        <f t="shared" si="14"/>
        <v>2415</v>
      </c>
      <c r="B365" s="560" t="s">
        <v>2122</v>
      </c>
      <c r="C365" s="560" t="str">
        <f t="shared" ca="1" si="13"/>
        <v>Ameaças</v>
      </c>
      <c r="D365" s="1" t="s">
        <v>2121</v>
      </c>
      <c r="E365" s="1" t="s">
        <v>2120</v>
      </c>
      <c r="F365" s="1" t="s">
        <v>1836</v>
      </c>
    </row>
    <row r="366" spans="1:6">
      <c r="A366" s="624">
        <f t="shared" si="14"/>
        <v>2416</v>
      </c>
      <c r="B366" s="560" t="s">
        <v>2125</v>
      </c>
      <c r="C366" s="560" t="str">
        <f t="shared" ca="1" si="13"/>
        <v>Quais ameaças existem devido as suas fraquezas que podem impedí-lo de atingir seus objetivos?</v>
      </c>
      <c r="D366" s="1" t="s">
        <v>2123</v>
      </c>
      <c r="E366" s="1" t="s">
        <v>2124</v>
      </c>
      <c r="F366" s="1" t="s">
        <v>1838</v>
      </c>
    </row>
    <row r="367" spans="1:6">
      <c r="A367" s="624">
        <f t="shared" si="14"/>
        <v>2417</v>
      </c>
      <c r="B367" s="560" t="s">
        <v>2126</v>
      </c>
      <c r="C367" s="560" t="str">
        <f t="shared" ca="1" si="13"/>
        <v>Minimize</v>
      </c>
      <c r="D367" s="1" t="s">
        <v>1840</v>
      </c>
      <c r="E367" s="1" t="s">
        <v>2127</v>
      </c>
      <c r="F367" s="1" t="s">
        <v>1840</v>
      </c>
    </row>
    <row r="368" spans="1:6">
      <c r="A368" s="624">
        <f t="shared" si="14"/>
        <v>2418</v>
      </c>
      <c r="B368" s="560" t="s">
        <v>2130</v>
      </c>
      <c r="C368" s="560" t="str">
        <f t="shared" ca="1" si="13"/>
        <v>Conclusões:</v>
      </c>
      <c r="D368" s="1" t="s">
        <v>2129</v>
      </c>
      <c r="E368" s="1" t="s">
        <v>2128</v>
      </c>
      <c r="F368" s="1" t="s">
        <v>1841</v>
      </c>
    </row>
    <row r="369" spans="1:6">
      <c r="A369" s="624">
        <f t="shared" si="14"/>
        <v>2419</v>
      </c>
      <c r="B369" s="560" t="s">
        <v>2133</v>
      </c>
      <c r="C369" s="560" t="str">
        <f t="shared" ca="1" si="13"/>
        <v>O que fazer para aproveitar melhor as oportunidades e diminuir as ameaças?</v>
      </c>
      <c r="D369" s="1" t="s">
        <v>2131</v>
      </c>
      <c r="E369" s="1" t="s">
        <v>2132</v>
      </c>
      <c r="F369" s="1" t="s">
        <v>1842</v>
      </c>
    </row>
    <row r="370" spans="1:6">
      <c r="A370" s="624">
        <f t="shared" si="14"/>
        <v>2500</v>
      </c>
      <c r="B370" s="564" t="s">
        <v>2134</v>
      </c>
      <c r="C370" s="564" t="str">
        <f t="shared" ref="C370:C422" ca="1" si="15">OFFSET(C370,0,$C$1)</f>
        <v>Planejamento Anual</v>
      </c>
      <c r="D370" s="564" t="s">
        <v>2136</v>
      </c>
      <c r="E370" s="564" t="s">
        <v>2137</v>
      </c>
      <c r="F370" s="564" t="s">
        <v>1856</v>
      </c>
    </row>
    <row r="371" spans="1:6">
      <c r="A371" s="624">
        <f t="shared" si="14"/>
        <v>2501</v>
      </c>
      <c r="B371" s="564" t="s">
        <v>2135</v>
      </c>
      <c r="C371" s="564" t="str">
        <f t="shared" ca="1" si="15"/>
        <v>Annual Planning</v>
      </c>
      <c r="D371" s="564" t="s">
        <v>2136</v>
      </c>
      <c r="E371" s="564" t="s">
        <v>2136</v>
      </c>
      <c r="F371" s="564" t="s">
        <v>2136</v>
      </c>
    </row>
    <row r="372" spans="1:6">
      <c r="A372" s="624">
        <f t="shared" si="14"/>
        <v>2502</v>
      </c>
      <c r="B372" s="564" t="s">
        <v>2138</v>
      </c>
      <c r="C372" s="564" t="str">
        <f t="shared" ca="1" si="15"/>
        <v>Planejamento Anual</v>
      </c>
      <c r="D372" s="564" t="s">
        <v>2136</v>
      </c>
      <c r="E372" s="564" t="s">
        <v>2137</v>
      </c>
      <c r="F372" s="564" t="s">
        <v>1856</v>
      </c>
    </row>
    <row r="373" spans="1:6">
      <c r="A373" s="624">
        <f t="shared" si="14"/>
        <v>2503</v>
      </c>
      <c r="B373" s="564" t="s">
        <v>2153</v>
      </c>
      <c r="C373" s="564" t="str">
        <f ca="1">OFFSET(C373,0,$C$1)</f>
        <v>Jan</v>
      </c>
      <c r="D373" s="564" t="s">
        <v>1843</v>
      </c>
      <c r="E373" s="564" t="s">
        <v>2145</v>
      </c>
      <c r="F373" s="564" t="s">
        <v>1843</v>
      </c>
    </row>
    <row r="374" spans="1:6">
      <c r="A374" s="624">
        <f t="shared" si="14"/>
        <v>2504</v>
      </c>
      <c r="B374" s="564" t="s">
        <v>2154</v>
      </c>
      <c r="C374" s="564" t="str">
        <f t="shared" ca="1" si="15"/>
        <v>Fev</v>
      </c>
      <c r="D374" s="564" t="s">
        <v>2139</v>
      </c>
      <c r="E374" s="564" t="s">
        <v>2139</v>
      </c>
      <c r="F374" s="564" t="s">
        <v>1844</v>
      </c>
    </row>
    <row r="375" spans="1:6">
      <c r="A375" s="624">
        <f t="shared" si="14"/>
        <v>2505</v>
      </c>
      <c r="B375" s="564" t="s">
        <v>2155</v>
      </c>
      <c r="C375" s="564" t="str">
        <f t="shared" ca="1" si="15"/>
        <v>Mar</v>
      </c>
      <c r="D375" s="564" t="s">
        <v>1845</v>
      </c>
      <c r="E375" s="564" t="s">
        <v>1845</v>
      </c>
      <c r="F375" s="564" t="s">
        <v>1845</v>
      </c>
    </row>
    <row r="376" spans="1:6">
      <c r="A376" s="624">
        <f t="shared" si="14"/>
        <v>2506</v>
      </c>
      <c r="B376" s="564" t="s">
        <v>2156</v>
      </c>
      <c r="C376" s="564" t="str">
        <f t="shared" ca="1" si="15"/>
        <v>Abr</v>
      </c>
      <c r="D376" s="564" t="s">
        <v>2140</v>
      </c>
      <c r="E376" s="564" t="s">
        <v>1847</v>
      </c>
      <c r="F376" s="564" t="s">
        <v>1847</v>
      </c>
    </row>
    <row r="377" spans="1:6">
      <c r="A377" s="624">
        <f t="shared" si="14"/>
        <v>2507</v>
      </c>
      <c r="B377" s="564" t="s">
        <v>2157</v>
      </c>
      <c r="C377" s="564" t="str">
        <f t="shared" ca="1" si="15"/>
        <v>Mai</v>
      </c>
      <c r="D377" s="564" t="s">
        <v>535</v>
      </c>
      <c r="E377" s="564" t="s">
        <v>535</v>
      </c>
      <c r="F377" s="564" t="s">
        <v>1848</v>
      </c>
    </row>
    <row r="378" spans="1:6">
      <c r="A378" s="624">
        <f t="shared" si="14"/>
        <v>2508</v>
      </c>
      <c r="B378" s="564" t="s">
        <v>2158</v>
      </c>
      <c r="C378" s="564" t="str">
        <f t="shared" ca="1" si="15"/>
        <v>Jun</v>
      </c>
      <c r="D378" s="564" t="s">
        <v>1849</v>
      </c>
      <c r="E378" s="564" t="s">
        <v>1849</v>
      </c>
      <c r="F378" s="564" t="s">
        <v>1849</v>
      </c>
    </row>
    <row r="379" spans="1:6">
      <c r="A379" s="624">
        <f t="shared" si="14"/>
        <v>2509</v>
      </c>
      <c r="B379" s="564" t="s">
        <v>2159</v>
      </c>
      <c r="C379" s="564" t="str">
        <f t="shared" ca="1" si="15"/>
        <v>Jul</v>
      </c>
      <c r="D379" s="564" t="s">
        <v>1850</v>
      </c>
      <c r="E379" s="564" t="s">
        <v>1850</v>
      </c>
      <c r="F379" s="564" t="s">
        <v>1850</v>
      </c>
    </row>
    <row r="380" spans="1:6">
      <c r="A380" s="624">
        <f t="shared" si="14"/>
        <v>2510</v>
      </c>
      <c r="B380" s="564" t="s">
        <v>2160</v>
      </c>
      <c r="C380" s="564" t="str">
        <f t="shared" ca="1" si="15"/>
        <v>Ago</v>
      </c>
      <c r="D380" s="564" t="s">
        <v>2141</v>
      </c>
      <c r="E380" s="564" t="s">
        <v>1851</v>
      </c>
      <c r="F380" s="564" t="s">
        <v>1851</v>
      </c>
    </row>
    <row r="381" spans="1:6">
      <c r="A381" s="624">
        <f t="shared" si="14"/>
        <v>2511</v>
      </c>
      <c r="B381" s="564" t="s">
        <v>2161</v>
      </c>
      <c r="C381" s="564" t="str">
        <f t="shared" ca="1" si="15"/>
        <v>Set</v>
      </c>
      <c r="D381" s="564" t="s">
        <v>2142</v>
      </c>
      <c r="E381" s="564" t="s">
        <v>2142</v>
      </c>
      <c r="F381" s="564" t="s">
        <v>1852</v>
      </c>
    </row>
    <row r="382" spans="1:6">
      <c r="A382" s="624">
        <f t="shared" si="14"/>
        <v>2512</v>
      </c>
      <c r="B382" s="564" t="s">
        <v>2162</v>
      </c>
      <c r="C382" s="564" t="str">
        <f t="shared" ca="1" si="15"/>
        <v>Out</v>
      </c>
      <c r="D382" s="564" t="s">
        <v>2143</v>
      </c>
      <c r="E382" s="564" t="s">
        <v>2143</v>
      </c>
      <c r="F382" s="564" t="s">
        <v>1853</v>
      </c>
    </row>
    <row r="383" spans="1:6">
      <c r="A383" s="624">
        <f t="shared" si="14"/>
        <v>2513</v>
      </c>
      <c r="B383" s="564" t="s">
        <v>2163</v>
      </c>
      <c r="C383" s="564" t="str">
        <f t="shared" ca="1" si="15"/>
        <v>Nov</v>
      </c>
      <c r="D383" s="564" t="s">
        <v>1854</v>
      </c>
      <c r="E383" s="564" t="s">
        <v>1854</v>
      </c>
      <c r="F383" s="564" t="s">
        <v>1854</v>
      </c>
    </row>
    <row r="384" spans="1:6">
      <c r="A384" s="624">
        <f t="shared" si="14"/>
        <v>2514</v>
      </c>
      <c r="B384" s="564" t="s">
        <v>2164</v>
      </c>
      <c r="C384" s="564" t="str">
        <f t="shared" ca="1" si="15"/>
        <v>Dez</v>
      </c>
      <c r="D384" s="564" t="s">
        <v>2144</v>
      </c>
      <c r="E384" s="564" t="s">
        <v>2146</v>
      </c>
      <c r="F384" s="564" t="s">
        <v>1855</v>
      </c>
    </row>
    <row r="385" spans="1:6">
      <c r="A385" s="624">
        <f t="shared" si="14"/>
        <v>2600</v>
      </c>
      <c r="B385" s="564" t="s">
        <v>2150</v>
      </c>
      <c r="C385" s="564" t="str">
        <f t="shared" ca="1" si="15"/>
        <v>Resolução de Problemas</v>
      </c>
      <c r="D385" s="564" t="s">
        <v>2149</v>
      </c>
      <c r="E385" s="564" t="s">
        <v>2148</v>
      </c>
      <c r="F385" s="564" t="s">
        <v>1972</v>
      </c>
    </row>
    <row r="386" spans="1:6">
      <c r="A386" s="624">
        <f t="shared" si="14"/>
        <v>2601</v>
      </c>
      <c r="B386" s="564" t="s">
        <v>2151</v>
      </c>
      <c r="C386" s="564" t="str">
        <f t="shared" ca="1" si="15"/>
        <v>Solving</v>
      </c>
      <c r="D386" s="564" t="s">
        <v>2147</v>
      </c>
      <c r="E386" s="564" t="s">
        <v>2147</v>
      </c>
      <c r="F386" s="564" t="s">
        <v>2147</v>
      </c>
    </row>
    <row r="387" spans="1:6">
      <c r="A387" s="624">
        <f t="shared" si="14"/>
        <v>2602</v>
      </c>
      <c r="B387" s="564" t="s">
        <v>2152</v>
      </c>
      <c r="C387" s="564" t="str">
        <f t="shared" ca="1" si="15"/>
        <v>Resolução de Problemas</v>
      </c>
      <c r="D387" s="564" t="s">
        <v>2149</v>
      </c>
      <c r="E387" s="564" t="s">
        <v>2148</v>
      </c>
      <c r="F387" s="564" t="s">
        <v>1972</v>
      </c>
    </row>
    <row r="388" spans="1:6">
      <c r="A388" s="624">
        <f t="shared" ref="A388:A451" si="16">IF(RIGHT(B388,8)="_section",(INT(A387/100)+1)*100,A387+1)</f>
        <v>2603</v>
      </c>
      <c r="B388" s="564" t="s">
        <v>2176</v>
      </c>
      <c r="C388" s="564" t="str">
        <f t="shared" ca="1" si="15"/>
        <v xml:space="preserve">5W - </v>
      </c>
      <c r="D388" s="564" t="s">
        <v>1857</v>
      </c>
      <c r="E388" s="564" t="s">
        <v>1857</v>
      </c>
      <c r="F388" s="564" t="s">
        <v>1857</v>
      </c>
    </row>
    <row r="389" spans="1:6">
      <c r="A389" s="624">
        <f t="shared" si="16"/>
        <v>2604</v>
      </c>
      <c r="B389" s="1" t="str">
        <f>"sol_" &amp; LOWER(LEFT(D389,2)) &amp; "a"</f>
        <v>sol_q1a</v>
      </c>
      <c r="C389" s="564" t="str">
        <f t="shared" ca="1" si="15"/>
        <v>P1 -</v>
      </c>
      <c r="D389" s="564" t="s">
        <v>2165</v>
      </c>
      <c r="E389" s="564" t="s">
        <v>1858</v>
      </c>
      <c r="F389" s="1" t="s">
        <v>1858</v>
      </c>
    </row>
    <row r="390" spans="1:6">
      <c r="A390" s="624">
        <f t="shared" si="16"/>
        <v>2605</v>
      </c>
      <c r="B390" s="564" t="str">
        <f t="shared" ref="B390:B398" si="17">"sol_" &amp; LOWER(LEFT(D390,2)) &amp; "a"</f>
        <v>sol_a1a</v>
      </c>
      <c r="C390" s="564" t="str">
        <f t="shared" ca="1" si="15"/>
        <v>R1-</v>
      </c>
      <c r="D390" s="564" t="s">
        <v>2166</v>
      </c>
      <c r="E390" s="564" t="s">
        <v>1859</v>
      </c>
      <c r="F390" s="1" t="s">
        <v>1859</v>
      </c>
    </row>
    <row r="391" spans="1:6">
      <c r="A391" s="624">
        <f t="shared" si="16"/>
        <v>2606</v>
      </c>
      <c r="B391" s="564" t="str">
        <f t="shared" si="17"/>
        <v>sol_q2a</v>
      </c>
      <c r="C391" s="564" t="str">
        <f t="shared" ca="1" si="15"/>
        <v>P2 -</v>
      </c>
      <c r="D391" s="564" t="s">
        <v>2167</v>
      </c>
      <c r="E391" s="564" t="s">
        <v>1860</v>
      </c>
      <c r="F391" s="1" t="s">
        <v>1860</v>
      </c>
    </row>
    <row r="392" spans="1:6">
      <c r="A392" s="624">
        <f t="shared" si="16"/>
        <v>2607</v>
      </c>
      <c r="B392" s="564" t="str">
        <f t="shared" si="17"/>
        <v>sol_a2a</v>
      </c>
      <c r="C392" s="564" t="str">
        <f t="shared" ca="1" si="15"/>
        <v>R2 -</v>
      </c>
      <c r="D392" s="564" t="s">
        <v>2168</v>
      </c>
      <c r="E392" s="564" t="s">
        <v>1861</v>
      </c>
      <c r="F392" s="1" t="s">
        <v>1861</v>
      </c>
    </row>
    <row r="393" spans="1:6">
      <c r="A393" s="624">
        <f t="shared" si="16"/>
        <v>2608</v>
      </c>
      <c r="B393" s="564" t="str">
        <f t="shared" si="17"/>
        <v>sol_q3a</v>
      </c>
      <c r="C393" s="564" t="str">
        <f t="shared" ca="1" si="15"/>
        <v>P3 -</v>
      </c>
      <c r="D393" s="564" t="s">
        <v>2169</v>
      </c>
      <c r="E393" s="564" t="s">
        <v>1862</v>
      </c>
      <c r="F393" s="1" t="s">
        <v>1862</v>
      </c>
    </row>
    <row r="394" spans="1:6">
      <c r="A394" s="624">
        <f t="shared" si="16"/>
        <v>2609</v>
      </c>
      <c r="B394" s="564" t="str">
        <f t="shared" si="17"/>
        <v>sol_a3a</v>
      </c>
      <c r="C394" s="564" t="str">
        <f t="shared" ca="1" si="15"/>
        <v>R3 -</v>
      </c>
      <c r="D394" s="564" t="s">
        <v>2170</v>
      </c>
      <c r="E394" s="564" t="s">
        <v>1863</v>
      </c>
      <c r="F394" s="1" t="s">
        <v>1863</v>
      </c>
    </row>
    <row r="395" spans="1:6">
      <c r="A395" s="624">
        <f t="shared" si="16"/>
        <v>2610</v>
      </c>
      <c r="B395" s="564" t="str">
        <f t="shared" si="17"/>
        <v>sol_q4a</v>
      </c>
      <c r="C395" s="564" t="str">
        <f t="shared" ca="1" si="15"/>
        <v>P4 -</v>
      </c>
      <c r="D395" s="564" t="s">
        <v>2171</v>
      </c>
      <c r="E395" s="564" t="s">
        <v>1864</v>
      </c>
      <c r="F395" s="1" t="s">
        <v>1864</v>
      </c>
    </row>
    <row r="396" spans="1:6">
      <c r="A396" s="624">
        <f t="shared" si="16"/>
        <v>2611</v>
      </c>
      <c r="B396" s="564" t="str">
        <f t="shared" si="17"/>
        <v>sol_a4a</v>
      </c>
      <c r="C396" s="564" t="str">
        <f t="shared" ca="1" si="15"/>
        <v>R4 -</v>
      </c>
      <c r="D396" s="564" t="s">
        <v>2172</v>
      </c>
      <c r="E396" s="564" t="s">
        <v>1865</v>
      </c>
      <c r="F396" s="1" t="s">
        <v>1865</v>
      </c>
    </row>
    <row r="397" spans="1:6">
      <c r="A397" s="624">
        <f t="shared" si="16"/>
        <v>2612</v>
      </c>
      <c r="B397" s="564" t="str">
        <f t="shared" si="17"/>
        <v>sol_q5a</v>
      </c>
      <c r="C397" s="564" t="str">
        <f t="shared" ca="1" si="15"/>
        <v>P5 -</v>
      </c>
      <c r="D397" s="564" t="s">
        <v>2173</v>
      </c>
      <c r="E397" s="564" t="s">
        <v>1866</v>
      </c>
      <c r="F397" s="1" t="s">
        <v>1866</v>
      </c>
    </row>
    <row r="398" spans="1:6">
      <c r="A398" s="624">
        <f t="shared" si="16"/>
        <v>2613</v>
      </c>
      <c r="B398" s="564" t="str">
        <f t="shared" si="17"/>
        <v>sol_a5a</v>
      </c>
      <c r="C398" s="564" t="str">
        <f t="shared" ca="1" si="15"/>
        <v xml:space="preserve">R5 - </v>
      </c>
      <c r="D398" s="564" t="s">
        <v>2174</v>
      </c>
      <c r="E398" s="564" t="s">
        <v>2175</v>
      </c>
      <c r="F398" s="564" t="s">
        <v>2175</v>
      </c>
    </row>
    <row r="399" spans="1:6">
      <c r="A399" s="624">
        <f t="shared" si="16"/>
        <v>2614</v>
      </c>
      <c r="B399" s="564" t="s">
        <v>2177</v>
      </c>
      <c r="C399" s="564" t="str">
        <f t="shared" ca="1" si="15"/>
        <v xml:space="preserve">5W - </v>
      </c>
      <c r="D399" s="564" t="s">
        <v>1857</v>
      </c>
      <c r="E399" s="564" t="s">
        <v>1857</v>
      </c>
      <c r="F399" s="564" t="s">
        <v>1857</v>
      </c>
    </row>
    <row r="400" spans="1:6">
      <c r="A400" s="624">
        <f t="shared" si="16"/>
        <v>2615</v>
      </c>
      <c r="B400" s="564" t="str">
        <f>"sol_" &amp; LOWER(LEFT(D400,2)) &amp; "b"</f>
        <v>sol_q1b</v>
      </c>
      <c r="C400" s="564" t="str">
        <f t="shared" ca="1" si="15"/>
        <v>P1 -</v>
      </c>
      <c r="D400" s="564" t="s">
        <v>2165</v>
      </c>
      <c r="E400" s="564" t="s">
        <v>1858</v>
      </c>
      <c r="F400" s="564" t="s">
        <v>1858</v>
      </c>
    </row>
    <row r="401" spans="1:6">
      <c r="A401" s="624">
        <f t="shared" si="16"/>
        <v>2616</v>
      </c>
      <c r="B401" s="564" t="str">
        <f t="shared" ref="B401:B409" si="18">"sol_" &amp; LOWER(LEFT(D401,2)) &amp; "b"</f>
        <v>sol_a1b</v>
      </c>
      <c r="C401" s="564" t="str">
        <f t="shared" ca="1" si="15"/>
        <v>R1-</v>
      </c>
      <c r="D401" s="564" t="s">
        <v>2166</v>
      </c>
      <c r="E401" s="564" t="s">
        <v>1859</v>
      </c>
      <c r="F401" s="564" t="s">
        <v>1859</v>
      </c>
    </row>
    <row r="402" spans="1:6">
      <c r="A402" s="624">
        <f t="shared" si="16"/>
        <v>2617</v>
      </c>
      <c r="B402" s="564" t="str">
        <f t="shared" si="18"/>
        <v>sol_q2b</v>
      </c>
      <c r="C402" s="564" t="str">
        <f t="shared" ca="1" si="15"/>
        <v>P2 -</v>
      </c>
      <c r="D402" s="564" t="s">
        <v>2167</v>
      </c>
      <c r="E402" s="564" t="s">
        <v>1860</v>
      </c>
      <c r="F402" s="564" t="s">
        <v>1860</v>
      </c>
    </row>
    <row r="403" spans="1:6">
      <c r="A403" s="624">
        <f t="shared" si="16"/>
        <v>2618</v>
      </c>
      <c r="B403" s="564" t="str">
        <f t="shared" si="18"/>
        <v>sol_a2b</v>
      </c>
      <c r="C403" s="564" t="str">
        <f t="shared" ca="1" si="15"/>
        <v>R2 -</v>
      </c>
      <c r="D403" s="564" t="s">
        <v>2168</v>
      </c>
      <c r="E403" s="564" t="s">
        <v>1861</v>
      </c>
      <c r="F403" s="564" t="s">
        <v>1861</v>
      </c>
    </row>
    <row r="404" spans="1:6">
      <c r="A404" s="624">
        <f t="shared" si="16"/>
        <v>2619</v>
      </c>
      <c r="B404" s="564" t="str">
        <f t="shared" si="18"/>
        <v>sol_q3b</v>
      </c>
      <c r="C404" s="564" t="str">
        <f t="shared" ca="1" si="15"/>
        <v>P3 -</v>
      </c>
      <c r="D404" s="564" t="s">
        <v>2169</v>
      </c>
      <c r="E404" s="564" t="s">
        <v>1862</v>
      </c>
      <c r="F404" s="564" t="s">
        <v>1862</v>
      </c>
    </row>
    <row r="405" spans="1:6">
      <c r="A405" s="624">
        <f t="shared" si="16"/>
        <v>2620</v>
      </c>
      <c r="B405" s="564" t="str">
        <f t="shared" si="18"/>
        <v>sol_a3b</v>
      </c>
      <c r="C405" s="564" t="str">
        <f t="shared" ca="1" si="15"/>
        <v>R3 -</v>
      </c>
      <c r="D405" s="564" t="s">
        <v>2170</v>
      </c>
      <c r="E405" s="564" t="s">
        <v>1863</v>
      </c>
      <c r="F405" s="564" t="s">
        <v>1863</v>
      </c>
    </row>
    <row r="406" spans="1:6">
      <c r="A406" s="624">
        <f t="shared" si="16"/>
        <v>2621</v>
      </c>
      <c r="B406" s="564" t="str">
        <f t="shared" si="18"/>
        <v>sol_q4b</v>
      </c>
      <c r="C406" s="564" t="str">
        <f t="shared" ca="1" si="15"/>
        <v>P4 -</v>
      </c>
      <c r="D406" s="564" t="s">
        <v>2171</v>
      </c>
      <c r="E406" s="564" t="s">
        <v>1864</v>
      </c>
      <c r="F406" s="564" t="s">
        <v>1864</v>
      </c>
    </row>
    <row r="407" spans="1:6">
      <c r="A407" s="624">
        <f t="shared" si="16"/>
        <v>2622</v>
      </c>
      <c r="B407" s="564" t="str">
        <f t="shared" si="18"/>
        <v>sol_a4b</v>
      </c>
      <c r="C407" s="564" t="str">
        <f t="shared" ca="1" si="15"/>
        <v>R4 -</v>
      </c>
      <c r="D407" s="564" t="s">
        <v>2172</v>
      </c>
      <c r="E407" s="564" t="s">
        <v>1865</v>
      </c>
      <c r="F407" s="564" t="s">
        <v>1865</v>
      </c>
    </row>
    <row r="408" spans="1:6">
      <c r="A408" s="624">
        <f t="shared" si="16"/>
        <v>2623</v>
      </c>
      <c r="B408" s="564" t="str">
        <f t="shared" si="18"/>
        <v>sol_q5b</v>
      </c>
      <c r="C408" s="564" t="str">
        <f t="shared" ca="1" si="15"/>
        <v>P5 -</v>
      </c>
      <c r="D408" s="564" t="s">
        <v>2173</v>
      </c>
      <c r="E408" s="564" t="s">
        <v>1866</v>
      </c>
      <c r="F408" s="564" t="s">
        <v>1866</v>
      </c>
    </row>
    <row r="409" spans="1:6">
      <c r="A409" s="624">
        <f t="shared" si="16"/>
        <v>2624</v>
      </c>
      <c r="B409" s="564" t="str">
        <f t="shared" si="18"/>
        <v>sol_a5b</v>
      </c>
      <c r="C409" s="564" t="str">
        <f t="shared" ca="1" si="15"/>
        <v xml:space="preserve">R5 - </v>
      </c>
      <c r="D409" s="564" t="s">
        <v>2174</v>
      </c>
      <c r="E409" s="564" t="s">
        <v>2175</v>
      </c>
      <c r="F409" s="564" t="s">
        <v>2175</v>
      </c>
    </row>
    <row r="410" spans="1:6">
      <c r="A410" s="624">
        <f t="shared" si="16"/>
        <v>2625</v>
      </c>
      <c r="B410" s="564" t="s">
        <v>2178</v>
      </c>
      <c r="C410" s="564" t="str">
        <f t="shared" ca="1" si="15"/>
        <v xml:space="preserve">5W - </v>
      </c>
      <c r="D410" s="564" t="s">
        <v>1857</v>
      </c>
      <c r="E410" s="564" t="s">
        <v>1857</v>
      </c>
      <c r="F410" s="564" t="s">
        <v>1857</v>
      </c>
    </row>
    <row r="411" spans="1:6">
      <c r="A411" s="624">
        <f t="shared" si="16"/>
        <v>2626</v>
      </c>
      <c r="B411" s="564" t="str">
        <f>"sol_" &amp; LOWER(LEFT(D411,2)) &amp; "c"</f>
        <v>sol_q1c</v>
      </c>
      <c r="C411" s="564" t="str">
        <f t="shared" ca="1" si="15"/>
        <v>P1 -</v>
      </c>
      <c r="D411" s="564" t="s">
        <v>2165</v>
      </c>
      <c r="E411" s="564" t="s">
        <v>1858</v>
      </c>
      <c r="F411" s="564" t="s">
        <v>1858</v>
      </c>
    </row>
    <row r="412" spans="1:6">
      <c r="A412" s="624">
        <f t="shared" si="16"/>
        <v>2627</v>
      </c>
      <c r="B412" s="564" t="str">
        <f t="shared" ref="B412:B420" si="19">"sol_" &amp; LOWER(LEFT(D412,2)) &amp; "c"</f>
        <v>sol_a1c</v>
      </c>
      <c r="C412" s="564" t="str">
        <f t="shared" ca="1" si="15"/>
        <v>R1-</v>
      </c>
      <c r="D412" s="564" t="s">
        <v>2166</v>
      </c>
      <c r="E412" s="564" t="s">
        <v>1859</v>
      </c>
      <c r="F412" s="564" t="s">
        <v>1859</v>
      </c>
    </row>
    <row r="413" spans="1:6">
      <c r="A413" s="624">
        <f t="shared" si="16"/>
        <v>2628</v>
      </c>
      <c r="B413" s="564" t="str">
        <f t="shared" si="19"/>
        <v>sol_q2c</v>
      </c>
      <c r="C413" s="564" t="str">
        <f t="shared" ca="1" si="15"/>
        <v>P2 -</v>
      </c>
      <c r="D413" s="564" t="s">
        <v>2167</v>
      </c>
      <c r="E413" s="564" t="s">
        <v>1860</v>
      </c>
      <c r="F413" s="564" t="s">
        <v>1860</v>
      </c>
    </row>
    <row r="414" spans="1:6">
      <c r="A414" s="624">
        <f t="shared" si="16"/>
        <v>2629</v>
      </c>
      <c r="B414" s="564" t="str">
        <f t="shared" si="19"/>
        <v>sol_a2c</v>
      </c>
      <c r="C414" s="564" t="str">
        <f t="shared" ca="1" si="15"/>
        <v>R2 -</v>
      </c>
      <c r="D414" s="564" t="s">
        <v>2168</v>
      </c>
      <c r="E414" s="564" t="s">
        <v>1861</v>
      </c>
      <c r="F414" s="564" t="s">
        <v>1861</v>
      </c>
    </row>
    <row r="415" spans="1:6">
      <c r="A415" s="624">
        <f t="shared" si="16"/>
        <v>2630</v>
      </c>
      <c r="B415" s="564" t="str">
        <f t="shared" si="19"/>
        <v>sol_q3c</v>
      </c>
      <c r="C415" s="564" t="str">
        <f t="shared" ca="1" si="15"/>
        <v>P3 -</v>
      </c>
      <c r="D415" s="564" t="s">
        <v>2169</v>
      </c>
      <c r="E415" s="564" t="s">
        <v>1862</v>
      </c>
      <c r="F415" s="564" t="s">
        <v>1862</v>
      </c>
    </row>
    <row r="416" spans="1:6">
      <c r="A416" s="624">
        <f t="shared" si="16"/>
        <v>2631</v>
      </c>
      <c r="B416" s="564" t="str">
        <f t="shared" si="19"/>
        <v>sol_a3c</v>
      </c>
      <c r="C416" s="564" t="str">
        <f t="shared" ca="1" si="15"/>
        <v>R3 -</v>
      </c>
      <c r="D416" s="564" t="s">
        <v>2170</v>
      </c>
      <c r="E416" s="564" t="s">
        <v>1863</v>
      </c>
      <c r="F416" s="564" t="s">
        <v>1863</v>
      </c>
    </row>
    <row r="417" spans="1:6">
      <c r="A417" s="624">
        <f t="shared" si="16"/>
        <v>2632</v>
      </c>
      <c r="B417" s="564" t="str">
        <f t="shared" si="19"/>
        <v>sol_q4c</v>
      </c>
      <c r="C417" s="564" t="str">
        <f t="shared" ca="1" si="15"/>
        <v>P4 -</v>
      </c>
      <c r="D417" s="564" t="s">
        <v>2171</v>
      </c>
      <c r="E417" s="564" t="s">
        <v>1864</v>
      </c>
      <c r="F417" s="564" t="s">
        <v>1864</v>
      </c>
    </row>
    <row r="418" spans="1:6">
      <c r="A418" s="624">
        <f t="shared" si="16"/>
        <v>2633</v>
      </c>
      <c r="B418" s="564" t="str">
        <f t="shared" si="19"/>
        <v>sol_a4c</v>
      </c>
      <c r="C418" s="564" t="str">
        <f t="shared" ca="1" si="15"/>
        <v>R4 -</v>
      </c>
      <c r="D418" s="564" t="s">
        <v>2172</v>
      </c>
      <c r="E418" s="564" t="s">
        <v>1865</v>
      </c>
      <c r="F418" s="564" t="s">
        <v>1865</v>
      </c>
    </row>
    <row r="419" spans="1:6">
      <c r="A419" s="624">
        <f t="shared" si="16"/>
        <v>2634</v>
      </c>
      <c r="B419" s="564" t="str">
        <f t="shared" si="19"/>
        <v>sol_q5c</v>
      </c>
      <c r="C419" s="564" t="str">
        <f t="shared" ca="1" si="15"/>
        <v>P5 -</v>
      </c>
      <c r="D419" s="564" t="s">
        <v>2173</v>
      </c>
      <c r="E419" s="564" t="s">
        <v>1866</v>
      </c>
      <c r="F419" s="564" t="s">
        <v>1866</v>
      </c>
    </row>
    <row r="420" spans="1:6">
      <c r="A420" s="624">
        <f t="shared" si="16"/>
        <v>2635</v>
      </c>
      <c r="B420" s="564" t="str">
        <f t="shared" si="19"/>
        <v>sol_a5c</v>
      </c>
      <c r="C420" s="564" t="str">
        <f t="shared" ca="1" si="15"/>
        <v xml:space="preserve">R5 - </v>
      </c>
      <c r="D420" s="564" t="s">
        <v>2174</v>
      </c>
      <c r="E420" s="564" t="s">
        <v>2175</v>
      </c>
      <c r="F420" s="564" t="s">
        <v>2175</v>
      </c>
    </row>
    <row r="421" spans="1:6">
      <c r="A421" s="624">
        <f t="shared" si="16"/>
        <v>2636</v>
      </c>
      <c r="B421" s="1" t="str">
        <f>"sol_" &amp; LOWER(LEFT(D421,3))</f>
        <v>sol_eff</v>
      </c>
      <c r="C421" s="564" t="str">
        <f t="shared" ca="1" si="15"/>
        <v>Efeito:</v>
      </c>
      <c r="D421" s="1" t="s">
        <v>2180</v>
      </c>
      <c r="E421" s="1" t="s">
        <v>2179</v>
      </c>
      <c r="F421" s="1" t="s">
        <v>1867</v>
      </c>
    </row>
    <row r="422" spans="1:6">
      <c r="A422" s="624">
        <f t="shared" si="16"/>
        <v>2637</v>
      </c>
      <c r="B422" s="564" t="str">
        <f t="shared" ref="B422:B425" si="20">"sol_" &amp; LOWER(LEFT(D422,3))</f>
        <v>sol_oth</v>
      </c>
      <c r="C422" s="564" t="str">
        <f t="shared" ca="1" si="15"/>
        <v>Outras Causas</v>
      </c>
      <c r="D422" s="564" t="s">
        <v>2186</v>
      </c>
      <c r="E422" s="1" t="s">
        <v>2187</v>
      </c>
      <c r="F422" s="1" t="s">
        <v>1869</v>
      </c>
    </row>
    <row r="423" spans="1:6">
      <c r="A423" s="624">
        <f t="shared" si="16"/>
        <v>2638</v>
      </c>
      <c r="B423" s="564" t="str">
        <f t="shared" si="20"/>
        <v>sol_peo</v>
      </c>
      <c r="C423" s="564" t="str">
        <f ca="1">OFFSET(C423,0,$C$1)</f>
        <v>Pessoas, Habilidade e Competências</v>
      </c>
      <c r="D423" s="1" t="s">
        <v>2181</v>
      </c>
      <c r="E423" s="1" t="s">
        <v>2182</v>
      </c>
      <c r="F423" s="1" t="s">
        <v>1868</v>
      </c>
    </row>
    <row r="424" spans="1:6">
      <c r="A424" s="624">
        <f t="shared" si="16"/>
        <v>2639</v>
      </c>
      <c r="B424" s="564" t="str">
        <f t="shared" si="20"/>
        <v>sol_ser</v>
      </c>
      <c r="C424" s="564" t="str">
        <f ca="1">OFFSET(C424,0,$C$1)</f>
        <v>Serviços, Infraestrutura e Aplicações</v>
      </c>
      <c r="D424" s="1" t="s">
        <v>2184</v>
      </c>
      <c r="E424" s="1" t="s">
        <v>2185</v>
      </c>
      <c r="F424" s="1" t="s">
        <v>2183</v>
      </c>
    </row>
    <row r="425" spans="1:6">
      <c r="A425" s="624">
        <f t="shared" si="16"/>
        <v>2640</v>
      </c>
      <c r="B425" s="1" t="str">
        <f t="shared" si="20"/>
        <v>sol_inf</v>
      </c>
      <c r="C425" s="564" t="str">
        <f ca="1">OFFSET(C425,0,$C$1)</f>
        <v>Informações</v>
      </c>
      <c r="D425" s="1" t="s">
        <v>2188</v>
      </c>
      <c r="E425" s="1" t="s">
        <v>2189</v>
      </c>
      <c r="F425" s="1" t="s">
        <v>1870</v>
      </c>
    </row>
    <row r="426" spans="1:6">
      <c r="A426" s="624">
        <f t="shared" si="16"/>
        <v>2700</v>
      </c>
      <c r="B426" s="564" t="s">
        <v>2191</v>
      </c>
      <c r="C426" s="564" t="str">
        <f t="shared" ref="C426:C467" ca="1" si="21">OFFSET(C426,0,$C$1)</f>
        <v>Revisão Mensal</v>
      </c>
      <c r="D426" s="1" t="s">
        <v>2194</v>
      </c>
      <c r="E426" s="1" t="s">
        <v>2195</v>
      </c>
      <c r="F426" s="1" t="s">
        <v>1871</v>
      </c>
    </row>
    <row r="427" spans="1:6">
      <c r="A427" s="624">
        <f t="shared" si="16"/>
        <v>2701</v>
      </c>
      <c r="B427" s="564" t="s">
        <v>2192</v>
      </c>
      <c r="C427" s="564" t="str">
        <f t="shared" ca="1" si="21"/>
        <v>Revision</v>
      </c>
      <c r="D427" s="564" t="s">
        <v>2190</v>
      </c>
      <c r="E427" s="564" t="s">
        <v>2190</v>
      </c>
      <c r="F427" s="564" t="s">
        <v>2190</v>
      </c>
    </row>
    <row r="428" spans="1:6">
      <c r="A428" s="624">
        <f t="shared" si="16"/>
        <v>2702</v>
      </c>
      <c r="B428" s="564" t="s">
        <v>2193</v>
      </c>
      <c r="C428" s="564" t="str">
        <f t="shared" ca="1" si="21"/>
        <v>Revisão Mensal</v>
      </c>
      <c r="D428" s="564" t="s">
        <v>2194</v>
      </c>
      <c r="E428" s="564" t="s">
        <v>2195</v>
      </c>
      <c r="F428" s="564" t="s">
        <v>1871</v>
      </c>
    </row>
    <row r="429" spans="1:6">
      <c r="A429" s="624">
        <f t="shared" si="16"/>
        <v>2703</v>
      </c>
      <c r="B429" s="564" t="str">
        <f>"rev_" &amp; LOWER(LEFT(D429,3))</f>
        <v>rev_con</v>
      </c>
      <c r="C429" s="564" t="str">
        <f t="shared" ca="1" si="21"/>
        <v>Conquistas</v>
      </c>
      <c r="D429" s="1" t="s">
        <v>2196</v>
      </c>
      <c r="E429" s="1" t="s">
        <v>2197</v>
      </c>
      <c r="F429" s="1" t="s">
        <v>1872</v>
      </c>
    </row>
    <row r="430" spans="1:6">
      <c r="A430" s="624">
        <f t="shared" si="16"/>
        <v>2704</v>
      </c>
      <c r="B430" s="564" t="str">
        <f t="shared" ref="B430:B437" si="22">"rev_" &amp; LOWER(LEFT(D430,3))</f>
        <v>rev_lea</v>
      </c>
      <c r="C430" s="564" t="str">
        <f t="shared" ca="1" si="21"/>
        <v>Aprendizados</v>
      </c>
      <c r="D430" s="1" t="s">
        <v>2198</v>
      </c>
      <c r="E430" s="1" t="s">
        <v>2199</v>
      </c>
      <c r="F430" s="1" t="s">
        <v>1873</v>
      </c>
    </row>
    <row r="431" spans="1:6">
      <c r="A431" s="624">
        <f t="shared" si="16"/>
        <v>2705</v>
      </c>
      <c r="B431" s="564" t="str">
        <f t="shared" si="22"/>
        <v>rev_hab</v>
      </c>
      <c r="C431" s="564" t="str">
        <f t="shared" ca="1" si="21"/>
        <v>Hábitos a serem mudados</v>
      </c>
      <c r="D431" s="1" t="s">
        <v>2201</v>
      </c>
      <c r="E431" s="1" t="s">
        <v>2200</v>
      </c>
      <c r="F431" s="1" t="s">
        <v>1874</v>
      </c>
    </row>
    <row r="432" spans="1:6">
      <c r="A432" s="624">
        <f t="shared" si="16"/>
        <v>2706</v>
      </c>
      <c r="B432" s="564" t="str">
        <f t="shared" si="22"/>
        <v>rev_wha</v>
      </c>
      <c r="C432" s="564" t="str">
        <f t="shared" ca="1" si="21"/>
        <v>O que é preciso melhorar</v>
      </c>
      <c r="D432" s="1" t="s">
        <v>2202</v>
      </c>
      <c r="E432" s="1" t="s">
        <v>2203</v>
      </c>
      <c r="F432" s="1" t="s">
        <v>1875</v>
      </c>
    </row>
    <row r="433" spans="1:6">
      <c r="A433" s="624">
        <f t="shared" si="16"/>
        <v>2707</v>
      </c>
      <c r="B433" s="564" t="str">
        <f t="shared" si="22"/>
        <v>rev_rea</v>
      </c>
      <c r="C433" s="564" t="str">
        <f t="shared" ca="1" si="21"/>
        <v>Motivos para Agradecer</v>
      </c>
      <c r="D433" s="1" t="s">
        <v>2204</v>
      </c>
      <c r="E433" s="1" t="s">
        <v>2205</v>
      </c>
      <c r="F433" s="1" t="s">
        <v>1876</v>
      </c>
    </row>
    <row r="434" spans="1:6">
      <c r="A434" s="624">
        <f t="shared" si="16"/>
        <v>2708</v>
      </c>
      <c r="B434" s="564" t="str">
        <f t="shared" si="22"/>
        <v>rev_pro</v>
      </c>
      <c r="C434" s="564" t="str">
        <f t="shared" ca="1" si="21"/>
        <v>Processos</v>
      </c>
      <c r="D434" s="1" t="s">
        <v>2207</v>
      </c>
      <c r="E434" s="1" t="s">
        <v>2206</v>
      </c>
      <c r="F434" s="1" t="s">
        <v>1877</v>
      </c>
    </row>
    <row r="435" spans="1:6">
      <c r="A435" s="624">
        <f t="shared" si="16"/>
        <v>2709</v>
      </c>
      <c r="B435" s="564" t="str">
        <f t="shared" si="22"/>
        <v>rev_org</v>
      </c>
      <c r="C435" s="564" t="str">
        <f t="shared" ca="1" si="21"/>
        <v>Estruturas Organizacionais</v>
      </c>
      <c r="D435" s="1" t="s">
        <v>2208</v>
      </c>
      <c r="E435" s="1" t="s">
        <v>2209</v>
      </c>
      <c r="F435" s="1" t="s">
        <v>1879</v>
      </c>
    </row>
    <row r="436" spans="1:6">
      <c r="A436" s="624">
        <f t="shared" si="16"/>
        <v>2710</v>
      </c>
      <c r="B436" s="564" t="str">
        <f t="shared" si="22"/>
        <v>rev_cul</v>
      </c>
      <c r="C436" s="564" t="str">
        <f t="shared" ca="1" si="21"/>
        <v>Cultura, Ética e Comportamento</v>
      </c>
      <c r="D436" s="1" t="s">
        <v>2210</v>
      </c>
      <c r="E436" s="1" t="s">
        <v>2211</v>
      </c>
      <c r="F436" s="1" t="s">
        <v>1878</v>
      </c>
    </row>
    <row r="437" spans="1:6">
      <c r="A437" s="624">
        <f t="shared" si="16"/>
        <v>2711</v>
      </c>
      <c r="B437" s="564" t="str">
        <f t="shared" si="22"/>
        <v>rev_pri</v>
      </c>
      <c r="C437" s="564" t="str">
        <f t="shared" ca="1" si="21"/>
        <v>Princípios, Políticas e Frameworks</v>
      </c>
      <c r="D437" s="1" t="s">
        <v>2213</v>
      </c>
      <c r="E437" s="1" t="s">
        <v>2212</v>
      </c>
      <c r="F437" s="1" t="s">
        <v>1880</v>
      </c>
    </row>
    <row r="438" spans="1:6">
      <c r="A438" s="624">
        <f t="shared" si="16"/>
        <v>2800</v>
      </c>
      <c r="B438" s="564" t="s">
        <v>2215</v>
      </c>
      <c r="C438" s="564" t="str">
        <f t="shared" ca="1" si="21"/>
        <v>Priorização de Tarefas</v>
      </c>
      <c r="D438" s="564" t="s">
        <v>2220</v>
      </c>
      <c r="E438" s="564" t="s">
        <v>2219</v>
      </c>
      <c r="F438" s="564" t="s">
        <v>2218</v>
      </c>
    </row>
    <row r="439" spans="1:6">
      <c r="A439" s="624">
        <f t="shared" si="16"/>
        <v>2801</v>
      </c>
      <c r="B439" s="564" t="s">
        <v>2216</v>
      </c>
      <c r="C439" s="564" t="str">
        <f t="shared" ca="1" si="21"/>
        <v>Prioritization</v>
      </c>
      <c r="D439" s="564" t="s">
        <v>2214</v>
      </c>
      <c r="E439" s="564" t="s">
        <v>2214</v>
      </c>
      <c r="F439" s="564" t="s">
        <v>2214</v>
      </c>
    </row>
    <row r="440" spans="1:6">
      <c r="A440" s="624">
        <f t="shared" si="16"/>
        <v>2802</v>
      </c>
      <c r="B440" s="564" t="s">
        <v>2217</v>
      </c>
      <c r="C440" s="564" t="str">
        <f t="shared" ca="1" si="21"/>
        <v>Priorização de Tarefas</v>
      </c>
      <c r="D440" s="564" t="s">
        <v>2220</v>
      </c>
      <c r="E440" s="564" t="s">
        <v>2219</v>
      </c>
      <c r="F440" s="564" t="s">
        <v>2218</v>
      </c>
    </row>
    <row r="441" spans="1:6">
      <c r="A441" s="624">
        <f t="shared" si="16"/>
        <v>2803</v>
      </c>
      <c r="B441" s="564" t="s">
        <v>2223</v>
      </c>
      <c r="C441" s="564" t="str">
        <f t="shared" ca="1" si="21"/>
        <v>(Legado do mês anterior, novas atribuições, e resoluções para este mês)</v>
      </c>
      <c r="D441" s="1" t="s">
        <v>2221</v>
      </c>
      <c r="E441" s="1" t="s">
        <v>2222</v>
      </c>
      <c r="F441" s="1" t="s">
        <v>1882</v>
      </c>
    </row>
    <row r="442" spans="1:6">
      <c r="A442" s="624">
        <f t="shared" si="16"/>
        <v>2804</v>
      </c>
      <c r="B442" s="564" t="str">
        <f>"pri_" &amp; LOWER(LEFT(D442,3))</f>
        <v>pri_urg</v>
      </c>
      <c r="C442" s="564" t="str">
        <f t="shared" ca="1" si="21"/>
        <v>Urgente</v>
      </c>
      <c r="D442" s="1" t="s">
        <v>2224</v>
      </c>
      <c r="E442" s="1" t="s">
        <v>1883</v>
      </c>
      <c r="F442" s="1" t="s">
        <v>1883</v>
      </c>
    </row>
    <row r="443" spans="1:6">
      <c r="A443" s="624">
        <f t="shared" si="16"/>
        <v>2805</v>
      </c>
      <c r="B443" s="564" t="s">
        <v>2229</v>
      </c>
      <c r="C443" s="564" t="str">
        <f t="shared" ca="1" si="21"/>
        <v>Não Urgente</v>
      </c>
      <c r="D443" s="1" t="s">
        <v>2225</v>
      </c>
      <c r="E443" s="1" t="s">
        <v>2226</v>
      </c>
      <c r="F443" s="564" t="s">
        <v>1887</v>
      </c>
    </row>
    <row r="444" spans="1:6">
      <c r="A444" s="624">
        <f t="shared" si="16"/>
        <v>2806</v>
      </c>
      <c r="B444" s="564" t="str">
        <f>"pri_" &amp; LOWER(LEFT(D444,3))</f>
        <v>pri_imp</v>
      </c>
      <c r="C444" s="564" t="str">
        <f t="shared" ca="1" si="21"/>
        <v>Importante</v>
      </c>
      <c r="D444" s="1" t="s">
        <v>572</v>
      </c>
      <c r="E444" s="564" t="s">
        <v>573</v>
      </c>
      <c r="F444" s="1" t="s">
        <v>573</v>
      </c>
    </row>
    <row r="445" spans="1:6">
      <c r="A445" s="624">
        <f t="shared" si="16"/>
        <v>2807</v>
      </c>
      <c r="B445" s="564" t="s">
        <v>2230</v>
      </c>
      <c r="C445" s="564" t="str">
        <f t="shared" ca="1" si="21"/>
        <v>Não Importante</v>
      </c>
      <c r="D445" s="1" t="s">
        <v>2227</v>
      </c>
      <c r="E445" s="1" t="s">
        <v>2228</v>
      </c>
      <c r="F445" s="1" t="s">
        <v>1888</v>
      </c>
    </row>
    <row r="446" spans="1:6">
      <c r="A446" s="624">
        <f t="shared" si="16"/>
        <v>2808</v>
      </c>
      <c r="B446" s="564" t="s">
        <v>2230</v>
      </c>
      <c r="C446" s="564" t="str">
        <f t="shared" ca="1" si="21"/>
        <v>Auto Avaliação</v>
      </c>
      <c r="D446" s="1" t="s">
        <v>2231</v>
      </c>
      <c r="E446" s="1" t="s">
        <v>2232</v>
      </c>
      <c r="F446" s="1" t="s">
        <v>1889</v>
      </c>
    </row>
    <row r="447" spans="1:6">
      <c r="A447" s="624">
        <f t="shared" si="16"/>
        <v>2809</v>
      </c>
      <c r="B447" s="564" t="s">
        <v>2230</v>
      </c>
      <c r="C447" s="564" t="str">
        <f t="shared" ca="1" si="21"/>
        <v>Resoluções para o Mês</v>
      </c>
      <c r="D447" s="1" t="s">
        <v>2233</v>
      </c>
      <c r="E447" s="1" t="s">
        <v>2234</v>
      </c>
      <c r="F447" s="1" t="s">
        <v>1890</v>
      </c>
    </row>
    <row r="448" spans="1:6">
      <c r="A448" s="624">
        <f t="shared" si="16"/>
        <v>2900</v>
      </c>
      <c r="B448" s="568" t="s">
        <v>2235</v>
      </c>
      <c r="C448" s="568" t="str">
        <f t="shared" ca="1" si="21"/>
        <v>Data</v>
      </c>
      <c r="D448" s="568" t="s">
        <v>439</v>
      </c>
      <c r="E448" s="568" t="s">
        <v>439</v>
      </c>
      <c r="F448" s="568" t="s">
        <v>439</v>
      </c>
    </row>
    <row r="449" spans="1:6">
      <c r="A449" s="624">
        <f t="shared" si="16"/>
        <v>2901</v>
      </c>
      <c r="B449" s="568" t="s">
        <v>2236</v>
      </c>
      <c r="C449" s="568" t="str">
        <f t="shared" ca="1" si="21"/>
        <v>Data</v>
      </c>
      <c r="D449" s="568" t="s">
        <v>439</v>
      </c>
      <c r="E449" s="568" t="s">
        <v>439</v>
      </c>
      <c r="F449" s="568" t="s">
        <v>439</v>
      </c>
    </row>
    <row r="450" spans="1:6">
      <c r="A450" s="624">
        <f t="shared" si="16"/>
        <v>2902</v>
      </c>
      <c r="B450" s="568" t="s">
        <v>2237</v>
      </c>
      <c r="C450" s="568" t="str">
        <f t="shared" ca="1" si="21"/>
        <v>AGENDA VAISHNAVA GPLAN</v>
      </c>
      <c r="D450" s="568" t="s">
        <v>85</v>
      </c>
      <c r="E450" s="568" t="s">
        <v>86</v>
      </c>
      <c r="F450" s="568" t="s">
        <v>86</v>
      </c>
    </row>
    <row r="451" spans="1:6">
      <c r="A451" s="624">
        <f t="shared" si="16"/>
        <v>2903</v>
      </c>
      <c r="B451" s="568" t="str">
        <f>"dat_" &amp; LOWER(LEFT(D451,3))</f>
        <v>dat_pla</v>
      </c>
      <c r="C451" s="568" t="str">
        <f t="shared" ca="1" si="21"/>
        <v>Agenda calculada para:</v>
      </c>
      <c r="D451" s="568" t="s">
        <v>2238</v>
      </c>
      <c r="E451" s="568" t="s">
        <v>2239</v>
      </c>
      <c r="F451" s="568" t="s">
        <v>947</v>
      </c>
    </row>
    <row r="452" spans="1:6">
      <c r="A452" s="624">
        <f t="shared" ref="A452:A461" si="23">IF(RIGHT(B452,8)="_section",(INT(A451/100)+1)*100,A451+1)</f>
        <v>2904</v>
      </c>
      <c r="B452" s="568" t="str">
        <f>"dat_" &amp; LOWER(LEFT(D452,3))</f>
        <v>dat_loc</v>
      </c>
      <c r="C452" s="568" t="str">
        <f t="shared" ca="1" si="21"/>
        <v>Nome da localidade na Capa:</v>
      </c>
      <c r="D452" s="1" t="s">
        <v>2240</v>
      </c>
      <c r="E452" s="1" t="s">
        <v>2241</v>
      </c>
      <c r="F452" s="1" t="s">
        <v>948</v>
      </c>
    </row>
    <row r="453" spans="1:6">
      <c r="A453" s="624">
        <f t="shared" si="23"/>
        <v>2905</v>
      </c>
      <c r="B453" s="568" t="str">
        <f>"dat_" &amp; LOWER(LEFT(D453,3))</f>
        <v>dat_yea</v>
      </c>
      <c r="C453" s="568" t="str">
        <f t="shared" ca="1" si="21"/>
        <v>Ano:</v>
      </c>
      <c r="D453" s="1" t="s">
        <v>1587</v>
      </c>
      <c r="E453" s="1" t="s">
        <v>2242</v>
      </c>
      <c r="F453" s="1" t="s">
        <v>949</v>
      </c>
    </row>
    <row r="454" spans="1:6">
      <c r="A454" s="624">
        <f t="shared" si="23"/>
        <v>2906</v>
      </c>
      <c r="B454" s="568" t="str">
        <f t="shared" ref="B454:B455" si="24">"dat_" &amp; LOWER(LEFT(D454,3))</f>
        <v>dat_loc</v>
      </c>
      <c r="C454" s="568" t="str">
        <f t="shared" ca="1" si="21"/>
        <v>Localidade:</v>
      </c>
      <c r="D454" s="1" t="s">
        <v>2243</v>
      </c>
      <c r="E454" s="1" t="s">
        <v>2244</v>
      </c>
      <c r="F454" s="1" t="s">
        <v>950</v>
      </c>
    </row>
    <row r="455" spans="1:6">
      <c r="A455" s="624">
        <f t="shared" si="23"/>
        <v>2907</v>
      </c>
      <c r="B455" s="568" t="str">
        <f t="shared" si="24"/>
        <v>dat_lat</v>
      </c>
      <c r="C455" s="568" t="str">
        <f t="shared" ca="1" si="21"/>
        <v>Latitude:</v>
      </c>
      <c r="D455" s="1" t="s">
        <v>951</v>
      </c>
      <c r="E455" s="1" t="s">
        <v>2245</v>
      </c>
      <c r="F455" s="1" t="s">
        <v>951</v>
      </c>
    </row>
    <row r="456" spans="1:6">
      <c r="A456" s="624">
        <f t="shared" si="23"/>
        <v>2908</v>
      </c>
      <c r="B456" s="568" t="str">
        <f t="shared" ref="B456" si="25">"dat_" &amp; LOWER(LEFT(D456,3))</f>
        <v>dat_lon</v>
      </c>
      <c r="C456" s="568" t="str">
        <f t="shared" ca="1" si="21"/>
        <v>Longitude:</v>
      </c>
      <c r="D456" s="1" t="s">
        <v>952</v>
      </c>
      <c r="E456" s="1" t="s">
        <v>2246</v>
      </c>
      <c r="F456" s="1" t="s">
        <v>952</v>
      </c>
    </row>
    <row r="457" spans="1:6">
      <c r="A457" s="624">
        <f t="shared" si="23"/>
        <v>2909</v>
      </c>
      <c r="B457" s="568" t="str">
        <f t="shared" ref="B457" si="26">"dat_" &amp; LOWER(LEFT(D457,3))</f>
        <v>dat_tim</v>
      </c>
      <c r="C457" s="568" t="str">
        <f t="shared" ca="1" si="21"/>
        <v>Fuso Horário:</v>
      </c>
      <c r="D457" s="1" t="s">
        <v>2248</v>
      </c>
      <c r="E457" s="1" t="s">
        <v>2247</v>
      </c>
      <c r="F457" s="1" t="s">
        <v>953</v>
      </c>
    </row>
    <row r="458" spans="1:6">
      <c r="A458" s="624">
        <f t="shared" si="23"/>
        <v>3000</v>
      </c>
      <c r="B458" s="624" t="s">
        <v>2393</v>
      </c>
      <c r="C458" s="624" t="str">
        <f t="shared" ca="1" si="21"/>
        <v>Projetos</v>
      </c>
      <c r="D458" s="624" t="s">
        <v>2391</v>
      </c>
      <c r="E458" s="624" t="s">
        <v>2392</v>
      </c>
      <c r="F458" s="624" t="s">
        <v>2390</v>
      </c>
    </row>
    <row r="459" spans="1:6">
      <c r="A459" s="624">
        <f t="shared" si="23"/>
        <v>3001</v>
      </c>
      <c r="B459" s="624" t="s">
        <v>2394</v>
      </c>
      <c r="C459" s="624" t="str">
        <f t="shared" ca="1" si="21"/>
        <v>Projetos</v>
      </c>
      <c r="D459" s="624" t="s">
        <v>2391</v>
      </c>
      <c r="E459" s="624" t="s">
        <v>2392</v>
      </c>
      <c r="F459" s="624" t="s">
        <v>2390</v>
      </c>
    </row>
    <row r="460" spans="1:6">
      <c r="A460" s="624">
        <f t="shared" si="23"/>
        <v>3002</v>
      </c>
      <c r="B460" s="624" t="s">
        <v>2395</v>
      </c>
      <c r="C460" s="624" t="str">
        <f t="shared" ca="1" si="21"/>
        <v>Projeto</v>
      </c>
      <c r="D460" s="624" t="s">
        <v>2396</v>
      </c>
      <c r="E460" s="624" t="s">
        <v>2397</v>
      </c>
      <c r="F460" s="624" t="s">
        <v>2382</v>
      </c>
    </row>
    <row r="461" spans="1:6">
      <c r="A461" s="624">
        <f t="shared" si="23"/>
        <v>3003</v>
      </c>
      <c r="B461" s="624" t="s">
        <v>2412</v>
      </c>
      <c r="C461" s="624" t="str">
        <f t="shared" ca="1" si="21"/>
        <v>Nome Descritivo</v>
      </c>
      <c r="D461" s="624" t="s">
        <v>2398</v>
      </c>
      <c r="E461" s="624" t="s">
        <v>2405</v>
      </c>
      <c r="F461" s="624" t="s">
        <v>2384</v>
      </c>
    </row>
    <row r="462" spans="1:6">
      <c r="A462" s="624">
        <f t="shared" ref="A462:A467" si="27">IF(RIGHT(B462,8)="_section",(INT(A461/100)+1)*100,A461+1)</f>
        <v>3004</v>
      </c>
      <c r="B462" s="624" t="s">
        <v>2413</v>
      </c>
      <c r="C462" s="624" t="str">
        <f t="shared" ca="1" si="21"/>
        <v>Motivo</v>
      </c>
      <c r="D462" s="624" t="s">
        <v>2399</v>
      </c>
      <c r="E462" s="624" t="s">
        <v>2406</v>
      </c>
      <c r="F462" s="624" t="s">
        <v>2383</v>
      </c>
    </row>
    <row r="463" spans="1:6">
      <c r="A463" s="624">
        <f t="shared" si="27"/>
        <v>3005</v>
      </c>
      <c r="B463" s="624" t="s">
        <v>2414</v>
      </c>
      <c r="C463" s="624" t="str">
        <f t="shared" ca="1" si="21"/>
        <v>Início</v>
      </c>
      <c r="D463" s="624" t="s">
        <v>2400</v>
      </c>
      <c r="E463" s="624" t="s">
        <v>2410</v>
      </c>
      <c r="F463" s="624" t="s">
        <v>2388</v>
      </c>
    </row>
    <row r="464" spans="1:6">
      <c r="A464" s="624">
        <f t="shared" si="27"/>
        <v>3006</v>
      </c>
      <c r="B464" s="624" t="s">
        <v>2415</v>
      </c>
      <c r="C464" s="624" t="str">
        <f t="shared" ca="1" si="21"/>
        <v>Conclusão</v>
      </c>
      <c r="D464" s="624" t="s">
        <v>2401</v>
      </c>
      <c r="E464" s="624" t="s">
        <v>2407</v>
      </c>
      <c r="F464" s="624" t="s">
        <v>2389</v>
      </c>
    </row>
    <row r="465" spans="1:6">
      <c r="A465" s="624">
        <f t="shared" si="27"/>
        <v>3007</v>
      </c>
      <c r="B465" s="624" t="s">
        <v>2416</v>
      </c>
      <c r="C465" s="624" t="str">
        <f t="shared" ca="1" si="21"/>
        <v>Etapas de Ação</v>
      </c>
      <c r="D465" s="624" t="s">
        <v>2402</v>
      </c>
      <c r="E465" s="624" t="s">
        <v>2411</v>
      </c>
      <c r="F465" s="624" t="s">
        <v>2387</v>
      </c>
    </row>
    <row r="466" spans="1:6">
      <c r="A466" s="624">
        <f t="shared" si="27"/>
        <v>3008</v>
      </c>
      <c r="B466" s="624" t="s">
        <v>2417</v>
      </c>
      <c r="C466" s="624" t="str">
        <f t="shared" ca="1" si="21"/>
        <v>Progresso</v>
      </c>
      <c r="D466" s="624" t="s">
        <v>2403</v>
      </c>
      <c r="E466" s="624" t="s">
        <v>2408</v>
      </c>
      <c r="F466" s="624" t="s">
        <v>2386</v>
      </c>
    </row>
    <row r="467" spans="1:6">
      <c r="A467" s="624">
        <f t="shared" si="27"/>
        <v>3009</v>
      </c>
      <c r="B467" s="624" t="s">
        <v>2418</v>
      </c>
      <c r="C467" s="624" t="str">
        <f t="shared" ca="1" si="21"/>
        <v>Prazo</v>
      </c>
      <c r="D467" s="624" t="s">
        <v>2404</v>
      </c>
      <c r="E467" s="624" t="s">
        <v>2409</v>
      </c>
      <c r="F467" s="624" t="s">
        <v>2385</v>
      </c>
    </row>
  </sheetData>
  <sortState ref="B186:F230">
    <sortCondition ref="B186"/>
  </sortState>
  <phoneticPr fontId="57" type="noConversion"/>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wksCalendar">
    <pageSetUpPr fitToPage="1"/>
  </sheetPr>
  <dimension ref="A1:BJ57"/>
  <sheetViews>
    <sheetView showGridLines="0" showRowColHeaders="0" workbookViewId="0"/>
  </sheetViews>
  <sheetFormatPr defaultColWidth="0" defaultRowHeight="12.75" customHeight="1" zeroHeight="1"/>
  <cols>
    <col min="1" max="28" width="3.85546875" style="5" customWidth="1"/>
    <col min="29" max="29" width="3.7109375" style="5" hidden="1" customWidth="1"/>
    <col min="30" max="30" width="4.42578125" style="5" hidden="1" customWidth="1"/>
    <col min="31" max="38" width="3.7109375" style="5" hidden="1" customWidth="1"/>
    <col min="39" max="39" width="4.42578125" style="5" hidden="1" customWidth="1"/>
    <col min="40" max="47" width="3.7109375" style="5" hidden="1" customWidth="1"/>
    <col min="48" max="48" width="4.42578125" style="5" hidden="1" customWidth="1"/>
    <col min="49" max="59" width="3.7109375" style="5" hidden="1" customWidth="1"/>
    <col min="60" max="60" width="5" style="5" hidden="1" customWidth="1"/>
    <col min="61" max="61" width="9.140625" style="5" hidden="1" customWidth="1"/>
    <col min="62" max="62" width="2.85546875" style="5" hidden="1" customWidth="1"/>
    <col min="63" max="16384" width="9.140625" style="5" hidden="1"/>
  </cols>
  <sheetData>
    <row r="1" spans="1:61" ht="45.75">
      <c r="C1" s="73" t="str">
        <f ca="1">'GPlan-Translations'!C146</f>
        <v>Calendário</v>
      </c>
      <c r="U1" s="701">
        <f>BI1</f>
        <v>2020</v>
      </c>
      <c r="V1" s="702"/>
      <c r="W1" s="702"/>
      <c r="X1" s="702"/>
      <c r="Y1" s="702"/>
      <c r="Z1" s="702"/>
      <c r="AA1" s="702"/>
      <c r="AC1" s="74"/>
      <c r="AE1" s="345">
        <v>-6</v>
      </c>
      <c r="AF1" s="345">
        <v>-5</v>
      </c>
      <c r="AG1" s="345">
        <v>-4</v>
      </c>
      <c r="AH1" s="345">
        <v>-3</v>
      </c>
      <c r="AI1" s="345">
        <v>-2</v>
      </c>
      <c r="AJ1" s="345">
        <v>-1</v>
      </c>
      <c r="AK1" s="345">
        <v>0</v>
      </c>
      <c r="AN1" s="345">
        <v>-6</v>
      </c>
      <c r="AO1" s="345">
        <v>-5</v>
      </c>
      <c r="AP1" s="345">
        <v>-4</v>
      </c>
      <c r="AQ1" s="345">
        <v>-3</v>
      </c>
      <c r="AR1" s="345">
        <v>-2</v>
      </c>
      <c r="AS1" s="345">
        <v>-1</v>
      </c>
      <c r="AT1" s="345">
        <v>0</v>
      </c>
      <c r="AW1" s="345">
        <v>-6</v>
      </c>
      <c r="AX1" s="345">
        <v>-5</v>
      </c>
      <c r="AY1" s="345">
        <v>-4</v>
      </c>
      <c r="AZ1" s="345">
        <v>-3</v>
      </c>
      <c r="BA1" s="345">
        <v>-2</v>
      </c>
      <c r="BB1" s="345">
        <v>-1</v>
      </c>
      <c r="BC1" s="345">
        <v>0</v>
      </c>
      <c r="BI1" s="111">
        <v>2020</v>
      </c>
    </row>
    <row r="2" spans="1:61" ht="18.75" thickBot="1">
      <c r="AC2" s="74"/>
      <c r="AF2" s="75"/>
      <c r="AG2" s="112">
        <v>1</v>
      </c>
      <c r="AH2" s="112">
        <v>2</v>
      </c>
      <c r="AI2" s="112">
        <v>3</v>
      </c>
      <c r="AJ2" s="112">
        <v>4</v>
      </c>
      <c r="AK2" s="112">
        <v>5</v>
      </c>
      <c r="AO2" s="75"/>
      <c r="AP2" s="112">
        <v>1</v>
      </c>
      <c r="AQ2" s="112">
        <v>2</v>
      </c>
      <c r="AR2" s="112">
        <v>3</v>
      </c>
      <c r="AS2" s="112">
        <v>4</v>
      </c>
      <c r="AT2" s="112">
        <v>5</v>
      </c>
      <c r="AX2" s="75"/>
      <c r="AY2" s="112">
        <v>1</v>
      </c>
      <c r="AZ2" s="112">
        <v>2</v>
      </c>
      <c r="BA2" s="112">
        <v>3</v>
      </c>
      <c r="BB2" s="112">
        <v>4</v>
      </c>
      <c r="BC2" s="112">
        <v>5</v>
      </c>
    </row>
    <row r="3" spans="1:61" ht="18">
      <c r="A3" s="50"/>
      <c r="C3" s="705" t="str">
        <f ca="1">UPPER('GPlan-Translations'!C147)</f>
        <v>JANEIRO</v>
      </c>
      <c r="D3" s="706"/>
      <c r="E3" s="706"/>
      <c r="F3" s="706"/>
      <c r="G3" s="706"/>
      <c r="H3" s="706"/>
      <c r="I3" s="707"/>
      <c r="L3" s="705" t="str">
        <f ca="1">UPPER('GPlan-Translations'!C148)</f>
        <v>FEVEREIRO</v>
      </c>
      <c r="M3" s="706"/>
      <c r="N3" s="706"/>
      <c r="O3" s="706"/>
      <c r="P3" s="706"/>
      <c r="Q3" s="706"/>
      <c r="R3" s="707"/>
      <c r="S3" s="50"/>
      <c r="T3" s="50"/>
      <c r="U3" s="705" t="str">
        <f ca="1">UPPER('GPlan-Translations'!C149)</f>
        <v>MARÇO</v>
      </c>
      <c r="V3" s="706"/>
      <c r="W3" s="706"/>
      <c r="X3" s="706"/>
      <c r="Y3" s="706"/>
      <c r="Z3" s="706"/>
      <c r="AA3" s="707"/>
      <c r="AB3" s="50"/>
      <c r="AC3" s="74"/>
      <c r="AD3" s="113" t="str">
        <f>TEXT(AE3,"00")</f>
        <v>01</v>
      </c>
      <c r="AE3" s="76">
        <v>1</v>
      </c>
      <c r="AF3" s="77">
        <f>DATE(AJ3,AE3,1)</f>
        <v>43831</v>
      </c>
      <c r="AG3" s="77">
        <f>DATE(AJ3,AE3+1,1)-1</f>
        <v>43861</v>
      </c>
      <c r="AH3" s="77">
        <f>WEEKDAY(AF3,2)</f>
        <v>3</v>
      </c>
      <c r="AI3" s="78"/>
      <c r="AJ3" s="446">
        <f>$U$1</f>
        <v>2020</v>
      </c>
      <c r="AK3" s="447"/>
      <c r="AL3" s="347">
        <f>(AG3 - I5)  +  (R5-AO3 + 1)</f>
        <v>28</v>
      </c>
      <c r="AM3" s="113" t="str">
        <f>TEXT(AN3,"00")</f>
        <v>02</v>
      </c>
      <c r="AN3" s="76">
        <f>AE3+1</f>
        <v>2</v>
      </c>
      <c r="AO3" s="77">
        <f>DATE(AS3,AN3,1)</f>
        <v>43862</v>
      </c>
      <c r="AP3" s="77">
        <f>DATE(AS3,AN3+1,1)-1</f>
        <v>43890</v>
      </c>
      <c r="AQ3" s="77">
        <f>WEEKDAY(AO3,2)</f>
        <v>6</v>
      </c>
      <c r="AR3" s="78"/>
      <c r="AS3" s="446">
        <f>$U$1</f>
        <v>2020</v>
      </c>
      <c r="AT3" s="447"/>
      <c r="AU3" s="347">
        <f>(AP3 - R5)  +  (AA5-AX3 + 1)</f>
        <v>28</v>
      </c>
      <c r="AV3" s="113" t="str">
        <f>TEXT(AW3,"00")</f>
        <v>03</v>
      </c>
      <c r="AW3" s="76">
        <f>AN3+1</f>
        <v>3</v>
      </c>
      <c r="AX3" s="77">
        <f>DATE(BB3,AW3,1)</f>
        <v>43891</v>
      </c>
      <c r="AY3" s="77">
        <f>DATE(BB3,AW3+1,1)-1</f>
        <v>43921</v>
      </c>
      <c r="AZ3" s="77">
        <f>WEEKDAY(AX3,2)</f>
        <v>7</v>
      </c>
      <c r="BA3" s="78"/>
      <c r="BB3" s="446">
        <f>$U$1</f>
        <v>2020</v>
      </c>
      <c r="BC3" s="446"/>
      <c r="BD3" s="348">
        <f>(AY3 - AA5)  +  (H14-BG3 + 1)</f>
        <v>34</v>
      </c>
      <c r="BE3" s="113"/>
      <c r="BG3" s="351">
        <f>AF12</f>
        <v>43922</v>
      </c>
    </row>
    <row r="4" spans="1:61" ht="18">
      <c r="A4" s="50"/>
      <c r="C4" s="675" t="str">
        <f ca="1">'GPlan-Translations'!$C$160</f>
        <v>S</v>
      </c>
      <c r="D4" s="676" t="str">
        <f ca="1">'GPlan-Translations'!$C$161</f>
        <v>T</v>
      </c>
      <c r="E4" s="676" t="str">
        <f ca="1">'GPlan-Translations'!$C$162</f>
        <v>Q</v>
      </c>
      <c r="F4" s="676" t="str">
        <f ca="1">'GPlan-Translations'!$C$163</f>
        <v>Q</v>
      </c>
      <c r="G4" s="676" t="str">
        <f ca="1">'GPlan-Translations'!$C$164</f>
        <v>S</v>
      </c>
      <c r="H4" s="684" t="str">
        <f ca="1">'GPlan-Translations'!$C$165</f>
        <v>S</v>
      </c>
      <c r="I4" s="687" t="str">
        <f ca="1">'GPlan-Translations'!$C$159</f>
        <v>D</v>
      </c>
      <c r="L4" s="675" t="str">
        <f ca="1">'GPlan-Translations'!$C$160</f>
        <v>S</v>
      </c>
      <c r="M4" s="676" t="str">
        <f ca="1">'GPlan-Translations'!$C$161</f>
        <v>T</v>
      </c>
      <c r="N4" s="676" t="str">
        <f ca="1">'GPlan-Translations'!$C$162</f>
        <v>Q</v>
      </c>
      <c r="O4" s="676" t="str">
        <f ca="1">'GPlan-Translations'!$C$163</f>
        <v>Q</v>
      </c>
      <c r="P4" s="676" t="str">
        <f ca="1">'GPlan-Translations'!$C$164</f>
        <v>S</v>
      </c>
      <c r="Q4" s="684" t="str">
        <f ca="1">'GPlan-Translations'!$C$165</f>
        <v>S</v>
      </c>
      <c r="R4" s="687" t="str">
        <f ca="1">'GPlan-Translations'!$C$159</f>
        <v>D</v>
      </c>
      <c r="S4" s="50"/>
      <c r="T4" s="50"/>
      <c r="U4" s="675" t="str">
        <f ca="1">'GPlan-Translations'!$C$160</f>
        <v>S</v>
      </c>
      <c r="V4" s="676" t="str">
        <f ca="1">'GPlan-Translations'!$C$161</f>
        <v>T</v>
      </c>
      <c r="W4" s="676" t="str">
        <f ca="1">'GPlan-Translations'!$C$162</f>
        <v>Q</v>
      </c>
      <c r="X4" s="676" t="str">
        <f ca="1">'GPlan-Translations'!$C$163</f>
        <v>Q</v>
      </c>
      <c r="Y4" s="676" t="str">
        <f ca="1">'GPlan-Translations'!$C$164</f>
        <v>S</v>
      </c>
      <c r="Z4" s="684" t="str">
        <f ca="1">'GPlan-Translations'!$C$165</f>
        <v>S</v>
      </c>
      <c r="AA4" s="687" t="str">
        <f ca="1">'GPlan-Translations'!$C$159</f>
        <v>D</v>
      </c>
      <c r="AB4" s="50"/>
      <c r="AC4" s="74"/>
      <c r="AD4" s="449"/>
      <c r="AE4" s="80" t="str">
        <f t="shared" ref="AE4:AK4" ca="1" si="0">C4</f>
        <v>S</v>
      </c>
      <c r="AF4" s="81" t="str">
        <f t="shared" ca="1" si="0"/>
        <v>T</v>
      </c>
      <c r="AG4" s="81" t="str">
        <f t="shared" ca="1" si="0"/>
        <v>Q</v>
      </c>
      <c r="AH4" s="81" t="str">
        <f t="shared" ca="1" si="0"/>
        <v>Q</v>
      </c>
      <c r="AI4" s="81" t="str">
        <f t="shared" ca="1" si="0"/>
        <v>S</v>
      </c>
      <c r="AJ4" s="82" t="str">
        <f t="shared" ca="1" si="0"/>
        <v>S</v>
      </c>
      <c r="AK4" s="83" t="str">
        <f t="shared" ca="1" si="0"/>
        <v>D</v>
      </c>
      <c r="AL4" s="442" t="e">
        <f>MATCH(I5,#REF!,0)</f>
        <v>#REF!</v>
      </c>
      <c r="AM4" s="449"/>
      <c r="AN4" s="80" t="str">
        <f t="shared" ref="AN4:AT4" ca="1" si="1">L4</f>
        <v>S</v>
      </c>
      <c r="AO4" s="81" t="str">
        <f t="shared" ca="1" si="1"/>
        <v>T</v>
      </c>
      <c r="AP4" s="81" t="str">
        <f t="shared" ca="1" si="1"/>
        <v>Q</v>
      </c>
      <c r="AQ4" s="81" t="str">
        <f t="shared" ca="1" si="1"/>
        <v>Q</v>
      </c>
      <c r="AR4" s="81" t="str">
        <f t="shared" ca="1" si="1"/>
        <v>S</v>
      </c>
      <c r="AS4" s="82" t="str">
        <f t="shared" ca="1" si="1"/>
        <v>S</v>
      </c>
      <c r="AT4" s="83" t="str">
        <f t="shared" ca="1" si="1"/>
        <v>D</v>
      </c>
      <c r="AU4" s="442" t="e">
        <f>MATCH(R5,#REF!,0)</f>
        <v>#REF!</v>
      </c>
      <c r="AV4" s="449"/>
      <c r="AW4" s="80" t="str">
        <f t="shared" ref="AW4:BC4" ca="1" si="2">U4</f>
        <v>S</v>
      </c>
      <c r="AX4" s="81" t="str">
        <f t="shared" ca="1" si="2"/>
        <v>T</v>
      </c>
      <c r="AY4" s="81" t="str">
        <f t="shared" ca="1" si="2"/>
        <v>Q</v>
      </c>
      <c r="AZ4" s="81" t="str">
        <f t="shared" ca="1" si="2"/>
        <v>Q</v>
      </c>
      <c r="BA4" s="81" t="str">
        <f t="shared" ca="1" si="2"/>
        <v>S</v>
      </c>
      <c r="BB4" s="82" t="str">
        <f t="shared" ca="1" si="2"/>
        <v>S</v>
      </c>
      <c r="BC4" s="444" t="str">
        <f t="shared" ca="1" si="2"/>
        <v>D</v>
      </c>
      <c r="BD4" s="445" t="e">
        <f>MATCH(AA5,#REF!,0)</f>
        <v>#REF!</v>
      </c>
    </row>
    <row r="5" spans="1:61" ht="18">
      <c r="A5" s="50"/>
      <c r="B5" s="84">
        <f>B6-1</f>
        <v>-1</v>
      </c>
      <c r="C5" s="677" t="str">
        <f>IF(AH3=1,AF3," ")</f>
        <v xml:space="preserve"> </v>
      </c>
      <c r="D5" s="678" t="str">
        <f>IF(AH3=2,AF3,IF(C5=" "," ",C5+1))</f>
        <v xml:space="preserve"> </v>
      </c>
      <c r="E5" s="678">
        <f>IF(AH3=3,AF3,IF(D5=" "," ",D5+1))</f>
        <v>43831</v>
      </c>
      <c r="F5" s="678">
        <f>IF(AH3=4,AF3,IF(E5=" "," ",E5+1))</f>
        <v>43832</v>
      </c>
      <c r="G5" s="678">
        <f>IF(AH3=5,AF3,IF(F5=" "," ",F5+1))</f>
        <v>43833</v>
      </c>
      <c r="H5" s="685">
        <f>IF(AH3=6,AF3,IF(G5=" "," ",G5+1))</f>
        <v>43834</v>
      </c>
      <c r="I5" s="682">
        <f>IF(AH3=7,AF3,H5+1)</f>
        <v>43835</v>
      </c>
      <c r="K5" s="84">
        <f>K6-1</f>
        <v>-1</v>
      </c>
      <c r="L5" s="677" t="str">
        <f>IF(AQ3=1,AO3," ")</f>
        <v xml:space="preserve"> </v>
      </c>
      <c r="M5" s="678" t="str">
        <f>IF(AQ3=2,AO3,IF(L5=" "," ",L5+1))</f>
        <v xml:space="preserve"> </v>
      </c>
      <c r="N5" s="678" t="str">
        <f>IF(AQ3=3,AO3,IF(M5=" "," ",M5+1))</f>
        <v xml:space="preserve"> </v>
      </c>
      <c r="O5" s="678" t="str">
        <f>IF(AQ3=4,AO3,IF(N5=" "," ",N5+1))</f>
        <v xml:space="preserve"> </v>
      </c>
      <c r="P5" s="678" t="str">
        <f>IF(AQ3=5,AO3,IF(O5=" "," ",O5+1))</f>
        <v xml:space="preserve"> </v>
      </c>
      <c r="Q5" s="685">
        <f>IF(AQ3=6,AO3,IF(P5=" "," ",P5+1))</f>
        <v>43862</v>
      </c>
      <c r="R5" s="682">
        <f>IF(AQ3=7,AO3,Q5+1)</f>
        <v>43863</v>
      </c>
      <c r="S5" s="50"/>
      <c r="T5" s="84">
        <f>T6-1</f>
        <v>-1</v>
      </c>
      <c r="U5" s="677" t="str">
        <f>IF(AZ3=1,AX3," ")</f>
        <v xml:space="preserve"> </v>
      </c>
      <c r="V5" s="678" t="str">
        <f>IF(AZ3=2,AX3,IF(U5=" "," ",U5+1))</f>
        <v xml:space="preserve"> </v>
      </c>
      <c r="W5" s="678" t="str">
        <f>IF(AZ3=3,AX3,IF(V5=" "," ",V5+1))</f>
        <v xml:space="preserve"> </v>
      </c>
      <c r="X5" s="678" t="str">
        <f>IF(AZ3=4,AX3,IF(W5=" "," ",W5+1))</f>
        <v xml:space="preserve"> </v>
      </c>
      <c r="Y5" s="678" t="str">
        <f>IF(AZ3=5,AX3,IF(X5=" "," ",X5+1))</f>
        <v xml:space="preserve"> </v>
      </c>
      <c r="Z5" s="685" t="str">
        <f>IF(AZ3=6,AX3,IF(Y5=" "," ",Y5+1))</f>
        <v xml:space="preserve"> </v>
      </c>
      <c r="AA5" s="682">
        <f>IF(AZ3=7,AX3,Z5+1)</f>
        <v>43891</v>
      </c>
      <c r="AB5" s="50"/>
      <c r="AC5" s="346">
        <v>0</v>
      </c>
      <c r="AD5" s="87" t="str">
        <f>AD3 &amp; "." &amp;AG$2</f>
        <v>01.1</v>
      </c>
      <c r="AE5" s="88"/>
      <c r="AF5" s="89"/>
      <c r="AG5" s="89"/>
      <c r="AH5" s="89"/>
      <c r="AI5" s="89"/>
      <c r="AJ5" s="90"/>
      <c r="AK5" s="91"/>
      <c r="AL5" s="113" t="str">
        <f>IFERROR(MATCH($U$1 &amp; "." &amp; AD5,#REF!,0),"")</f>
        <v/>
      </c>
      <c r="AM5" s="87" t="str">
        <f>AM3 &amp; "." &amp;AP$2</f>
        <v>02.1</v>
      </c>
      <c r="AN5" s="88"/>
      <c r="AO5" s="89"/>
      <c r="AP5" s="89"/>
      <c r="AQ5" s="89"/>
      <c r="AR5" s="89"/>
      <c r="AS5" s="90"/>
      <c r="AT5" s="91"/>
      <c r="AU5" s="113" t="str">
        <f>IFERROR(MATCH($U$1 &amp; "." &amp; AM5,#REF!,0),"")</f>
        <v/>
      </c>
      <c r="AV5" s="87" t="str">
        <f>AV3 &amp; "." &amp;AY$2</f>
        <v>03.1</v>
      </c>
      <c r="AW5" s="88"/>
      <c r="AX5" s="89"/>
      <c r="AY5" s="89"/>
      <c r="AZ5" s="89"/>
      <c r="BA5" s="89"/>
      <c r="BB5" s="90"/>
      <c r="BC5" s="91"/>
      <c r="BD5" s="113" t="str">
        <f>IFERROR(MATCH($U$1 &amp; "." &amp; AV5,#REF!,0),"")</f>
        <v/>
      </c>
    </row>
    <row r="6" spans="1:61" ht="18">
      <c r="A6" s="50"/>
      <c r="B6" s="84">
        <f>AD4</f>
        <v>0</v>
      </c>
      <c r="C6" s="677">
        <f>I5+1</f>
        <v>43836</v>
      </c>
      <c r="D6" s="678">
        <f t="shared" ref="D6:I8" si="3">C6+1</f>
        <v>43837</v>
      </c>
      <c r="E6" s="678">
        <f t="shared" si="3"/>
        <v>43838</v>
      </c>
      <c r="F6" s="678">
        <f t="shared" si="3"/>
        <v>43839</v>
      </c>
      <c r="G6" s="678">
        <f t="shared" si="3"/>
        <v>43840</v>
      </c>
      <c r="H6" s="685">
        <f t="shared" si="3"/>
        <v>43841</v>
      </c>
      <c r="I6" s="682">
        <f t="shared" si="3"/>
        <v>43842</v>
      </c>
      <c r="K6" s="84">
        <f>AM4</f>
        <v>0</v>
      </c>
      <c r="L6" s="677">
        <f>R5+1</f>
        <v>43864</v>
      </c>
      <c r="M6" s="678">
        <f t="shared" ref="M6:R8" si="4">L6+1</f>
        <v>43865</v>
      </c>
      <c r="N6" s="678">
        <f t="shared" si="4"/>
        <v>43866</v>
      </c>
      <c r="O6" s="678">
        <f t="shared" si="4"/>
        <v>43867</v>
      </c>
      <c r="P6" s="678">
        <f t="shared" si="4"/>
        <v>43868</v>
      </c>
      <c r="Q6" s="685">
        <f t="shared" si="4"/>
        <v>43869</v>
      </c>
      <c r="R6" s="682">
        <f t="shared" si="4"/>
        <v>43870</v>
      </c>
      <c r="S6" s="50"/>
      <c r="T6" s="84">
        <f>AV4</f>
        <v>0</v>
      </c>
      <c r="U6" s="677">
        <f>AA5+1</f>
        <v>43892</v>
      </c>
      <c r="V6" s="678">
        <f t="shared" ref="V6:AA8" si="5">U6+1</f>
        <v>43893</v>
      </c>
      <c r="W6" s="678">
        <f t="shared" si="5"/>
        <v>43894</v>
      </c>
      <c r="X6" s="678">
        <f t="shared" si="5"/>
        <v>43895</v>
      </c>
      <c r="Y6" s="678">
        <f t="shared" si="5"/>
        <v>43896</v>
      </c>
      <c r="Z6" s="685">
        <f t="shared" si="5"/>
        <v>43897</v>
      </c>
      <c r="AA6" s="682">
        <f t="shared" si="5"/>
        <v>43898</v>
      </c>
      <c r="AB6" s="50"/>
      <c r="AC6" s="346">
        <v>7</v>
      </c>
      <c r="AD6" s="87" t="str">
        <f>AD3 &amp; "." &amp;AH$2</f>
        <v>01.2</v>
      </c>
      <c r="AE6" s="88"/>
      <c r="AF6" s="89"/>
      <c r="AG6" s="89"/>
      <c r="AH6" s="89"/>
      <c r="AI6" s="89"/>
      <c r="AJ6" s="90"/>
      <c r="AK6" s="91"/>
      <c r="AL6" s="113" t="str">
        <f>IFERROR(MATCH($U$1 &amp; "." &amp; AD6,#REF!,0),"")</f>
        <v/>
      </c>
      <c r="AM6" s="87" t="str">
        <f>AM3 &amp; "." &amp;AQ$2</f>
        <v>02.2</v>
      </c>
      <c r="AN6" s="88"/>
      <c r="AO6" s="89"/>
      <c r="AP6" s="89"/>
      <c r="AQ6" s="89"/>
      <c r="AR6" s="89"/>
      <c r="AS6" s="90"/>
      <c r="AT6" s="91"/>
      <c r="AU6" s="113" t="str">
        <f>IFERROR(MATCH($U$1 &amp; "." &amp; AM6,#REF!,0),"")</f>
        <v/>
      </c>
      <c r="AV6" s="87" t="str">
        <f>AV3 &amp; "." &amp;AZ$2</f>
        <v>03.2</v>
      </c>
      <c r="AW6" s="88"/>
      <c r="AX6" s="89"/>
      <c r="AY6" s="89"/>
      <c r="AZ6" s="89"/>
      <c r="BA6" s="89"/>
      <c r="BB6" s="90"/>
      <c r="BC6" s="91"/>
      <c r="BD6" s="113" t="str">
        <f>IFERROR(MATCH($U$1 &amp; "." &amp; AV6,#REF!,0),"")</f>
        <v/>
      </c>
    </row>
    <row r="7" spans="1:61" ht="18">
      <c r="A7" s="50"/>
      <c r="B7" s="84">
        <f>B6+1</f>
        <v>1</v>
      </c>
      <c r="C7" s="677">
        <f>I6+1</f>
        <v>43843</v>
      </c>
      <c r="D7" s="678">
        <f t="shared" si="3"/>
        <v>43844</v>
      </c>
      <c r="E7" s="678">
        <f t="shared" si="3"/>
        <v>43845</v>
      </c>
      <c r="F7" s="678">
        <f t="shared" si="3"/>
        <v>43846</v>
      </c>
      <c r="G7" s="678">
        <f t="shared" si="3"/>
        <v>43847</v>
      </c>
      <c r="H7" s="685">
        <f t="shared" si="3"/>
        <v>43848</v>
      </c>
      <c r="I7" s="682">
        <f t="shared" si="3"/>
        <v>43849</v>
      </c>
      <c r="K7" s="84">
        <f>K6+1</f>
        <v>1</v>
      </c>
      <c r="L7" s="677">
        <f>R6+1</f>
        <v>43871</v>
      </c>
      <c r="M7" s="678">
        <f t="shared" si="4"/>
        <v>43872</v>
      </c>
      <c r="N7" s="678">
        <f t="shared" si="4"/>
        <v>43873</v>
      </c>
      <c r="O7" s="678">
        <f t="shared" si="4"/>
        <v>43874</v>
      </c>
      <c r="P7" s="678">
        <f t="shared" si="4"/>
        <v>43875</v>
      </c>
      <c r="Q7" s="685">
        <f t="shared" si="4"/>
        <v>43876</v>
      </c>
      <c r="R7" s="682">
        <f t="shared" si="4"/>
        <v>43877</v>
      </c>
      <c r="S7" s="50"/>
      <c r="T7" s="84">
        <f>T6+1</f>
        <v>1</v>
      </c>
      <c r="U7" s="677">
        <f>AA6+1</f>
        <v>43899</v>
      </c>
      <c r="V7" s="678">
        <f t="shared" si="5"/>
        <v>43900</v>
      </c>
      <c r="W7" s="678">
        <f t="shared" si="5"/>
        <v>43901</v>
      </c>
      <c r="X7" s="678">
        <f t="shared" si="5"/>
        <v>43902</v>
      </c>
      <c r="Y7" s="678">
        <f t="shared" si="5"/>
        <v>43903</v>
      </c>
      <c r="Z7" s="685">
        <f t="shared" si="5"/>
        <v>43904</v>
      </c>
      <c r="AA7" s="682">
        <f t="shared" si="5"/>
        <v>43905</v>
      </c>
      <c r="AB7" s="50"/>
      <c r="AC7" s="346">
        <v>14</v>
      </c>
      <c r="AD7" s="87" t="str">
        <f>AD3 &amp; "." &amp;AI$2</f>
        <v>01.3</v>
      </c>
      <c r="AE7" s="88"/>
      <c r="AF7" s="89"/>
      <c r="AG7" s="89"/>
      <c r="AH7" s="89"/>
      <c r="AI7" s="89"/>
      <c r="AJ7" s="90"/>
      <c r="AK7" s="91"/>
      <c r="AL7" s="113" t="str">
        <f>IFERROR(MATCH($U$1 &amp; "." &amp; AD7,#REF!,0),"")</f>
        <v/>
      </c>
      <c r="AM7" s="87" t="str">
        <f>AM3 &amp; "." &amp;AR$2</f>
        <v>02.3</v>
      </c>
      <c r="AN7" s="88"/>
      <c r="AO7" s="89"/>
      <c r="AP7" s="89"/>
      <c r="AQ7" s="89"/>
      <c r="AR7" s="89"/>
      <c r="AS7" s="90"/>
      <c r="AT7" s="91"/>
      <c r="AU7" s="113" t="str">
        <f>IFERROR(MATCH($U$1 &amp; "." &amp; AM7,#REF!,0),"")</f>
        <v/>
      </c>
      <c r="AV7" s="87" t="str">
        <f>AV3 &amp; "." &amp;BA$2</f>
        <v>03.3</v>
      </c>
      <c r="AW7" s="88"/>
      <c r="AX7" s="89"/>
      <c r="AY7" s="89"/>
      <c r="AZ7" s="89"/>
      <c r="BA7" s="89"/>
      <c r="BB7" s="90"/>
      <c r="BC7" s="91"/>
      <c r="BD7" s="113" t="str">
        <f>IFERROR(MATCH($U$1 &amp; "." &amp; AV7,#REF!,0),"")</f>
        <v/>
      </c>
    </row>
    <row r="8" spans="1:61" ht="18">
      <c r="A8" s="50"/>
      <c r="B8" s="84">
        <f>B7+1</f>
        <v>2</v>
      </c>
      <c r="C8" s="677">
        <f>I7+1</f>
        <v>43850</v>
      </c>
      <c r="D8" s="678">
        <f t="shared" si="3"/>
        <v>43851</v>
      </c>
      <c r="E8" s="678">
        <f t="shared" si="3"/>
        <v>43852</v>
      </c>
      <c r="F8" s="678">
        <f t="shared" si="3"/>
        <v>43853</v>
      </c>
      <c r="G8" s="678">
        <f t="shared" si="3"/>
        <v>43854</v>
      </c>
      <c r="H8" s="685">
        <f t="shared" si="3"/>
        <v>43855</v>
      </c>
      <c r="I8" s="682">
        <f t="shared" si="3"/>
        <v>43856</v>
      </c>
      <c r="K8" s="84">
        <f>K7+1</f>
        <v>2</v>
      </c>
      <c r="L8" s="677">
        <f>R7+1</f>
        <v>43878</v>
      </c>
      <c r="M8" s="678">
        <f t="shared" si="4"/>
        <v>43879</v>
      </c>
      <c r="N8" s="678">
        <f t="shared" si="4"/>
        <v>43880</v>
      </c>
      <c r="O8" s="678">
        <f t="shared" si="4"/>
        <v>43881</v>
      </c>
      <c r="P8" s="678">
        <f t="shared" si="4"/>
        <v>43882</v>
      </c>
      <c r="Q8" s="685">
        <f t="shared" si="4"/>
        <v>43883</v>
      </c>
      <c r="R8" s="682">
        <f t="shared" si="4"/>
        <v>43884</v>
      </c>
      <c r="S8" s="50"/>
      <c r="T8" s="84">
        <f>T7+1</f>
        <v>2</v>
      </c>
      <c r="U8" s="677">
        <f>AA7+1</f>
        <v>43906</v>
      </c>
      <c r="V8" s="678">
        <f t="shared" si="5"/>
        <v>43907</v>
      </c>
      <c r="W8" s="678">
        <f t="shared" si="5"/>
        <v>43908</v>
      </c>
      <c r="X8" s="678">
        <f t="shared" si="5"/>
        <v>43909</v>
      </c>
      <c r="Y8" s="678">
        <f t="shared" si="5"/>
        <v>43910</v>
      </c>
      <c r="Z8" s="685">
        <f t="shared" si="5"/>
        <v>43911</v>
      </c>
      <c r="AA8" s="682">
        <f t="shared" si="5"/>
        <v>43912</v>
      </c>
      <c r="AB8" s="50"/>
      <c r="AC8" s="346">
        <v>21</v>
      </c>
      <c r="AD8" s="87" t="str">
        <f>AD3 &amp; "." &amp;AJ$2</f>
        <v>01.4</v>
      </c>
      <c r="AE8" s="88"/>
      <c r="AF8" s="89"/>
      <c r="AG8" s="89"/>
      <c r="AH8" s="89"/>
      <c r="AI8" s="89"/>
      <c r="AJ8" s="90"/>
      <c r="AK8" s="91"/>
      <c r="AL8" s="113" t="str">
        <f>IFERROR(MATCH($U$1 &amp; "." &amp; AD8,#REF!,0),"")</f>
        <v/>
      </c>
      <c r="AM8" s="87" t="str">
        <f>AM3 &amp; "." &amp;AS$2</f>
        <v>02.4</v>
      </c>
      <c r="AN8" s="88"/>
      <c r="AO8" s="89"/>
      <c r="AP8" s="89"/>
      <c r="AQ8" s="89"/>
      <c r="AR8" s="89"/>
      <c r="AS8" s="90"/>
      <c r="AT8" s="91"/>
      <c r="AU8" s="113" t="str">
        <f>IFERROR(MATCH($U$1 &amp; "." &amp; AM8,#REF!,0),"")</f>
        <v/>
      </c>
      <c r="AV8" s="87" t="str">
        <f>AV3 &amp; "." &amp;BB$2</f>
        <v>03.4</v>
      </c>
      <c r="AW8" s="88"/>
      <c r="AX8" s="89"/>
      <c r="AY8" s="89"/>
      <c r="AZ8" s="89"/>
      <c r="BA8" s="89"/>
      <c r="BB8" s="90"/>
      <c r="BC8" s="91"/>
      <c r="BD8" s="113" t="str">
        <f>IFERROR(MATCH($U$1 &amp; "." &amp; AV8,#REF!,0),"")</f>
        <v/>
      </c>
    </row>
    <row r="9" spans="1:61" ht="18">
      <c r="A9" s="50"/>
      <c r="B9" s="84">
        <f>IF(C9=" ","",B8+1)</f>
        <v>3</v>
      </c>
      <c r="C9" s="677">
        <f>IF(I8+1&lt;=AG3,I8+1," ")</f>
        <v>43857</v>
      </c>
      <c r="D9" s="678">
        <f>IF(C9=" "," ",IF(C9+1&lt;=AG3,C9+1," "))</f>
        <v>43858</v>
      </c>
      <c r="E9" s="678">
        <f>IF(D9=" "," ",IF(D9+1&lt;=AG3,D9+1," "))</f>
        <v>43859</v>
      </c>
      <c r="F9" s="678">
        <f>IF(E9=" "," ",IF(E9+1&lt;=AG3,E9+1," "))</f>
        <v>43860</v>
      </c>
      <c r="G9" s="678">
        <f>IF(F9=" "," ",IF(F9+1&lt;=AG3,F9+1," "))</f>
        <v>43861</v>
      </c>
      <c r="H9" s="685" t="str">
        <f>IF(G9=" "," ",IF(G9+1&lt;=AG3,G9+1," "))</f>
        <v xml:space="preserve"> </v>
      </c>
      <c r="I9" s="682" t="str">
        <f>IF(H9=" "," ",IF(H9+1&lt;=AG3,H9+1," "))</f>
        <v xml:space="preserve"> </v>
      </c>
      <c r="K9" s="92">
        <f>IF(L9=" ","",K8+1)</f>
        <v>3</v>
      </c>
      <c r="L9" s="677">
        <f>IF(R8+1&lt;=AP3,R8+1," ")</f>
        <v>43885</v>
      </c>
      <c r="M9" s="678">
        <f>IF(L9=" "," ",IF(L9+1&lt;=AP3,L9+1," "))</f>
        <v>43886</v>
      </c>
      <c r="N9" s="678">
        <f>IF(M9=" "," ",IF(M9+1&lt;=AP3,M9+1," "))</f>
        <v>43887</v>
      </c>
      <c r="O9" s="678">
        <f>IF(N9=" "," ",IF(N9+1&lt;=AP3,N9+1," "))</f>
        <v>43888</v>
      </c>
      <c r="P9" s="678">
        <f>IF(O9=" "," ",IF(O9+1&lt;=AP3,O9+1," "))</f>
        <v>43889</v>
      </c>
      <c r="Q9" s="685">
        <f>IF(P9=" "," ",IF(P9+1&lt;=AP3,P9+1," "))</f>
        <v>43890</v>
      </c>
      <c r="R9" s="682" t="str">
        <f>IF(Q9=" "," ",IF(Q9+1&lt;=AP3,Q9+1," "))</f>
        <v xml:space="preserve"> </v>
      </c>
      <c r="S9" s="50"/>
      <c r="T9" s="84">
        <f>IF(U9=" ","",T8+1)</f>
        <v>3</v>
      </c>
      <c r="U9" s="677">
        <f>IF(AA8+1&lt;=AY3,AA8+1," ")</f>
        <v>43913</v>
      </c>
      <c r="V9" s="678">
        <f>IF(U9=" "," ",IF(U9+1&lt;=AY3,U9+1," "))</f>
        <v>43914</v>
      </c>
      <c r="W9" s="678">
        <f>IF(V9=" "," ",IF(V9+1&lt;=AY3,V9+1," "))</f>
        <v>43915</v>
      </c>
      <c r="X9" s="678">
        <f>IF(W9=" "," ",IF(W9+1&lt;=AY3,W9+1," "))</f>
        <v>43916</v>
      </c>
      <c r="Y9" s="678">
        <f>IF(X9=" "," ",IF(X9+1&lt;=AY3,X9+1," "))</f>
        <v>43917</v>
      </c>
      <c r="Z9" s="685">
        <f>IF(Y9=" "," ",IF(Y9+1&lt;=AY3,Y9+1," "))</f>
        <v>43918</v>
      </c>
      <c r="AA9" s="682">
        <f>IF(Z9=" "," ",IF(Z9+1&lt;=AY3,Z9+1," "))</f>
        <v>43919</v>
      </c>
      <c r="AB9" s="50"/>
      <c r="AC9" s="346">
        <v>28</v>
      </c>
      <c r="AD9" s="87" t="str">
        <f>AD3 &amp; "." &amp;AK$2</f>
        <v>01.5</v>
      </c>
      <c r="AE9" s="88"/>
      <c r="AF9" s="89"/>
      <c r="AG9" s="89"/>
      <c r="AH9" s="89"/>
      <c r="AI9" s="89"/>
      <c r="AJ9" s="90"/>
      <c r="AK9" s="91"/>
      <c r="AL9" s="113" t="str">
        <f>IFERROR(MATCH($U$1 &amp; "." &amp; AD9,#REF!,0),"")</f>
        <v/>
      </c>
      <c r="AM9" s="87" t="str">
        <f>AM3 &amp; "." &amp;AT$2</f>
        <v>02.5</v>
      </c>
      <c r="AN9" s="88"/>
      <c r="AO9" s="89"/>
      <c r="AP9" s="89"/>
      <c r="AQ9" s="89"/>
      <c r="AR9" s="89"/>
      <c r="AS9" s="90"/>
      <c r="AT9" s="91"/>
      <c r="AU9" s="113" t="str">
        <f>IFERROR(MATCH($U$1 &amp; "." &amp; AM9,#REF!,0),"")</f>
        <v/>
      </c>
      <c r="AV9" s="87" t="str">
        <f>AV3 &amp; "." &amp;BC$2</f>
        <v>03.5</v>
      </c>
      <c r="AW9" s="88"/>
      <c r="AX9" s="89"/>
      <c r="AY9" s="89"/>
      <c r="AZ9" s="89"/>
      <c r="BA9" s="89"/>
      <c r="BB9" s="90"/>
      <c r="BC9" s="91"/>
      <c r="BD9" s="113" t="str">
        <f>IFERROR(MATCH($U$1 &amp; "." &amp; AV9,#REF!,0),"")</f>
        <v/>
      </c>
    </row>
    <row r="10" spans="1:61" ht="18.75" thickBot="1">
      <c r="A10" s="50"/>
      <c r="B10" s="84" t="str">
        <f>IF(C10=" ","",B9+1)</f>
        <v/>
      </c>
      <c r="C10" s="679" t="str">
        <f>IF(I9=" "," ",IF(I9+1&lt;=AG3,I9+1," "))</f>
        <v xml:space="preserve"> </v>
      </c>
      <c r="D10" s="680" t="str">
        <f>IF(C10=" "," ",IF(C10+1&lt;=AG3,C10+1," "))</f>
        <v xml:space="preserve"> </v>
      </c>
      <c r="E10" s="680"/>
      <c r="F10" s="680"/>
      <c r="G10" s="680"/>
      <c r="H10" s="686"/>
      <c r="I10" s="683"/>
      <c r="K10" s="92" t="str">
        <f>IF(L10=" ","",K9+1)</f>
        <v/>
      </c>
      <c r="L10" s="679" t="str">
        <f>IF(R9=" "," ",IF(R9+1&lt;=AP3,R9+1," "))</f>
        <v xml:space="preserve"> </v>
      </c>
      <c r="M10" s="680" t="str">
        <f>IF(L10=" "," ",IF(L10+1&lt;=AP3,L10+1," "))</f>
        <v xml:space="preserve"> </v>
      </c>
      <c r="N10" s="680"/>
      <c r="O10" s="680"/>
      <c r="P10" s="680"/>
      <c r="Q10" s="686"/>
      <c r="R10" s="683"/>
      <c r="S10" s="50"/>
      <c r="T10" s="92">
        <f>IF(U10=" ","",T9+1)</f>
        <v>4</v>
      </c>
      <c r="U10" s="679">
        <f>IF(AA9=" "," ",IF(AA9+1&lt;=AY3,AA9+1," "))</f>
        <v>43920</v>
      </c>
      <c r="V10" s="680">
        <f>IF(U10=" "," ",IF(U10+1&lt;=AY3,U10+1," "))</f>
        <v>43921</v>
      </c>
      <c r="W10" s="680"/>
      <c r="X10" s="703" t="str">
        <f ca="1">"20 - " &amp; 'GPlan-Translations'!C118</f>
        <v>20 - Outono</v>
      </c>
      <c r="Y10" s="703"/>
      <c r="Z10" s="703"/>
      <c r="AA10" s="704"/>
      <c r="AB10" s="50"/>
      <c r="AC10" s="346">
        <v>35</v>
      </c>
      <c r="AE10" s="95"/>
      <c r="AF10" s="96"/>
      <c r="AG10" s="97"/>
      <c r="AH10" s="97"/>
      <c r="AI10" s="97"/>
      <c r="AJ10" s="97"/>
      <c r="AK10" s="98"/>
      <c r="AL10" s="243" t="str">
        <f>AD11 &amp; " " &amp; AE11  &amp; AL11 &amp; AF11 &amp; " " &amp; AG11 &amp; AL11 &amp; AH11 &amp; " " &amp; AI11 &amp; IF(AJ11&lt;&gt;"",AL11 &amp; AJ11 &amp; " " &amp; AK11,"")</f>
        <v xml:space="preserve">            0           0</v>
      </c>
      <c r="AN10" s="95"/>
      <c r="AO10" s="96"/>
      <c r="AP10" s="97"/>
      <c r="AQ10" s="97"/>
      <c r="AR10" s="97"/>
      <c r="AS10" s="97"/>
      <c r="AT10" s="98"/>
      <c r="AU10" s="244" t="str">
        <f>AM11 &amp; " " &amp; AN11  &amp; AU11 &amp; AO11 &amp; " " &amp; AP11 &amp; AU11 &amp; AQ11 &amp; " " &amp; AR11 &amp; IF(AS11&lt;&gt;"",AU11 &amp; AS11 &amp; " " &amp; AT11,"")</f>
        <v xml:space="preserve">            0           0</v>
      </c>
      <c r="AW10" s="95"/>
      <c r="AX10" s="96"/>
      <c r="AY10" s="97"/>
      <c r="AZ10" s="97"/>
      <c r="BA10" s="97"/>
      <c r="BB10" s="97"/>
      <c r="BC10" s="98"/>
      <c r="BD10" s="244" t="str">
        <f>AV11 &amp; " " &amp; AW11  &amp; BD11 &amp; AX11 &amp; " " &amp; AY11 &amp; BD11 &amp; AZ11 &amp; " " &amp; BA11 &amp; IF(BB11&lt;&gt;"",BD11 &amp; BB11 &amp; " " &amp; BC11,"")</f>
        <v xml:space="preserve">            0           0</v>
      </c>
    </row>
    <row r="11" spans="1:61" ht="18.75" thickBot="1">
      <c r="B11" s="245" t="str">
        <f>AD11</f>
        <v/>
      </c>
      <c r="C11" s="247" t="str">
        <f t="shared" ref="C11:I11" si="6">AE11</f>
        <v/>
      </c>
      <c r="D11" s="245" t="str">
        <f t="shared" si="6"/>
        <v/>
      </c>
      <c r="E11" s="246">
        <f t="shared" si="6"/>
        <v>0</v>
      </c>
      <c r="F11" s="245" t="str">
        <f t="shared" si="6"/>
        <v/>
      </c>
      <c r="G11" s="246">
        <f t="shared" si="6"/>
        <v>0</v>
      </c>
      <c r="H11" s="245" t="str">
        <f t="shared" si="6"/>
        <v/>
      </c>
      <c r="I11" s="246">
        <f t="shared" si="6"/>
        <v>0</v>
      </c>
      <c r="K11" s="245" t="str">
        <f t="shared" ref="K11:R11" si="7">AM11</f>
        <v/>
      </c>
      <c r="L11" s="247" t="str">
        <f t="shared" si="7"/>
        <v/>
      </c>
      <c r="M11" s="245" t="str">
        <f t="shared" si="7"/>
        <v/>
      </c>
      <c r="N11" s="246">
        <f t="shared" si="7"/>
        <v>0</v>
      </c>
      <c r="O11" s="245" t="str">
        <f t="shared" si="7"/>
        <v/>
      </c>
      <c r="P11" s="246">
        <f t="shared" si="7"/>
        <v>0</v>
      </c>
      <c r="Q11" s="245" t="str">
        <f t="shared" si="7"/>
        <v/>
      </c>
      <c r="R11" s="246">
        <f t="shared" si="7"/>
        <v>0</v>
      </c>
      <c r="T11" s="245" t="str">
        <f t="shared" ref="T11:AA11" si="8">AV11</f>
        <v/>
      </c>
      <c r="U11" s="247" t="str">
        <f t="shared" si="8"/>
        <v/>
      </c>
      <c r="V11" s="245" t="str">
        <f t="shared" si="8"/>
        <v/>
      </c>
      <c r="W11" s="246">
        <f t="shared" si="8"/>
        <v>0</v>
      </c>
      <c r="X11" s="245" t="str">
        <f t="shared" si="8"/>
        <v/>
      </c>
      <c r="Y11" s="246">
        <f t="shared" si="8"/>
        <v>0</v>
      </c>
      <c r="Z11" s="245" t="str">
        <f t="shared" si="8"/>
        <v/>
      </c>
      <c r="AA11" s="246">
        <f t="shared" si="8"/>
        <v>0</v>
      </c>
      <c r="AC11" s="74"/>
      <c r="AD11" s="245" t="str">
        <f>IFERROR(INDEX(#REF!,AL5),"")</f>
        <v/>
      </c>
      <c r="AE11" s="114" t="str">
        <f>IF(AG10="","",DAY(AG10) &amp; IF(AK10&lt;&gt;"","/" &amp; DAY(AK10),""))</f>
        <v/>
      </c>
      <c r="AF11" s="245" t="str">
        <f>IFERROR(INDEX(#REF!,AL6),"")</f>
        <v/>
      </c>
      <c r="AG11" s="115">
        <f>IFERROR(DAY(AH10),"")</f>
        <v>0</v>
      </c>
      <c r="AH11" s="245" t="str">
        <f>IFERROR(INDEX(#REF!,AL7),"")</f>
        <v/>
      </c>
      <c r="AI11" s="115">
        <f>IFERROR(DAY(AI10),"")</f>
        <v>0</v>
      </c>
      <c r="AJ11" s="245" t="str">
        <f>IFERROR(INDEX(#REF!,AL8),"")</f>
        <v/>
      </c>
      <c r="AK11" s="115">
        <f>IFERROR(DAY(AJ10),"")</f>
        <v>0</v>
      </c>
      <c r="AL11" s="116" t="str">
        <f>REPT(CHAR(160),10)</f>
        <v>          </v>
      </c>
      <c r="AM11" s="245" t="str">
        <f>IFERROR(INDEX(#REF!,AU5),"")</f>
        <v/>
      </c>
      <c r="AN11" s="114" t="str">
        <f>IF(AP10="","",DAY(AP10) &amp; IF(AT10&lt;&gt;"","/" &amp; DAY(AT10),""))</f>
        <v/>
      </c>
      <c r="AO11" s="245" t="str">
        <f>IFERROR(INDEX(#REF!,AU6),"")</f>
        <v/>
      </c>
      <c r="AP11" s="115">
        <f>IFERROR(DAY(AQ10),"")</f>
        <v>0</v>
      </c>
      <c r="AQ11" s="245" t="str">
        <f>IFERROR(INDEX(#REF!,AU7),"")</f>
        <v/>
      </c>
      <c r="AR11" s="115">
        <f>IFERROR(DAY(AR10),"")</f>
        <v>0</v>
      </c>
      <c r="AS11" s="245" t="str">
        <f>IFERROR(INDEX(#REF!,AU8),"")</f>
        <v/>
      </c>
      <c r="AT11" s="115">
        <f>IFERROR(DAY(AS10),"")</f>
        <v>0</v>
      </c>
      <c r="AU11" s="117" t="str">
        <f>AL11</f>
        <v>          </v>
      </c>
      <c r="AV11" s="245" t="str">
        <f>IFERROR(INDEX(#REF!,BD5),"")</f>
        <v/>
      </c>
      <c r="AW11" s="114" t="str">
        <f>IF(AY10="","",DAY(AY10) &amp; IF(BC10&lt;&gt;"","/" &amp; DAY(BC10),""))</f>
        <v/>
      </c>
      <c r="AX11" s="245" t="str">
        <f>IFERROR(INDEX(#REF!,BD6),"")</f>
        <v/>
      </c>
      <c r="AY11" s="115">
        <f>IFERROR(DAY(AZ10),"")</f>
        <v>0</v>
      </c>
      <c r="AZ11" s="245" t="str">
        <f>IFERROR(INDEX(#REF!,BD7),"")</f>
        <v/>
      </c>
      <c r="BA11" s="115">
        <f>IFERROR(DAY(BA10),"")</f>
        <v>0</v>
      </c>
      <c r="BB11" s="245" t="str">
        <f>IFERROR(INDEX(#REF!,BD8),"")</f>
        <v/>
      </c>
      <c r="BC11" s="115">
        <f>IFERROR(DAY(BB10),"")</f>
        <v>0</v>
      </c>
      <c r="BD11" s="119" t="str">
        <f>AL11</f>
        <v>          </v>
      </c>
    </row>
    <row r="12" spans="1:61" ht="18">
      <c r="A12" s="50"/>
      <c r="C12" s="705" t="str">
        <f ca="1">UPPER('GPlan-Translations'!C150)</f>
        <v>ABRIL</v>
      </c>
      <c r="D12" s="706"/>
      <c r="E12" s="706"/>
      <c r="F12" s="706"/>
      <c r="G12" s="706"/>
      <c r="H12" s="706"/>
      <c r="I12" s="707"/>
      <c r="L12" s="705" t="str">
        <f ca="1">UPPER('GPlan-Translations'!C151)</f>
        <v>MAIO</v>
      </c>
      <c r="M12" s="706"/>
      <c r="N12" s="706"/>
      <c r="O12" s="706"/>
      <c r="P12" s="706"/>
      <c r="Q12" s="706"/>
      <c r="R12" s="707"/>
      <c r="S12" s="50"/>
      <c r="T12" s="50"/>
      <c r="U12" s="705" t="str">
        <f ca="1">UPPER('GPlan-Translations'!C152)</f>
        <v>JUNHO</v>
      </c>
      <c r="V12" s="706"/>
      <c r="W12" s="706"/>
      <c r="X12" s="706"/>
      <c r="Y12" s="706"/>
      <c r="Z12" s="706"/>
      <c r="AA12" s="707"/>
      <c r="AB12" s="50"/>
      <c r="AC12" s="74"/>
      <c r="AD12" s="113" t="str">
        <f>TEXT(AE12,"00")</f>
        <v>04</v>
      </c>
      <c r="AE12" s="76">
        <v>4</v>
      </c>
      <c r="AF12" s="77">
        <f>DATE(AJ12,AE12,1)</f>
        <v>43922</v>
      </c>
      <c r="AG12" s="77">
        <f>DATE(AJ12,AE12+1,1)-1</f>
        <v>43951</v>
      </c>
      <c r="AH12" s="77">
        <f>WEEKDAY(AF12,2)</f>
        <v>3</v>
      </c>
      <c r="AI12" s="78"/>
      <c r="AJ12" s="446">
        <f>$U$1</f>
        <v>2020</v>
      </c>
      <c r="AK12" s="447"/>
      <c r="AL12" s="347">
        <f>(AG12 - I14)  +  (R14-AO12 + 1)</f>
        <v>28</v>
      </c>
      <c r="AM12" s="113" t="str">
        <f>TEXT(AN12,"00")</f>
        <v>05</v>
      </c>
      <c r="AN12" s="76">
        <f>AE12+1</f>
        <v>5</v>
      </c>
      <c r="AO12" s="77">
        <f>DATE(AS12,AN12,1)</f>
        <v>43952</v>
      </c>
      <c r="AP12" s="77">
        <f>DATE(AS12,AN12+1,1)-1</f>
        <v>43982</v>
      </c>
      <c r="AQ12" s="77">
        <f>WEEKDAY(AO12,2)</f>
        <v>5</v>
      </c>
      <c r="AR12" s="78"/>
      <c r="AS12" s="446">
        <f>$U$1</f>
        <v>2020</v>
      </c>
      <c r="AT12" s="447"/>
      <c r="AU12" s="347">
        <f>(AP12 - R14)  +  (AA14-AX12 + 1)</f>
        <v>35</v>
      </c>
      <c r="AV12" s="113" t="str">
        <f>TEXT(AW12,"00")</f>
        <v>06</v>
      </c>
      <c r="AW12" s="76">
        <f>AN12+1</f>
        <v>6</v>
      </c>
      <c r="AX12" s="77">
        <f>DATE(BB12,AW12,1)</f>
        <v>43983</v>
      </c>
      <c r="AY12" s="77">
        <f>DATE(BB12,AW12+1,1)-1</f>
        <v>44012</v>
      </c>
      <c r="AZ12" s="77">
        <f>WEEKDAY(AX12,2)</f>
        <v>1</v>
      </c>
      <c r="BA12" s="78"/>
      <c r="BB12" s="446">
        <f>$U$1</f>
        <v>2020</v>
      </c>
      <c r="BC12" s="447"/>
      <c r="BD12" s="348">
        <f>(AY12 - AA14)  +  (H23-BG12 + 1)</f>
        <v>27</v>
      </c>
      <c r="BE12" s="113"/>
      <c r="BG12" s="351">
        <f>AF21</f>
        <v>44013</v>
      </c>
    </row>
    <row r="13" spans="1:61" ht="18">
      <c r="A13" s="50"/>
      <c r="C13" s="675" t="str">
        <f ca="1">'GPlan-Translations'!$C$160</f>
        <v>S</v>
      </c>
      <c r="D13" s="676" t="str">
        <f ca="1">'GPlan-Translations'!$C$161</f>
        <v>T</v>
      </c>
      <c r="E13" s="676" t="str">
        <f ca="1">'GPlan-Translations'!$C$162</f>
        <v>Q</v>
      </c>
      <c r="F13" s="676" t="str">
        <f ca="1">'GPlan-Translations'!$C$163</f>
        <v>Q</v>
      </c>
      <c r="G13" s="676" t="str">
        <f ca="1">'GPlan-Translations'!$C$164</f>
        <v>S</v>
      </c>
      <c r="H13" s="684" t="str">
        <f ca="1">'GPlan-Translations'!$C$165</f>
        <v>S</v>
      </c>
      <c r="I13" s="687" t="str">
        <f ca="1">'GPlan-Translations'!$C$159</f>
        <v>D</v>
      </c>
      <c r="L13" s="675" t="str">
        <f ca="1">'GPlan-Translations'!$C$160</f>
        <v>S</v>
      </c>
      <c r="M13" s="676" t="str">
        <f ca="1">'GPlan-Translations'!$C$161</f>
        <v>T</v>
      </c>
      <c r="N13" s="676" t="str">
        <f ca="1">'GPlan-Translations'!$C$162</f>
        <v>Q</v>
      </c>
      <c r="O13" s="676" t="str">
        <f ca="1">'GPlan-Translations'!$C$163</f>
        <v>Q</v>
      </c>
      <c r="P13" s="676" t="str">
        <f ca="1">'GPlan-Translations'!$C$164</f>
        <v>S</v>
      </c>
      <c r="Q13" s="684" t="str">
        <f ca="1">'GPlan-Translations'!$C$165</f>
        <v>S</v>
      </c>
      <c r="R13" s="687" t="str">
        <f ca="1">'GPlan-Translations'!$C$159</f>
        <v>D</v>
      </c>
      <c r="S13" s="50"/>
      <c r="T13" s="50"/>
      <c r="U13" s="675" t="str">
        <f ca="1">'GPlan-Translations'!$C$160</f>
        <v>S</v>
      </c>
      <c r="V13" s="676" t="str">
        <f ca="1">'GPlan-Translations'!$C$161</f>
        <v>T</v>
      </c>
      <c r="W13" s="676" t="str">
        <f ca="1">'GPlan-Translations'!$C$162</f>
        <v>Q</v>
      </c>
      <c r="X13" s="676" t="str">
        <f ca="1">'GPlan-Translations'!$C$163</f>
        <v>Q</v>
      </c>
      <c r="Y13" s="676" t="str">
        <f ca="1">'GPlan-Translations'!$C$164</f>
        <v>S</v>
      </c>
      <c r="Z13" s="684" t="str">
        <f ca="1">'GPlan-Translations'!$C$165</f>
        <v>S</v>
      </c>
      <c r="AA13" s="687" t="str">
        <f ca="1">'GPlan-Translations'!$C$159</f>
        <v>D</v>
      </c>
      <c r="AB13" s="50"/>
      <c r="AC13" s="74"/>
      <c r="AD13" s="449"/>
      <c r="AE13" s="80" t="str">
        <f t="shared" ref="AE13:AK13" ca="1" si="9">C13</f>
        <v>S</v>
      </c>
      <c r="AF13" s="81" t="str">
        <f t="shared" ca="1" si="9"/>
        <v>T</v>
      </c>
      <c r="AG13" s="81" t="str">
        <f t="shared" ca="1" si="9"/>
        <v>Q</v>
      </c>
      <c r="AH13" s="81" t="str">
        <f t="shared" ca="1" si="9"/>
        <v>Q</v>
      </c>
      <c r="AI13" s="81" t="str">
        <f t="shared" ca="1" si="9"/>
        <v>S</v>
      </c>
      <c r="AJ13" s="82" t="str">
        <f t="shared" ca="1" si="9"/>
        <v>S</v>
      </c>
      <c r="AK13" s="83" t="str">
        <f t="shared" ca="1" si="9"/>
        <v>D</v>
      </c>
      <c r="AL13" s="442" t="e">
        <f>MATCH(I14,#REF!,0)</f>
        <v>#REF!</v>
      </c>
      <c r="AM13" s="449"/>
      <c r="AN13" s="80" t="str">
        <f t="shared" ref="AN13:AT13" ca="1" si="10">L13</f>
        <v>S</v>
      </c>
      <c r="AO13" s="81" t="str">
        <f t="shared" ca="1" si="10"/>
        <v>T</v>
      </c>
      <c r="AP13" s="81" t="str">
        <f t="shared" ca="1" si="10"/>
        <v>Q</v>
      </c>
      <c r="AQ13" s="81" t="str">
        <f t="shared" ca="1" si="10"/>
        <v>Q</v>
      </c>
      <c r="AR13" s="81" t="str">
        <f t="shared" ca="1" si="10"/>
        <v>S</v>
      </c>
      <c r="AS13" s="82" t="str">
        <f t="shared" ca="1" si="10"/>
        <v>S</v>
      </c>
      <c r="AT13" s="83" t="str">
        <f t="shared" ca="1" si="10"/>
        <v>D</v>
      </c>
      <c r="AU13" s="442" t="e">
        <f>MATCH(R14,#REF!,0)</f>
        <v>#REF!</v>
      </c>
      <c r="AV13" s="449"/>
      <c r="AW13" s="80" t="str">
        <f t="shared" ref="AW13:BC13" ca="1" si="11">U13</f>
        <v>S</v>
      </c>
      <c r="AX13" s="81" t="str">
        <f t="shared" ca="1" si="11"/>
        <v>T</v>
      </c>
      <c r="AY13" s="81" t="str">
        <f t="shared" ca="1" si="11"/>
        <v>Q</v>
      </c>
      <c r="AZ13" s="81" t="str">
        <f t="shared" ca="1" si="11"/>
        <v>Q</v>
      </c>
      <c r="BA13" s="81" t="str">
        <f t="shared" ca="1" si="11"/>
        <v>S</v>
      </c>
      <c r="BB13" s="82" t="str">
        <f t="shared" ca="1" si="11"/>
        <v>S</v>
      </c>
      <c r="BC13" s="444" t="str">
        <f t="shared" ca="1" si="11"/>
        <v>D</v>
      </c>
      <c r="BD13" s="445" t="e">
        <f>MATCH(AA14,#REF!,0)</f>
        <v>#REF!</v>
      </c>
    </row>
    <row r="14" spans="1:61" ht="18">
      <c r="A14" s="50"/>
      <c r="B14" s="99">
        <f>B15-1</f>
        <v>-1</v>
      </c>
      <c r="C14" s="677" t="str">
        <f>IF(AH12=1,AF12," ")</f>
        <v xml:space="preserve"> </v>
      </c>
      <c r="D14" s="678" t="str">
        <f>IF(AH12=2,AF12,IF(C14=" "," ",C14+1))</f>
        <v xml:space="preserve"> </v>
      </c>
      <c r="E14" s="678">
        <f>IF(AH12=3,AF12,IF(D14=" "," ",D14+1))</f>
        <v>43922</v>
      </c>
      <c r="F14" s="678">
        <f>IF(AH12=4,AF12,IF(E14=" "," ",E14+1))</f>
        <v>43923</v>
      </c>
      <c r="G14" s="678">
        <f>IF(AH12=5,AF12,IF(F14=" "," ",F14+1))</f>
        <v>43924</v>
      </c>
      <c r="H14" s="685">
        <f>IF(AH12=6,AF12,IF(G14=" "," ",G14+1))</f>
        <v>43925</v>
      </c>
      <c r="I14" s="682">
        <f>IF(AH12=7,AF12,H14+1)</f>
        <v>43926</v>
      </c>
      <c r="K14" s="84">
        <f>K15-1</f>
        <v>-1</v>
      </c>
      <c r="L14" s="677" t="str">
        <f>IF(AQ12=1,AO12," ")</f>
        <v xml:space="preserve"> </v>
      </c>
      <c r="M14" s="678" t="str">
        <f>IF(AQ12=2,AO12,IF(L14=" "," ",L14+1))</f>
        <v xml:space="preserve"> </v>
      </c>
      <c r="N14" s="678" t="str">
        <f>IF(AQ12=3,AO12,IF(M14=" "," ",M14+1))</f>
        <v xml:space="preserve"> </v>
      </c>
      <c r="O14" s="678" t="str">
        <f>IF(AQ12=4,AO12,IF(N14=" "," ",N14+1))</f>
        <v xml:space="preserve"> </v>
      </c>
      <c r="P14" s="678">
        <f>IF(AQ12=5,AO12,IF(O14=" "," ",O14+1))</f>
        <v>43952</v>
      </c>
      <c r="Q14" s="685">
        <f>IF(AQ12=6,AO12,IF(P14=" "," ",P14+1))</f>
        <v>43953</v>
      </c>
      <c r="R14" s="682">
        <f>IF(AQ12=7,AO12,Q14+1)</f>
        <v>43954</v>
      </c>
      <c r="S14" s="50"/>
      <c r="T14" s="99">
        <f>T15-1</f>
        <v>-1</v>
      </c>
      <c r="U14" s="677">
        <f>IF(AZ12=1,AX12," ")</f>
        <v>43983</v>
      </c>
      <c r="V14" s="678">
        <f>IF(AZ12=2,AX12,IF(U14=" "," ",U14+1))</f>
        <v>43984</v>
      </c>
      <c r="W14" s="678">
        <f>IF(AZ12=3,AX12,IF(V14=" "," ",V14+1))</f>
        <v>43985</v>
      </c>
      <c r="X14" s="678">
        <f>IF(AZ12=4,AX12,IF(W14=" "," ",W14+1))</f>
        <v>43986</v>
      </c>
      <c r="Y14" s="678">
        <f>IF(AZ12=5,AX12,IF(X14=" "," ",X14+1))</f>
        <v>43987</v>
      </c>
      <c r="Z14" s="685">
        <f>IF(AZ12=6,AX12,IF(Y14=" "," ",Y14+1))</f>
        <v>43988</v>
      </c>
      <c r="AA14" s="682">
        <f>IF(AZ12=7,AX12,Z14+1)</f>
        <v>43989</v>
      </c>
      <c r="AB14" s="50"/>
      <c r="AC14" s="346">
        <v>0</v>
      </c>
      <c r="AD14" s="87" t="str">
        <f>AD12 &amp; "." &amp;AG$2</f>
        <v>04.1</v>
      </c>
      <c r="AE14" s="88"/>
      <c r="AF14" s="89"/>
      <c r="AG14" s="89"/>
      <c r="AH14" s="89"/>
      <c r="AI14" s="89"/>
      <c r="AJ14" s="90"/>
      <c r="AK14" s="91"/>
      <c r="AL14" s="113" t="str">
        <f>IFERROR(MATCH($U$1 &amp; "." &amp; AD14,#REF!,0),"")</f>
        <v/>
      </c>
      <c r="AM14" s="87" t="str">
        <f>AM12 &amp; "." &amp;AP$2</f>
        <v>05.1</v>
      </c>
      <c r="AN14" s="88"/>
      <c r="AO14" s="89"/>
      <c r="AP14" s="89"/>
      <c r="AQ14" s="89"/>
      <c r="AR14" s="89"/>
      <c r="AS14" s="90"/>
      <c r="AT14" s="91"/>
      <c r="AU14" s="113" t="str">
        <f>IFERROR(MATCH($U$1 &amp; "." &amp; AM14,#REF!,0),"")</f>
        <v/>
      </c>
      <c r="AV14" s="87" t="str">
        <f>AV12 &amp; "." &amp;AY$2</f>
        <v>06.1</v>
      </c>
      <c r="AW14" s="88"/>
      <c r="AX14" s="89"/>
      <c r="AY14" s="89"/>
      <c r="AZ14" s="89"/>
      <c r="BA14" s="89"/>
      <c r="BB14" s="90"/>
      <c r="BC14" s="91"/>
      <c r="BD14" s="113" t="str">
        <f>IFERROR(MATCH($U$1 &amp; "." &amp; AV14,#REF!,0),"")</f>
        <v/>
      </c>
    </row>
    <row r="15" spans="1:61" ht="18">
      <c r="A15" s="50"/>
      <c r="B15" s="84">
        <f>AD13</f>
        <v>0</v>
      </c>
      <c r="C15" s="677">
        <f>I14+1</f>
        <v>43927</v>
      </c>
      <c r="D15" s="678">
        <f t="shared" ref="D15:I17" si="12">C15+1</f>
        <v>43928</v>
      </c>
      <c r="E15" s="678">
        <f t="shared" si="12"/>
        <v>43929</v>
      </c>
      <c r="F15" s="678">
        <f t="shared" si="12"/>
        <v>43930</v>
      </c>
      <c r="G15" s="678">
        <f t="shared" si="12"/>
        <v>43931</v>
      </c>
      <c r="H15" s="685">
        <f t="shared" si="12"/>
        <v>43932</v>
      </c>
      <c r="I15" s="682">
        <f t="shared" si="12"/>
        <v>43933</v>
      </c>
      <c r="K15" s="84">
        <f>AM13</f>
        <v>0</v>
      </c>
      <c r="L15" s="677">
        <f>R14+1</f>
        <v>43955</v>
      </c>
      <c r="M15" s="678">
        <f t="shared" ref="M15:R17" si="13">L15+1</f>
        <v>43956</v>
      </c>
      <c r="N15" s="678">
        <f t="shared" si="13"/>
        <v>43957</v>
      </c>
      <c r="O15" s="678">
        <f t="shared" si="13"/>
        <v>43958</v>
      </c>
      <c r="P15" s="678">
        <f t="shared" si="13"/>
        <v>43959</v>
      </c>
      <c r="Q15" s="685">
        <f t="shared" si="13"/>
        <v>43960</v>
      </c>
      <c r="R15" s="682">
        <f t="shared" si="13"/>
        <v>43961</v>
      </c>
      <c r="S15" s="50"/>
      <c r="T15" s="84">
        <f>AV13</f>
        <v>0</v>
      </c>
      <c r="U15" s="677">
        <f>AA14+1</f>
        <v>43990</v>
      </c>
      <c r="V15" s="678">
        <f t="shared" ref="V15:AA17" si="14">U15+1</f>
        <v>43991</v>
      </c>
      <c r="W15" s="678">
        <f t="shared" si="14"/>
        <v>43992</v>
      </c>
      <c r="X15" s="678">
        <f t="shared" si="14"/>
        <v>43993</v>
      </c>
      <c r="Y15" s="678">
        <f t="shared" si="14"/>
        <v>43994</v>
      </c>
      <c r="Z15" s="685">
        <f t="shared" si="14"/>
        <v>43995</v>
      </c>
      <c r="AA15" s="682">
        <f t="shared" si="14"/>
        <v>43996</v>
      </c>
      <c r="AB15" s="50"/>
      <c r="AC15" s="346">
        <v>7</v>
      </c>
      <c r="AD15" s="87" t="str">
        <f>AD12 &amp; "." &amp;AH$2</f>
        <v>04.2</v>
      </c>
      <c r="AE15" s="88"/>
      <c r="AF15" s="89"/>
      <c r="AG15" s="89"/>
      <c r="AH15" s="89"/>
      <c r="AI15" s="89"/>
      <c r="AJ15" s="90"/>
      <c r="AK15" s="91"/>
      <c r="AL15" s="113" t="str">
        <f>IFERROR(MATCH($U$1 &amp; "." &amp; AD15,#REF!,0),"")</f>
        <v/>
      </c>
      <c r="AM15" s="87" t="str">
        <f>AM12 &amp; "." &amp;AQ$2</f>
        <v>05.2</v>
      </c>
      <c r="AN15" s="88"/>
      <c r="AO15" s="89"/>
      <c r="AP15" s="89"/>
      <c r="AQ15" s="89"/>
      <c r="AR15" s="89"/>
      <c r="AS15" s="90"/>
      <c r="AT15" s="91"/>
      <c r="AU15" s="113" t="str">
        <f>IFERROR(MATCH($U$1 &amp; "." &amp; AM15,#REF!,0),"")</f>
        <v/>
      </c>
      <c r="AV15" s="87" t="str">
        <f>AV12 &amp; "." &amp;AZ$2</f>
        <v>06.2</v>
      </c>
      <c r="AW15" s="88"/>
      <c r="AX15" s="89"/>
      <c r="AY15" s="89"/>
      <c r="AZ15" s="89"/>
      <c r="BA15" s="89"/>
      <c r="BB15" s="90"/>
      <c r="BC15" s="91"/>
      <c r="BD15" s="113" t="str">
        <f>IFERROR(MATCH($U$1 &amp; "." &amp; AV15,#REF!,0),"")</f>
        <v/>
      </c>
    </row>
    <row r="16" spans="1:61" ht="18">
      <c r="A16" s="50"/>
      <c r="B16" s="99">
        <f>B15+1</f>
        <v>1</v>
      </c>
      <c r="C16" s="677">
        <f>I15+1</f>
        <v>43934</v>
      </c>
      <c r="D16" s="678">
        <f t="shared" si="12"/>
        <v>43935</v>
      </c>
      <c r="E16" s="678">
        <f t="shared" si="12"/>
        <v>43936</v>
      </c>
      <c r="F16" s="678">
        <f t="shared" si="12"/>
        <v>43937</v>
      </c>
      <c r="G16" s="678">
        <f t="shared" si="12"/>
        <v>43938</v>
      </c>
      <c r="H16" s="685">
        <f t="shared" si="12"/>
        <v>43939</v>
      </c>
      <c r="I16" s="682">
        <f t="shared" si="12"/>
        <v>43940</v>
      </c>
      <c r="K16" s="84">
        <f>K15+1</f>
        <v>1</v>
      </c>
      <c r="L16" s="677">
        <f>R15+1</f>
        <v>43962</v>
      </c>
      <c r="M16" s="678">
        <f t="shared" si="13"/>
        <v>43963</v>
      </c>
      <c r="N16" s="678">
        <f t="shared" si="13"/>
        <v>43964</v>
      </c>
      <c r="O16" s="678">
        <f t="shared" si="13"/>
        <v>43965</v>
      </c>
      <c r="P16" s="678">
        <f t="shared" si="13"/>
        <v>43966</v>
      </c>
      <c r="Q16" s="685">
        <f t="shared" si="13"/>
        <v>43967</v>
      </c>
      <c r="R16" s="682">
        <f t="shared" si="13"/>
        <v>43968</v>
      </c>
      <c r="S16" s="50"/>
      <c r="T16" s="99">
        <f>T15+1</f>
        <v>1</v>
      </c>
      <c r="U16" s="677">
        <f>AA15+1</f>
        <v>43997</v>
      </c>
      <c r="V16" s="678">
        <f t="shared" si="14"/>
        <v>43998</v>
      </c>
      <c r="W16" s="678">
        <f t="shared" si="14"/>
        <v>43999</v>
      </c>
      <c r="X16" s="678">
        <f t="shared" si="14"/>
        <v>44000</v>
      </c>
      <c r="Y16" s="678">
        <f t="shared" si="14"/>
        <v>44001</v>
      </c>
      <c r="Z16" s="685">
        <f t="shared" si="14"/>
        <v>44002</v>
      </c>
      <c r="AA16" s="682">
        <f t="shared" si="14"/>
        <v>44003</v>
      </c>
      <c r="AB16" s="50"/>
      <c r="AC16" s="346">
        <v>14</v>
      </c>
      <c r="AD16" s="87" t="str">
        <f>AD12 &amp; "." &amp;AI$2</f>
        <v>04.3</v>
      </c>
      <c r="AE16" s="88"/>
      <c r="AF16" s="89"/>
      <c r="AG16" s="89"/>
      <c r="AH16" s="89"/>
      <c r="AI16" s="89"/>
      <c r="AJ16" s="90"/>
      <c r="AK16" s="91"/>
      <c r="AL16" s="113" t="str">
        <f>IFERROR(MATCH($U$1 &amp; "." &amp; AD16,#REF!,0),"")</f>
        <v/>
      </c>
      <c r="AM16" s="87" t="str">
        <f>AM12 &amp; "." &amp;AR$2</f>
        <v>05.3</v>
      </c>
      <c r="AN16" s="88"/>
      <c r="AO16" s="89"/>
      <c r="AP16" s="89"/>
      <c r="AQ16" s="89"/>
      <c r="AR16" s="89"/>
      <c r="AS16" s="90"/>
      <c r="AT16" s="91"/>
      <c r="AU16" s="113" t="str">
        <f>IFERROR(MATCH($U$1 &amp; "." &amp; AM16,#REF!,0),"")</f>
        <v/>
      </c>
      <c r="AV16" s="87" t="str">
        <f>AV12 &amp; "." &amp;BA$2</f>
        <v>06.3</v>
      </c>
      <c r="AW16" s="88"/>
      <c r="AX16" s="89"/>
      <c r="AY16" s="89"/>
      <c r="AZ16" s="89"/>
      <c r="BA16" s="89"/>
      <c r="BB16" s="90"/>
      <c r="BC16" s="91"/>
      <c r="BD16" s="113" t="str">
        <f>IFERROR(MATCH($U$1 &amp; "." &amp; AV16,#REF!,0),"")</f>
        <v/>
      </c>
    </row>
    <row r="17" spans="1:61" ht="18">
      <c r="A17" s="50"/>
      <c r="B17" s="99">
        <f>B16+1</f>
        <v>2</v>
      </c>
      <c r="C17" s="677">
        <f>I16+1</f>
        <v>43941</v>
      </c>
      <c r="D17" s="678">
        <f t="shared" si="12"/>
        <v>43942</v>
      </c>
      <c r="E17" s="678">
        <f t="shared" si="12"/>
        <v>43943</v>
      </c>
      <c r="F17" s="678">
        <f t="shared" si="12"/>
        <v>43944</v>
      </c>
      <c r="G17" s="678">
        <f t="shared" si="12"/>
        <v>43945</v>
      </c>
      <c r="H17" s="685">
        <f t="shared" si="12"/>
        <v>43946</v>
      </c>
      <c r="I17" s="682">
        <f t="shared" si="12"/>
        <v>43947</v>
      </c>
      <c r="K17" s="84">
        <f>K16+1</f>
        <v>2</v>
      </c>
      <c r="L17" s="677">
        <f>R16+1</f>
        <v>43969</v>
      </c>
      <c r="M17" s="678">
        <f t="shared" si="13"/>
        <v>43970</v>
      </c>
      <c r="N17" s="678">
        <f t="shared" si="13"/>
        <v>43971</v>
      </c>
      <c r="O17" s="678">
        <f t="shared" si="13"/>
        <v>43972</v>
      </c>
      <c r="P17" s="678">
        <f t="shared" si="13"/>
        <v>43973</v>
      </c>
      <c r="Q17" s="685">
        <f t="shared" si="13"/>
        <v>43974</v>
      </c>
      <c r="R17" s="682">
        <f t="shared" si="13"/>
        <v>43975</v>
      </c>
      <c r="S17" s="50"/>
      <c r="T17" s="99">
        <f>T16+1</f>
        <v>2</v>
      </c>
      <c r="U17" s="677">
        <f>AA16+1</f>
        <v>44004</v>
      </c>
      <c r="V17" s="678">
        <f t="shared" si="14"/>
        <v>44005</v>
      </c>
      <c r="W17" s="678">
        <f t="shared" si="14"/>
        <v>44006</v>
      </c>
      <c r="X17" s="678">
        <f t="shared" si="14"/>
        <v>44007</v>
      </c>
      <c r="Y17" s="678">
        <f t="shared" si="14"/>
        <v>44008</v>
      </c>
      <c r="Z17" s="685">
        <f t="shared" si="14"/>
        <v>44009</v>
      </c>
      <c r="AA17" s="682">
        <f t="shared" si="14"/>
        <v>44010</v>
      </c>
      <c r="AB17" s="50"/>
      <c r="AC17" s="346">
        <v>21</v>
      </c>
      <c r="AD17" s="87" t="str">
        <f>AD12 &amp; "." &amp;AJ$2</f>
        <v>04.4</v>
      </c>
      <c r="AE17" s="88"/>
      <c r="AF17" s="89"/>
      <c r="AG17" s="89"/>
      <c r="AH17" s="89"/>
      <c r="AI17" s="89"/>
      <c r="AJ17" s="90"/>
      <c r="AK17" s="91"/>
      <c r="AL17" s="113" t="str">
        <f>IFERROR(MATCH($U$1 &amp; "." &amp; AD17,#REF!,0),"")</f>
        <v/>
      </c>
      <c r="AM17" s="87" t="str">
        <f>AM12 &amp; "." &amp;AS$2</f>
        <v>05.4</v>
      </c>
      <c r="AN17" s="88"/>
      <c r="AO17" s="89"/>
      <c r="AP17" s="89"/>
      <c r="AQ17" s="89"/>
      <c r="AR17" s="89"/>
      <c r="AS17" s="90"/>
      <c r="AT17" s="91"/>
      <c r="AU17" s="113" t="str">
        <f>IFERROR(MATCH($U$1 &amp; "." &amp; AM17,#REF!,0),"")</f>
        <v/>
      </c>
      <c r="AV17" s="87" t="str">
        <f>AV12 &amp; "." &amp;BB$2</f>
        <v>06.4</v>
      </c>
      <c r="AW17" s="88"/>
      <c r="AX17" s="89"/>
      <c r="AY17" s="89"/>
      <c r="AZ17" s="89"/>
      <c r="BA17" s="89"/>
      <c r="BB17" s="90"/>
      <c r="BC17" s="91"/>
      <c r="BD17" s="113" t="str">
        <f>IFERROR(MATCH($U$1 &amp; "." &amp; AV17,#REF!,0),"")</f>
        <v/>
      </c>
    </row>
    <row r="18" spans="1:61" ht="18">
      <c r="A18" s="50"/>
      <c r="B18" s="99">
        <f>IF(C18=" ","",B17+1)</f>
        <v>3</v>
      </c>
      <c r="C18" s="677">
        <f>IF(I17+1&lt;=AG12,I17+1," ")</f>
        <v>43948</v>
      </c>
      <c r="D18" s="678">
        <f>IF(C18=" "," ",IF(C18+1&lt;=AG12,C18+1," "))</f>
        <v>43949</v>
      </c>
      <c r="E18" s="678">
        <f>IF(D18=" "," ",IF(D18+1&lt;=AG12,D18+1," "))</f>
        <v>43950</v>
      </c>
      <c r="F18" s="678">
        <f>IF(E18=" "," ",IF(E18+1&lt;=AG12,E18+1," "))</f>
        <v>43951</v>
      </c>
      <c r="G18" s="678" t="str">
        <f>IF(F18=" "," ",IF(F18+1&lt;=AG12,F18+1," "))</f>
        <v xml:space="preserve"> </v>
      </c>
      <c r="H18" s="685" t="str">
        <f>IF(G18=" "," ",IF(G18+1&lt;=AG12,G18+1," "))</f>
        <v xml:space="preserve"> </v>
      </c>
      <c r="I18" s="682" t="str">
        <f>IF(H18=" "," ",IF(H18+1&lt;=AG12,H18+1," "))</f>
        <v xml:space="preserve"> </v>
      </c>
      <c r="K18" s="92">
        <f>IF(L18=" ","",K17+1)</f>
        <v>3</v>
      </c>
      <c r="L18" s="677">
        <f>IF(R17+1&lt;=AP12,R17+1," ")</f>
        <v>43976</v>
      </c>
      <c r="M18" s="678">
        <f>IF(L18=" "," ",IF(L18+1&lt;=AP12,L18+1," "))</f>
        <v>43977</v>
      </c>
      <c r="N18" s="678">
        <f>IF(M18=" "," ",IF(M18+1&lt;=AP12,M18+1," "))</f>
        <v>43978</v>
      </c>
      <c r="O18" s="678">
        <f>IF(N18=" "," ",IF(N18+1&lt;=AP12,N18+1," "))</f>
        <v>43979</v>
      </c>
      <c r="P18" s="678">
        <f>IF(O18=" "," ",IF(O18+1&lt;=AP12,O18+1," "))</f>
        <v>43980</v>
      </c>
      <c r="Q18" s="685">
        <f>IF(P18=" "," ",IF(P18+1&lt;=AP12,P18+1," "))</f>
        <v>43981</v>
      </c>
      <c r="R18" s="682">
        <f>IF(Q18=" "," ",IF(Q18+1&lt;=AP12,Q18+1," "))</f>
        <v>43982</v>
      </c>
      <c r="S18" s="50"/>
      <c r="T18" s="99">
        <f>IF(U18=" ","",T17+1)</f>
        <v>3</v>
      </c>
      <c r="U18" s="677">
        <f>IF(AA17+1&lt;=AY12,AA17+1," ")</f>
        <v>44011</v>
      </c>
      <c r="V18" s="678">
        <f>IF(U18=" "," ",IF(U18+1&lt;=AY12,U18+1," "))</f>
        <v>44012</v>
      </c>
      <c r="W18" s="678" t="str">
        <f>IF(V18=" "," ",IF(V18+1&lt;=AY12,V18+1," "))</f>
        <v xml:space="preserve"> </v>
      </c>
      <c r="X18" s="678" t="str">
        <f>IF(W18=" "," ",IF(W18+1&lt;=AY12,W18+1," "))</f>
        <v xml:space="preserve"> </v>
      </c>
      <c r="Y18" s="678" t="str">
        <f>IF(X18=" "," ",IF(X18+1&lt;=AY12,X18+1," "))</f>
        <v xml:space="preserve"> </v>
      </c>
      <c r="Z18" s="685" t="str">
        <f>IF(Y18=" "," ",IF(Y18+1&lt;=AY12,Y18+1," "))</f>
        <v xml:space="preserve"> </v>
      </c>
      <c r="AA18" s="682" t="str">
        <f>IF(Z18=" "," ",IF(Z18+1&lt;=AY12,Z18+1," "))</f>
        <v xml:space="preserve"> </v>
      </c>
      <c r="AB18" s="50"/>
      <c r="AC18" s="346">
        <v>28</v>
      </c>
      <c r="AD18" s="87" t="str">
        <f>AD12 &amp; "." &amp;AK$2</f>
        <v>04.5</v>
      </c>
      <c r="AE18" s="88"/>
      <c r="AF18" s="89"/>
      <c r="AG18" s="89"/>
      <c r="AH18" s="89"/>
      <c r="AI18" s="89"/>
      <c r="AJ18" s="90"/>
      <c r="AK18" s="91"/>
      <c r="AL18" s="113" t="str">
        <f>IFERROR(MATCH($U$1 &amp; "." &amp; AD18,#REF!,0),"")</f>
        <v/>
      </c>
      <c r="AM18" s="87" t="str">
        <f>AM12 &amp; "." &amp;AT$2</f>
        <v>05.5</v>
      </c>
      <c r="AN18" s="88"/>
      <c r="AO18" s="89"/>
      <c r="AP18" s="89"/>
      <c r="AQ18" s="89"/>
      <c r="AR18" s="89"/>
      <c r="AS18" s="90"/>
      <c r="AT18" s="91"/>
      <c r="AU18" s="113" t="str">
        <f>IFERROR(MATCH($U$1 &amp; "." &amp; AM18,#REF!,0),"")</f>
        <v/>
      </c>
      <c r="AV18" s="87" t="str">
        <f>AV12 &amp; "." &amp;BC$2</f>
        <v>06.5</v>
      </c>
      <c r="AW18" s="88"/>
      <c r="AX18" s="89"/>
      <c r="AY18" s="89"/>
      <c r="AZ18" s="89"/>
      <c r="BA18" s="89"/>
      <c r="BB18" s="90"/>
      <c r="BC18" s="91"/>
      <c r="BD18" s="113" t="str">
        <f>IFERROR(MATCH($U$1 &amp; "." &amp; AV18,#REF!,0),"")</f>
        <v/>
      </c>
    </row>
    <row r="19" spans="1:61" ht="18.75" thickBot="1">
      <c r="A19" s="50"/>
      <c r="B19" s="100" t="str">
        <f>IF(C19=" ","",B18+1)</f>
        <v/>
      </c>
      <c r="C19" s="679" t="str">
        <f>IF(I18=" "," ",IF(I18+1&lt;=AG12,I18+1," "))</f>
        <v xml:space="preserve"> </v>
      </c>
      <c r="D19" s="680" t="str">
        <f>IF(C19=" "," ",IF(C19+1&lt;=AG12,C19+1," "))</f>
        <v xml:space="preserve"> </v>
      </c>
      <c r="E19" s="680"/>
      <c r="F19" s="680"/>
      <c r="G19" s="680"/>
      <c r="H19" s="686"/>
      <c r="I19" s="683"/>
      <c r="K19" s="92" t="str">
        <f>IF(L19=" ","",K18+1)</f>
        <v/>
      </c>
      <c r="L19" s="679" t="str">
        <f>IF(R18=" "," ",IF(R18+1&lt;=AP12,R18+1," "))</f>
        <v xml:space="preserve"> </v>
      </c>
      <c r="M19" s="680" t="str">
        <f>IF(L19=" "," ",IF(L19+1&lt;=AP12,L19+1," "))</f>
        <v xml:space="preserve"> </v>
      </c>
      <c r="N19" s="680"/>
      <c r="O19" s="680"/>
      <c r="P19" s="680"/>
      <c r="Q19" s="686"/>
      <c r="R19" s="683"/>
      <c r="S19" s="50"/>
      <c r="T19" s="100" t="str">
        <f>IF(U19=" ","",T18+1)</f>
        <v/>
      </c>
      <c r="U19" s="679" t="str">
        <f>IF(AA18=" "," ",IF(AA18+1&lt;=AY12,AA18+1," "))</f>
        <v xml:space="preserve"> </v>
      </c>
      <c r="V19" s="680" t="str">
        <f>IF(U19=" "," ",IF(U19+1&lt;=AY12,U19+1," "))</f>
        <v xml:space="preserve"> </v>
      </c>
      <c r="W19" s="681"/>
      <c r="X19" s="708" t="str">
        <f ca="1">"20- " &amp; 'GPlan-Translations'!C119</f>
        <v>20- Inverno</v>
      </c>
      <c r="Y19" s="708"/>
      <c r="Z19" s="708"/>
      <c r="AA19" s="709"/>
      <c r="AB19" s="50"/>
      <c r="AC19" s="346">
        <v>35</v>
      </c>
      <c r="AE19" s="95"/>
      <c r="AF19" s="96"/>
      <c r="AG19" s="97"/>
      <c r="AH19" s="97"/>
      <c r="AI19" s="97"/>
      <c r="AJ19" s="97"/>
      <c r="AK19" s="98"/>
      <c r="AL19" s="244" t="str">
        <f>AD20 &amp; " " &amp; AE20  &amp; AL20 &amp; AF20 &amp; " " &amp; AG20 &amp; AL20 &amp; AH20 &amp; " " &amp; AI20 &amp; IF(AJ20&lt;&gt;"",AL20 &amp; AJ20 &amp; " " &amp; AK20,"")</f>
        <v xml:space="preserve">            0           0</v>
      </c>
      <c r="AN19" s="95"/>
      <c r="AO19" s="96"/>
      <c r="AP19" s="97"/>
      <c r="AQ19" s="97"/>
      <c r="AR19" s="97"/>
      <c r="AS19" s="97"/>
      <c r="AT19" s="98"/>
      <c r="AU19" s="244" t="str">
        <f>AM20 &amp; " " &amp; AN20  &amp; AU20 &amp; AO20 &amp; " " &amp; AP20 &amp; AU20 &amp; AQ20 &amp; " " &amp; AR20 &amp; IF(AS20&lt;&gt;"",AU20 &amp; AS20 &amp; " " &amp; AT20,"")</f>
        <v xml:space="preserve">            0           0</v>
      </c>
      <c r="AW19" s="95"/>
      <c r="AX19" s="96"/>
      <c r="AY19" s="97"/>
      <c r="AZ19" s="97"/>
      <c r="BA19" s="97"/>
      <c r="BB19" s="97"/>
      <c r="BC19" s="98"/>
      <c r="BD19" s="244" t="str">
        <f>AV20 &amp; " " &amp; AW20  &amp; BD20 &amp; AX20 &amp; " " &amp; AY20 &amp; BD20 &amp; AZ20 &amp; " " &amp; BA20 &amp; IF(BB20&lt;&gt;"",BD20 &amp; BB20 &amp; " " &amp; BC20,"")</f>
        <v xml:space="preserve">            0           0</v>
      </c>
    </row>
    <row r="20" spans="1:61" ht="18.75" thickBot="1">
      <c r="B20" s="245" t="str">
        <f t="shared" ref="B20:I20" si="15">AD20</f>
        <v/>
      </c>
      <c r="C20" s="248" t="str">
        <f t="shared" si="15"/>
        <v/>
      </c>
      <c r="D20" s="245" t="str">
        <f t="shared" si="15"/>
        <v/>
      </c>
      <c r="E20" s="248">
        <f t="shared" si="15"/>
        <v>0</v>
      </c>
      <c r="F20" s="245" t="str">
        <f t="shared" si="15"/>
        <v/>
      </c>
      <c r="G20" s="248">
        <f t="shared" si="15"/>
        <v>0</v>
      </c>
      <c r="H20" s="245" t="str">
        <f t="shared" si="15"/>
        <v/>
      </c>
      <c r="I20" s="248">
        <f t="shared" si="15"/>
        <v>0</v>
      </c>
      <c r="K20" s="245" t="str">
        <f t="shared" ref="K20:R20" si="16">AM20</f>
        <v/>
      </c>
      <c r="L20" s="248" t="str">
        <f t="shared" si="16"/>
        <v/>
      </c>
      <c r="M20" s="245" t="str">
        <f t="shared" si="16"/>
        <v/>
      </c>
      <c r="N20" s="248">
        <f t="shared" si="16"/>
        <v>0</v>
      </c>
      <c r="O20" s="245" t="str">
        <f t="shared" si="16"/>
        <v/>
      </c>
      <c r="P20" s="248">
        <f t="shared" si="16"/>
        <v>0</v>
      </c>
      <c r="Q20" s="245" t="str">
        <f t="shared" si="16"/>
        <v/>
      </c>
      <c r="R20" s="248">
        <f t="shared" si="16"/>
        <v>0</v>
      </c>
      <c r="T20" s="245" t="str">
        <f t="shared" ref="T20:AA20" si="17">AV20</f>
        <v/>
      </c>
      <c r="U20" s="248" t="str">
        <f t="shared" si="17"/>
        <v/>
      </c>
      <c r="V20" s="245" t="str">
        <f t="shared" si="17"/>
        <v/>
      </c>
      <c r="W20" s="248">
        <f t="shared" si="17"/>
        <v>0</v>
      </c>
      <c r="X20" s="245" t="str">
        <f t="shared" si="17"/>
        <v/>
      </c>
      <c r="Y20" s="248">
        <f t="shared" si="17"/>
        <v>0</v>
      </c>
      <c r="Z20" s="245" t="str">
        <f t="shared" si="17"/>
        <v/>
      </c>
      <c r="AA20" s="248">
        <f t="shared" si="17"/>
        <v>0</v>
      </c>
      <c r="AC20" s="74"/>
      <c r="AD20" s="245" t="str">
        <f>IFERROR(INDEX(#REF!,AL14),"")</f>
        <v/>
      </c>
      <c r="AE20" s="114" t="str">
        <f>IF(AG19="","",DAY(AG19) &amp; IF(AK19&lt;&gt;"","/" &amp; DAY(AK19),""))</f>
        <v/>
      </c>
      <c r="AF20" s="245" t="str">
        <f>IFERROR(INDEX(#REF!,AL15),"")</f>
        <v/>
      </c>
      <c r="AG20" s="115">
        <f>IFERROR(DAY(AH19),"")</f>
        <v>0</v>
      </c>
      <c r="AH20" s="245" t="str">
        <f>IFERROR(INDEX(#REF!,AL16),"")</f>
        <v/>
      </c>
      <c r="AI20" s="115">
        <f>IFERROR(DAY(AI19),"")</f>
        <v>0</v>
      </c>
      <c r="AJ20" s="245" t="str">
        <f>IFERROR(INDEX(#REF!,AL17),"")</f>
        <v/>
      </c>
      <c r="AK20" s="115">
        <f>IFERROR(DAY(AJ19),"")</f>
        <v>0</v>
      </c>
      <c r="AL20" s="118" t="str">
        <f>AL11</f>
        <v>          </v>
      </c>
      <c r="AM20" s="245" t="str">
        <f>IFERROR(INDEX(#REF!,AU14),"")</f>
        <v/>
      </c>
      <c r="AN20" s="114" t="str">
        <f>IF(AP19="","",DAY(AP19) &amp; IF(AT19&lt;&gt;"","/" &amp; DAY(AT19),""))</f>
        <v/>
      </c>
      <c r="AO20" s="245" t="str">
        <f>IFERROR(INDEX(#REF!,AU15),"")</f>
        <v/>
      </c>
      <c r="AP20" s="115">
        <f>IFERROR(DAY(AQ19),"")</f>
        <v>0</v>
      </c>
      <c r="AQ20" s="245" t="str">
        <f>IFERROR(INDEX(#REF!,AU16),"")</f>
        <v/>
      </c>
      <c r="AR20" s="115">
        <f>IFERROR(DAY(AR19),"")</f>
        <v>0</v>
      </c>
      <c r="AS20" s="245" t="str">
        <f>IFERROR(INDEX(#REF!,AU17),"")</f>
        <v/>
      </c>
      <c r="AT20" s="115">
        <f>IFERROR(DAY(AS19),"")</f>
        <v>0</v>
      </c>
      <c r="AU20" s="117" t="str">
        <f>AL20</f>
        <v>          </v>
      </c>
      <c r="AV20" s="245" t="str">
        <f>IFERROR(INDEX(#REF!,BD14),"")</f>
        <v/>
      </c>
      <c r="AW20" s="114" t="str">
        <f>IF(AY19="","",DAY(AY19) &amp; IF(BC19&lt;&gt;"","/" &amp; DAY(BC19),""))</f>
        <v/>
      </c>
      <c r="AX20" s="245" t="str">
        <f>IFERROR(INDEX(#REF!,BD15),"")</f>
        <v/>
      </c>
      <c r="AY20" s="115">
        <f>IFERROR(DAY(AZ19),"")</f>
        <v>0</v>
      </c>
      <c r="AZ20" s="245" t="str">
        <f>IFERROR(INDEX(#REF!,BD16),"")</f>
        <v/>
      </c>
      <c r="BA20" s="115">
        <f>IFERROR(DAY(BA19),"")</f>
        <v>0</v>
      </c>
      <c r="BB20" s="245" t="str">
        <f>IFERROR(INDEX(#REF!,BD17),"")</f>
        <v/>
      </c>
      <c r="BC20" s="115">
        <f>IFERROR(DAY(BB19),"")</f>
        <v>0</v>
      </c>
      <c r="BD20" s="119" t="str">
        <f>AU20</f>
        <v>          </v>
      </c>
    </row>
    <row r="21" spans="1:61" ht="18">
      <c r="A21" s="50"/>
      <c r="C21" s="705" t="str">
        <f ca="1">UPPER('GPlan-Translations'!C153)</f>
        <v>JULHO</v>
      </c>
      <c r="D21" s="706"/>
      <c r="E21" s="706"/>
      <c r="F21" s="706"/>
      <c r="G21" s="706"/>
      <c r="H21" s="706"/>
      <c r="I21" s="707"/>
      <c r="L21" s="705" t="str">
        <f ca="1">UPPER('GPlan-Translations'!C154)</f>
        <v>AGOSTO</v>
      </c>
      <c r="M21" s="706"/>
      <c r="N21" s="706"/>
      <c r="O21" s="706"/>
      <c r="P21" s="706"/>
      <c r="Q21" s="706"/>
      <c r="R21" s="707"/>
      <c r="S21" s="50"/>
      <c r="T21" s="50"/>
      <c r="U21" s="705" t="str">
        <f ca="1">UPPER('GPlan-Translations'!C155)</f>
        <v>SETEMBRO</v>
      </c>
      <c r="V21" s="706"/>
      <c r="W21" s="706"/>
      <c r="X21" s="706"/>
      <c r="Y21" s="706"/>
      <c r="Z21" s="706"/>
      <c r="AA21" s="707"/>
      <c r="AB21" s="50"/>
      <c r="AC21" s="74"/>
      <c r="AD21" s="113" t="str">
        <f>TEXT(AE21,"00")</f>
        <v>07</v>
      </c>
      <c r="AE21" s="76">
        <v>7</v>
      </c>
      <c r="AF21" s="77">
        <f>DATE(AJ21,AE21,1)</f>
        <v>44013</v>
      </c>
      <c r="AG21" s="77">
        <f>DATE(AJ21,AE21+1,1)-1</f>
        <v>44043</v>
      </c>
      <c r="AH21" s="77">
        <f>WEEKDAY(AF21,2)</f>
        <v>3</v>
      </c>
      <c r="AI21" s="78"/>
      <c r="AJ21" s="446">
        <f>$U$1</f>
        <v>2020</v>
      </c>
      <c r="AK21" s="447"/>
      <c r="AL21" s="347">
        <f>(AG21 - I23)  +  (R23-AO21 + 1)</f>
        <v>28</v>
      </c>
      <c r="AM21" s="113" t="str">
        <f>TEXT(AN21,"00")</f>
        <v>08</v>
      </c>
      <c r="AN21" s="76">
        <f>AE21+1</f>
        <v>8</v>
      </c>
      <c r="AO21" s="77">
        <f>DATE(AS21,AN21,1)</f>
        <v>44044</v>
      </c>
      <c r="AP21" s="77">
        <f>DATE(AS21,AN21+1,1)-1</f>
        <v>44074</v>
      </c>
      <c r="AQ21" s="77">
        <f>WEEKDAY(AO21,2)</f>
        <v>6</v>
      </c>
      <c r="AR21" s="78"/>
      <c r="AS21" s="446">
        <f>$U$1</f>
        <v>2020</v>
      </c>
      <c r="AT21" s="447"/>
      <c r="AU21" s="347">
        <f>(AP21 - R23)  +  (AA23-AX21 + 1)</f>
        <v>35</v>
      </c>
      <c r="AV21" s="113" t="str">
        <f>TEXT(AW21,"00")</f>
        <v>09</v>
      </c>
      <c r="AW21" s="76">
        <f>AN21+1</f>
        <v>9</v>
      </c>
      <c r="AX21" s="77">
        <f>DATE(BB21,AW21,1)</f>
        <v>44075</v>
      </c>
      <c r="AY21" s="77">
        <f>DATE(BB21,AW21+1,1)-1</f>
        <v>44104</v>
      </c>
      <c r="AZ21" s="77">
        <f>WEEKDAY(AX21,2)</f>
        <v>2</v>
      </c>
      <c r="BA21" s="78"/>
      <c r="BB21" s="446">
        <f>$U$1</f>
        <v>2020</v>
      </c>
      <c r="BC21" s="447"/>
      <c r="BD21" s="348">
        <f>(AY21 - AA23)  +  (H32-BG21 + 1)</f>
        <v>27</v>
      </c>
      <c r="BE21" s="113"/>
      <c r="BG21" s="351">
        <f>AF30</f>
        <v>44105</v>
      </c>
    </row>
    <row r="22" spans="1:61" ht="18">
      <c r="A22" s="50"/>
      <c r="C22" s="675" t="str">
        <f ca="1">'GPlan-Translations'!$C$160</f>
        <v>S</v>
      </c>
      <c r="D22" s="676" t="str">
        <f ca="1">'GPlan-Translations'!$C$161</f>
        <v>T</v>
      </c>
      <c r="E22" s="676" t="str">
        <f ca="1">'GPlan-Translations'!$C$162</f>
        <v>Q</v>
      </c>
      <c r="F22" s="676" t="str">
        <f ca="1">'GPlan-Translations'!$C$163</f>
        <v>Q</v>
      </c>
      <c r="G22" s="676" t="str">
        <f ca="1">'GPlan-Translations'!$C$164</f>
        <v>S</v>
      </c>
      <c r="H22" s="684" t="str">
        <f ca="1">'GPlan-Translations'!$C$165</f>
        <v>S</v>
      </c>
      <c r="I22" s="687" t="str">
        <f ca="1">'GPlan-Translations'!$C$159</f>
        <v>D</v>
      </c>
      <c r="L22" s="675" t="str">
        <f ca="1">'GPlan-Translations'!$C$160</f>
        <v>S</v>
      </c>
      <c r="M22" s="676" t="str">
        <f ca="1">'GPlan-Translations'!$C$161</f>
        <v>T</v>
      </c>
      <c r="N22" s="676" t="str">
        <f ca="1">'GPlan-Translations'!$C$162</f>
        <v>Q</v>
      </c>
      <c r="O22" s="676" t="str">
        <f ca="1">'GPlan-Translations'!$C$163</f>
        <v>Q</v>
      </c>
      <c r="P22" s="676" t="str">
        <f ca="1">'GPlan-Translations'!$C$164</f>
        <v>S</v>
      </c>
      <c r="Q22" s="684" t="str">
        <f ca="1">'GPlan-Translations'!$C$165</f>
        <v>S</v>
      </c>
      <c r="R22" s="687" t="str">
        <f ca="1">'GPlan-Translations'!$C$159</f>
        <v>D</v>
      </c>
      <c r="S22" s="50"/>
      <c r="T22" s="50"/>
      <c r="U22" s="675" t="str">
        <f ca="1">'GPlan-Translations'!$C$160</f>
        <v>S</v>
      </c>
      <c r="V22" s="676" t="str">
        <f ca="1">'GPlan-Translations'!$C$161</f>
        <v>T</v>
      </c>
      <c r="W22" s="676" t="str">
        <f ca="1">'GPlan-Translations'!$C$162</f>
        <v>Q</v>
      </c>
      <c r="X22" s="676" t="str">
        <f ca="1">'GPlan-Translations'!$C$163</f>
        <v>Q</v>
      </c>
      <c r="Y22" s="676" t="str">
        <f ca="1">'GPlan-Translations'!$C$164</f>
        <v>S</v>
      </c>
      <c r="Z22" s="684" t="str">
        <f ca="1">'GPlan-Translations'!$C$165</f>
        <v>S</v>
      </c>
      <c r="AA22" s="687" t="str">
        <f ca="1">'GPlan-Translations'!$C$159</f>
        <v>D</v>
      </c>
      <c r="AB22" s="50"/>
      <c r="AC22" s="74"/>
      <c r="AD22" s="449"/>
      <c r="AE22" s="80" t="str">
        <f t="shared" ref="AE22:AK22" ca="1" si="18">C22</f>
        <v>S</v>
      </c>
      <c r="AF22" s="81" t="str">
        <f t="shared" ca="1" si="18"/>
        <v>T</v>
      </c>
      <c r="AG22" s="81" t="str">
        <f t="shared" ca="1" si="18"/>
        <v>Q</v>
      </c>
      <c r="AH22" s="81" t="str">
        <f t="shared" ca="1" si="18"/>
        <v>Q</v>
      </c>
      <c r="AI22" s="81" t="str">
        <f t="shared" ca="1" si="18"/>
        <v>S</v>
      </c>
      <c r="AJ22" s="82" t="str">
        <f t="shared" ca="1" si="18"/>
        <v>S</v>
      </c>
      <c r="AK22" s="83" t="str">
        <f t="shared" ca="1" si="18"/>
        <v>D</v>
      </c>
      <c r="AL22" s="442" t="e">
        <f>MATCH(I23,#REF!,0)</f>
        <v>#REF!</v>
      </c>
      <c r="AM22" s="449"/>
      <c r="AN22" s="80" t="str">
        <f t="shared" ref="AN22:AT22" ca="1" si="19">L22</f>
        <v>S</v>
      </c>
      <c r="AO22" s="81" t="str">
        <f t="shared" ca="1" si="19"/>
        <v>T</v>
      </c>
      <c r="AP22" s="81" t="str">
        <f t="shared" ca="1" si="19"/>
        <v>Q</v>
      </c>
      <c r="AQ22" s="81" t="str">
        <f t="shared" ca="1" si="19"/>
        <v>Q</v>
      </c>
      <c r="AR22" s="81" t="str">
        <f t="shared" ca="1" si="19"/>
        <v>S</v>
      </c>
      <c r="AS22" s="82" t="str">
        <f t="shared" ca="1" si="19"/>
        <v>S</v>
      </c>
      <c r="AT22" s="83" t="str">
        <f t="shared" ca="1" si="19"/>
        <v>D</v>
      </c>
      <c r="AU22" s="442" t="e">
        <f>MATCH(R23,#REF!,0)</f>
        <v>#REF!</v>
      </c>
      <c r="AV22" s="449"/>
      <c r="AW22" s="80" t="str">
        <f t="shared" ref="AW22:BC22" ca="1" si="20">U22</f>
        <v>S</v>
      </c>
      <c r="AX22" s="81" t="str">
        <f t="shared" ca="1" si="20"/>
        <v>T</v>
      </c>
      <c r="AY22" s="81" t="str">
        <f t="shared" ca="1" si="20"/>
        <v>Q</v>
      </c>
      <c r="AZ22" s="81" t="str">
        <f t="shared" ca="1" si="20"/>
        <v>Q</v>
      </c>
      <c r="BA22" s="81" t="str">
        <f t="shared" ca="1" si="20"/>
        <v>S</v>
      </c>
      <c r="BB22" s="82" t="str">
        <f t="shared" ca="1" si="20"/>
        <v>S</v>
      </c>
      <c r="BC22" s="444" t="str">
        <f t="shared" ca="1" si="20"/>
        <v>D</v>
      </c>
      <c r="BD22" s="445" t="e">
        <f>MATCH(AA23,#REF!,0)</f>
        <v>#REF!</v>
      </c>
    </row>
    <row r="23" spans="1:61" ht="18">
      <c r="A23" s="50"/>
      <c r="B23" s="99">
        <f>B24-1</f>
        <v>-1</v>
      </c>
      <c r="C23" s="677" t="str">
        <f>IF(AH21=1,AF21," ")</f>
        <v xml:space="preserve"> </v>
      </c>
      <c r="D23" s="678" t="str">
        <f>IF(AH21=2,AF21,IF(C23=" "," ",C23+1))</f>
        <v xml:space="preserve"> </v>
      </c>
      <c r="E23" s="678">
        <f>IF(AH21=3,AF21,IF(D23=" "," ",D23+1))</f>
        <v>44013</v>
      </c>
      <c r="F23" s="678">
        <f>IF(AH21=4,AF21,IF(E23=" "," ",E23+1))</f>
        <v>44014</v>
      </c>
      <c r="G23" s="678">
        <f>IF(AH21=5,AF21,IF(F23=" "," ",F23+1))</f>
        <v>44015</v>
      </c>
      <c r="H23" s="685">
        <f>IF(AH21=6,AF21,IF(G23=" "," ",G23+1))</f>
        <v>44016</v>
      </c>
      <c r="I23" s="682">
        <f>IF(AH21=7,AF21,H23+1)</f>
        <v>44017</v>
      </c>
      <c r="K23" s="84">
        <f>K24-1</f>
        <v>-1</v>
      </c>
      <c r="L23" s="677" t="str">
        <f>IF(AQ21=1,AO21," ")</f>
        <v xml:space="preserve"> </v>
      </c>
      <c r="M23" s="678" t="str">
        <f>IF(AQ21=2,AO21,IF(L23=" "," ",L23+1))</f>
        <v xml:space="preserve"> </v>
      </c>
      <c r="N23" s="678" t="str">
        <f>IF(AQ21=3,AO21,IF(M23=" "," ",M23+1))</f>
        <v xml:space="preserve"> </v>
      </c>
      <c r="O23" s="678" t="str">
        <f>IF(AQ21=4,AO21,IF(N23=" "," ",N23+1))</f>
        <v xml:space="preserve"> </v>
      </c>
      <c r="P23" s="678" t="str">
        <f>IF(AQ21=5,AO21,IF(O23=" "," ",O23+1))</f>
        <v xml:space="preserve"> </v>
      </c>
      <c r="Q23" s="685">
        <f>IF(AQ21=6,AO21,IF(P23=" "," ",P23+1))</f>
        <v>44044</v>
      </c>
      <c r="R23" s="682">
        <f>IF(AQ21=7,AO21,Q23+1)</f>
        <v>44045</v>
      </c>
      <c r="S23" s="50"/>
      <c r="T23" s="99">
        <f>T24-1</f>
        <v>-1</v>
      </c>
      <c r="U23" s="677" t="str">
        <f>IF(AZ21=1,AX21," ")</f>
        <v xml:space="preserve"> </v>
      </c>
      <c r="V23" s="678">
        <f>IF(AZ21=2,AX21,IF(U23=" "," ",U23+1))</f>
        <v>44075</v>
      </c>
      <c r="W23" s="678">
        <f>IF(AZ21=3,AX21,IF(V23=" "," ",V23+1))</f>
        <v>44076</v>
      </c>
      <c r="X23" s="678">
        <f>IF(AZ21=4,AX21,IF(W23=" "," ",W23+1))</f>
        <v>44077</v>
      </c>
      <c r="Y23" s="678">
        <f>IF(AZ21=5,AX21,IF(X23=" "," ",X23+1))</f>
        <v>44078</v>
      </c>
      <c r="Z23" s="685">
        <f>IF(AZ21=6,AX21,IF(Y23=" "," ",Y23+1))</f>
        <v>44079</v>
      </c>
      <c r="AA23" s="682">
        <f>IF(AZ21=7,AX21,Z23+1)</f>
        <v>44080</v>
      </c>
      <c r="AB23" s="50"/>
      <c r="AC23" s="346">
        <v>0</v>
      </c>
      <c r="AD23" s="87" t="str">
        <f>AD21 &amp; "." &amp;AG$2</f>
        <v>07.1</v>
      </c>
      <c r="AE23" s="88"/>
      <c r="AF23" s="89"/>
      <c r="AG23" s="89"/>
      <c r="AH23" s="89"/>
      <c r="AI23" s="89"/>
      <c r="AJ23" s="90"/>
      <c r="AK23" s="91"/>
      <c r="AL23" s="113" t="str">
        <f>IFERROR(MATCH($U$1 &amp; "." &amp; AD23,#REF!,0),"")</f>
        <v/>
      </c>
      <c r="AM23" s="87" t="str">
        <f>AM21 &amp; "." &amp;AP$2</f>
        <v>08.1</v>
      </c>
      <c r="AN23" s="88"/>
      <c r="AO23" s="89"/>
      <c r="AP23" s="89"/>
      <c r="AQ23" s="89"/>
      <c r="AR23" s="89"/>
      <c r="AS23" s="90"/>
      <c r="AT23" s="91"/>
      <c r="AU23" s="113" t="str">
        <f>IFERROR(MATCH($U$1 &amp; "." &amp; AM23,#REF!,0),"")</f>
        <v/>
      </c>
      <c r="AV23" s="87" t="str">
        <f>AV21 &amp; "." &amp;AY$2</f>
        <v>09.1</v>
      </c>
      <c r="AW23" s="88"/>
      <c r="AX23" s="89"/>
      <c r="AY23" s="89"/>
      <c r="AZ23" s="89"/>
      <c r="BA23" s="89"/>
      <c r="BB23" s="90"/>
      <c r="BC23" s="91"/>
      <c r="BD23" s="113" t="str">
        <f>IFERROR(MATCH($U$1 &amp; "." &amp; AV23,#REF!,0),"")</f>
        <v/>
      </c>
    </row>
    <row r="24" spans="1:61" ht="18">
      <c r="A24" s="50"/>
      <c r="B24" s="84">
        <f>AD22</f>
        <v>0</v>
      </c>
      <c r="C24" s="677">
        <f>I23+1</f>
        <v>44018</v>
      </c>
      <c r="D24" s="678">
        <f t="shared" ref="D24:I26" si="21">C24+1</f>
        <v>44019</v>
      </c>
      <c r="E24" s="678">
        <f t="shared" si="21"/>
        <v>44020</v>
      </c>
      <c r="F24" s="678">
        <f t="shared" si="21"/>
        <v>44021</v>
      </c>
      <c r="G24" s="678">
        <f t="shared" si="21"/>
        <v>44022</v>
      </c>
      <c r="H24" s="685">
        <f t="shared" si="21"/>
        <v>44023</v>
      </c>
      <c r="I24" s="682">
        <f t="shared" si="21"/>
        <v>44024</v>
      </c>
      <c r="K24" s="84">
        <f>AM22</f>
        <v>0</v>
      </c>
      <c r="L24" s="677">
        <f>R23+1</f>
        <v>44046</v>
      </c>
      <c r="M24" s="678">
        <f t="shared" ref="M24:R26" si="22">L24+1</f>
        <v>44047</v>
      </c>
      <c r="N24" s="678">
        <f t="shared" si="22"/>
        <v>44048</v>
      </c>
      <c r="O24" s="678">
        <f t="shared" si="22"/>
        <v>44049</v>
      </c>
      <c r="P24" s="678">
        <f t="shared" si="22"/>
        <v>44050</v>
      </c>
      <c r="Q24" s="685">
        <f t="shared" si="22"/>
        <v>44051</v>
      </c>
      <c r="R24" s="682">
        <f t="shared" si="22"/>
        <v>44052</v>
      </c>
      <c r="S24" s="50"/>
      <c r="T24" s="84">
        <f>AV22</f>
        <v>0</v>
      </c>
      <c r="U24" s="677">
        <f>AA23+1</f>
        <v>44081</v>
      </c>
      <c r="V24" s="678">
        <f t="shared" ref="V24:AA26" si="23">U24+1</f>
        <v>44082</v>
      </c>
      <c r="W24" s="678">
        <f t="shared" si="23"/>
        <v>44083</v>
      </c>
      <c r="X24" s="678">
        <f t="shared" si="23"/>
        <v>44084</v>
      </c>
      <c r="Y24" s="678">
        <f t="shared" si="23"/>
        <v>44085</v>
      </c>
      <c r="Z24" s="685">
        <f t="shared" si="23"/>
        <v>44086</v>
      </c>
      <c r="AA24" s="682">
        <f t="shared" si="23"/>
        <v>44087</v>
      </c>
      <c r="AB24" s="50"/>
      <c r="AC24" s="346">
        <v>7</v>
      </c>
      <c r="AD24" s="87" t="str">
        <f>AD21 &amp; "." &amp;AH$2</f>
        <v>07.2</v>
      </c>
      <c r="AE24" s="88"/>
      <c r="AF24" s="89"/>
      <c r="AG24" s="89"/>
      <c r="AH24" s="89"/>
      <c r="AI24" s="89"/>
      <c r="AJ24" s="90"/>
      <c r="AK24" s="91"/>
      <c r="AL24" s="113" t="str">
        <f>IFERROR(MATCH($U$1 &amp; "." &amp; AD24,#REF!,0),"")</f>
        <v/>
      </c>
      <c r="AM24" s="87" t="str">
        <f>AM21 &amp; "." &amp;AQ$2</f>
        <v>08.2</v>
      </c>
      <c r="AN24" s="88"/>
      <c r="AO24" s="89"/>
      <c r="AP24" s="89"/>
      <c r="AQ24" s="89"/>
      <c r="AR24" s="89"/>
      <c r="AS24" s="90"/>
      <c r="AT24" s="91"/>
      <c r="AU24" s="113" t="str">
        <f>IFERROR(MATCH($U$1 &amp; "." &amp; AM24,#REF!,0),"")</f>
        <v/>
      </c>
      <c r="AV24" s="87" t="str">
        <f>AV21 &amp; "." &amp;AZ$2</f>
        <v>09.2</v>
      </c>
      <c r="AW24" s="88"/>
      <c r="AX24" s="89"/>
      <c r="AY24" s="89"/>
      <c r="AZ24" s="89"/>
      <c r="BA24" s="89"/>
      <c r="BB24" s="90"/>
      <c r="BC24" s="91"/>
      <c r="BD24" s="113" t="str">
        <f>IFERROR(MATCH($U$1 &amp; "." &amp; AV24,#REF!,0),"")</f>
        <v/>
      </c>
    </row>
    <row r="25" spans="1:61" ht="18">
      <c r="A25" s="50"/>
      <c r="B25" s="99">
        <f>B24+1</f>
        <v>1</v>
      </c>
      <c r="C25" s="677">
        <f>I24+1</f>
        <v>44025</v>
      </c>
      <c r="D25" s="678">
        <f t="shared" si="21"/>
        <v>44026</v>
      </c>
      <c r="E25" s="678">
        <f t="shared" si="21"/>
        <v>44027</v>
      </c>
      <c r="F25" s="678">
        <f t="shared" si="21"/>
        <v>44028</v>
      </c>
      <c r="G25" s="678">
        <f t="shared" si="21"/>
        <v>44029</v>
      </c>
      <c r="H25" s="685">
        <f t="shared" si="21"/>
        <v>44030</v>
      </c>
      <c r="I25" s="682">
        <f t="shared" si="21"/>
        <v>44031</v>
      </c>
      <c r="K25" s="84">
        <f>K24+1</f>
        <v>1</v>
      </c>
      <c r="L25" s="677">
        <f>R24+1</f>
        <v>44053</v>
      </c>
      <c r="M25" s="678">
        <f t="shared" si="22"/>
        <v>44054</v>
      </c>
      <c r="N25" s="678">
        <f t="shared" si="22"/>
        <v>44055</v>
      </c>
      <c r="O25" s="678">
        <f t="shared" si="22"/>
        <v>44056</v>
      </c>
      <c r="P25" s="678">
        <f t="shared" si="22"/>
        <v>44057</v>
      </c>
      <c r="Q25" s="685">
        <f t="shared" si="22"/>
        <v>44058</v>
      </c>
      <c r="R25" s="682">
        <f t="shared" si="22"/>
        <v>44059</v>
      </c>
      <c r="S25" s="50"/>
      <c r="T25" s="99">
        <f>T24+1</f>
        <v>1</v>
      </c>
      <c r="U25" s="677">
        <f>AA24+1</f>
        <v>44088</v>
      </c>
      <c r="V25" s="678">
        <f t="shared" si="23"/>
        <v>44089</v>
      </c>
      <c r="W25" s="678">
        <f t="shared" si="23"/>
        <v>44090</v>
      </c>
      <c r="X25" s="678">
        <f t="shared" si="23"/>
        <v>44091</v>
      </c>
      <c r="Y25" s="678">
        <f t="shared" si="23"/>
        <v>44092</v>
      </c>
      <c r="Z25" s="685">
        <f t="shared" si="23"/>
        <v>44093</v>
      </c>
      <c r="AA25" s="682">
        <f t="shared" si="23"/>
        <v>44094</v>
      </c>
      <c r="AB25" s="50"/>
      <c r="AC25" s="346">
        <v>14</v>
      </c>
      <c r="AD25" s="87" t="str">
        <f>AD21 &amp; "." &amp;AI$2</f>
        <v>07.3</v>
      </c>
      <c r="AE25" s="88"/>
      <c r="AF25" s="89"/>
      <c r="AG25" s="89"/>
      <c r="AH25" s="89"/>
      <c r="AI25" s="89"/>
      <c r="AJ25" s="90"/>
      <c r="AK25" s="91"/>
      <c r="AL25" s="113" t="str">
        <f>IFERROR(MATCH($U$1 &amp; "." &amp; AD25,#REF!,0),"")</f>
        <v/>
      </c>
      <c r="AM25" s="87" t="str">
        <f>AM21 &amp; "." &amp;AR$2</f>
        <v>08.3</v>
      </c>
      <c r="AN25" s="88"/>
      <c r="AO25" s="89"/>
      <c r="AP25" s="89"/>
      <c r="AQ25" s="89"/>
      <c r="AR25" s="89"/>
      <c r="AS25" s="90"/>
      <c r="AT25" s="91"/>
      <c r="AU25" s="113" t="str">
        <f>IFERROR(MATCH($U$1 &amp; "." &amp; AM25,#REF!,0),"")</f>
        <v/>
      </c>
      <c r="AV25" s="87" t="str">
        <f>AV21 &amp; "." &amp;BA$2</f>
        <v>09.3</v>
      </c>
      <c r="AW25" s="88"/>
      <c r="AX25" s="89"/>
      <c r="AY25" s="89"/>
      <c r="AZ25" s="89"/>
      <c r="BA25" s="89"/>
      <c r="BB25" s="90"/>
      <c r="BC25" s="91"/>
      <c r="BD25" s="113" t="str">
        <f>IFERROR(MATCH($U$1 &amp; "." &amp; AV25,#REF!,0),"")</f>
        <v/>
      </c>
    </row>
    <row r="26" spans="1:61" ht="18">
      <c r="A26" s="50"/>
      <c r="B26" s="99">
        <f>B25+1</f>
        <v>2</v>
      </c>
      <c r="C26" s="677">
        <f>I25+1</f>
        <v>44032</v>
      </c>
      <c r="D26" s="678">
        <f t="shared" si="21"/>
        <v>44033</v>
      </c>
      <c r="E26" s="678">
        <f t="shared" si="21"/>
        <v>44034</v>
      </c>
      <c r="F26" s="678">
        <f t="shared" si="21"/>
        <v>44035</v>
      </c>
      <c r="G26" s="678">
        <f t="shared" si="21"/>
        <v>44036</v>
      </c>
      <c r="H26" s="685">
        <f t="shared" si="21"/>
        <v>44037</v>
      </c>
      <c r="I26" s="682">
        <f t="shared" si="21"/>
        <v>44038</v>
      </c>
      <c r="K26" s="84">
        <f>K25+1</f>
        <v>2</v>
      </c>
      <c r="L26" s="677">
        <f>R25+1</f>
        <v>44060</v>
      </c>
      <c r="M26" s="678">
        <f t="shared" si="22"/>
        <v>44061</v>
      </c>
      <c r="N26" s="678">
        <f t="shared" si="22"/>
        <v>44062</v>
      </c>
      <c r="O26" s="678">
        <f t="shared" si="22"/>
        <v>44063</v>
      </c>
      <c r="P26" s="678">
        <f t="shared" si="22"/>
        <v>44064</v>
      </c>
      <c r="Q26" s="685">
        <f t="shared" si="22"/>
        <v>44065</v>
      </c>
      <c r="R26" s="682">
        <f t="shared" si="22"/>
        <v>44066</v>
      </c>
      <c r="S26" s="50"/>
      <c r="T26" s="99">
        <f>T25+1</f>
        <v>2</v>
      </c>
      <c r="U26" s="677">
        <f>AA25+1</f>
        <v>44095</v>
      </c>
      <c r="V26" s="678">
        <f t="shared" si="23"/>
        <v>44096</v>
      </c>
      <c r="W26" s="678">
        <f t="shared" si="23"/>
        <v>44097</v>
      </c>
      <c r="X26" s="678">
        <f t="shared" si="23"/>
        <v>44098</v>
      </c>
      <c r="Y26" s="678">
        <f t="shared" si="23"/>
        <v>44099</v>
      </c>
      <c r="Z26" s="685">
        <f t="shared" si="23"/>
        <v>44100</v>
      </c>
      <c r="AA26" s="682">
        <f t="shared" si="23"/>
        <v>44101</v>
      </c>
      <c r="AB26" s="50"/>
      <c r="AC26" s="346">
        <v>21</v>
      </c>
      <c r="AD26" s="87" t="str">
        <f>AD21 &amp; "." &amp;AJ$2</f>
        <v>07.4</v>
      </c>
      <c r="AE26" s="88"/>
      <c r="AF26" s="89"/>
      <c r="AG26" s="89"/>
      <c r="AH26" s="89"/>
      <c r="AI26" s="89"/>
      <c r="AJ26" s="90"/>
      <c r="AK26" s="91"/>
      <c r="AL26" s="113" t="str">
        <f>IFERROR(MATCH($U$1 &amp; "." &amp; AD26,#REF!,0),"")</f>
        <v/>
      </c>
      <c r="AM26" s="87" t="str">
        <f>AM21 &amp; "." &amp;AS$2</f>
        <v>08.4</v>
      </c>
      <c r="AN26" s="88"/>
      <c r="AO26" s="89"/>
      <c r="AP26" s="89"/>
      <c r="AQ26" s="89"/>
      <c r="AR26" s="89"/>
      <c r="AS26" s="90"/>
      <c r="AT26" s="91"/>
      <c r="AU26" s="113" t="str">
        <f>IFERROR(MATCH($U$1 &amp; "." &amp; AM26,#REF!,0),"")</f>
        <v/>
      </c>
      <c r="AV26" s="87" t="str">
        <f>AV21 &amp; "." &amp;BB$2</f>
        <v>09.4</v>
      </c>
      <c r="AW26" s="88"/>
      <c r="AX26" s="89"/>
      <c r="AY26" s="89"/>
      <c r="AZ26" s="89"/>
      <c r="BA26" s="89"/>
      <c r="BB26" s="90"/>
      <c r="BC26" s="91"/>
      <c r="BD26" s="113" t="str">
        <f>IFERROR(MATCH($U$1 &amp; "." &amp; AV26,#REF!,0),"")</f>
        <v/>
      </c>
    </row>
    <row r="27" spans="1:61" ht="18">
      <c r="A27" s="50"/>
      <c r="B27" s="99">
        <f>IF(C27=" ","",B26+1)</f>
        <v>3</v>
      </c>
      <c r="C27" s="677">
        <f>IF(I26+1&lt;=AG21,I26+1," ")</f>
        <v>44039</v>
      </c>
      <c r="D27" s="678">
        <f>IF(C27=" "," ",IF(C27+1&lt;=AG21,C27+1," "))</f>
        <v>44040</v>
      </c>
      <c r="E27" s="678">
        <f>IF(D27=" "," ",IF(D27+1&lt;=AG21,D27+1," "))</f>
        <v>44041</v>
      </c>
      <c r="F27" s="678">
        <f>IF(E27=" "," ",IF(E27+1&lt;=AG21,E27+1," "))</f>
        <v>44042</v>
      </c>
      <c r="G27" s="678">
        <f>IF(F27=" "," ",IF(F27+1&lt;=AG21,F27+1," "))</f>
        <v>44043</v>
      </c>
      <c r="H27" s="685" t="str">
        <f>IF(G27=" "," ",IF(G27+1&lt;=AG21,G27+1," "))</f>
        <v xml:space="preserve"> </v>
      </c>
      <c r="I27" s="682" t="str">
        <f>IF(H27=" "," ",IF(H27+1&lt;=AG21,H27+1," "))</f>
        <v xml:space="preserve"> </v>
      </c>
      <c r="K27" s="92">
        <f>IF(L27=" ","",K26+1)</f>
        <v>3</v>
      </c>
      <c r="L27" s="677">
        <f>IF(R26+1&lt;=AP21,R26+1," ")</f>
        <v>44067</v>
      </c>
      <c r="M27" s="678">
        <f>IF(L27=" "," ",IF(L27+1&lt;=AP21,L27+1," "))</f>
        <v>44068</v>
      </c>
      <c r="N27" s="678">
        <f>IF(M27=" "," ",IF(M27+1&lt;=AP21,M27+1," "))</f>
        <v>44069</v>
      </c>
      <c r="O27" s="678">
        <f>IF(N27=" "," ",IF(N27+1&lt;=AP21,N27+1," "))</f>
        <v>44070</v>
      </c>
      <c r="P27" s="678">
        <f>IF(O27=" "," ",IF(O27+1&lt;=AP21,O27+1," "))</f>
        <v>44071</v>
      </c>
      <c r="Q27" s="685">
        <f>IF(P27=" "," ",IF(P27+1&lt;=AP21,P27+1," "))</f>
        <v>44072</v>
      </c>
      <c r="R27" s="682">
        <f>IF(Q27=" "," ",IF(Q27+1&lt;=AP21,Q27+1," "))</f>
        <v>44073</v>
      </c>
      <c r="S27" s="50"/>
      <c r="T27" s="99">
        <f>IF(U27=" ","",T26+1)</f>
        <v>3</v>
      </c>
      <c r="U27" s="677">
        <f>IF(AA26+1&lt;=AY21,AA26+1," ")</f>
        <v>44102</v>
      </c>
      <c r="V27" s="678">
        <f>IF(U27=" "," ",IF(U27+1&lt;=AY21,U27+1," "))</f>
        <v>44103</v>
      </c>
      <c r="W27" s="678">
        <f>IF(V27=" "," ",IF(V27+1&lt;=AY21,V27+1," "))</f>
        <v>44104</v>
      </c>
      <c r="X27" s="678" t="str">
        <f>IF(W27=" "," ",IF(W27+1&lt;=AY21,W27+1," "))</f>
        <v xml:space="preserve"> </v>
      </c>
      <c r="Y27" s="678" t="str">
        <f>IF(X27=" "," ",IF(X27+1&lt;=AY21,X27+1," "))</f>
        <v xml:space="preserve"> </v>
      </c>
      <c r="Z27" s="685" t="str">
        <f>IF(Y27=" "," ",IF(Y27+1&lt;=AY21,Y27+1," "))</f>
        <v xml:space="preserve"> </v>
      </c>
      <c r="AA27" s="682" t="str">
        <f>IF(Z27=" "," ",IF(Z27+1&lt;=AY21,Z27+1," "))</f>
        <v xml:space="preserve"> </v>
      </c>
      <c r="AB27" s="50"/>
      <c r="AC27" s="346">
        <v>28</v>
      </c>
      <c r="AD27" s="87" t="str">
        <f>AD21 &amp; "." &amp;AK$2</f>
        <v>07.5</v>
      </c>
      <c r="AE27" s="88"/>
      <c r="AF27" s="89"/>
      <c r="AG27" s="89"/>
      <c r="AH27" s="89"/>
      <c r="AI27" s="89"/>
      <c r="AJ27" s="90"/>
      <c r="AK27" s="91"/>
      <c r="AL27" s="113" t="str">
        <f>IFERROR(MATCH($U$1 &amp; "." &amp; AD27,#REF!,0),"")</f>
        <v/>
      </c>
      <c r="AM27" s="87" t="str">
        <f>AM21 &amp; "." &amp;AT$2</f>
        <v>08.5</v>
      </c>
      <c r="AN27" s="88"/>
      <c r="AO27" s="89"/>
      <c r="AP27" s="89"/>
      <c r="AQ27" s="89"/>
      <c r="AR27" s="89"/>
      <c r="AS27" s="90"/>
      <c r="AT27" s="91"/>
      <c r="AU27" s="113" t="str">
        <f>IFERROR(MATCH($U$1 &amp; "." &amp; AM27,#REF!,0),"")</f>
        <v/>
      </c>
      <c r="AV27" s="87" t="str">
        <f>AV21 &amp; "." &amp;BC$2</f>
        <v>09.5</v>
      </c>
      <c r="AW27" s="88"/>
      <c r="AX27" s="89"/>
      <c r="AY27" s="89"/>
      <c r="AZ27" s="89"/>
      <c r="BA27" s="89"/>
      <c r="BB27" s="90"/>
      <c r="BC27" s="91"/>
      <c r="BD27" s="113" t="str">
        <f>IFERROR(MATCH($U$1 &amp; "." &amp; AV27,#REF!,0),"")</f>
        <v/>
      </c>
    </row>
    <row r="28" spans="1:61" ht="18.75" thickBot="1">
      <c r="A28" s="50"/>
      <c r="B28" s="100" t="str">
        <f>IF(C28=" ","",B27+1)</f>
        <v/>
      </c>
      <c r="C28" s="679" t="str">
        <f>IF(I27=" "," ",IF(I27+1&lt;=AG21,I27+1," "))</f>
        <v xml:space="preserve"> </v>
      </c>
      <c r="D28" s="680" t="str">
        <f>IF(C28=" "," ",IF(C28+1&lt;=AG21,C28+1," "))</f>
        <v xml:space="preserve"> </v>
      </c>
      <c r="E28" s="680"/>
      <c r="F28" s="680"/>
      <c r="G28" s="680"/>
      <c r="H28" s="686"/>
      <c r="I28" s="683"/>
      <c r="K28" s="92">
        <f>IF(L28=" ","",K27+1)</f>
        <v>4</v>
      </c>
      <c r="L28" s="679">
        <f>IF(R27=" "," ",IF(R27+1&lt;=AP21,R27+1," "))</f>
        <v>44074</v>
      </c>
      <c r="M28" s="680" t="str">
        <f>IF(L28=" "," ",IF(L28+1&lt;=AP21,L28+1," "))</f>
        <v xml:space="preserve"> </v>
      </c>
      <c r="N28" s="680"/>
      <c r="O28" s="680"/>
      <c r="P28" s="680"/>
      <c r="Q28" s="686"/>
      <c r="R28" s="683"/>
      <c r="S28" s="50"/>
      <c r="T28" s="100" t="str">
        <f>IF(U28=" ","",T27+1)</f>
        <v/>
      </c>
      <c r="U28" s="679" t="str">
        <f>IF(AA27=" "," ",IF(AA27+1&lt;=AY21,AA27+1," "))</f>
        <v xml:space="preserve"> </v>
      </c>
      <c r="V28" s="680" t="str">
        <f>IF(U28=" "," ",IF(U28+1&lt;=AY21,U28+1," "))</f>
        <v xml:space="preserve"> </v>
      </c>
      <c r="W28" s="681"/>
      <c r="X28" s="708" t="str">
        <f ca="1">"22 - " &amp; 'GPlan-Translations'!C120</f>
        <v>22 - Primavera</v>
      </c>
      <c r="Y28" s="708"/>
      <c r="Z28" s="708"/>
      <c r="AA28" s="709"/>
      <c r="AB28" s="50"/>
      <c r="AC28" s="346">
        <v>35</v>
      </c>
      <c r="AE28" s="95"/>
      <c r="AF28" s="96"/>
      <c r="AG28" s="97"/>
      <c r="AH28" s="97"/>
      <c r="AI28" s="97"/>
      <c r="AJ28" s="97"/>
      <c r="AK28" s="98"/>
      <c r="AL28" s="244" t="str">
        <f>AD29 &amp; " " &amp; AE29  &amp; AL29 &amp; AF29 &amp; " " &amp; AG29 &amp; AL29 &amp; AH29 &amp; " " &amp; AI29 &amp; IF(AJ29&lt;&gt;"",AL29 &amp; AJ29 &amp; " " &amp; AK29,"")</f>
        <v xml:space="preserve">            0           0</v>
      </c>
      <c r="AN28" s="95"/>
      <c r="AO28" s="96"/>
      <c r="AP28" s="97"/>
      <c r="AQ28" s="97"/>
      <c r="AR28" s="97"/>
      <c r="AS28" s="97"/>
      <c r="AT28" s="98"/>
      <c r="AU28" s="244" t="str">
        <f>AM29 &amp; " " &amp; AN29  &amp; AU29 &amp; AO29 &amp; " " &amp; AP29 &amp; AU29 &amp; AQ29 &amp; " " &amp; AR29 &amp; IF(AS29&lt;&gt;"",AU29 &amp; AS29 &amp; " " &amp; AT29,"")</f>
        <v xml:space="preserve">            0           0</v>
      </c>
      <c r="AW28" s="95"/>
      <c r="AX28" s="96"/>
      <c r="AY28" s="97"/>
      <c r="AZ28" s="97"/>
      <c r="BA28" s="97"/>
      <c r="BB28" s="97"/>
      <c r="BC28" s="98"/>
      <c r="BD28" s="244" t="str">
        <f>AV29 &amp; " " &amp; AW29  &amp; BD29 &amp; AX29 &amp; " " &amp; AY29 &amp; BD29 &amp; AZ29 &amp; " " &amp; BA29 &amp; IF(BB29&lt;&gt;"",BD29 &amp; BB29 &amp; " " &amp; BC29,"")</f>
        <v xml:space="preserve">            0           0</v>
      </c>
    </row>
    <row r="29" spans="1:61" ht="18.75" thickBot="1">
      <c r="B29" s="245" t="str">
        <f t="shared" ref="B29:I29" si="24">AD29</f>
        <v/>
      </c>
      <c r="C29" s="248" t="str">
        <f t="shared" si="24"/>
        <v/>
      </c>
      <c r="D29" s="245" t="str">
        <f t="shared" si="24"/>
        <v/>
      </c>
      <c r="E29" s="248">
        <f t="shared" si="24"/>
        <v>0</v>
      </c>
      <c r="F29" s="245" t="str">
        <f t="shared" si="24"/>
        <v/>
      </c>
      <c r="G29" s="248">
        <f t="shared" si="24"/>
        <v>0</v>
      </c>
      <c r="H29" s="245" t="str">
        <f t="shared" si="24"/>
        <v/>
      </c>
      <c r="I29" s="248">
        <f t="shared" si="24"/>
        <v>0</v>
      </c>
      <c r="K29" s="245" t="str">
        <f t="shared" ref="K29:R29" si="25">AM29</f>
        <v/>
      </c>
      <c r="L29" s="248" t="str">
        <f t="shared" si="25"/>
        <v/>
      </c>
      <c r="M29" s="245" t="str">
        <f t="shared" si="25"/>
        <v/>
      </c>
      <c r="N29" s="248">
        <f t="shared" si="25"/>
        <v>0</v>
      </c>
      <c r="O29" s="245" t="str">
        <f t="shared" si="25"/>
        <v/>
      </c>
      <c r="P29" s="248">
        <f t="shared" si="25"/>
        <v>0</v>
      </c>
      <c r="Q29" s="245" t="str">
        <f t="shared" si="25"/>
        <v/>
      </c>
      <c r="R29" s="248">
        <f t="shared" si="25"/>
        <v>0</v>
      </c>
      <c r="T29" s="245" t="str">
        <f t="shared" ref="T29:AA29" si="26">AV29</f>
        <v/>
      </c>
      <c r="U29" s="248" t="str">
        <f t="shared" si="26"/>
        <v/>
      </c>
      <c r="V29" s="245" t="str">
        <f t="shared" si="26"/>
        <v/>
      </c>
      <c r="W29" s="248">
        <f t="shared" si="26"/>
        <v>0</v>
      </c>
      <c r="X29" s="245" t="str">
        <f t="shared" si="26"/>
        <v/>
      </c>
      <c r="Y29" s="248">
        <f t="shared" si="26"/>
        <v>0</v>
      </c>
      <c r="Z29" s="245" t="str">
        <f t="shared" si="26"/>
        <v/>
      </c>
      <c r="AA29" s="248">
        <f t="shared" si="26"/>
        <v>0</v>
      </c>
      <c r="AC29" s="74"/>
      <c r="AD29" s="245" t="str">
        <f>IFERROR(INDEX(#REF!,AL23),"")</f>
        <v/>
      </c>
      <c r="AE29" s="114" t="str">
        <f>IF(AG28="","",DAY(AG28) &amp; IF(AK28&lt;&gt;"","/" &amp; DAY(AK28),""))</f>
        <v/>
      </c>
      <c r="AF29" s="245" t="str">
        <f>IFERROR(INDEX(#REF!,AL24),"")</f>
        <v/>
      </c>
      <c r="AG29" s="115">
        <f>IFERROR(DAY(AH28),"")</f>
        <v>0</v>
      </c>
      <c r="AH29" s="245" t="str">
        <f>IFERROR(INDEX(#REF!,AL25),"")</f>
        <v/>
      </c>
      <c r="AI29" s="115">
        <f>IFERROR(DAY(AI28),"")</f>
        <v>0</v>
      </c>
      <c r="AJ29" s="245" t="str">
        <f>IFERROR(INDEX(#REF!,AL26),"")</f>
        <v/>
      </c>
      <c r="AK29" s="115">
        <f>IFERROR(DAY(AJ28),"")</f>
        <v>0</v>
      </c>
      <c r="AL29" s="118" t="str">
        <f>AL20</f>
        <v>          </v>
      </c>
      <c r="AM29" s="245" t="str">
        <f>IFERROR(INDEX(#REF!,AU23),"")</f>
        <v/>
      </c>
      <c r="AN29" s="114" t="str">
        <f>IF(AP28="","",DAY(AP28) &amp; IF(AT28&lt;&gt;"","/" &amp; DAY(AT28),""))</f>
        <v/>
      </c>
      <c r="AO29" s="245" t="str">
        <f>IFERROR(INDEX(#REF!,AU24),"")</f>
        <v/>
      </c>
      <c r="AP29" s="115">
        <f>IFERROR(DAY(AQ28),"")</f>
        <v>0</v>
      </c>
      <c r="AQ29" s="245" t="str">
        <f>IFERROR(INDEX(#REF!,AU25),"")</f>
        <v/>
      </c>
      <c r="AR29" s="115">
        <f>IFERROR(DAY(AR28),"")</f>
        <v>0</v>
      </c>
      <c r="AS29" s="245" t="str">
        <f>IFERROR(INDEX(#REF!,AU26),"")</f>
        <v/>
      </c>
      <c r="AT29" s="115">
        <f>IFERROR(DAY(AS28),"")</f>
        <v>0</v>
      </c>
      <c r="AU29" s="117" t="str">
        <f>AL29</f>
        <v>          </v>
      </c>
      <c r="AV29" s="245" t="str">
        <f>IFERROR(INDEX(#REF!,BD23),"")</f>
        <v/>
      </c>
      <c r="AW29" s="114" t="str">
        <f>IF(AY28="","",DAY(AY28) &amp; IF(BC28&lt;&gt;"","/" &amp; DAY(BC28),""))</f>
        <v/>
      </c>
      <c r="AX29" s="245" t="str">
        <f>IFERROR(INDEX(#REF!,BD24),"")</f>
        <v/>
      </c>
      <c r="AY29" s="115">
        <f>IFERROR(DAY(AZ28),"")</f>
        <v>0</v>
      </c>
      <c r="AZ29" s="245" t="str">
        <f>IFERROR(INDEX(#REF!,BD25),"")</f>
        <v/>
      </c>
      <c r="BA29" s="115">
        <f>IFERROR(DAY(BA28),"")</f>
        <v>0</v>
      </c>
      <c r="BB29" s="245" t="str">
        <f>IFERROR(INDEX(#REF!,BD26),"")</f>
        <v/>
      </c>
      <c r="BC29" s="115">
        <f>IFERROR(DAY(BB28),"")</f>
        <v>0</v>
      </c>
      <c r="BD29" s="119" t="str">
        <f>AU29</f>
        <v>          </v>
      </c>
    </row>
    <row r="30" spans="1:61" ht="18">
      <c r="A30" s="50"/>
      <c r="C30" s="705" t="str">
        <f ca="1">UPPER('GPlan-Translations'!C156)</f>
        <v>OUTUBRO</v>
      </c>
      <c r="D30" s="706"/>
      <c r="E30" s="706"/>
      <c r="F30" s="706"/>
      <c r="G30" s="706"/>
      <c r="H30" s="706"/>
      <c r="I30" s="707"/>
      <c r="L30" s="705" t="str">
        <f ca="1">UPPER('GPlan-Translations'!C157)</f>
        <v>NOVEMBRO</v>
      </c>
      <c r="M30" s="706"/>
      <c r="N30" s="706"/>
      <c r="O30" s="706"/>
      <c r="P30" s="706"/>
      <c r="Q30" s="706"/>
      <c r="R30" s="707"/>
      <c r="S30" s="50"/>
      <c r="T30" s="50"/>
      <c r="U30" s="705" t="str">
        <f ca="1">UPPER('GPlan-Translations'!C158)</f>
        <v>DEZEMBRO</v>
      </c>
      <c r="V30" s="706"/>
      <c r="W30" s="706"/>
      <c r="X30" s="706"/>
      <c r="Y30" s="706"/>
      <c r="Z30" s="706"/>
      <c r="AA30" s="707"/>
      <c r="AB30" s="50"/>
      <c r="AC30" s="74"/>
      <c r="AD30" s="113" t="str">
        <f>TEXT(AE30,"00")</f>
        <v>10</v>
      </c>
      <c r="AE30" s="102">
        <v>10</v>
      </c>
      <c r="AF30" s="77">
        <f>DATE(AJ30,AE30,1)</f>
        <v>44105</v>
      </c>
      <c r="AG30" s="77">
        <f>DATE(AJ30,AE30+1,1)-1</f>
        <v>44135</v>
      </c>
      <c r="AH30" s="77">
        <f>WEEKDAY(AF30,2)</f>
        <v>4</v>
      </c>
      <c r="AI30" s="78"/>
      <c r="AJ30" s="446">
        <f>$U$1</f>
        <v>2020</v>
      </c>
      <c r="AK30" s="447"/>
      <c r="AL30" s="347">
        <f>(AG30 - I32)  +  (R32-AO30 + 1)</f>
        <v>28</v>
      </c>
      <c r="AM30" s="113" t="str">
        <f>TEXT(AN30,"00")</f>
        <v>11</v>
      </c>
      <c r="AN30" s="102">
        <f>AE30+1</f>
        <v>11</v>
      </c>
      <c r="AO30" s="77">
        <f>DATE(AS30,AN30,1)</f>
        <v>44136</v>
      </c>
      <c r="AP30" s="77">
        <f>DATE(AS30,AN30+1,1)-1</f>
        <v>44165</v>
      </c>
      <c r="AQ30" s="77">
        <f>WEEKDAY(AO30,2)</f>
        <v>7</v>
      </c>
      <c r="AR30" s="78"/>
      <c r="AS30" s="446">
        <f>$U$1</f>
        <v>2020</v>
      </c>
      <c r="AT30" s="447"/>
      <c r="AU30" s="347">
        <f>(AP30 - R32)  +  (AA32-AX30 + 1)</f>
        <v>35</v>
      </c>
      <c r="AV30" s="113" t="str">
        <f>TEXT(AW30,"00")</f>
        <v>12</v>
      </c>
      <c r="AW30" s="102">
        <f>AN30+1</f>
        <v>12</v>
      </c>
      <c r="AX30" s="77">
        <f>DATE(BB30,AW30,1)</f>
        <v>44166</v>
      </c>
      <c r="AY30" s="77">
        <f>DATE(BB30,AW30+1,1)-1</f>
        <v>44196</v>
      </c>
      <c r="AZ30" s="77">
        <f>WEEKDAY(AX30,2)</f>
        <v>2</v>
      </c>
      <c r="BA30" s="78"/>
      <c r="BB30" s="446">
        <f>$U$1</f>
        <v>2020</v>
      </c>
      <c r="BC30" s="447"/>
      <c r="BD30" s="348">
        <f>(AY30 - AA32)  +  (H41-BG30 + 1)</f>
        <v>26</v>
      </c>
      <c r="BE30" s="113"/>
      <c r="BG30" s="351">
        <f>AF39</f>
        <v>0</v>
      </c>
      <c r="BI30" s="448" t="s">
        <v>26</v>
      </c>
    </row>
    <row r="31" spans="1:61" ht="18">
      <c r="A31" s="50"/>
      <c r="C31" s="675" t="str">
        <f ca="1">'GPlan-Translations'!$C$160</f>
        <v>S</v>
      </c>
      <c r="D31" s="676" t="str">
        <f ca="1">'GPlan-Translations'!$C$161</f>
        <v>T</v>
      </c>
      <c r="E31" s="676" t="str">
        <f ca="1">'GPlan-Translations'!$C$162</f>
        <v>Q</v>
      </c>
      <c r="F31" s="676" t="str">
        <f ca="1">'GPlan-Translations'!$C$163</f>
        <v>Q</v>
      </c>
      <c r="G31" s="676" t="str">
        <f ca="1">'GPlan-Translations'!$C$164</f>
        <v>S</v>
      </c>
      <c r="H31" s="684" t="str">
        <f ca="1">'GPlan-Translations'!$C$165</f>
        <v>S</v>
      </c>
      <c r="I31" s="687" t="str">
        <f ca="1">'GPlan-Translations'!$C$159</f>
        <v>D</v>
      </c>
      <c r="L31" s="675" t="str">
        <f ca="1">'GPlan-Translations'!$C$160</f>
        <v>S</v>
      </c>
      <c r="M31" s="676" t="str">
        <f ca="1">'GPlan-Translations'!$C$161</f>
        <v>T</v>
      </c>
      <c r="N31" s="676" t="str">
        <f ca="1">'GPlan-Translations'!$C$162</f>
        <v>Q</v>
      </c>
      <c r="O31" s="676" t="str">
        <f ca="1">'GPlan-Translations'!$C$163</f>
        <v>Q</v>
      </c>
      <c r="P31" s="676" t="str">
        <f ca="1">'GPlan-Translations'!$C$164</f>
        <v>S</v>
      </c>
      <c r="Q31" s="684" t="str">
        <f ca="1">'GPlan-Translations'!$C$165</f>
        <v>S</v>
      </c>
      <c r="R31" s="687" t="str">
        <f ca="1">'GPlan-Translations'!$C$159</f>
        <v>D</v>
      </c>
      <c r="S31" s="50"/>
      <c r="T31" s="50"/>
      <c r="U31" s="675" t="str">
        <f ca="1">'GPlan-Translations'!$C$160</f>
        <v>S</v>
      </c>
      <c r="V31" s="676" t="str">
        <f ca="1">'GPlan-Translations'!$C$161</f>
        <v>T</v>
      </c>
      <c r="W31" s="676" t="str">
        <f ca="1">'GPlan-Translations'!$C$162</f>
        <v>Q</v>
      </c>
      <c r="X31" s="676" t="str">
        <f ca="1">'GPlan-Translations'!$C$163</f>
        <v>Q</v>
      </c>
      <c r="Y31" s="676" t="str">
        <f ca="1">'GPlan-Translations'!$C$164</f>
        <v>S</v>
      </c>
      <c r="Z31" s="684" t="str">
        <f ca="1">'GPlan-Translations'!$C$165</f>
        <v>S</v>
      </c>
      <c r="AA31" s="687" t="str">
        <f ca="1">'GPlan-Translations'!$C$159</f>
        <v>D</v>
      </c>
      <c r="AB31" s="50"/>
      <c r="AC31" s="74"/>
      <c r="AD31" s="449"/>
      <c r="AE31" s="80" t="str">
        <f t="shared" ref="AE31:AK31" ca="1" si="27">C31</f>
        <v>S</v>
      </c>
      <c r="AF31" s="81" t="str">
        <f t="shared" ca="1" si="27"/>
        <v>T</v>
      </c>
      <c r="AG31" s="81" t="str">
        <f t="shared" ca="1" si="27"/>
        <v>Q</v>
      </c>
      <c r="AH31" s="81" t="str">
        <f t="shared" ca="1" si="27"/>
        <v>Q</v>
      </c>
      <c r="AI31" s="81" t="str">
        <f t="shared" ca="1" si="27"/>
        <v>S</v>
      </c>
      <c r="AJ31" s="82" t="str">
        <f t="shared" ca="1" si="27"/>
        <v>S</v>
      </c>
      <c r="AK31" s="83" t="str">
        <f t="shared" ca="1" si="27"/>
        <v>D</v>
      </c>
      <c r="AL31" s="442" t="e">
        <f>MATCH(I32,#REF!,0)</f>
        <v>#REF!</v>
      </c>
      <c r="AM31" s="449"/>
      <c r="AN31" s="80" t="str">
        <f t="shared" ref="AN31:AT31" ca="1" si="28">L31</f>
        <v>S</v>
      </c>
      <c r="AO31" s="81" t="str">
        <f t="shared" ca="1" si="28"/>
        <v>T</v>
      </c>
      <c r="AP31" s="81" t="str">
        <f t="shared" ca="1" si="28"/>
        <v>Q</v>
      </c>
      <c r="AQ31" s="81" t="str">
        <f t="shared" ca="1" si="28"/>
        <v>Q</v>
      </c>
      <c r="AR31" s="81" t="str">
        <f t="shared" ca="1" si="28"/>
        <v>S</v>
      </c>
      <c r="AS31" s="82" t="str">
        <f t="shared" ca="1" si="28"/>
        <v>S</v>
      </c>
      <c r="AT31" s="83" t="str">
        <f t="shared" ca="1" si="28"/>
        <v>D</v>
      </c>
      <c r="AU31" s="442" t="e">
        <f>MATCH(R32,#REF!,0)</f>
        <v>#REF!</v>
      </c>
      <c r="AV31" s="449"/>
      <c r="AW31" s="80" t="str">
        <f t="shared" ref="AW31:BC31" ca="1" si="29">U31</f>
        <v>S</v>
      </c>
      <c r="AX31" s="81" t="str">
        <f t="shared" ca="1" si="29"/>
        <v>T</v>
      </c>
      <c r="AY31" s="81" t="str">
        <f t="shared" ca="1" si="29"/>
        <v>Q</v>
      </c>
      <c r="AZ31" s="81" t="str">
        <f t="shared" ca="1" si="29"/>
        <v>Q</v>
      </c>
      <c r="BA31" s="81" t="str">
        <f t="shared" ca="1" si="29"/>
        <v>S</v>
      </c>
      <c r="BB31" s="82" t="str">
        <f t="shared" ca="1" si="29"/>
        <v>S</v>
      </c>
      <c r="BC31" s="444" t="str">
        <f t="shared" ca="1" si="29"/>
        <v>D</v>
      </c>
      <c r="BD31" s="445" t="e">
        <f>MATCH(AA32,#REF!,0)</f>
        <v>#REF!</v>
      </c>
      <c r="BI31" s="448" t="s">
        <v>25</v>
      </c>
    </row>
    <row r="32" spans="1:61" ht="18">
      <c r="A32" s="50"/>
      <c r="B32" s="99">
        <f>B33-1</f>
        <v>-1</v>
      </c>
      <c r="C32" s="677" t="str">
        <f>IF(AH30=1,AF30," ")</f>
        <v xml:space="preserve"> </v>
      </c>
      <c r="D32" s="678" t="str">
        <f>IF(AH30=2,AF30,IF(C32=" "," ",C32+1))</f>
        <v xml:space="preserve"> </v>
      </c>
      <c r="E32" s="678" t="str">
        <f>IF(AH30=3,AF30,IF(D32=" "," ",D32+1))</f>
        <v xml:space="preserve"> </v>
      </c>
      <c r="F32" s="678">
        <f>IF(AH30=4,AF30,IF(E32=" "," ",E32+1))</f>
        <v>44105</v>
      </c>
      <c r="G32" s="678">
        <f>IF(AH30=5,AF30,IF(F32=" "," ",F32+1))</f>
        <v>44106</v>
      </c>
      <c r="H32" s="685">
        <f>IF(AH30=6,AF30,IF(G32=" "," ",G32+1))</f>
        <v>44107</v>
      </c>
      <c r="I32" s="682">
        <f>IF(AH30=7,AF30,H32+1)</f>
        <v>44108</v>
      </c>
      <c r="K32" s="99">
        <f>K33-1</f>
        <v>-1</v>
      </c>
      <c r="L32" s="677" t="str">
        <f>IF(AQ30=1,AO30," ")</f>
        <v xml:space="preserve"> </v>
      </c>
      <c r="M32" s="678" t="str">
        <f>IF(AQ30=2,AO30,IF(L32=" "," ",L32+1))</f>
        <v xml:space="preserve"> </v>
      </c>
      <c r="N32" s="678" t="str">
        <f>IF(AQ30=3,AO30,IF(M32=" "," ",M32+1))</f>
        <v xml:space="preserve"> </v>
      </c>
      <c r="O32" s="678" t="str">
        <f>IF(AQ30=4,AO30,IF(N32=" "," ",N32+1))</f>
        <v xml:space="preserve"> </v>
      </c>
      <c r="P32" s="678" t="str">
        <f>IF(AQ30=5,AO30,IF(O32=" "," ",O32+1))</f>
        <v xml:space="preserve"> </v>
      </c>
      <c r="Q32" s="685" t="str">
        <f>IF(AQ30=6,AO30,IF(P32=" "," ",P32+1))</f>
        <v xml:space="preserve"> </v>
      </c>
      <c r="R32" s="682">
        <f>IF(AQ30=7,AO30,Q32+1)</f>
        <v>44136</v>
      </c>
      <c r="S32" s="50"/>
      <c r="T32" s="99">
        <f>T33-1</f>
        <v>-1</v>
      </c>
      <c r="U32" s="677" t="str">
        <f>IF(AZ30=1,AX30," ")</f>
        <v xml:space="preserve"> </v>
      </c>
      <c r="V32" s="678">
        <f>IF(AZ30=2,AX30,IF(U32=" "," ",U32+1))</f>
        <v>44166</v>
      </c>
      <c r="W32" s="678">
        <f>IF(AZ30=3,AX30,IF(V32=" "," ",V32+1))</f>
        <v>44167</v>
      </c>
      <c r="X32" s="678">
        <f>IF(AZ30=4,AX30,IF(W32=" "," ",W32+1))</f>
        <v>44168</v>
      </c>
      <c r="Y32" s="678">
        <f>IF(AZ30=5,AX30,IF(X32=" "," ",X32+1))</f>
        <v>44169</v>
      </c>
      <c r="Z32" s="685">
        <f>IF(AZ30=6,AX30,IF(Y32=" "," ",Y32+1))</f>
        <v>44170</v>
      </c>
      <c r="AA32" s="682">
        <f>IF(AZ30=7,AX30,Z32+1)</f>
        <v>44171</v>
      </c>
      <c r="AB32" s="50"/>
      <c r="AC32" s="346">
        <v>0</v>
      </c>
      <c r="AD32" s="87" t="str">
        <f>AD30 &amp; "." &amp;AG$2</f>
        <v>10.1</v>
      </c>
      <c r="AE32" s="88"/>
      <c r="AF32" s="89"/>
      <c r="AG32" s="89"/>
      <c r="AH32" s="89"/>
      <c r="AI32" s="89"/>
      <c r="AJ32" s="90"/>
      <c r="AK32" s="91"/>
      <c r="AL32" s="113" t="str">
        <f>IFERROR(MATCH($U$1 &amp; "." &amp; AD32,#REF!,0),"")</f>
        <v/>
      </c>
      <c r="AM32" s="87" t="str">
        <f>AM30 &amp; "." &amp;AP$2</f>
        <v>11.1</v>
      </c>
      <c r="AN32" s="88"/>
      <c r="AO32" s="89"/>
      <c r="AP32" s="89"/>
      <c r="AQ32" s="89"/>
      <c r="AR32" s="89"/>
      <c r="AS32" s="90"/>
      <c r="AT32" s="91"/>
      <c r="AU32" s="113" t="str">
        <f>IFERROR(MATCH($U$1 &amp; "." &amp; AM32,#REF!,0),"")</f>
        <v/>
      </c>
      <c r="AV32" s="87" t="str">
        <f>AV30 &amp; "." &amp;AY$2</f>
        <v>12.1</v>
      </c>
      <c r="AW32" s="88"/>
      <c r="AX32" s="89"/>
      <c r="AY32" s="89"/>
      <c r="AZ32" s="89"/>
      <c r="BA32" s="89"/>
      <c r="BB32" s="90"/>
      <c r="BC32" s="91"/>
      <c r="BD32" s="113" t="str">
        <f>IFERROR(MATCH($U$1 &amp; "." &amp; AV32,#REF!,0),"")</f>
        <v/>
      </c>
      <c r="BI32" s="448" t="s">
        <v>23</v>
      </c>
    </row>
    <row r="33" spans="1:61" ht="18">
      <c r="A33" s="50"/>
      <c r="B33" s="84">
        <f>AD31</f>
        <v>0</v>
      </c>
      <c r="C33" s="677">
        <f>I32+1</f>
        <v>44109</v>
      </c>
      <c r="D33" s="678">
        <f t="shared" ref="D33:I35" si="30">C33+1</f>
        <v>44110</v>
      </c>
      <c r="E33" s="678">
        <f t="shared" si="30"/>
        <v>44111</v>
      </c>
      <c r="F33" s="678">
        <f t="shared" si="30"/>
        <v>44112</v>
      </c>
      <c r="G33" s="678">
        <f t="shared" si="30"/>
        <v>44113</v>
      </c>
      <c r="H33" s="685">
        <f t="shared" si="30"/>
        <v>44114</v>
      </c>
      <c r="I33" s="682">
        <f t="shared" si="30"/>
        <v>44115</v>
      </c>
      <c r="K33" s="84">
        <f>AM31</f>
        <v>0</v>
      </c>
      <c r="L33" s="677">
        <f>R32+1</f>
        <v>44137</v>
      </c>
      <c r="M33" s="678">
        <f t="shared" ref="M33:R35" si="31">L33+1</f>
        <v>44138</v>
      </c>
      <c r="N33" s="678">
        <f t="shared" si="31"/>
        <v>44139</v>
      </c>
      <c r="O33" s="678">
        <f t="shared" si="31"/>
        <v>44140</v>
      </c>
      <c r="P33" s="678">
        <f t="shared" si="31"/>
        <v>44141</v>
      </c>
      <c r="Q33" s="685">
        <f t="shared" si="31"/>
        <v>44142</v>
      </c>
      <c r="R33" s="682">
        <f t="shared" si="31"/>
        <v>44143</v>
      </c>
      <c r="S33" s="50"/>
      <c r="T33" s="84">
        <f>AV31</f>
        <v>0</v>
      </c>
      <c r="U33" s="677">
        <f>AA32+1</f>
        <v>44172</v>
      </c>
      <c r="V33" s="678">
        <f t="shared" ref="V33:AA35" si="32">U33+1</f>
        <v>44173</v>
      </c>
      <c r="W33" s="678">
        <f t="shared" si="32"/>
        <v>44174</v>
      </c>
      <c r="X33" s="678">
        <f t="shared" si="32"/>
        <v>44175</v>
      </c>
      <c r="Y33" s="678">
        <f t="shared" si="32"/>
        <v>44176</v>
      </c>
      <c r="Z33" s="685">
        <f t="shared" si="32"/>
        <v>44177</v>
      </c>
      <c r="AA33" s="682">
        <f t="shared" si="32"/>
        <v>44178</v>
      </c>
      <c r="AB33" s="50"/>
      <c r="AC33" s="346">
        <v>7</v>
      </c>
      <c r="AD33" s="87" t="str">
        <f>AD30 &amp; "." &amp;AH$2</f>
        <v>10.2</v>
      </c>
      <c r="AE33" s="88"/>
      <c r="AF33" s="89"/>
      <c r="AG33" s="89"/>
      <c r="AH33" s="89"/>
      <c r="AI33" s="89"/>
      <c r="AJ33" s="90"/>
      <c r="AK33" s="91"/>
      <c r="AL33" s="113" t="str">
        <f>IFERROR(MATCH($U$1 &amp; "." &amp; AD33,#REF!,0),"")</f>
        <v/>
      </c>
      <c r="AM33" s="87" t="str">
        <f>AM30 &amp; "." &amp;AQ$2</f>
        <v>11.2</v>
      </c>
      <c r="AN33" s="88"/>
      <c r="AO33" s="89"/>
      <c r="AP33" s="89"/>
      <c r="AQ33" s="89"/>
      <c r="AR33" s="89"/>
      <c r="AS33" s="90"/>
      <c r="AT33" s="91"/>
      <c r="AU33" s="113" t="str">
        <f>IFERROR(MATCH($U$1 &amp; "." &amp; AM33,#REF!,0),"")</f>
        <v/>
      </c>
      <c r="AV33" s="87" t="str">
        <f>AV30 &amp; "." &amp;AZ$2</f>
        <v>12.2</v>
      </c>
      <c r="AW33" s="88"/>
      <c r="AX33" s="89"/>
      <c r="AY33" s="89"/>
      <c r="AZ33" s="89"/>
      <c r="BA33" s="89"/>
      <c r="BB33" s="90"/>
      <c r="BC33" s="91"/>
      <c r="BD33" s="113" t="str">
        <f>IFERROR(MATCH($U$1 &amp; "." &amp; AV33,#REF!,0),"")</f>
        <v/>
      </c>
      <c r="BI33" s="448" t="s">
        <v>29</v>
      </c>
    </row>
    <row r="34" spans="1:61" ht="18">
      <c r="A34" s="50"/>
      <c r="B34" s="99">
        <f>B33+1</f>
        <v>1</v>
      </c>
      <c r="C34" s="677">
        <f>I33+1</f>
        <v>44116</v>
      </c>
      <c r="D34" s="678">
        <f t="shared" si="30"/>
        <v>44117</v>
      </c>
      <c r="E34" s="678">
        <f t="shared" si="30"/>
        <v>44118</v>
      </c>
      <c r="F34" s="678">
        <f t="shared" si="30"/>
        <v>44119</v>
      </c>
      <c r="G34" s="678">
        <f t="shared" si="30"/>
        <v>44120</v>
      </c>
      <c r="H34" s="685">
        <f t="shared" si="30"/>
        <v>44121</v>
      </c>
      <c r="I34" s="682">
        <f t="shared" si="30"/>
        <v>44122</v>
      </c>
      <c r="K34" s="99">
        <f>K33+1</f>
        <v>1</v>
      </c>
      <c r="L34" s="677">
        <f>R33+1</f>
        <v>44144</v>
      </c>
      <c r="M34" s="678">
        <f t="shared" si="31"/>
        <v>44145</v>
      </c>
      <c r="N34" s="678">
        <f t="shared" si="31"/>
        <v>44146</v>
      </c>
      <c r="O34" s="678">
        <f t="shared" si="31"/>
        <v>44147</v>
      </c>
      <c r="P34" s="678">
        <f t="shared" si="31"/>
        <v>44148</v>
      </c>
      <c r="Q34" s="685">
        <f t="shared" si="31"/>
        <v>44149</v>
      </c>
      <c r="R34" s="682">
        <f t="shared" si="31"/>
        <v>44150</v>
      </c>
      <c r="S34" s="50"/>
      <c r="T34" s="99">
        <f>T33+1</f>
        <v>1</v>
      </c>
      <c r="U34" s="677">
        <f>AA33+1</f>
        <v>44179</v>
      </c>
      <c r="V34" s="678">
        <f t="shared" si="32"/>
        <v>44180</v>
      </c>
      <c r="W34" s="678">
        <f t="shared" si="32"/>
        <v>44181</v>
      </c>
      <c r="X34" s="678">
        <f t="shared" si="32"/>
        <v>44182</v>
      </c>
      <c r="Y34" s="678">
        <f t="shared" si="32"/>
        <v>44183</v>
      </c>
      <c r="Z34" s="685">
        <f t="shared" si="32"/>
        <v>44184</v>
      </c>
      <c r="AA34" s="682">
        <f t="shared" si="32"/>
        <v>44185</v>
      </c>
      <c r="AB34" s="50"/>
      <c r="AC34" s="346">
        <v>14</v>
      </c>
      <c r="AD34" s="87" t="str">
        <f>AD30 &amp; "." &amp;AI$2</f>
        <v>10.3</v>
      </c>
      <c r="AE34" s="88"/>
      <c r="AF34" s="89"/>
      <c r="AG34" s="89"/>
      <c r="AH34" s="89"/>
      <c r="AI34" s="89"/>
      <c r="AJ34" s="90"/>
      <c r="AK34" s="91"/>
      <c r="AL34" s="113" t="str">
        <f>IFERROR(MATCH($U$1 &amp; "." &amp; AD34,#REF!,0),"")</f>
        <v/>
      </c>
      <c r="AM34" s="87" t="str">
        <f>AM30 &amp; "." &amp;AR$2</f>
        <v>11.3</v>
      </c>
      <c r="AN34" s="88"/>
      <c r="AO34" s="89"/>
      <c r="AP34" s="89"/>
      <c r="AQ34" s="89"/>
      <c r="AR34" s="89"/>
      <c r="AS34" s="90"/>
      <c r="AT34" s="91"/>
      <c r="AU34" s="113" t="str">
        <f>IFERROR(MATCH($U$1 &amp; "." &amp; AM34,#REF!,0),"")</f>
        <v/>
      </c>
      <c r="AV34" s="87" t="str">
        <f>AV30 &amp; "." &amp;BA$2</f>
        <v>12.3</v>
      </c>
      <c r="AW34" s="88"/>
      <c r="AX34" s="89"/>
      <c r="AY34" s="89"/>
      <c r="AZ34" s="89"/>
      <c r="BA34" s="89"/>
      <c r="BB34" s="90"/>
      <c r="BC34" s="91"/>
      <c r="BD34" s="113" t="str">
        <f>IFERROR(MATCH($U$1 &amp; "." &amp; AV34,#REF!,0),"")</f>
        <v/>
      </c>
      <c r="BI34" s="448" t="s">
        <v>24</v>
      </c>
    </row>
    <row r="35" spans="1:61" ht="18">
      <c r="A35" s="50"/>
      <c r="B35" s="99">
        <f>B34+1</f>
        <v>2</v>
      </c>
      <c r="C35" s="677">
        <f>I34+1</f>
        <v>44123</v>
      </c>
      <c r="D35" s="678">
        <f t="shared" si="30"/>
        <v>44124</v>
      </c>
      <c r="E35" s="678">
        <f t="shared" si="30"/>
        <v>44125</v>
      </c>
      <c r="F35" s="678">
        <f t="shared" si="30"/>
        <v>44126</v>
      </c>
      <c r="G35" s="678">
        <f t="shared" si="30"/>
        <v>44127</v>
      </c>
      <c r="H35" s="685">
        <f t="shared" si="30"/>
        <v>44128</v>
      </c>
      <c r="I35" s="682">
        <f t="shared" si="30"/>
        <v>44129</v>
      </c>
      <c r="K35" s="99">
        <f>K34+1</f>
        <v>2</v>
      </c>
      <c r="L35" s="677">
        <f>R34+1</f>
        <v>44151</v>
      </c>
      <c r="M35" s="678">
        <f t="shared" si="31"/>
        <v>44152</v>
      </c>
      <c r="N35" s="678">
        <f t="shared" si="31"/>
        <v>44153</v>
      </c>
      <c r="O35" s="678">
        <f t="shared" si="31"/>
        <v>44154</v>
      </c>
      <c r="P35" s="678">
        <f t="shared" si="31"/>
        <v>44155</v>
      </c>
      <c r="Q35" s="685">
        <f t="shared" si="31"/>
        <v>44156</v>
      </c>
      <c r="R35" s="682">
        <f t="shared" si="31"/>
        <v>44157</v>
      </c>
      <c r="S35" s="50"/>
      <c r="T35" s="99">
        <f>T34+1</f>
        <v>2</v>
      </c>
      <c r="U35" s="677">
        <f>AA34+1</f>
        <v>44186</v>
      </c>
      <c r="V35" s="678">
        <f t="shared" si="32"/>
        <v>44187</v>
      </c>
      <c r="W35" s="678">
        <f t="shared" si="32"/>
        <v>44188</v>
      </c>
      <c r="X35" s="678">
        <f t="shared" si="32"/>
        <v>44189</v>
      </c>
      <c r="Y35" s="678">
        <f t="shared" si="32"/>
        <v>44190</v>
      </c>
      <c r="Z35" s="685">
        <f t="shared" si="32"/>
        <v>44191</v>
      </c>
      <c r="AA35" s="682">
        <f t="shared" si="32"/>
        <v>44192</v>
      </c>
      <c r="AB35" s="50"/>
      <c r="AC35" s="346">
        <v>21</v>
      </c>
      <c r="AD35" s="87" t="str">
        <f>AD30 &amp; "." &amp;AJ$2</f>
        <v>10.4</v>
      </c>
      <c r="AE35" s="88"/>
      <c r="AF35" s="89"/>
      <c r="AG35" s="89"/>
      <c r="AH35" s="89"/>
      <c r="AI35" s="89"/>
      <c r="AJ35" s="90"/>
      <c r="AK35" s="91"/>
      <c r="AL35" s="113" t="str">
        <f>IFERROR(MATCH($U$1 &amp; "." &amp; AD35,#REF!,0),"")</f>
        <v/>
      </c>
      <c r="AM35" s="87" t="str">
        <f>AM30 &amp; "." &amp;AS$2</f>
        <v>11.4</v>
      </c>
      <c r="AN35" s="88"/>
      <c r="AO35" s="89"/>
      <c r="AP35" s="89"/>
      <c r="AQ35" s="89"/>
      <c r="AR35" s="89"/>
      <c r="AS35" s="90"/>
      <c r="AT35" s="91"/>
      <c r="AU35" s="113" t="str">
        <f>IFERROR(MATCH($U$1 &amp; "." &amp; AM35,#REF!,0),"")</f>
        <v/>
      </c>
      <c r="AV35" s="87" t="str">
        <f>AV30 &amp; "." &amp;BB$2</f>
        <v>12.4</v>
      </c>
      <c r="AW35" s="88"/>
      <c r="AX35" s="89"/>
      <c r="AY35" s="89"/>
      <c r="AZ35" s="89"/>
      <c r="BA35" s="89"/>
      <c r="BB35" s="90"/>
      <c r="BC35" s="91"/>
      <c r="BD35" s="113" t="str">
        <f>IFERROR(MATCH($U$1 &amp; "." &amp; AV35,#REF!,0),"")</f>
        <v/>
      </c>
      <c r="BI35" s="448" t="s">
        <v>28</v>
      </c>
    </row>
    <row r="36" spans="1:61" ht="18">
      <c r="A36" s="50"/>
      <c r="B36" s="99">
        <f>IF(C36=" ","",B35+1)</f>
        <v>3</v>
      </c>
      <c r="C36" s="677">
        <f>IF(I35+1&lt;=AG30,I35+1," ")</f>
        <v>44130</v>
      </c>
      <c r="D36" s="678">
        <f>IF(C36=" "," ",IF(C36+1&lt;=AG30,C36+1," "))</f>
        <v>44131</v>
      </c>
      <c r="E36" s="678">
        <f>IF(D36=" "," ",IF(D36+1&lt;=AG30,D36+1," "))</f>
        <v>44132</v>
      </c>
      <c r="F36" s="678">
        <f>IF(E36=" "," ",IF(E36+1&lt;=AG30,E36+1," "))</f>
        <v>44133</v>
      </c>
      <c r="G36" s="678">
        <f>IF(F36=" "," ",IF(F36+1&lt;=AG30,F36+1," "))</f>
        <v>44134</v>
      </c>
      <c r="H36" s="685">
        <f>IF(G36=" "," ",IF(G36+1&lt;=AG30,G36+1," "))</f>
        <v>44135</v>
      </c>
      <c r="I36" s="682" t="str">
        <f>IF(H36=" "," ",IF(H36+1&lt;=AG30,H36+1," "))</f>
        <v xml:space="preserve"> </v>
      </c>
      <c r="K36" s="100">
        <f>IF(L36=" ","",K35+1)</f>
        <v>3</v>
      </c>
      <c r="L36" s="677">
        <f>IF(R35+1&lt;=AP30,R35+1," ")</f>
        <v>44158</v>
      </c>
      <c r="M36" s="678">
        <f>IF(L36=" "," ",IF(L36+1&lt;=AP30,L36+1," "))</f>
        <v>44159</v>
      </c>
      <c r="N36" s="678">
        <f>IF(M36=" "," ",IF(M36+1&lt;=AP30,M36+1," "))</f>
        <v>44160</v>
      </c>
      <c r="O36" s="678">
        <f>IF(N36=" "," ",IF(N36+1&lt;=AP30,N36+1," "))</f>
        <v>44161</v>
      </c>
      <c r="P36" s="678">
        <f>IF(O36=" "," ",IF(O36+1&lt;=AP30,O36+1," "))</f>
        <v>44162</v>
      </c>
      <c r="Q36" s="685">
        <f>IF(P36=" "," ",IF(P36+1&lt;=AP30,P36+1," "))</f>
        <v>44163</v>
      </c>
      <c r="R36" s="682">
        <f>IF(Q36=" "," ",IF(Q36+1&lt;=AP30,Q36+1," "))</f>
        <v>44164</v>
      </c>
      <c r="S36" s="50"/>
      <c r="T36" s="99">
        <f>IF(U36=" ","",T35+1)</f>
        <v>3</v>
      </c>
      <c r="U36" s="677">
        <f>IF(AA35+1&lt;=AY30,AA35+1," ")</f>
        <v>44193</v>
      </c>
      <c r="V36" s="678">
        <f>IF(U36=" "," ",IF(U36+1&lt;=AY30,U36+1," "))</f>
        <v>44194</v>
      </c>
      <c r="W36" s="678">
        <f>IF(V36=" "," ",IF(V36+1&lt;=AY30,V36+1," "))</f>
        <v>44195</v>
      </c>
      <c r="X36" s="678">
        <f>IF(W36=" "," ",IF(W36+1&lt;=AY30,W36+1," "))</f>
        <v>44196</v>
      </c>
      <c r="Y36" s="678" t="str">
        <f>IF(X36=" "," ",IF(X36+1&lt;=AY30,X36+1," "))</f>
        <v xml:space="preserve"> </v>
      </c>
      <c r="Z36" s="685" t="str">
        <f>IF(Y36=" "," ",IF(Y36+1&lt;=AY30,Y36+1," "))</f>
        <v xml:space="preserve"> </v>
      </c>
      <c r="AA36" s="682" t="str">
        <f>IF(Z36=" "," ",IF(Z36+1&lt;=AY30,Z36+1," "))</f>
        <v xml:space="preserve"> </v>
      </c>
      <c r="AB36" s="50"/>
      <c r="AC36" s="346">
        <v>28</v>
      </c>
      <c r="AD36" s="87" t="str">
        <f>AD30 &amp; "." &amp;AK$2</f>
        <v>10.5</v>
      </c>
      <c r="AE36" s="88"/>
      <c r="AF36" s="89"/>
      <c r="AG36" s="89"/>
      <c r="AH36" s="89"/>
      <c r="AI36" s="89"/>
      <c r="AJ36" s="90"/>
      <c r="AK36" s="91"/>
      <c r="AL36" s="113" t="str">
        <f>IFERROR(MATCH($U$1 &amp; "." &amp; AD36,#REF!,0),"")</f>
        <v/>
      </c>
      <c r="AM36" s="87" t="str">
        <f>AM30 &amp; "." &amp;AT$2</f>
        <v>11.5</v>
      </c>
      <c r="AN36" s="88"/>
      <c r="AO36" s="89"/>
      <c r="AP36" s="89"/>
      <c r="AQ36" s="89"/>
      <c r="AR36" s="89"/>
      <c r="AS36" s="90"/>
      <c r="AT36" s="91"/>
      <c r="AU36" s="113" t="str">
        <f>IFERROR(MATCH($U$1 &amp; "." &amp; AM36,#REF!,0),"")</f>
        <v/>
      </c>
      <c r="AV36" s="87" t="str">
        <f>AV30 &amp; "." &amp;BC$2</f>
        <v>12.5</v>
      </c>
      <c r="AW36" s="88"/>
      <c r="AX36" s="89"/>
      <c r="AY36" s="89"/>
      <c r="AZ36" s="89"/>
      <c r="BA36" s="89"/>
      <c r="BB36" s="90"/>
      <c r="BC36" s="91"/>
      <c r="BD36" s="113" t="str">
        <f>IFERROR(MATCH($U$1 &amp; "." &amp; AV36,#REF!,0),"")</f>
        <v/>
      </c>
    </row>
    <row r="37" spans="1:61" ht="18.75" thickBot="1">
      <c r="A37" s="50"/>
      <c r="B37" s="100" t="str">
        <f>IF(C37=" ","",B36+1)</f>
        <v/>
      </c>
      <c r="C37" s="679" t="str">
        <f>IF(I36=" "," ",IF(I36+1&lt;=AG30,I36+1," "))</f>
        <v xml:space="preserve"> </v>
      </c>
      <c r="D37" s="680" t="str">
        <f>IF(C37=" "," ",IF(C37+1&lt;=AG30,C37+1," "))</f>
        <v xml:space="preserve"> </v>
      </c>
      <c r="E37" s="680"/>
      <c r="F37" s="680"/>
      <c r="G37" s="680"/>
      <c r="H37" s="686"/>
      <c r="I37" s="683"/>
      <c r="K37" s="100">
        <f>IF(L37=" ","",K36+1)</f>
        <v>4</v>
      </c>
      <c r="L37" s="679">
        <f>IF(R36=" "," ",IF(R36+1&lt;=AP30,R36+1," "))</f>
        <v>44165</v>
      </c>
      <c r="M37" s="680" t="str">
        <f>IF(L37=" "," ",IF(L37+1&lt;=AP30,L37+1," "))</f>
        <v xml:space="preserve"> </v>
      </c>
      <c r="N37" s="680"/>
      <c r="O37" s="680"/>
      <c r="P37" s="680"/>
      <c r="Q37" s="686"/>
      <c r="R37" s="683"/>
      <c r="S37" s="50"/>
      <c r="T37" s="100" t="str">
        <f>IF(U37=" ","",T36+1)</f>
        <v/>
      </c>
      <c r="U37" s="679" t="str">
        <f>IF(AA36=" "," ",IF(AA36+1&lt;=AY30,AA36+1," "))</f>
        <v xml:space="preserve"> </v>
      </c>
      <c r="V37" s="680" t="str">
        <f>IF(U37=" "," ",IF(U37+1&lt;=AY30,U37+1," "))</f>
        <v xml:space="preserve"> </v>
      </c>
      <c r="W37" s="681"/>
      <c r="X37" s="708" t="str">
        <f ca="1">"21 - " &amp; 'GPlan-Translations'!C121</f>
        <v>21 - Verão</v>
      </c>
      <c r="Y37" s="708"/>
      <c r="Z37" s="708"/>
      <c r="AA37" s="709"/>
      <c r="AB37" s="50"/>
      <c r="AC37" s="346">
        <v>35</v>
      </c>
      <c r="AE37" s="95"/>
      <c r="AF37" s="96"/>
      <c r="AG37" s="97"/>
      <c r="AH37" s="97"/>
      <c r="AI37" s="97"/>
      <c r="AJ37" s="97"/>
      <c r="AK37" s="98"/>
      <c r="AL37" s="244" t="str">
        <f>AD38 &amp; " " &amp; AE38  &amp; AL38 &amp; AF38 &amp; " " &amp; AG38 &amp; AL38 &amp; AH38 &amp; " " &amp; AI38 &amp; IF(AJ38&lt;&gt;"",AL38 &amp; AJ38 &amp; " " &amp; AK38,"")</f>
        <v xml:space="preserve">            0           0</v>
      </c>
      <c r="AN37" s="95"/>
      <c r="AO37" s="96"/>
      <c r="AP37" s="97"/>
      <c r="AQ37" s="97"/>
      <c r="AR37" s="97"/>
      <c r="AS37" s="97"/>
      <c r="AT37" s="98"/>
      <c r="AU37" s="244" t="str">
        <f>AM38 &amp; " " &amp; AN38  &amp; AU38 &amp; AO38 &amp; " " &amp; AP38 &amp; AU38 &amp; AQ38 &amp; " " &amp; AR38 &amp; IF(AS38&lt;&gt;"",AU38 &amp; AS38 &amp; " " &amp; AT38,"")</f>
        <v xml:space="preserve">            0           0</v>
      </c>
      <c r="AV37" s="103"/>
      <c r="AW37" s="95"/>
      <c r="AX37" s="96"/>
      <c r="AY37" s="97"/>
      <c r="AZ37" s="97"/>
      <c r="BA37" s="97"/>
      <c r="BB37" s="97"/>
      <c r="BC37" s="98"/>
      <c r="BD37" s="244" t="str">
        <f>AV38 &amp; " " &amp; AW38  &amp; BD38 &amp; AX38 &amp; " " &amp; AY38 &amp; BD38 &amp; AZ38 &amp; " " &amp; BA38 &amp; IF(BB38&lt;&gt;"",BD38 &amp; BB38 &amp; " " &amp; BC38,"")</f>
        <v xml:space="preserve">            0           0</v>
      </c>
    </row>
    <row r="38" spans="1:61">
      <c r="B38" s="245" t="str">
        <f t="shared" ref="B38:I38" si="33">AD38</f>
        <v/>
      </c>
      <c r="C38" s="248" t="str">
        <f t="shared" si="33"/>
        <v/>
      </c>
      <c r="D38" s="245" t="str">
        <f t="shared" si="33"/>
        <v/>
      </c>
      <c r="E38" s="248">
        <f t="shared" si="33"/>
        <v>0</v>
      </c>
      <c r="F38" s="245" t="str">
        <f t="shared" si="33"/>
        <v/>
      </c>
      <c r="G38" s="248">
        <f t="shared" si="33"/>
        <v>0</v>
      </c>
      <c r="H38" s="245" t="str">
        <f t="shared" si="33"/>
        <v/>
      </c>
      <c r="I38" s="248">
        <f t="shared" si="33"/>
        <v>0</v>
      </c>
      <c r="K38" s="245" t="str">
        <f t="shared" ref="K38:R38" si="34">AM38</f>
        <v/>
      </c>
      <c r="L38" s="248" t="str">
        <f t="shared" si="34"/>
        <v/>
      </c>
      <c r="M38" s="245" t="str">
        <f t="shared" si="34"/>
        <v/>
      </c>
      <c r="N38" s="248">
        <f t="shared" si="34"/>
        <v>0</v>
      </c>
      <c r="O38" s="245" t="str">
        <f t="shared" si="34"/>
        <v/>
      </c>
      <c r="P38" s="248">
        <f t="shared" si="34"/>
        <v>0</v>
      </c>
      <c r="Q38" s="245" t="str">
        <f t="shared" si="34"/>
        <v/>
      </c>
      <c r="R38" s="248">
        <f t="shared" si="34"/>
        <v>0</v>
      </c>
      <c r="T38" s="245" t="str">
        <f t="shared" ref="T38:AA38" si="35">AV38</f>
        <v/>
      </c>
      <c r="U38" s="248" t="str">
        <f t="shared" si="35"/>
        <v/>
      </c>
      <c r="V38" s="245" t="str">
        <f t="shared" si="35"/>
        <v/>
      </c>
      <c r="W38" s="248">
        <f t="shared" si="35"/>
        <v>0</v>
      </c>
      <c r="X38" s="245" t="str">
        <f t="shared" si="35"/>
        <v/>
      </c>
      <c r="Y38" s="248">
        <f t="shared" si="35"/>
        <v>0</v>
      </c>
      <c r="Z38" s="245" t="str">
        <f t="shared" si="35"/>
        <v/>
      </c>
      <c r="AA38" s="248">
        <f t="shared" si="35"/>
        <v>0</v>
      </c>
      <c r="AC38" s="104"/>
      <c r="AD38" s="245" t="str">
        <f>IFERROR(INDEX(#REF!,AL32),"")</f>
        <v/>
      </c>
      <c r="AE38" s="114" t="str">
        <f>IF(AG37="","",DAY(AG37) &amp; IF(AK37&lt;&gt;"","/" &amp; DAY(AK37),""))</f>
        <v/>
      </c>
      <c r="AF38" s="245" t="str">
        <f>IFERROR(INDEX(#REF!,AL33),"")</f>
        <v/>
      </c>
      <c r="AG38" s="115">
        <f>IFERROR(DAY(AH37),"")</f>
        <v>0</v>
      </c>
      <c r="AH38" s="245" t="str">
        <f>IFERROR(INDEX(#REF!,AL34),"")</f>
        <v/>
      </c>
      <c r="AI38" s="115">
        <f>IFERROR(DAY(AI37),"")</f>
        <v>0</v>
      </c>
      <c r="AJ38" s="245" t="str">
        <f>IFERROR(INDEX(#REF!,AL35),"")</f>
        <v/>
      </c>
      <c r="AK38" s="115">
        <f>IFERROR(DAY(AJ37),"")</f>
        <v>0</v>
      </c>
      <c r="AL38" s="118" t="str">
        <f>AL29</f>
        <v>          </v>
      </c>
      <c r="AM38" s="245" t="str">
        <f>IFERROR(INDEX(#REF!,AU32),"")</f>
        <v/>
      </c>
      <c r="AN38" s="114" t="str">
        <f>IF(AP37="","",DAY(AP37) &amp; IF(AT37&lt;&gt;"","/" &amp; DAY(AT37),""))</f>
        <v/>
      </c>
      <c r="AO38" s="245" t="str">
        <f>IFERROR(INDEX(#REF!,AU33),"")</f>
        <v/>
      </c>
      <c r="AP38" s="115">
        <f>IFERROR(DAY(AQ37),"")</f>
        <v>0</v>
      </c>
      <c r="AQ38" s="245" t="str">
        <f>IFERROR(INDEX(#REF!,AU34),"")</f>
        <v/>
      </c>
      <c r="AR38" s="115">
        <f>IFERROR(DAY(AR37),"")</f>
        <v>0</v>
      </c>
      <c r="AS38" s="245" t="str">
        <f>IFERROR(INDEX(#REF!,AU35),"")</f>
        <v/>
      </c>
      <c r="AT38" s="115">
        <f>IFERROR(DAY(AS37),"")</f>
        <v>0</v>
      </c>
      <c r="AU38" s="117" t="str">
        <f>AL38</f>
        <v>          </v>
      </c>
      <c r="AV38" s="245" t="str">
        <f>IFERROR(INDEX(#REF!,BD32),"")</f>
        <v/>
      </c>
      <c r="AW38" s="114" t="str">
        <f>IF(AY37="","",DAY(AY37) &amp; IF(BC37&lt;&gt;"","/" &amp; DAY(BC37),""))</f>
        <v/>
      </c>
      <c r="AX38" s="245" t="str">
        <f>IFERROR(INDEX(#REF!,BD33),"")</f>
        <v/>
      </c>
      <c r="AY38" s="115">
        <f>IFERROR(DAY(AZ37),"")</f>
        <v>0</v>
      </c>
      <c r="AZ38" s="245" t="str">
        <f>IFERROR(INDEX(#REF!,BD34),"")</f>
        <v/>
      </c>
      <c r="BA38" s="115">
        <f>IFERROR(DAY(BA37),"")</f>
        <v>0</v>
      </c>
      <c r="BB38" s="245" t="str">
        <f>IFERROR(INDEX(#REF!,BD35),"")</f>
        <v/>
      </c>
      <c r="BC38" s="115">
        <f>IFERROR(DAY(BB37),"")</f>
        <v>0</v>
      </c>
      <c r="BD38" s="119" t="str">
        <f>AU38</f>
        <v>          </v>
      </c>
    </row>
    <row r="39" spans="1:61" ht="3.75" customHeight="1">
      <c r="A39" s="105"/>
      <c r="B39" s="106"/>
      <c r="C39" s="106"/>
      <c r="D39" s="107"/>
      <c r="J39" s="108"/>
      <c r="K39" s="106"/>
      <c r="L39" s="106"/>
      <c r="M39" s="107"/>
      <c r="S39" s="108"/>
      <c r="T39" s="106"/>
      <c r="U39" s="106"/>
      <c r="V39" s="107"/>
      <c r="AC39" s="74"/>
      <c r="AD39" s="109"/>
      <c r="AE39" s="109"/>
      <c r="AF39" s="109"/>
      <c r="AG39" s="109"/>
      <c r="AH39" s="109"/>
      <c r="AI39" s="109"/>
      <c r="AJ39" s="109"/>
      <c r="AK39" s="109"/>
      <c r="AL39" s="109"/>
      <c r="AM39" s="109"/>
      <c r="AO39" s="110"/>
      <c r="AR39" s="107"/>
      <c r="AS39" s="107"/>
      <c r="AU39" s="87"/>
      <c r="AV39" s="110"/>
      <c r="AX39" s="110"/>
      <c r="BA39" s="107"/>
      <c r="BB39" s="107"/>
      <c r="BD39" s="87"/>
    </row>
    <row r="40" spans="1:61" ht="12.75" customHeight="1">
      <c r="A40" s="108"/>
      <c r="B40" s="710">
        <f t="shared" ref="B40:B54" si="36">IFERROR(AF40,"")</f>
        <v>0</v>
      </c>
      <c r="C40" s="710"/>
      <c r="D40" s="107" t="str">
        <f t="shared" ref="D40:D54" ca="1" si="37">AJ40</f>
        <v>Sri Krsna Pusya Abhiseka</v>
      </c>
      <c r="J40" s="108" t="s">
        <v>11</v>
      </c>
      <c r="K40" s="710">
        <f t="shared" ref="K40:K54" si="38">IFERROR(AO40,"")</f>
        <v>0</v>
      </c>
      <c r="L40" s="710"/>
      <c r="M40" s="107" t="str">
        <f t="shared" ref="M40:M54" ca="1" si="39">AS40</f>
        <v>Pandava Nirjala Ekadasi</v>
      </c>
      <c r="S40" s="108"/>
      <c r="T40" s="710">
        <f t="shared" ref="T40:T54" si="40">IFERROR(AX40,"")</f>
        <v>0</v>
      </c>
      <c r="U40" s="710"/>
      <c r="V40" s="107" t="str">
        <f t="shared" ref="V40:V54" ca="1" si="41">BB40</f>
        <v>Jiva Gosvami - Aparec.</v>
      </c>
      <c r="AC40" s="74"/>
      <c r="AE40" s="107"/>
      <c r="AF40" s="443"/>
      <c r="AG40" s="443"/>
      <c r="AH40" s="443"/>
      <c r="AI40" s="5" t="s">
        <v>1477</v>
      </c>
      <c r="AJ40" s="5" t="str">
        <f ca="1">'GPlan-Translations'!C203</f>
        <v>Sri Krsna Pusya Abhiseka</v>
      </c>
      <c r="AM40" s="109" t="s">
        <v>18</v>
      </c>
      <c r="AN40" s="120"/>
      <c r="AO40" s="443"/>
      <c r="AP40" s="443"/>
      <c r="AQ40" s="443"/>
      <c r="AR40" s="5" t="s">
        <v>1475</v>
      </c>
      <c r="AS40" s="5" t="str">
        <f ca="1">'GPlan-Translations'!C207</f>
        <v>Pandava Nirjala Ekadasi</v>
      </c>
      <c r="AU40" s="87"/>
      <c r="AV40" s="110" t="s">
        <v>18</v>
      </c>
      <c r="AW40" s="107"/>
      <c r="AX40" s="443"/>
      <c r="AY40" s="443"/>
      <c r="AZ40" s="443"/>
      <c r="BA40" s="5" t="s">
        <v>1445</v>
      </c>
      <c r="BB40" s="5" t="str">
        <f ca="1">'GPlan-Translations'!C180</f>
        <v>Jiva Gosvami - Aparec.</v>
      </c>
      <c r="BD40" s="87"/>
    </row>
    <row r="41" spans="1:61" ht="12.75" customHeight="1">
      <c r="A41" s="108"/>
      <c r="B41" s="710">
        <f t="shared" si="36"/>
        <v>0</v>
      </c>
      <c r="C41" s="710"/>
      <c r="D41" s="107" t="str">
        <f t="shared" ca="1" si="37"/>
        <v>Gopala Bhatta G. - Apar.</v>
      </c>
      <c r="J41" s="108"/>
      <c r="K41" s="710">
        <f t="shared" si="38"/>
        <v>0</v>
      </c>
      <c r="L41" s="710"/>
      <c r="M41" s="107" t="str">
        <f t="shared" ca="1" si="39"/>
        <v>Snana Yatra</v>
      </c>
      <c r="S41" s="108"/>
      <c r="T41" s="710">
        <f t="shared" si="40"/>
        <v>0</v>
      </c>
      <c r="U41" s="710"/>
      <c r="V41" s="107" t="str">
        <f t="shared" ca="1" si="41"/>
        <v>Bhaktivinoda Thakura - Ap.</v>
      </c>
      <c r="AC41" s="74"/>
      <c r="AE41" s="107"/>
      <c r="AF41" s="443"/>
      <c r="AG41" s="443"/>
      <c r="AH41" s="443"/>
      <c r="AI41" s="5" t="s">
        <v>1443</v>
      </c>
      <c r="AJ41" s="5" t="str">
        <f ca="1">'GPlan-Translations'!C175</f>
        <v>Gopala Bhatta G. - Apar.</v>
      </c>
      <c r="AL41" s="87"/>
      <c r="AM41" s="109" t="s">
        <v>18</v>
      </c>
      <c r="AN41" s="107"/>
      <c r="AO41" s="443"/>
      <c r="AP41" s="443"/>
      <c r="AQ41" s="443"/>
      <c r="AR41" s="5" t="s">
        <v>1483</v>
      </c>
      <c r="AS41" s="5" t="str">
        <f ca="1">'GPlan-Translations'!C200</f>
        <v>Snana Yatra</v>
      </c>
      <c r="AU41" s="87"/>
      <c r="AV41" s="110" t="s">
        <v>18</v>
      </c>
      <c r="AW41" s="107"/>
      <c r="AX41" s="443"/>
      <c r="AY41" s="443"/>
      <c r="AZ41" s="443"/>
      <c r="BA41" s="5" t="s">
        <v>1440</v>
      </c>
      <c r="BB41" s="5" t="str">
        <f ca="1">'GPlan-Translations'!C170</f>
        <v>Bhaktivinoda Thakura - Ap.</v>
      </c>
      <c r="BD41" s="87"/>
    </row>
    <row r="42" spans="1:61" ht="12.75" customHeight="1">
      <c r="A42" s="108"/>
      <c r="B42" s="710">
        <f t="shared" si="36"/>
        <v>0</v>
      </c>
      <c r="C42" s="710"/>
      <c r="D42" s="107" t="str">
        <f t="shared" ca="1" si="37"/>
        <v>Raghunatha Dasa G. - Ap.</v>
      </c>
      <c r="J42" s="108"/>
      <c r="K42" s="710">
        <f t="shared" si="38"/>
        <v>0</v>
      </c>
      <c r="L42" s="710"/>
      <c r="M42" s="107" t="str">
        <f t="shared" ca="1" si="39"/>
        <v>Gundica Marjana</v>
      </c>
      <c r="S42" s="108"/>
      <c r="T42" s="710">
        <f t="shared" si="40"/>
        <v>0</v>
      </c>
      <c r="U42" s="710"/>
      <c r="V42" s="107" t="str">
        <f t="shared" ca="1" si="41"/>
        <v>Prabhupada - aceita sannyasa</v>
      </c>
      <c r="AC42" s="74"/>
      <c r="AE42" s="107"/>
      <c r="AF42" s="443"/>
      <c r="AG42" s="443"/>
      <c r="AH42" s="443"/>
      <c r="AI42" s="5" t="s">
        <v>1453</v>
      </c>
      <c r="AJ42" s="5" t="str">
        <f ca="1">'GPlan-Translations'!C192</f>
        <v>Raghunatha Dasa G. - Ap.</v>
      </c>
      <c r="AL42" s="87"/>
      <c r="AM42" s="109" t="s">
        <v>18</v>
      </c>
      <c r="AN42" s="107"/>
      <c r="AO42" s="443"/>
      <c r="AP42" s="443"/>
      <c r="AQ42" s="443"/>
      <c r="AR42" s="5" t="s">
        <v>1476</v>
      </c>
      <c r="AS42" s="5" t="str">
        <f ca="1">'GPlan-Translations'!C177</f>
        <v>Gundica Marjana</v>
      </c>
      <c r="AU42" s="87"/>
      <c r="AV42" s="110" t="s">
        <v>18</v>
      </c>
      <c r="AW42" s="107"/>
      <c r="AX42" s="443"/>
      <c r="AY42" s="443"/>
      <c r="AZ42" s="443"/>
      <c r="BA42" s="5" t="s">
        <v>1431</v>
      </c>
      <c r="BB42" s="5" t="str">
        <f ca="1">'GPlan-Translations'!C186</f>
        <v>Prabhupada - aceita sannyasa</v>
      </c>
      <c r="BD42" s="87"/>
    </row>
    <row r="43" spans="1:61">
      <c r="A43" s="108" t="s">
        <v>11</v>
      </c>
      <c r="B43" s="710">
        <f t="shared" si="36"/>
        <v>0</v>
      </c>
      <c r="C43" s="710"/>
      <c r="D43" s="107" t="str">
        <f t="shared" ca="1" si="37"/>
        <v>Advaita Acarya - Aparec.</v>
      </c>
      <c r="J43" s="108"/>
      <c r="K43" s="710">
        <f t="shared" si="38"/>
        <v>0</v>
      </c>
      <c r="L43" s="710"/>
      <c r="M43" s="107" t="str">
        <f t="shared" ca="1" si="39"/>
        <v>Ratha Yatra</v>
      </c>
      <c r="S43" s="108"/>
      <c r="T43" s="710">
        <f t="shared" si="40"/>
        <v>0</v>
      </c>
      <c r="U43" s="710"/>
      <c r="V43" s="107" t="str">
        <f t="shared" ca="1" si="41"/>
        <v>Prabhupada - chega aos EUA</v>
      </c>
      <c r="AC43" s="104"/>
      <c r="AE43" s="107"/>
      <c r="AF43" s="443"/>
      <c r="AG43" s="443"/>
      <c r="AH43" s="443"/>
      <c r="AI43" s="5" t="s">
        <v>1437</v>
      </c>
      <c r="AJ43" s="5" t="str">
        <f ca="1">'GPlan-Translations'!C166</f>
        <v>Advaita Acarya - Aparec.</v>
      </c>
      <c r="AL43" s="87"/>
      <c r="AM43" s="109" t="s">
        <v>18</v>
      </c>
      <c r="AN43" s="107"/>
      <c r="AO43" s="443"/>
      <c r="AP43" s="443"/>
      <c r="AQ43" s="443"/>
      <c r="AR43" s="5" t="s">
        <v>1484</v>
      </c>
      <c r="AS43" s="5" t="str">
        <f ca="1">'GPlan-Translations'!C195</f>
        <v>Ratha Yatra</v>
      </c>
      <c r="AU43" s="87"/>
      <c r="AV43" s="110" t="s">
        <v>18</v>
      </c>
      <c r="AW43" s="107"/>
      <c r="AX43" s="443"/>
      <c r="AY43" s="443"/>
      <c r="AZ43" s="443"/>
      <c r="BA43" s="5" t="s">
        <v>1451</v>
      </c>
      <c r="BB43" s="5" t="str">
        <f ca="1">'GPlan-Translations'!C187</f>
        <v>Prabhupada - chega aos EUA</v>
      </c>
      <c r="BD43" s="87"/>
    </row>
    <row r="44" spans="1:61">
      <c r="A44" s="108"/>
      <c r="B44" s="710">
        <f t="shared" si="36"/>
        <v>0</v>
      </c>
      <c r="C44" s="710"/>
      <c r="D44" s="107" t="str">
        <f t="shared" ca="1" si="37"/>
        <v>Varaha Dvadasi</v>
      </c>
      <c r="J44" s="108"/>
      <c r="K44" s="710">
        <f t="shared" si="38"/>
        <v>0</v>
      </c>
      <c r="L44" s="710"/>
      <c r="M44" s="107" t="str">
        <f t="shared" ca="1" si="39"/>
        <v>Sanatana Gosvami - Des.</v>
      </c>
      <c r="S44" s="108"/>
      <c r="T44" s="710">
        <f t="shared" si="40"/>
        <v>0</v>
      </c>
      <c r="U44" s="710"/>
      <c r="V44" s="107" t="str">
        <f t="shared" ca="1" si="41"/>
        <v>Ramacandra Vijayotsava</v>
      </c>
      <c r="AC44" s="104"/>
      <c r="AE44" s="107"/>
      <c r="AF44" s="443"/>
      <c r="AG44" s="443"/>
      <c r="AH44" s="443"/>
      <c r="AI44" s="5" t="s">
        <v>1458</v>
      </c>
      <c r="AJ44" s="5" t="str">
        <f ca="1">'GPlan-Translations'!C210</f>
        <v>Varaha Dvadasi</v>
      </c>
      <c r="AL44" s="87"/>
      <c r="AM44" s="109" t="s">
        <v>18</v>
      </c>
      <c r="AN44" s="107"/>
      <c r="AO44" s="443"/>
      <c r="AP44" s="443"/>
      <c r="AQ44" s="443"/>
      <c r="AR44" s="5" t="s">
        <v>1436</v>
      </c>
      <c r="AS44" s="5" t="str">
        <f ca="1">'GPlan-Translations'!C197</f>
        <v>Sanatana Gosvami - Des.</v>
      </c>
      <c r="AU44" s="87"/>
      <c r="AV44" s="110" t="s">
        <v>18</v>
      </c>
      <c r="AW44" s="107"/>
      <c r="AX44" s="443"/>
      <c r="AY44" s="443"/>
      <c r="AZ44" s="443"/>
      <c r="BA44" s="5" t="s">
        <v>1478</v>
      </c>
      <c r="BB44" s="5" t="str">
        <f ca="1">'GPlan-Translations'!C194</f>
        <v>Ramacandra Vijayotsava</v>
      </c>
      <c r="BD44" s="87"/>
    </row>
    <row r="45" spans="1:61">
      <c r="A45" s="108" t="s">
        <v>11</v>
      </c>
      <c r="B45" s="710">
        <f t="shared" si="36"/>
        <v>0</v>
      </c>
      <c r="C45" s="710"/>
      <c r="D45" s="107" t="str">
        <f t="shared" ca="1" si="37"/>
        <v>Nityananda Trayodasi</v>
      </c>
      <c r="J45" s="108"/>
      <c r="K45" s="710">
        <f t="shared" si="38"/>
        <v>0</v>
      </c>
      <c r="L45" s="710"/>
      <c r="M45" s="107" t="str">
        <f t="shared" ca="1" si="39"/>
        <v>ISKCON - fundação em NY</v>
      </c>
      <c r="S45" s="108"/>
      <c r="T45" s="710">
        <f t="shared" si="40"/>
        <v>0</v>
      </c>
      <c r="U45" s="710"/>
      <c r="V45" s="107" t="str">
        <f t="shared" ca="1" si="41"/>
        <v>Raghunatha Bhatta G. - Des.</v>
      </c>
      <c r="AC45" s="104"/>
      <c r="AE45" s="107"/>
      <c r="AF45" s="443"/>
      <c r="AG45" s="443"/>
      <c r="AH45" s="443"/>
      <c r="AI45" s="5" t="s">
        <v>1447</v>
      </c>
      <c r="AJ45" s="5" t="str">
        <f ca="1">'GPlan-Translations'!C182</f>
        <v>Nityananda Trayodasi</v>
      </c>
      <c r="AL45" s="87"/>
      <c r="AM45" s="109" t="s">
        <v>18</v>
      </c>
      <c r="AN45" s="107"/>
      <c r="AO45" s="443"/>
      <c r="AP45" s="443"/>
      <c r="AQ45" s="443"/>
      <c r="AR45" s="5" t="s">
        <v>1430</v>
      </c>
      <c r="AS45" s="5" t="str">
        <f ca="1">'GPlan-Translations'!C178</f>
        <v>ISKCON - fundação em NY</v>
      </c>
      <c r="AU45" s="87"/>
      <c r="AV45" s="110" t="s">
        <v>18</v>
      </c>
      <c r="AW45" s="107"/>
      <c r="AX45" s="443"/>
      <c r="AY45" s="443"/>
      <c r="AZ45" s="443"/>
      <c r="BA45" s="5" t="s">
        <v>1434</v>
      </c>
      <c r="BB45" s="5" t="str">
        <f ca="1">'GPlan-Translations'!C191</f>
        <v>Raghunatha Bhatta G. - Des.</v>
      </c>
      <c r="BD45" s="87"/>
    </row>
    <row r="46" spans="1:61">
      <c r="A46" s="107"/>
      <c r="B46" s="710">
        <f t="shared" si="36"/>
        <v>0</v>
      </c>
      <c r="C46" s="710"/>
      <c r="D46" s="107" t="str">
        <f t="shared" ca="1" si="37"/>
        <v>Sri Krsna Madhura Utsava</v>
      </c>
      <c r="J46" s="108"/>
      <c r="K46" s="710">
        <f t="shared" si="38"/>
        <v>0</v>
      </c>
      <c r="L46" s="710"/>
      <c r="M46" s="107" t="str">
        <f t="shared" ca="1" si="39"/>
        <v>Jhulana Yatra começa</v>
      </c>
      <c r="S46" s="108"/>
      <c r="T46" s="710">
        <f t="shared" si="40"/>
        <v>0</v>
      </c>
      <c r="U46" s="710"/>
      <c r="V46" s="107" t="str">
        <f t="shared" ca="1" si="41"/>
        <v>Sri Krsna Saradiya Rasayatra</v>
      </c>
      <c r="AC46" s="104"/>
      <c r="AE46" s="107"/>
      <c r="AF46" s="443"/>
      <c r="AG46" s="443"/>
      <c r="AH46" s="443"/>
      <c r="AI46" s="5" t="s">
        <v>1486</v>
      </c>
      <c r="AJ46" s="5" t="str">
        <f ca="1">'GPlan-Translations'!C202</f>
        <v>Sri Krsna Madhura Utsava</v>
      </c>
      <c r="AL46" s="87"/>
      <c r="AM46" s="109" t="s">
        <v>18</v>
      </c>
      <c r="AN46" s="107"/>
      <c r="AO46" s="443"/>
      <c r="AP46" s="443"/>
      <c r="AQ46" s="443"/>
      <c r="AR46" s="5" t="s">
        <v>1444</v>
      </c>
      <c r="AS46" s="5" t="str">
        <f ca="1">'GPlan-Translations'!C179</f>
        <v>Jhulana Yatra começa</v>
      </c>
      <c r="AU46" s="87"/>
      <c r="AV46" s="110" t="s">
        <v>18</v>
      </c>
      <c r="AW46" s="107"/>
      <c r="AX46" s="443"/>
      <c r="AY46" s="443"/>
      <c r="AZ46" s="443"/>
      <c r="BA46" s="5" t="s">
        <v>1479</v>
      </c>
      <c r="BB46" s="5" t="str">
        <f ca="1">'GPlan-Translations'!C205</f>
        <v>Sri Krsna Saradiya Rasayatra</v>
      </c>
      <c r="BD46" s="87"/>
    </row>
    <row r="47" spans="1:61">
      <c r="A47" s="108"/>
      <c r="B47" s="710">
        <f t="shared" si="36"/>
        <v>0</v>
      </c>
      <c r="C47" s="710"/>
      <c r="D47" s="107" t="str">
        <f t="shared" ca="1" si="37"/>
        <v>Srila Bhaktisiddhanta - Ap.</v>
      </c>
      <c r="J47" s="108"/>
      <c r="K47" s="710">
        <f t="shared" si="38"/>
        <v>0</v>
      </c>
      <c r="L47" s="710"/>
      <c r="M47" s="107" t="str">
        <f t="shared" ca="1" si="39"/>
        <v>Rupa Gosvami - Desap.</v>
      </c>
      <c r="S47" s="108"/>
      <c r="T47" s="710">
        <f t="shared" si="40"/>
        <v>0</v>
      </c>
      <c r="U47" s="710"/>
      <c r="V47" s="107" t="str">
        <f t="shared" ca="1" si="41"/>
        <v>Radha Kunda - Aparecimento</v>
      </c>
      <c r="AA47" s="108"/>
      <c r="AC47" s="104"/>
      <c r="AE47" s="107"/>
      <c r="AF47" s="443"/>
      <c r="AG47" s="443"/>
      <c r="AH47" s="443"/>
      <c r="AI47" s="5" t="s">
        <v>1439</v>
      </c>
      <c r="AJ47" s="5" t="str">
        <f ca="1">'GPlan-Translations'!C169</f>
        <v>Srila Bhaktisiddhanta - Ap.</v>
      </c>
      <c r="AL47" s="87"/>
      <c r="AM47" s="109" t="s">
        <v>18</v>
      </c>
      <c r="AN47" s="107"/>
      <c r="AO47" s="443"/>
      <c r="AP47" s="443"/>
      <c r="AQ47" s="443"/>
      <c r="AR47" s="5" t="s">
        <v>1435</v>
      </c>
      <c r="AS47" s="5" t="str">
        <f ca="1">'GPlan-Translations'!C196</f>
        <v>Rupa Gosvami - Desap.</v>
      </c>
      <c r="AU47" s="87"/>
      <c r="AV47" s="110" t="s">
        <v>18</v>
      </c>
      <c r="AW47" s="107"/>
      <c r="AX47" s="443"/>
      <c r="AY47" s="443"/>
      <c r="AZ47" s="443"/>
      <c r="BA47" s="5" t="s">
        <v>1428</v>
      </c>
      <c r="BB47" s="5" t="str">
        <f ca="1">'GPlan-Translations'!C189</f>
        <v>Radha Kunda - Aparecimento</v>
      </c>
      <c r="BD47" s="87"/>
    </row>
    <row r="48" spans="1:61">
      <c r="A48" s="108" t="s">
        <v>11</v>
      </c>
      <c r="B48" s="710">
        <f t="shared" si="36"/>
        <v>0</v>
      </c>
      <c r="C48" s="710"/>
      <c r="D48" s="107" t="str">
        <f t="shared" ca="1" si="37"/>
        <v>Gaura Purnima</v>
      </c>
      <c r="J48" s="108" t="s">
        <v>11</v>
      </c>
      <c r="K48" s="710">
        <f t="shared" si="38"/>
        <v>0</v>
      </c>
      <c r="L48" s="710"/>
      <c r="M48" s="107" t="str">
        <f t="shared" ca="1" si="39"/>
        <v>Senhor Balarama - Aparec.</v>
      </c>
      <c r="S48" s="108"/>
      <c r="T48" s="710">
        <f>IFERROR(AX48,"")</f>
        <v>0</v>
      </c>
      <c r="U48" s="710"/>
      <c r="V48" s="107" t="str">
        <f t="shared" ca="1" si="41"/>
        <v>Govardhana Puja</v>
      </c>
      <c r="AC48" s="104"/>
      <c r="AE48" s="107"/>
      <c r="AF48" s="443"/>
      <c r="AG48" s="443"/>
      <c r="AH48" s="443"/>
      <c r="AI48" s="5" t="s">
        <v>1441</v>
      </c>
      <c r="AJ48" s="5" t="str">
        <f ca="1">'GPlan-Translations'!C171</f>
        <v>Gaura Purnima</v>
      </c>
      <c r="AL48" s="87"/>
      <c r="AM48" s="109" t="s">
        <v>18</v>
      </c>
      <c r="AN48" s="107"/>
      <c r="AO48" s="443"/>
      <c r="AP48" s="443"/>
      <c r="AQ48" s="443"/>
      <c r="AR48" s="5" t="s">
        <v>1438</v>
      </c>
      <c r="AS48" s="5" t="str">
        <f ca="1">'GPlan-Translations'!C167</f>
        <v>Senhor Balarama - Aparec.</v>
      </c>
      <c r="AU48" s="87"/>
      <c r="AV48" s="110" t="s">
        <v>18</v>
      </c>
      <c r="AW48" s="107"/>
      <c r="AX48" s="443"/>
      <c r="AY48" s="443"/>
      <c r="AZ48" s="443"/>
      <c r="BA48" s="5" t="s">
        <v>1480</v>
      </c>
      <c r="BB48" s="5" t="str">
        <f ca="1">'GPlan-Translations'!C176</f>
        <v>Govardhana Puja</v>
      </c>
      <c r="BD48" s="87"/>
    </row>
    <row r="49" spans="1:56">
      <c r="A49" s="108"/>
      <c r="B49" s="710">
        <f t="shared" si="36"/>
        <v>0</v>
      </c>
      <c r="C49" s="710"/>
      <c r="D49" s="107" t="str">
        <f t="shared" ca="1" si="37"/>
        <v>Srivasa Pandita - Aparec.</v>
      </c>
      <c r="J49" s="108"/>
      <c r="K49" s="710">
        <f t="shared" si="38"/>
        <v>0</v>
      </c>
      <c r="L49" s="710"/>
      <c r="M49" s="107" t="str">
        <f t="shared" ca="1" si="39"/>
        <v>Prabhupada - ida para os EUA</v>
      </c>
      <c r="S49" s="108"/>
      <c r="T49" s="710">
        <f>IFERROR(AX49,"")</f>
        <v>0</v>
      </c>
      <c r="U49" s="710"/>
      <c r="V49" s="107" t="str">
        <f t="shared" ca="1" si="41"/>
        <v>Dipa dana, Dipavali</v>
      </c>
      <c r="AC49" s="104"/>
      <c r="AE49" s="107"/>
      <c r="AF49" s="443"/>
      <c r="AG49" s="443"/>
      <c r="AH49" s="443"/>
      <c r="AI49" s="5" t="s">
        <v>1457</v>
      </c>
      <c r="AJ49" s="5" t="str">
        <f ca="1">'GPlan-Translations'!C206</f>
        <v>Srivasa Pandita - Aparec.</v>
      </c>
      <c r="AL49" s="87"/>
      <c r="AM49" s="109" t="s">
        <v>18</v>
      </c>
      <c r="AN49" s="107"/>
      <c r="AO49" s="443"/>
      <c r="AP49" s="443"/>
      <c r="AQ49" s="443"/>
      <c r="AR49" s="5" t="s">
        <v>1450</v>
      </c>
      <c r="AS49" s="5" t="str">
        <f ca="1">'GPlan-Translations'!C188</f>
        <v>Prabhupada - ida para os EUA</v>
      </c>
      <c r="AU49" s="87"/>
      <c r="AV49" s="110" t="s">
        <v>18</v>
      </c>
      <c r="AW49" s="107"/>
      <c r="AX49" s="443"/>
      <c r="AY49" s="443"/>
      <c r="AZ49" s="443"/>
      <c r="BA49" s="5" t="s">
        <v>1481</v>
      </c>
      <c r="BB49" s="5" t="str">
        <f ca="1">'GPlan-Translations'!C172</f>
        <v>Dipa dana, Dipavali</v>
      </c>
      <c r="BD49" s="87"/>
    </row>
    <row r="50" spans="1:56">
      <c r="A50" s="108" t="s">
        <v>11</v>
      </c>
      <c r="B50" s="710">
        <f t="shared" si="36"/>
        <v>0</v>
      </c>
      <c r="C50" s="710"/>
      <c r="D50" s="107" t="str">
        <f t="shared" ca="1" si="37"/>
        <v>Rama Navami</v>
      </c>
      <c r="J50" s="108" t="s">
        <v>11</v>
      </c>
      <c r="K50" s="710">
        <f t="shared" si="38"/>
        <v>0</v>
      </c>
      <c r="L50" s="710"/>
      <c r="M50" s="107" t="str">
        <f t="shared" ca="1" si="39"/>
        <v>Sri Krsna Janmastami</v>
      </c>
      <c r="S50" s="108" t="s">
        <v>11</v>
      </c>
      <c r="T50" s="710">
        <f t="shared" si="40"/>
        <v>0</v>
      </c>
      <c r="U50" s="710"/>
      <c r="V50" s="107" t="str">
        <f t="shared" ca="1" si="41"/>
        <v>Srila Prabhupada - Desap.</v>
      </c>
      <c r="AB50" s="107"/>
      <c r="AC50" s="104"/>
      <c r="AE50" s="107"/>
      <c r="AF50" s="443"/>
      <c r="AG50" s="443"/>
      <c r="AH50" s="443"/>
      <c r="AI50" s="5" t="s">
        <v>1454</v>
      </c>
      <c r="AJ50" s="5" t="str">
        <f ca="1">'GPlan-Translations'!C193</f>
        <v>Rama Navami</v>
      </c>
      <c r="AM50" s="109" t="s">
        <v>18</v>
      </c>
      <c r="AN50" s="107"/>
      <c r="AO50" s="443"/>
      <c r="AP50" s="443"/>
      <c r="AQ50" s="443"/>
      <c r="AR50" s="5" t="s">
        <v>1446</v>
      </c>
      <c r="AS50" s="5" t="str">
        <f ca="1">'GPlan-Translations'!C181</f>
        <v>Sri Krsna Janmastami</v>
      </c>
      <c r="AV50" s="110" t="s">
        <v>18</v>
      </c>
      <c r="AW50" s="107"/>
      <c r="AX50" s="443"/>
      <c r="AY50" s="443"/>
      <c r="AZ50" s="443"/>
      <c r="BA50" s="5" t="s">
        <v>1433</v>
      </c>
      <c r="BB50" s="5" t="str">
        <f ca="1">'GPlan-Translations'!C185</f>
        <v>Srila Prabhupada - Desap.</v>
      </c>
    </row>
    <row r="51" spans="1:56">
      <c r="A51" s="108"/>
      <c r="B51" s="710">
        <f t="shared" si="36"/>
        <v>0</v>
      </c>
      <c r="C51" s="710"/>
      <c r="D51" s="107" t="str">
        <f t="shared" ca="1" si="37"/>
        <v>Sri Balarama Rasayatra</v>
      </c>
      <c r="J51" s="108" t="s">
        <v>11</v>
      </c>
      <c r="K51" s="710">
        <f t="shared" si="38"/>
        <v>0</v>
      </c>
      <c r="L51" s="710"/>
      <c r="M51" s="107" t="str">
        <f t="shared" ca="1" si="39"/>
        <v>Srila Prabhupada - Aparec.</v>
      </c>
      <c r="S51" s="108" t="s">
        <v>11</v>
      </c>
      <c r="T51" s="710">
        <f t="shared" si="40"/>
        <v>0</v>
      </c>
      <c r="U51" s="710"/>
      <c r="V51" s="107" t="str">
        <f t="shared" ca="1" si="41"/>
        <v>Srila Gaura Kisora - Desap.</v>
      </c>
      <c r="AA51" s="108"/>
      <c r="AB51" s="107"/>
      <c r="AC51" s="104"/>
      <c r="AE51" s="107"/>
      <c r="AF51" s="443"/>
      <c r="AG51" s="443"/>
      <c r="AH51" s="443"/>
      <c r="AI51" s="5" t="s">
        <v>1487</v>
      </c>
      <c r="AJ51" s="5" t="str">
        <f ca="1">'GPlan-Translations'!C201</f>
        <v>Sri Balarama Rasayatra</v>
      </c>
      <c r="AM51" s="109" t="s">
        <v>18</v>
      </c>
      <c r="AN51" s="107"/>
      <c r="AO51" s="443"/>
      <c r="AP51" s="443"/>
      <c r="AQ51" s="443"/>
      <c r="AR51" s="5" t="s">
        <v>1449</v>
      </c>
      <c r="AS51" s="5" t="str">
        <f ca="1">'GPlan-Translations'!C184</f>
        <v>Srila Prabhupada - Aparec.</v>
      </c>
      <c r="AV51" s="110" t="s">
        <v>18</v>
      </c>
      <c r="AW51" s="107"/>
      <c r="AX51" s="443"/>
      <c r="AY51" s="443"/>
      <c r="AZ51" s="443"/>
      <c r="BA51" s="5" t="s">
        <v>1432</v>
      </c>
      <c r="BB51" s="5" t="str">
        <f ca="1">'GPlan-Translations'!C174</f>
        <v>Srila Gaura Kisora - Desap.</v>
      </c>
    </row>
    <row r="52" spans="1:56">
      <c r="A52" s="108"/>
      <c r="B52" s="710">
        <f t="shared" si="36"/>
        <v>0</v>
      </c>
      <c r="C52" s="710"/>
      <c r="D52" s="107" t="str">
        <f t="shared" ca="1" si="37"/>
        <v>Gadadhara Pandita - Ap.</v>
      </c>
      <c r="J52" s="108"/>
      <c r="K52" s="710">
        <f t="shared" si="38"/>
        <v>0</v>
      </c>
      <c r="L52" s="710"/>
      <c r="M52" s="107" t="str">
        <f t="shared" ca="1" si="39"/>
        <v>Sita Thakurani(Sri Advaita)-Ap.</v>
      </c>
      <c r="S52" s="108"/>
      <c r="T52" s="710">
        <f t="shared" si="40"/>
        <v>0</v>
      </c>
      <c r="U52" s="710"/>
      <c r="V52" s="107" t="str">
        <f t="shared" ca="1" si="41"/>
        <v>Sri Krsna Rasayatra</v>
      </c>
      <c r="AC52" s="104"/>
      <c r="AE52" s="107"/>
      <c r="AF52" s="443"/>
      <c r="AG52" s="443"/>
      <c r="AH52" s="443"/>
      <c r="AI52" s="5" t="s">
        <v>1442</v>
      </c>
      <c r="AJ52" s="5" t="str">
        <f ca="1">'GPlan-Translations'!C173</f>
        <v>Gadadhara Pandita - Ap.</v>
      </c>
      <c r="AM52" s="109" t="s">
        <v>18</v>
      </c>
      <c r="AN52" s="107"/>
      <c r="AO52" s="443"/>
      <c r="AP52" s="443"/>
      <c r="AQ52" s="443"/>
      <c r="AR52" s="5" t="s">
        <v>1456</v>
      </c>
      <c r="AS52" s="5" t="str">
        <f ca="1">'GPlan-Translations'!C199</f>
        <v>Sita Thakurani(Sri Advaita)-Ap.</v>
      </c>
      <c r="AV52" s="110" t="s">
        <v>18</v>
      </c>
      <c r="AW52" s="107"/>
      <c r="AX52" s="443"/>
      <c r="AY52" s="443"/>
      <c r="AZ52" s="443"/>
      <c r="BA52" s="5" t="s">
        <v>1482</v>
      </c>
      <c r="BB52" s="5" t="str">
        <f ca="1">'GPlan-Translations'!C204</f>
        <v>Sri Krsna Rasayatra</v>
      </c>
    </row>
    <row r="53" spans="1:56">
      <c r="A53" s="108"/>
      <c r="B53" s="710">
        <f t="shared" si="36"/>
        <v>0</v>
      </c>
      <c r="C53" s="710"/>
      <c r="D53" s="107" t="str">
        <f t="shared" ca="1" si="37"/>
        <v>Sita Devi (Sri Rama) - Ap.</v>
      </c>
      <c r="J53" s="108"/>
      <c r="K53" s="710">
        <f t="shared" si="38"/>
        <v>0</v>
      </c>
      <c r="L53" s="710"/>
      <c r="M53" s="107" t="str">
        <f t="shared" ca="1" si="39"/>
        <v>Radhastami</v>
      </c>
      <c r="S53" s="108"/>
      <c r="T53" s="710">
        <f t="shared" si="40"/>
        <v>0</v>
      </c>
      <c r="U53" s="710"/>
      <c r="V53" s="107" t="str">
        <f t="shared" ca="1" si="41"/>
        <v>Tulasi-Saligrama Vivaha</v>
      </c>
      <c r="AC53" s="104"/>
      <c r="AE53" s="107"/>
      <c r="AF53" s="443"/>
      <c r="AG53" s="443"/>
      <c r="AH53" s="443"/>
      <c r="AI53" s="5" t="s">
        <v>1455</v>
      </c>
      <c r="AJ53" s="5" t="str">
        <f ca="1">'GPlan-Translations'!C198</f>
        <v>Sita Devi (Sri Rama) - Ap.</v>
      </c>
      <c r="AM53" s="109" t="s">
        <v>18</v>
      </c>
      <c r="AN53" s="107"/>
      <c r="AO53" s="443"/>
      <c r="AP53" s="443"/>
      <c r="AQ53" s="443"/>
      <c r="AR53" s="5" t="s">
        <v>1452</v>
      </c>
      <c r="AS53" s="5" t="str">
        <f ca="1">'GPlan-Translations'!C190</f>
        <v>Radhastami</v>
      </c>
      <c r="AV53" s="110" t="s">
        <v>18</v>
      </c>
      <c r="AW53" s="107"/>
      <c r="AX53" s="443"/>
      <c r="AY53" s="443"/>
      <c r="AZ53" s="443"/>
      <c r="BA53" s="5" t="s">
        <v>1459</v>
      </c>
      <c r="BB53" s="5" t="str">
        <f ca="1">'GPlan-Translations'!C208</f>
        <v>Tulasi-Saligrama Vivaha</v>
      </c>
    </row>
    <row r="54" spans="1:56">
      <c r="A54" s="108" t="s">
        <v>11</v>
      </c>
      <c r="B54" s="710">
        <f t="shared" si="36"/>
        <v>0</v>
      </c>
      <c r="C54" s="710"/>
      <c r="D54" s="107" t="str">
        <f t="shared" ca="1" si="37"/>
        <v>Nrsimha Caturdasi</v>
      </c>
      <c r="J54" s="108"/>
      <c r="K54" s="710">
        <f t="shared" si="38"/>
        <v>0</v>
      </c>
      <c r="L54" s="710"/>
      <c r="M54" s="107" t="str">
        <f t="shared" ca="1" si="39"/>
        <v>Sri Vamana Dvadasi</v>
      </c>
      <c r="S54" s="108"/>
      <c r="T54" s="710">
        <f t="shared" si="40"/>
        <v>0</v>
      </c>
      <c r="U54" s="710"/>
      <c r="V54" s="107" t="str">
        <f t="shared" ca="1" si="41"/>
        <v>Bhagavad-gita - Advento</v>
      </c>
      <c r="AC54" s="104"/>
      <c r="AE54" s="107"/>
      <c r="AF54" s="443"/>
      <c r="AG54" s="443"/>
      <c r="AH54" s="443"/>
      <c r="AI54" s="5" t="s">
        <v>1448</v>
      </c>
      <c r="AJ54" s="5" t="str">
        <f ca="1">'GPlan-Translations'!C183</f>
        <v>Nrsimha Caturdasi</v>
      </c>
      <c r="AM54" s="109" t="s">
        <v>18</v>
      </c>
      <c r="AN54" s="107"/>
      <c r="AO54" s="443"/>
      <c r="AP54" s="443"/>
      <c r="AQ54" s="443"/>
      <c r="AR54" s="5" t="s">
        <v>1485</v>
      </c>
      <c r="AS54" s="5" t="str">
        <f ca="1">'GPlan-Translations'!C209</f>
        <v>Sri Vamana Dvadasi</v>
      </c>
      <c r="AV54" s="110" t="s">
        <v>18</v>
      </c>
      <c r="AW54" s="107"/>
      <c r="AX54" s="443"/>
      <c r="AY54" s="443"/>
      <c r="AZ54" s="443"/>
      <c r="BA54" s="5" t="s">
        <v>1429</v>
      </c>
      <c r="BB54" s="5" t="str">
        <f ca="1">'GPlan-Translations'!C168</f>
        <v>Bhagavad-gita - Advento</v>
      </c>
    </row>
    <row r="55" spans="1:56"/>
    <row r="56" spans="1:56" hidden="1"/>
    <row r="57" spans="1:56" hidden="1"/>
  </sheetData>
  <mergeCells count="62">
    <mergeCell ref="B54:C54"/>
    <mergeCell ref="K54:L54"/>
    <mergeCell ref="T54:U54"/>
    <mergeCell ref="B52:C52"/>
    <mergeCell ref="K52:L52"/>
    <mergeCell ref="T52:U52"/>
    <mergeCell ref="B53:C53"/>
    <mergeCell ref="K53:L53"/>
    <mergeCell ref="T53:U53"/>
    <mergeCell ref="B50:C50"/>
    <mergeCell ref="K50:L50"/>
    <mergeCell ref="T50:U50"/>
    <mergeCell ref="B51:C51"/>
    <mergeCell ref="K51:L51"/>
    <mergeCell ref="T51:U51"/>
    <mergeCell ref="B48:C48"/>
    <mergeCell ref="K48:L48"/>
    <mergeCell ref="T49:U49"/>
    <mergeCell ref="B49:C49"/>
    <mergeCell ref="K49:L49"/>
    <mergeCell ref="T48:U48"/>
    <mergeCell ref="B46:C46"/>
    <mergeCell ref="K46:L46"/>
    <mergeCell ref="T46:U46"/>
    <mergeCell ref="B47:C47"/>
    <mergeCell ref="K47:L47"/>
    <mergeCell ref="T47:U47"/>
    <mergeCell ref="B44:C44"/>
    <mergeCell ref="K44:L44"/>
    <mergeCell ref="T44:U44"/>
    <mergeCell ref="B45:C45"/>
    <mergeCell ref="K45:L45"/>
    <mergeCell ref="T45:U45"/>
    <mergeCell ref="B43:C43"/>
    <mergeCell ref="K43:L43"/>
    <mergeCell ref="T43:U43"/>
    <mergeCell ref="B41:C41"/>
    <mergeCell ref="K41:L41"/>
    <mergeCell ref="T41:U41"/>
    <mergeCell ref="B42:C42"/>
    <mergeCell ref="K42:L42"/>
    <mergeCell ref="T42:U42"/>
    <mergeCell ref="X37:AA37"/>
    <mergeCell ref="X19:AA19"/>
    <mergeCell ref="U21:AA21"/>
    <mergeCell ref="X28:AA28"/>
    <mergeCell ref="B40:C40"/>
    <mergeCell ref="K40:L40"/>
    <mergeCell ref="T40:U40"/>
    <mergeCell ref="U1:AA1"/>
    <mergeCell ref="X10:AA10"/>
    <mergeCell ref="C30:I30"/>
    <mergeCell ref="L30:R30"/>
    <mergeCell ref="U30:AA30"/>
    <mergeCell ref="C21:I21"/>
    <mergeCell ref="L21:R21"/>
    <mergeCell ref="C12:I12"/>
    <mergeCell ref="L12:R12"/>
    <mergeCell ref="U12:AA12"/>
    <mergeCell ref="C3:I3"/>
    <mergeCell ref="L3:R3"/>
    <mergeCell ref="U3:AA3"/>
  </mergeCells>
  <conditionalFormatting sqref="C5:G10 I5:I10 H5:H9 L5:P10 R5:R10 Q5:Q9 U5:AA9 U10:X10 C14:I19 L14:R19 U14:AA18 C23:I28 L23:R28 U23:AA27 C32:I37 L32:R37 U32:AA36 U19:X19 U28:X28 U37:X37">
    <cfRule type="expression" dxfId="47" priority="2" stopIfTrue="1">
      <formula>AE5="H"</formula>
    </cfRule>
    <cfRule type="expression" dxfId="46" priority="21" stopIfTrue="1">
      <formula>AE5="E"</formula>
    </cfRule>
    <cfRule type="expression" dxfId="45" priority="22" stopIfTrue="1">
      <formula>AE5="C"</formula>
    </cfRule>
  </conditionalFormatting>
  <conditionalFormatting sqref="C5:I9 C10:D10 L5:R9 L10:M10 U5:AA9 U10:V10 C14:I18 C19:D19 L14:R18 L19:M19 U14:AA18 U19:V19 C23:I27 C28:D28 L23:R27 L28:M28 U23:AA27 U28:V28 C32:I36 C37:D37 L32:R36 L37:M37 U32:AA36 U37:V37">
    <cfRule type="expression" dxfId="44" priority="1" stopIfTrue="1">
      <formula>AE5="S"</formula>
    </cfRule>
  </conditionalFormatting>
  <conditionalFormatting sqref="C5:I9 C10:D10 L5:R9 L10:M10 U5:AA9 U10:V10 C14:I18 C19:D19 L14:R18 L19:M19 U14:AA18 U19:V19 C23:I27 C28:D28 L23:R27 L28:M28 U23:AA27 U28:V28 C32:I36 C37:D37 L32:R36 L37:M37 U32:AA36 U37:V37">
    <cfRule type="expression" dxfId="43" priority="4" stopIfTrue="1">
      <formula>AE5="K"</formula>
    </cfRule>
  </conditionalFormatting>
  <conditionalFormatting sqref="C5:I9 C10:D10 L5:R9 L10:M10 U5:AA9 U10:V10 C14:I18 C19:D19 L14:R18 L19:M19 U14:AA18 U19:V19 C23:I27 C28:D28 L23:R27 L28:M28 U23:AA27 U28:V28 C32:I36 C37:D37 L32:R36 L37:M37 U32:AA36 U37:V37">
    <cfRule type="expression" dxfId="42" priority="20" stopIfTrue="1">
      <formula>AE5="F"</formula>
    </cfRule>
  </conditionalFormatting>
  <conditionalFormatting sqref="C5:I9 C10:D10 L5:R9 L10:M10 U5:AA9 U10:V10 C14:I18 C19:D19 L14:R18 L19:M19 U14:AA18 U19:V19 C23:I27 C28:D28 L23:R27 L28:M28 U23:AA27 U28:V28 C32:I36 C37:D37 L32:R36 L37:M37 U32:AA36 U37:V37">
    <cfRule type="expression" dxfId="41" priority="3" stopIfTrue="1">
      <formula>AE5="P"</formula>
    </cfRule>
  </conditionalFormatting>
  <printOptions horizontalCentered="1"/>
  <pageMargins left="0.19685039370078741" right="0.19685039370078741" top="0.19685039370078741" bottom="0.19685039370078741" header="0.11811023622047245" footer="0.11811023622047245"/>
  <pageSetup paperSize="9" scale="93"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wksHolidays">
    <pageSetUpPr fitToPage="1"/>
  </sheetPr>
  <dimension ref="A1:H54"/>
  <sheetViews>
    <sheetView showGridLines="0" showRowColHeaders="0" workbookViewId="0"/>
  </sheetViews>
  <sheetFormatPr defaultColWidth="0" defaultRowHeight="0" customHeight="1" zeroHeight="1"/>
  <cols>
    <col min="1" max="1" width="2.85546875" style="50" customWidth="1"/>
    <col min="2" max="2" width="6.42578125" style="50" customWidth="1"/>
    <col min="3" max="3" width="9.140625" style="50" bestFit="1" customWidth="1"/>
    <col min="4" max="4" width="14.85546875" style="50" customWidth="1"/>
    <col min="5" max="5" width="57.5703125" style="50" customWidth="1"/>
    <col min="6" max="6" width="14.140625" style="50" customWidth="1"/>
    <col min="7" max="7" width="12.28515625" style="50" bestFit="1" customWidth="1"/>
    <col min="8" max="8" width="2.85546875" style="50" customWidth="1"/>
    <col min="9" max="16384" width="9.140625" style="1" hidden="1"/>
  </cols>
  <sheetData>
    <row r="1" spans="2:8" ht="19.5">
      <c r="C1" s="48"/>
      <c r="D1" s="47" t="str">
        <f ca="1">'GPlan-Translations'!C96</f>
        <v>FERIADOS, COMEMORAÇÕES E ANIVERSÁRIOS</v>
      </c>
      <c r="E1" s="49"/>
      <c r="F1" s="47"/>
      <c r="G1" s="47">
        <f>Calendar!U1</f>
        <v>2020</v>
      </c>
      <c r="H1" s="48"/>
    </row>
    <row r="2" spans="2:8" ht="18">
      <c r="B2" s="51" t="str">
        <f ca="1">'GPlan-Translations'!C103</f>
        <v>Dia</v>
      </c>
      <c r="C2" s="51" t="str">
        <f ca="1">'GPlan-Translations'!C104</f>
        <v>Mês</v>
      </c>
      <c r="D2" s="51" t="str">
        <f ca="1">'GPlan-Translations'!C105</f>
        <v>Data</v>
      </c>
      <c r="E2" s="51" t="str">
        <f ca="1">'GPlan-Translations'!C106</f>
        <v>Nome</v>
      </c>
      <c r="F2" s="52" t="str">
        <f ca="1">'GPlan-Translations'!C107</f>
        <v>Dia Sem.</v>
      </c>
      <c r="G2" s="52" t="str">
        <f ca="1">'GPlan-Translations'!C108</f>
        <v>Tipo</v>
      </c>
      <c r="H2" s="121" t="s">
        <v>18</v>
      </c>
    </row>
    <row r="3" spans="2:8" ht="18">
      <c r="B3" s="54"/>
      <c r="C3" s="55"/>
      <c r="D3" s="54" t="str">
        <f ca="1">'GPlan-Translations'!C98</f>
        <v>FIXOS</v>
      </c>
      <c r="E3" s="55"/>
      <c r="F3" s="55"/>
      <c r="G3" s="56"/>
      <c r="H3" s="48"/>
    </row>
    <row r="4" spans="2:8" ht="18">
      <c r="B4" s="60"/>
      <c r="C4" s="60"/>
      <c r="D4" s="61"/>
      <c r="E4" s="62"/>
      <c r="F4" s="63"/>
      <c r="G4" s="64"/>
      <c r="H4" s="48"/>
    </row>
    <row r="5" spans="2:8" ht="18">
      <c r="B5" s="60"/>
      <c r="C5" s="60"/>
      <c r="D5" s="61"/>
      <c r="E5" s="62"/>
      <c r="F5" s="63"/>
      <c r="G5" s="64"/>
      <c r="H5" s="48"/>
    </row>
    <row r="6" spans="2:8" ht="18">
      <c r="B6" s="60"/>
      <c r="C6" s="60"/>
      <c r="D6" s="61"/>
      <c r="E6" s="62"/>
      <c r="F6" s="63"/>
      <c r="G6" s="64"/>
      <c r="H6" s="48"/>
    </row>
    <row r="7" spans="2:8" ht="18">
      <c r="B7" s="60"/>
      <c r="C7" s="60"/>
      <c r="D7" s="61"/>
      <c r="E7" s="62"/>
      <c r="F7" s="63"/>
      <c r="G7" s="64"/>
      <c r="H7" s="48"/>
    </row>
    <row r="8" spans="2:8" ht="18">
      <c r="B8" s="60"/>
      <c r="C8" s="60"/>
      <c r="D8" s="61"/>
      <c r="E8" s="62"/>
      <c r="F8" s="63"/>
      <c r="G8" s="64"/>
      <c r="H8" s="48"/>
    </row>
    <row r="9" spans="2:8" ht="18">
      <c r="B9" s="60"/>
      <c r="C9" s="60"/>
      <c r="D9" s="61"/>
      <c r="E9" s="62"/>
      <c r="F9" s="63"/>
      <c r="G9" s="64"/>
      <c r="H9" s="1"/>
    </row>
    <row r="10" spans="2:8" ht="18">
      <c r="B10" s="60"/>
      <c r="C10" s="60"/>
      <c r="D10" s="61"/>
      <c r="E10" s="62"/>
      <c r="F10" s="63"/>
      <c r="G10" s="64"/>
      <c r="H10" s="48"/>
    </row>
    <row r="11" spans="2:8" ht="18">
      <c r="B11" s="60"/>
      <c r="C11" s="60"/>
      <c r="D11" s="61"/>
      <c r="E11" s="62"/>
      <c r="F11" s="63"/>
      <c r="G11" s="64"/>
      <c r="H11" s="48"/>
    </row>
    <row r="12" spans="2:8" ht="18">
      <c r="B12" s="60"/>
      <c r="C12" s="60"/>
      <c r="D12" s="61"/>
      <c r="E12" s="62"/>
      <c r="F12" s="63"/>
      <c r="G12" s="64"/>
      <c r="H12" s="48"/>
    </row>
    <row r="13" spans="2:8" ht="18">
      <c r="B13" s="60"/>
      <c r="C13" s="60"/>
      <c r="D13" s="61"/>
      <c r="E13" s="62"/>
      <c r="F13" s="63"/>
      <c r="G13" s="64"/>
      <c r="H13" s="48"/>
    </row>
    <row r="14" spans="2:8" ht="18">
      <c r="B14" s="60"/>
      <c r="C14" s="60"/>
      <c r="D14" s="61"/>
      <c r="E14" s="62"/>
      <c r="F14" s="63"/>
      <c r="G14" s="64"/>
      <c r="H14" s="1"/>
    </row>
    <row r="15" spans="2:8" ht="18">
      <c r="B15" s="60"/>
      <c r="C15" s="60"/>
      <c r="D15" s="61"/>
      <c r="E15" s="62"/>
      <c r="F15" s="63"/>
      <c r="G15" s="68"/>
      <c r="H15" s="48"/>
    </row>
    <row r="16" spans="2:8" ht="18">
      <c r="B16" s="60"/>
      <c r="C16" s="60"/>
      <c r="D16" s="61"/>
      <c r="E16" s="62"/>
      <c r="F16" s="63"/>
      <c r="G16" s="68"/>
      <c r="H16" s="48"/>
    </row>
    <row r="17" spans="1:8" ht="18">
      <c r="B17" s="60"/>
      <c r="C17" s="60"/>
      <c r="D17" s="61"/>
      <c r="E17" s="62"/>
      <c r="F17" s="63"/>
      <c r="G17" s="68"/>
      <c r="H17" s="48"/>
    </row>
    <row r="18" spans="1:8" ht="18">
      <c r="B18" s="60"/>
      <c r="C18" s="60"/>
      <c r="D18" s="61"/>
      <c r="E18" s="62"/>
      <c r="F18" s="63"/>
      <c r="G18" s="68"/>
      <c r="H18" s="48"/>
    </row>
    <row r="19" spans="1:8" ht="18">
      <c r="B19" s="60"/>
      <c r="C19" s="60"/>
      <c r="D19" s="61"/>
      <c r="E19" s="62"/>
      <c r="F19" s="63"/>
      <c r="G19" s="68"/>
      <c r="H19" s="48"/>
    </row>
    <row r="20" spans="1:8" ht="18">
      <c r="B20" s="60"/>
      <c r="C20" s="60"/>
      <c r="D20" s="61"/>
      <c r="E20" s="62"/>
      <c r="F20" s="63"/>
      <c r="G20" s="68"/>
      <c r="H20" s="48"/>
    </row>
    <row r="21" spans="1:8" ht="18">
      <c r="B21" s="60"/>
      <c r="C21" s="60"/>
      <c r="D21" s="61"/>
      <c r="E21" s="62"/>
      <c r="F21" s="63"/>
      <c r="G21" s="68"/>
      <c r="H21" s="48"/>
    </row>
    <row r="22" spans="1:8" ht="18">
      <c r="B22" s="60"/>
      <c r="C22" s="60"/>
      <c r="D22" s="61"/>
      <c r="E22" s="62"/>
      <c r="F22" s="63"/>
      <c r="G22" s="68"/>
      <c r="H22" s="48"/>
    </row>
    <row r="23" spans="1:8" ht="18">
      <c r="B23" s="60"/>
      <c r="C23" s="60"/>
      <c r="D23" s="61"/>
      <c r="E23" s="62"/>
      <c r="F23" s="63"/>
      <c r="G23" s="68"/>
      <c r="H23" s="48"/>
    </row>
    <row r="24" spans="1:8" ht="18">
      <c r="B24" s="60"/>
      <c r="C24" s="60"/>
      <c r="D24" s="61"/>
      <c r="E24" s="62"/>
      <c r="F24" s="63"/>
      <c r="G24" s="68"/>
      <c r="H24" s="48"/>
    </row>
    <row r="25" spans="1:8" ht="18">
      <c r="B25" s="60"/>
      <c r="C25" s="60"/>
      <c r="D25" s="61"/>
      <c r="E25" s="62"/>
      <c r="F25" s="63"/>
      <c r="G25" s="64"/>
      <c r="H25" s="48"/>
    </row>
    <row r="26" spans="1:8" ht="18">
      <c r="B26" s="60"/>
      <c r="C26" s="60"/>
      <c r="D26" s="61"/>
      <c r="E26" s="62"/>
      <c r="F26" s="63"/>
      <c r="G26" s="64"/>
      <c r="H26" s="48"/>
    </row>
    <row r="27" spans="1:8" ht="18" customHeight="1">
      <c r="A27" s="48"/>
      <c r="B27" s="60"/>
      <c r="C27" s="60"/>
      <c r="D27" s="61"/>
      <c r="E27" s="62"/>
      <c r="F27" s="63"/>
      <c r="G27" s="64"/>
      <c r="H27" s="48"/>
    </row>
    <row r="28" spans="1:8" ht="18" customHeight="1">
      <c r="A28" s="48"/>
      <c r="B28" s="54"/>
      <c r="C28" s="55"/>
      <c r="D28" s="54" t="str">
        <f ca="1">'GPlan-Translations'!C99</f>
        <v>MÓVEIS COM A PÁSCOA</v>
      </c>
      <c r="E28" s="55"/>
      <c r="F28" s="55"/>
      <c r="G28" s="69"/>
      <c r="H28" s="48"/>
    </row>
    <row r="29" spans="1:8" ht="18" customHeight="1">
      <c r="A29" s="48"/>
      <c r="B29" s="70"/>
      <c r="C29" s="70"/>
      <c r="D29" s="61"/>
      <c r="E29" s="63"/>
      <c r="F29" s="63"/>
      <c r="G29" s="64"/>
      <c r="H29" s="1"/>
    </row>
    <row r="30" spans="1:8" ht="18" customHeight="1">
      <c r="A30" s="48"/>
      <c r="B30" s="70"/>
      <c r="C30" s="70"/>
      <c r="D30" s="61"/>
      <c r="E30" s="63"/>
      <c r="F30" s="63"/>
      <c r="G30" s="64"/>
      <c r="H30" s="48"/>
    </row>
    <row r="31" spans="1:8" ht="15">
      <c r="A31" s="48"/>
      <c r="B31" s="70"/>
      <c r="C31" s="70"/>
      <c r="D31" s="61"/>
      <c r="E31" s="63"/>
      <c r="F31" s="63"/>
      <c r="G31" s="64"/>
      <c r="H31" s="71"/>
    </row>
    <row r="32" spans="1:8" ht="18" customHeight="1">
      <c r="A32" s="48"/>
      <c r="B32" s="70"/>
      <c r="C32" s="70"/>
      <c r="D32" s="61"/>
      <c r="E32" s="63"/>
      <c r="F32" s="63"/>
      <c r="G32" s="64"/>
      <c r="H32" s="71"/>
    </row>
    <row r="33" spans="1:8" ht="18" customHeight="1">
      <c r="A33" s="48"/>
      <c r="B33" s="70"/>
      <c r="C33" s="70"/>
      <c r="D33" s="61"/>
      <c r="E33" s="63"/>
      <c r="F33" s="63"/>
      <c r="G33" s="64"/>
      <c r="H33" s="71"/>
    </row>
    <row r="34" spans="1:8" ht="18" customHeight="1">
      <c r="A34" s="48"/>
      <c r="B34" s="70"/>
      <c r="C34" s="70"/>
      <c r="D34" s="61"/>
      <c r="E34" s="63"/>
      <c r="F34" s="63"/>
      <c r="G34" s="64"/>
      <c r="H34" s="71"/>
    </row>
    <row r="35" spans="1:8" ht="18" customHeight="1">
      <c r="A35" s="48"/>
      <c r="B35" s="70"/>
      <c r="C35" s="70"/>
      <c r="D35" s="61"/>
      <c r="E35" s="63"/>
      <c r="F35" s="63"/>
      <c r="G35" s="64"/>
      <c r="H35" s="71"/>
    </row>
    <row r="36" spans="1:8" ht="18" customHeight="1">
      <c r="A36" s="48"/>
      <c r="B36" s="70"/>
      <c r="C36" s="70"/>
      <c r="D36" s="61"/>
      <c r="E36" s="63"/>
      <c r="F36" s="63"/>
      <c r="G36" s="64"/>
      <c r="H36" s="71"/>
    </row>
    <row r="37" spans="1:8" ht="18" customHeight="1">
      <c r="A37" s="48"/>
      <c r="B37" s="70"/>
      <c r="C37" s="70"/>
      <c r="D37" s="61"/>
      <c r="E37" s="63"/>
      <c r="F37" s="63"/>
      <c r="G37" s="64"/>
      <c r="H37" s="71"/>
    </row>
    <row r="38" spans="1:8" ht="18" customHeight="1">
      <c r="A38" s="48"/>
      <c r="B38" s="70"/>
      <c r="C38" s="70"/>
      <c r="D38" s="61"/>
      <c r="E38" s="63"/>
      <c r="F38" s="63"/>
      <c r="G38" s="64"/>
      <c r="H38" s="71"/>
    </row>
    <row r="39" spans="1:8" ht="18" customHeight="1">
      <c r="A39" s="48"/>
      <c r="B39" s="70"/>
      <c r="C39" s="70"/>
      <c r="D39" s="61"/>
      <c r="E39" s="63"/>
      <c r="F39" s="63"/>
      <c r="G39" s="64"/>
      <c r="H39" s="71"/>
    </row>
    <row r="40" spans="1:8" ht="18" customHeight="1">
      <c r="A40" s="48"/>
      <c r="B40" s="70"/>
      <c r="C40" s="70"/>
      <c r="D40" s="61"/>
      <c r="E40" s="63"/>
      <c r="F40" s="63"/>
      <c r="G40" s="64"/>
      <c r="H40" s="71"/>
    </row>
    <row r="41" spans="1:8" ht="18" customHeight="1">
      <c r="A41" s="48"/>
      <c r="B41" s="70"/>
      <c r="C41" s="70"/>
      <c r="D41" s="61"/>
      <c r="E41" s="63"/>
      <c r="F41" s="63"/>
      <c r="G41" s="64"/>
      <c r="H41" s="71"/>
    </row>
    <row r="42" spans="1:8" ht="18" customHeight="1">
      <c r="A42" s="48"/>
      <c r="B42" s="54"/>
      <c r="C42" s="55"/>
      <c r="D42" s="54" t="str">
        <f ca="1">'GPlan-Translations'!C100</f>
        <v>MÓVEIS - CERTO DIA DA SEMANA DE CERTO MÊS</v>
      </c>
      <c r="E42" s="55"/>
      <c r="F42" s="55"/>
      <c r="G42" s="69"/>
      <c r="H42" s="71"/>
    </row>
    <row r="43" spans="1:8" ht="18" customHeight="1">
      <c r="A43" s="48"/>
      <c r="B43" s="60"/>
      <c r="C43" s="60"/>
      <c r="D43" s="61"/>
      <c r="E43" s="62"/>
      <c r="F43" s="62"/>
      <c r="G43" s="68"/>
      <c r="H43" s="71"/>
    </row>
    <row r="44" spans="1:8" ht="18" customHeight="1">
      <c r="A44" s="48"/>
      <c r="B44" s="60"/>
      <c r="C44" s="60"/>
      <c r="D44" s="61"/>
      <c r="E44" s="62"/>
      <c r="F44" s="62"/>
      <c r="G44" s="68"/>
      <c r="H44" s="71"/>
    </row>
    <row r="45" spans="1:8" ht="18" customHeight="1">
      <c r="A45" s="48"/>
      <c r="B45" s="70"/>
      <c r="C45" s="70"/>
      <c r="D45" s="61"/>
      <c r="E45" s="62"/>
      <c r="F45" s="62"/>
      <c r="G45" s="68"/>
      <c r="H45" s="48"/>
    </row>
    <row r="46" spans="1:8" ht="18" customHeight="1">
      <c r="A46" s="48"/>
      <c r="B46" s="70"/>
      <c r="C46" s="70"/>
      <c r="D46" s="61"/>
      <c r="E46" s="62"/>
      <c r="F46" s="62"/>
      <c r="G46" s="68"/>
      <c r="H46" s="48"/>
    </row>
    <row r="47" spans="1:8" ht="18" customHeight="1">
      <c r="A47" s="48"/>
      <c r="B47" s="60"/>
      <c r="C47" s="60"/>
      <c r="D47" s="61"/>
      <c r="E47" s="62"/>
      <c r="F47" s="62"/>
      <c r="G47" s="68"/>
      <c r="H47" s="48"/>
    </row>
    <row r="48" spans="1:8" ht="18" customHeight="1">
      <c r="A48" s="48"/>
      <c r="B48" s="60"/>
      <c r="C48" s="60"/>
      <c r="D48" s="61"/>
      <c r="E48" s="62"/>
      <c r="F48" s="62"/>
      <c r="G48" s="68"/>
      <c r="H48" s="48"/>
    </row>
    <row r="49" spans="2:8" ht="18">
      <c r="B49" s="54"/>
      <c r="C49" s="55"/>
      <c r="D49" s="54" t="str">
        <f ca="1">'GPlan-Translations'!C101</f>
        <v>ESTAÇÕES DO ANO</v>
      </c>
      <c r="E49" s="55"/>
      <c r="F49" s="55"/>
      <c r="G49" s="69"/>
      <c r="H49" s="48"/>
    </row>
    <row r="50" spans="2:8" ht="18">
      <c r="B50" s="70"/>
      <c r="C50" s="70"/>
      <c r="D50" s="61"/>
      <c r="E50" s="63"/>
      <c r="F50" s="63"/>
      <c r="G50" s="72"/>
      <c r="H50" s="48"/>
    </row>
    <row r="51" spans="2:8" ht="18">
      <c r="B51" s="70"/>
      <c r="C51" s="70"/>
      <c r="D51" s="61"/>
      <c r="E51" s="63"/>
      <c r="F51" s="63"/>
      <c r="G51" s="72"/>
      <c r="H51" s="48"/>
    </row>
    <row r="52" spans="2:8" ht="18">
      <c r="B52" s="70"/>
      <c r="C52" s="70"/>
      <c r="D52" s="61"/>
      <c r="E52" s="63"/>
      <c r="F52" s="63"/>
      <c r="G52" s="72"/>
      <c r="H52" s="48"/>
    </row>
    <row r="53" spans="2:8" ht="18">
      <c r="B53" s="70"/>
      <c r="C53" s="70"/>
      <c r="D53" s="61"/>
      <c r="E53" s="63"/>
      <c r="F53" s="63"/>
      <c r="G53" s="72"/>
      <c r="H53" s="48"/>
    </row>
    <row r="54" spans="2:8" ht="18"/>
  </sheetData>
  <dataValidations count="2">
    <dataValidation type="list" allowBlank="1" showInputMessage="1" showErrorMessage="1" sqref="G4:G27 G50:G53 G43:G48 G29:G41" xr:uid="{00000000-0002-0000-0600-000000000000}">
      <formula1>#REF!</formula1>
    </dataValidation>
    <dataValidation type="list" allowBlank="1" showInputMessage="1" showErrorMessage="1" sqref="E29:E41 F43:F48" xr:uid="{00000000-0002-0000-0600-000001000000}">
      <formula1>#REF!</formula1>
    </dataValidation>
  </dataValidations>
  <printOptions horizontalCentered="1" verticalCentered="1"/>
  <pageMargins left="0.78740157480314965" right="0.78740157480314965" top="0.19685039370078741" bottom="0.19685039370078741" header="0.51181102362204722" footer="0.51181102362204722"/>
  <pageSetup paperSize="9" scale="86"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55BF7-7883-405A-979D-543B6B4CC68B}">
  <sheetPr codeName="wksLifePurpose">
    <pageSetUpPr fitToPage="1"/>
  </sheetPr>
  <dimension ref="A1:CW79"/>
  <sheetViews>
    <sheetView showGridLines="0" showRowColHeaders="0" zoomScaleNormal="100" workbookViewId="0"/>
  </sheetViews>
  <sheetFormatPr defaultColWidth="9.140625" defaultRowHeight="0" customHeight="1" zeroHeight="1"/>
  <cols>
    <col min="1" max="1" width="2.85546875" customWidth="1"/>
    <col min="2" max="6" width="2.85546875" style="5" customWidth="1"/>
    <col min="7" max="30" width="2.85546875" customWidth="1"/>
    <col min="31" max="33" width="2.85546875" style="5" customWidth="1"/>
    <col min="34" max="34" width="11.28515625" style="5" customWidth="1"/>
    <col min="35" max="40" width="2.85546875" style="5" customWidth="1"/>
    <col min="41" max="64" width="2.85546875" customWidth="1"/>
    <col min="65" max="67" width="2.85546875" style="5" customWidth="1"/>
    <col min="68" max="68" width="11.28515625" style="5" customWidth="1"/>
    <col min="69" max="74" width="2.85546875" style="5" customWidth="1"/>
    <col min="75" max="98" width="2.85546875" customWidth="1"/>
    <col min="99" max="101" width="2.85546875" style="5" customWidth="1"/>
    <col min="102" max="102" width="11.28515625" style="5" customWidth="1"/>
    <col min="103" max="103" width="2.85546875" style="5" customWidth="1"/>
    <col min="104" max="16384" width="9.140625" style="5"/>
  </cols>
  <sheetData>
    <row r="1" spans="2:101" ht="19.5">
      <c r="B1" s="293"/>
      <c r="C1" s="293"/>
      <c r="D1" s="293"/>
      <c r="E1" s="293"/>
      <c r="F1" s="293"/>
      <c r="AE1" s="296"/>
      <c r="AF1"/>
      <c r="AG1" s="33"/>
      <c r="AJ1" s="293"/>
      <c r="AK1" s="293"/>
      <c r="AL1" s="293"/>
      <c r="AM1" s="293"/>
      <c r="AN1" s="293"/>
      <c r="BM1" s="296"/>
      <c r="BN1"/>
      <c r="BO1" s="33"/>
      <c r="BR1" s="293"/>
      <c r="BS1" s="293"/>
      <c r="BT1" s="293"/>
      <c r="BU1" s="293"/>
      <c r="BV1" s="293"/>
      <c r="CU1" s="296"/>
      <c r="CV1"/>
      <c r="CW1" s="33"/>
    </row>
    <row r="2" spans="2:101" ht="24.75">
      <c r="B2" s="507" t="s">
        <v>1974</v>
      </c>
      <c r="C2" s="507"/>
      <c r="D2" s="507"/>
      <c r="E2" s="507"/>
      <c r="F2" s="507"/>
      <c r="AE2" s="298"/>
      <c r="AF2" s="298"/>
      <c r="AG2" s="299"/>
      <c r="AJ2" s="507" t="s">
        <v>1976</v>
      </c>
      <c r="AK2" s="507"/>
      <c r="AL2" s="507"/>
      <c r="AM2" s="507"/>
      <c r="AN2" s="507"/>
      <c r="BM2" s="298"/>
      <c r="BN2" s="298"/>
      <c r="BO2" s="299"/>
      <c r="BR2" s="562" t="s">
        <v>1975</v>
      </c>
      <c r="BS2" s="507"/>
      <c r="BT2" s="507"/>
      <c r="BU2" s="507"/>
      <c r="BV2" s="507"/>
      <c r="CU2" s="298"/>
      <c r="CV2" s="298"/>
      <c r="CW2" s="299"/>
    </row>
    <row r="3" spans="2:101" ht="18">
      <c r="B3" s="508"/>
      <c r="C3" s="508"/>
      <c r="D3" s="508"/>
      <c r="E3" s="508"/>
      <c r="F3" s="508"/>
      <c r="AE3" s="508"/>
      <c r="AF3" s="508"/>
      <c r="AG3" s="508"/>
      <c r="AJ3" s="508"/>
      <c r="AK3" s="508"/>
      <c r="AL3" s="508"/>
      <c r="AM3" s="508"/>
      <c r="AN3" s="508"/>
      <c r="BM3" s="508"/>
      <c r="BN3" s="508"/>
      <c r="BO3" s="508"/>
      <c r="BR3" s="508"/>
      <c r="BS3" s="508"/>
      <c r="BT3" s="508"/>
      <c r="BU3" s="508"/>
      <c r="BV3" s="508"/>
      <c r="CU3" s="508"/>
      <c r="CV3" s="508"/>
      <c r="CW3" s="508"/>
    </row>
    <row r="4" spans="2:101" ht="18">
      <c r="B4" s="508"/>
      <c r="C4" s="508"/>
      <c r="D4" s="508"/>
      <c r="E4" s="508"/>
      <c r="F4" s="508"/>
      <c r="AE4" s="508"/>
      <c r="AF4" s="508"/>
      <c r="AG4" s="508"/>
      <c r="AJ4" s="508"/>
      <c r="AK4" s="508"/>
      <c r="AL4" s="508"/>
      <c r="AM4" s="508"/>
      <c r="AN4" s="508"/>
      <c r="BM4" s="508"/>
      <c r="BN4" s="508"/>
      <c r="BO4" s="508"/>
      <c r="BR4" s="508"/>
      <c r="BS4" s="508"/>
      <c r="BT4" s="508"/>
      <c r="BU4" s="508"/>
      <c r="BV4" s="508"/>
      <c r="CU4" s="508"/>
      <c r="CV4" s="508"/>
      <c r="CW4" s="508"/>
    </row>
    <row r="5" spans="2:101" ht="18">
      <c r="B5" s="508"/>
      <c r="C5" s="508"/>
      <c r="D5" s="508"/>
      <c r="E5" s="508"/>
      <c r="F5" s="508"/>
      <c r="AE5" s="508"/>
      <c r="AF5" s="508"/>
      <c r="AG5" s="508"/>
      <c r="AJ5" s="508"/>
      <c r="AK5" s="508"/>
      <c r="AL5" s="508"/>
      <c r="AM5" s="508"/>
      <c r="AN5" s="508"/>
      <c r="BM5" s="508"/>
      <c r="BN5" s="508"/>
      <c r="BO5" s="508"/>
      <c r="BR5" s="508"/>
      <c r="BS5" s="508"/>
      <c r="BT5" s="508"/>
      <c r="BU5" s="508"/>
      <c r="BV5" s="508"/>
      <c r="CU5" s="508"/>
      <c r="CV5" s="508"/>
      <c r="CW5" s="508"/>
    </row>
    <row r="6" spans="2:101" ht="18">
      <c r="B6" s="508"/>
      <c r="C6" s="508"/>
      <c r="D6" s="508"/>
      <c r="E6" s="508"/>
      <c r="F6" s="508"/>
      <c r="AE6" s="508"/>
      <c r="AF6" s="508"/>
      <c r="AG6" s="508"/>
      <c r="AJ6" s="508"/>
      <c r="AK6" s="508"/>
      <c r="AL6" s="508"/>
      <c r="AM6" s="508"/>
      <c r="AN6" s="508"/>
      <c r="BM6" s="508"/>
      <c r="BN6" s="508"/>
      <c r="BO6" s="508"/>
      <c r="BR6" s="508"/>
      <c r="BS6" s="508"/>
      <c r="BT6" s="508"/>
      <c r="BU6" s="508"/>
      <c r="BV6" s="508"/>
      <c r="CU6" s="508"/>
      <c r="CV6" s="508"/>
      <c r="CW6" s="508"/>
    </row>
    <row r="7" spans="2:101" ht="18" customHeight="1">
      <c r="B7" s="508"/>
      <c r="C7" s="508"/>
      <c r="D7" s="508"/>
      <c r="E7" s="508"/>
      <c r="F7" s="508"/>
      <c r="AE7" s="508"/>
      <c r="AF7" s="508"/>
      <c r="AG7" s="508"/>
      <c r="AJ7" s="508"/>
      <c r="AK7" s="508"/>
      <c r="AL7" s="508"/>
      <c r="AM7" s="508"/>
      <c r="AN7" s="508"/>
      <c r="BM7" s="508"/>
      <c r="BN7" s="508"/>
      <c r="BO7" s="508"/>
      <c r="BR7" s="508"/>
      <c r="BS7" s="508"/>
      <c r="BT7" s="508"/>
      <c r="BU7" s="508"/>
      <c r="BV7" s="508"/>
      <c r="CU7" s="508"/>
      <c r="CV7" s="508"/>
      <c r="CW7" s="508"/>
    </row>
    <row r="8" spans="2:101" ht="18" customHeight="1">
      <c r="B8" s="508"/>
      <c r="C8" s="508"/>
      <c r="D8" s="508"/>
      <c r="E8" s="508"/>
      <c r="F8" s="508"/>
      <c r="AE8" s="508"/>
      <c r="AF8" s="508"/>
      <c r="AG8" s="508"/>
      <c r="AJ8" s="508"/>
      <c r="AK8" s="508"/>
      <c r="AL8" s="508"/>
      <c r="AM8" s="508"/>
      <c r="AN8" s="508"/>
      <c r="BM8" s="508"/>
      <c r="BN8" s="508"/>
      <c r="BO8" s="508"/>
      <c r="BR8" s="508"/>
      <c r="BS8" s="508"/>
      <c r="BT8" s="508"/>
      <c r="BU8" s="508"/>
      <c r="BV8" s="508"/>
      <c r="CU8" s="508"/>
      <c r="CV8" s="508"/>
      <c r="CW8" s="508"/>
    </row>
    <row r="9" spans="2:101" ht="18" customHeight="1">
      <c r="B9" s="508"/>
      <c r="C9" s="508"/>
      <c r="D9" s="508"/>
      <c r="E9" s="508"/>
      <c r="F9" s="508"/>
      <c r="AE9" s="508"/>
      <c r="AF9" s="508"/>
      <c r="AG9" s="508"/>
      <c r="AJ9" s="508"/>
      <c r="AK9" s="508"/>
      <c r="AL9" s="508"/>
      <c r="AM9" s="508"/>
      <c r="AN9" s="508"/>
      <c r="BM9" s="508"/>
      <c r="BN9" s="508"/>
      <c r="BO9" s="508"/>
      <c r="BR9" s="508"/>
      <c r="BS9" s="508"/>
      <c r="BT9" s="508"/>
      <c r="BU9" s="508"/>
      <c r="BV9" s="508"/>
      <c r="CU9" s="508"/>
      <c r="CV9" s="508"/>
      <c r="CW9" s="508"/>
    </row>
    <row r="10" spans="2:101" ht="18" customHeight="1">
      <c r="B10" s="508"/>
      <c r="C10" s="508"/>
      <c r="D10" s="508"/>
      <c r="E10" s="508"/>
      <c r="F10" s="508"/>
      <c r="AE10" s="508"/>
      <c r="AF10" s="508"/>
      <c r="AG10" s="508"/>
      <c r="AJ10" s="508"/>
      <c r="AK10" s="508"/>
      <c r="AL10" s="508"/>
      <c r="AM10" s="508"/>
      <c r="AN10" s="508"/>
      <c r="BM10" s="508"/>
      <c r="BN10" s="508"/>
      <c r="BO10" s="508"/>
      <c r="BR10" s="508"/>
      <c r="BS10" s="508"/>
      <c r="BT10" s="508"/>
      <c r="BU10" s="508"/>
      <c r="BV10" s="508"/>
      <c r="CU10" s="508"/>
      <c r="CV10" s="508"/>
      <c r="CW10" s="508"/>
    </row>
    <row r="11" spans="2:101" ht="18">
      <c r="B11" s="508"/>
      <c r="C11" s="508"/>
      <c r="D11" s="508"/>
      <c r="E11" s="508"/>
      <c r="F11" s="508"/>
      <c r="AE11" s="508"/>
      <c r="AF11" s="508"/>
      <c r="AG11" s="508"/>
      <c r="AJ11" s="508"/>
      <c r="AK11" s="508"/>
      <c r="AL11" s="508"/>
      <c r="AM11" s="508"/>
      <c r="AN11" s="508"/>
      <c r="BM11" s="508"/>
      <c r="BN11" s="508"/>
      <c r="BO11" s="508"/>
      <c r="BR11" s="508"/>
      <c r="BS11" s="508"/>
      <c r="BT11" s="508"/>
      <c r="BU11" s="508"/>
      <c r="BV11" s="508"/>
      <c r="CU11" s="508"/>
      <c r="CV11" s="508"/>
      <c r="CW11" s="508"/>
    </row>
    <row r="12" spans="2:101" ht="18" customHeight="1">
      <c r="B12" s="508"/>
      <c r="C12" s="508"/>
      <c r="D12" s="508"/>
      <c r="E12" s="508"/>
      <c r="F12" s="508"/>
      <c r="AE12" s="508"/>
      <c r="AF12" s="508"/>
      <c r="AG12" s="508"/>
      <c r="AJ12" s="508"/>
      <c r="AK12" s="508"/>
      <c r="AL12" s="508"/>
      <c r="AM12" s="508"/>
      <c r="AN12" s="508"/>
      <c r="BM12" s="508"/>
      <c r="BN12" s="508"/>
      <c r="BO12" s="508"/>
      <c r="BR12" s="508"/>
      <c r="BS12" s="508"/>
      <c r="BT12" s="508"/>
      <c r="BU12" s="508"/>
      <c r="BV12" s="508"/>
      <c r="CU12" s="508"/>
      <c r="CV12" s="508"/>
      <c r="CW12" s="508"/>
    </row>
    <row r="13" spans="2:101" ht="18">
      <c r="B13" s="508"/>
      <c r="C13" s="508"/>
      <c r="D13" s="508"/>
      <c r="E13" s="508"/>
      <c r="F13" s="508"/>
      <c r="AE13" s="508"/>
      <c r="AF13" s="508"/>
      <c r="AG13" s="508"/>
      <c r="AJ13" s="508"/>
      <c r="AK13" s="508"/>
      <c r="AL13" s="508"/>
      <c r="AM13" s="508"/>
      <c r="AN13" s="508"/>
      <c r="BM13" s="508"/>
      <c r="BN13" s="508"/>
      <c r="BO13" s="508"/>
      <c r="BR13" s="508"/>
      <c r="BS13" s="508"/>
      <c r="BT13" s="508"/>
      <c r="BU13" s="508"/>
      <c r="BV13" s="508"/>
      <c r="CU13" s="508"/>
      <c r="CV13" s="508"/>
      <c r="CW13" s="508"/>
    </row>
    <row r="14" spans="2:101" ht="18">
      <c r="B14" s="508"/>
      <c r="C14" s="508"/>
      <c r="D14" s="508"/>
      <c r="E14" s="508"/>
      <c r="F14" s="508"/>
      <c r="AE14" s="508"/>
      <c r="AF14" s="508"/>
      <c r="AG14" s="508"/>
      <c r="AJ14" s="508"/>
      <c r="AK14" s="508"/>
      <c r="AL14" s="508"/>
      <c r="AM14" s="508"/>
      <c r="AN14" s="508"/>
      <c r="BM14" s="508"/>
      <c r="BN14" s="508"/>
      <c r="BO14" s="508"/>
      <c r="BR14" s="508"/>
      <c r="BS14" s="508"/>
      <c r="BT14" s="508"/>
      <c r="BU14" s="508"/>
      <c r="BV14" s="508"/>
      <c r="CU14" s="508"/>
      <c r="CV14" s="508"/>
      <c r="CW14" s="508"/>
    </row>
    <row r="15" spans="2:101" ht="18" customHeight="1">
      <c r="B15" s="508"/>
      <c r="C15" s="508"/>
      <c r="D15" s="508"/>
      <c r="E15" s="508"/>
      <c r="F15" s="508"/>
      <c r="AE15" s="508"/>
      <c r="AF15" s="508"/>
      <c r="AG15" s="508"/>
      <c r="AJ15" s="508"/>
      <c r="AK15" s="508"/>
      <c r="AL15" s="508"/>
      <c r="AM15" s="508"/>
      <c r="AN15" s="508"/>
      <c r="BM15" s="508"/>
      <c r="BN15" s="508"/>
      <c r="BO15" s="508"/>
      <c r="BR15" s="508"/>
      <c r="BS15" s="508"/>
      <c r="BT15" s="508"/>
      <c r="BU15" s="508"/>
      <c r="BV15" s="508"/>
      <c r="CU15" s="508"/>
      <c r="CV15" s="508"/>
      <c r="CW15" s="508"/>
    </row>
    <row r="16" spans="2:101" ht="18" customHeight="1">
      <c r="B16" s="508"/>
      <c r="C16" s="508"/>
      <c r="D16" s="508"/>
      <c r="E16" s="508"/>
      <c r="F16" s="508"/>
      <c r="AE16" s="508"/>
      <c r="AF16" s="508"/>
      <c r="AG16" s="508"/>
      <c r="AJ16" s="508"/>
      <c r="AK16" s="508"/>
      <c r="AL16" s="508"/>
      <c r="AM16" s="508"/>
      <c r="AN16" s="508"/>
      <c r="BM16" s="508"/>
      <c r="BN16" s="508"/>
      <c r="BO16" s="508"/>
      <c r="BR16" s="508"/>
      <c r="BS16" s="508"/>
      <c r="BT16" s="508"/>
      <c r="BU16" s="508"/>
      <c r="BV16" s="508"/>
      <c r="CU16" s="508"/>
      <c r="CV16" s="508"/>
      <c r="CW16" s="508"/>
    </row>
    <row r="17" spans="2:101" ht="18" customHeight="1">
      <c r="B17" s="508"/>
      <c r="C17" s="508"/>
      <c r="D17" s="508"/>
      <c r="E17" s="508"/>
      <c r="F17" s="508"/>
      <c r="AE17" s="508"/>
      <c r="AF17" s="508"/>
      <c r="AG17" s="508"/>
      <c r="AJ17" s="508"/>
      <c r="AK17" s="508"/>
      <c r="AL17" s="508"/>
      <c r="AM17" s="508"/>
      <c r="AN17" s="508"/>
      <c r="BM17" s="508"/>
      <c r="BN17" s="508"/>
      <c r="BO17" s="508"/>
      <c r="BR17" s="508"/>
      <c r="BS17" s="508"/>
      <c r="BT17" s="508"/>
      <c r="BU17" s="508"/>
      <c r="BV17" s="508"/>
      <c r="CU17" s="508"/>
      <c r="CV17" s="508"/>
      <c r="CW17" s="508"/>
    </row>
    <row r="18" spans="2:101" ht="18" customHeight="1">
      <c r="B18" s="508"/>
      <c r="C18" s="508"/>
      <c r="D18" s="508"/>
      <c r="E18" s="508"/>
      <c r="F18" s="508"/>
      <c r="AE18" s="508"/>
      <c r="AF18" s="508"/>
      <c r="AG18" s="508"/>
      <c r="AJ18" s="508"/>
      <c r="AK18" s="508"/>
      <c r="AL18" s="508"/>
      <c r="AM18" s="508"/>
      <c r="AN18" s="508"/>
      <c r="BM18" s="508"/>
      <c r="BN18" s="508"/>
      <c r="BO18" s="508"/>
      <c r="BR18" s="508"/>
      <c r="BS18" s="508"/>
      <c r="BT18" s="508"/>
      <c r="BU18" s="508"/>
      <c r="BV18" s="508"/>
      <c r="CU18" s="508"/>
      <c r="CV18" s="508"/>
      <c r="CW18" s="508"/>
    </row>
    <row r="19" spans="2:101" ht="18">
      <c r="B19" s="508"/>
      <c r="C19" s="508"/>
      <c r="D19" s="508"/>
      <c r="E19" s="508"/>
      <c r="F19" s="508"/>
      <c r="AE19" s="508"/>
      <c r="AF19" s="508"/>
      <c r="AG19" s="508"/>
      <c r="AJ19" s="508"/>
      <c r="AK19" s="508"/>
      <c r="AL19" s="508"/>
      <c r="AM19" s="508"/>
      <c r="AN19" s="508"/>
      <c r="BM19" s="508"/>
      <c r="BN19" s="508"/>
      <c r="BO19" s="508"/>
      <c r="BR19" s="508"/>
      <c r="BS19" s="508"/>
      <c r="BT19" s="508"/>
      <c r="BU19" s="508"/>
      <c r="BV19" s="508"/>
      <c r="CU19" s="508"/>
      <c r="CV19" s="508"/>
      <c r="CW19" s="508"/>
    </row>
    <row r="20" spans="2:101" ht="18">
      <c r="B20" s="508"/>
      <c r="C20" s="508"/>
      <c r="D20" s="508"/>
      <c r="E20" s="508"/>
      <c r="F20" s="508"/>
      <c r="AE20" s="508"/>
      <c r="AF20" s="508"/>
      <c r="AG20" s="508"/>
      <c r="AJ20" s="508"/>
      <c r="AK20" s="508"/>
      <c r="AL20" s="508"/>
      <c r="AM20" s="508"/>
      <c r="AN20" s="508"/>
      <c r="BM20" s="508"/>
      <c r="BN20" s="508"/>
      <c r="BO20" s="508"/>
      <c r="BR20" s="508"/>
      <c r="BS20" s="508"/>
      <c r="BT20" s="508"/>
      <c r="BU20" s="508"/>
      <c r="BV20" s="508"/>
      <c r="CU20" s="508"/>
      <c r="CV20" s="508"/>
      <c r="CW20" s="508"/>
    </row>
    <row r="21" spans="2:101" ht="18">
      <c r="B21" s="508"/>
      <c r="C21" s="508"/>
      <c r="D21" s="508"/>
      <c r="E21" s="508"/>
      <c r="F21" s="508"/>
      <c r="AE21" s="508"/>
      <c r="AF21" s="508"/>
      <c r="AG21" s="508"/>
      <c r="AJ21" s="508"/>
      <c r="AK21" s="508"/>
      <c r="AL21" s="508"/>
      <c r="AM21" s="508"/>
      <c r="AN21" s="508"/>
      <c r="BM21" s="508"/>
      <c r="BN21" s="508"/>
      <c r="BO21" s="508"/>
      <c r="BR21" s="508"/>
      <c r="BS21" s="508"/>
      <c r="BT21" s="508"/>
      <c r="BU21" s="508"/>
      <c r="BV21" s="508"/>
      <c r="CU21" s="508"/>
      <c r="CV21" s="508"/>
      <c r="CW21" s="508"/>
    </row>
    <row r="22" spans="2:101" ht="18" customHeight="1">
      <c r="B22" s="508"/>
      <c r="C22" s="508"/>
      <c r="D22" s="508"/>
      <c r="E22" s="508"/>
      <c r="F22" s="508"/>
      <c r="AE22" s="508"/>
      <c r="AF22" s="508"/>
      <c r="AG22" s="508"/>
      <c r="AJ22" s="508"/>
      <c r="AK22" s="508"/>
      <c r="AL22" s="508"/>
      <c r="AM22" s="508"/>
      <c r="AN22" s="508"/>
      <c r="BM22" s="508"/>
      <c r="BN22" s="508"/>
      <c r="BO22" s="508"/>
      <c r="BR22" s="508"/>
      <c r="BS22" s="508"/>
      <c r="BT22" s="508"/>
      <c r="BU22" s="508"/>
      <c r="BV22" s="508"/>
      <c r="CU22" s="508"/>
      <c r="CV22" s="508"/>
      <c r="CW22" s="508"/>
    </row>
    <row r="23" spans="2:101" ht="18" customHeight="1">
      <c r="B23" s="508"/>
      <c r="C23" s="508"/>
      <c r="D23" s="508"/>
      <c r="E23" s="508"/>
      <c r="F23" s="508"/>
      <c r="AE23" s="508"/>
      <c r="AF23" s="508"/>
      <c r="AG23" s="508"/>
      <c r="AJ23" s="508"/>
      <c r="AK23" s="508"/>
      <c r="AL23" s="508"/>
      <c r="AM23" s="508"/>
      <c r="AN23" s="508"/>
      <c r="BM23" s="508"/>
      <c r="BN23" s="508"/>
      <c r="BO23" s="508"/>
      <c r="BR23" s="508"/>
      <c r="BS23" s="508"/>
      <c r="BT23" s="508"/>
      <c r="BU23" s="508"/>
      <c r="BV23" s="508"/>
      <c r="CU23" s="508"/>
      <c r="CV23" s="508"/>
      <c r="CW23" s="508"/>
    </row>
    <row r="24" spans="2:101" ht="18">
      <c r="B24" s="508"/>
      <c r="C24" s="508"/>
      <c r="D24" s="508"/>
      <c r="E24" s="508"/>
      <c r="F24" s="508"/>
      <c r="AE24" s="508"/>
      <c r="AF24" s="508"/>
      <c r="AG24" s="508"/>
      <c r="AJ24" s="508"/>
      <c r="AK24" s="508"/>
      <c r="AL24" s="508"/>
      <c r="AM24" s="508"/>
      <c r="AN24" s="508"/>
      <c r="BM24" s="508"/>
      <c r="BN24" s="508"/>
      <c r="BO24" s="508"/>
      <c r="BR24" s="508"/>
      <c r="BS24" s="508"/>
      <c r="BT24" s="508"/>
      <c r="BU24" s="508"/>
      <c r="BV24" s="508"/>
      <c r="CU24" s="508"/>
      <c r="CV24" s="508"/>
      <c r="CW24" s="508"/>
    </row>
    <row r="25" spans="2:101" ht="18">
      <c r="B25" s="508"/>
      <c r="C25" s="508"/>
      <c r="D25" s="508"/>
      <c r="E25" s="508"/>
      <c r="F25" s="508"/>
      <c r="AE25" s="508"/>
      <c r="AF25" s="508"/>
      <c r="AG25" s="508"/>
      <c r="AJ25" s="508"/>
      <c r="AK25" s="508"/>
      <c r="AL25" s="508"/>
      <c r="AM25" s="508"/>
      <c r="AN25" s="508"/>
      <c r="BM25" s="508"/>
      <c r="BN25" s="508"/>
      <c r="BO25" s="508"/>
      <c r="BR25" s="508"/>
      <c r="BS25" s="508"/>
      <c r="BT25" s="508"/>
      <c r="BU25" s="508"/>
      <c r="BV25" s="508"/>
      <c r="CU25" s="508"/>
      <c r="CV25" s="508"/>
      <c r="CW25" s="508"/>
    </row>
    <row r="26" spans="2:101" ht="18">
      <c r="B26" s="508"/>
      <c r="C26" s="508"/>
      <c r="D26" s="508"/>
      <c r="E26" s="508"/>
      <c r="F26" s="508"/>
      <c r="AE26" s="508"/>
      <c r="AF26" s="508"/>
      <c r="AG26" s="508"/>
      <c r="AJ26" s="508"/>
      <c r="AK26" s="508"/>
      <c r="AL26" s="508"/>
      <c r="AM26" s="508"/>
      <c r="AN26" s="508"/>
      <c r="BM26" s="508"/>
      <c r="BN26" s="508"/>
      <c r="BO26" s="508"/>
      <c r="BR26" s="508"/>
      <c r="BS26" s="508"/>
      <c r="BT26" s="508"/>
      <c r="BU26" s="508"/>
      <c r="BV26" s="508"/>
      <c r="CU26" s="508"/>
      <c r="CV26" s="508"/>
      <c r="CW26" s="508"/>
    </row>
    <row r="27" spans="2:101" ht="18">
      <c r="B27" s="508"/>
      <c r="C27" s="508"/>
      <c r="D27" s="508"/>
      <c r="E27" s="508"/>
      <c r="F27" s="508"/>
      <c r="AE27" s="508"/>
      <c r="AF27" s="508"/>
      <c r="AG27" s="508"/>
      <c r="AJ27" s="508"/>
      <c r="AK27" s="508"/>
      <c r="AL27" s="508"/>
      <c r="AM27" s="508"/>
      <c r="AN27" s="508"/>
      <c r="BM27" s="508"/>
      <c r="BN27" s="508"/>
      <c r="BO27" s="508"/>
      <c r="BR27" s="508"/>
      <c r="BS27" s="508"/>
      <c r="BT27" s="508"/>
      <c r="BU27" s="508"/>
      <c r="BV27" s="508"/>
      <c r="CU27" s="508"/>
      <c r="CV27" s="508"/>
      <c r="CW27" s="508"/>
    </row>
    <row r="28" spans="2:101" ht="18">
      <c r="B28" s="508"/>
      <c r="C28" s="508"/>
      <c r="D28" s="508"/>
      <c r="E28" s="508"/>
      <c r="F28" s="508"/>
      <c r="AE28" s="508"/>
      <c r="AF28" s="508"/>
      <c r="AG28" s="508"/>
      <c r="AJ28" s="508"/>
      <c r="AK28" s="508"/>
      <c r="AL28" s="508"/>
      <c r="AM28" s="508"/>
      <c r="AN28" s="508"/>
      <c r="BM28" s="508"/>
      <c r="BN28" s="508"/>
      <c r="BO28" s="508"/>
      <c r="BR28" s="508"/>
      <c r="BS28" s="508"/>
      <c r="BT28" s="508"/>
      <c r="BU28" s="508"/>
      <c r="BV28" s="508"/>
      <c r="CU28" s="508"/>
      <c r="CV28" s="508"/>
      <c r="CW28" s="508"/>
    </row>
    <row r="29" spans="2:101" ht="18">
      <c r="C29" s="509"/>
      <c r="D29" s="509"/>
      <c r="E29" s="509"/>
      <c r="F29" s="509"/>
      <c r="AE29" s="508"/>
      <c r="AF29" s="508"/>
      <c r="AG29" s="508"/>
      <c r="AK29" s="509"/>
      <c r="AL29" s="509"/>
      <c r="AM29" s="509"/>
      <c r="AN29" s="509"/>
      <c r="BM29" s="508"/>
      <c r="BN29" s="508"/>
      <c r="BO29" s="508"/>
      <c r="BS29" s="509"/>
      <c r="BT29" s="509"/>
      <c r="BU29" s="509"/>
      <c r="BV29" s="509"/>
      <c r="CU29" s="508"/>
      <c r="CV29" s="508"/>
      <c r="CW29" s="508"/>
    </row>
    <row r="30" spans="2:101" ht="18">
      <c r="B30" s="510" t="s">
        <v>2008</v>
      </c>
      <c r="C30" s="511"/>
      <c r="D30" s="511"/>
      <c r="E30" s="511"/>
      <c r="F30" s="511"/>
      <c r="AE30" s="508"/>
      <c r="AF30" s="508"/>
      <c r="AG30" s="508"/>
      <c r="AJ30" s="510" t="s">
        <v>2009</v>
      </c>
      <c r="AK30" s="511"/>
      <c r="AL30" s="511"/>
      <c r="AM30" s="511"/>
      <c r="AN30" s="511"/>
      <c r="BM30" s="508"/>
      <c r="BN30" s="508"/>
      <c r="BO30" s="508"/>
      <c r="BR30" s="510" t="s">
        <v>1973</v>
      </c>
      <c r="BS30" s="511"/>
      <c r="BT30" s="511"/>
      <c r="BU30" s="511"/>
      <c r="BV30" s="511"/>
      <c r="CU30" s="508"/>
      <c r="CV30" s="508"/>
      <c r="CW30" s="508"/>
    </row>
    <row r="31" spans="2:101" ht="18">
      <c r="B31" s="512" t="s">
        <v>1977</v>
      </c>
      <c r="C31" s="563" t="s">
        <v>1978</v>
      </c>
      <c r="D31" s="511"/>
      <c r="E31" s="511"/>
      <c r="F31" s="511"/>
      <c r="AE31" s="508"/>
      <c r="AF31" s="508"/>
      <c r="AG31" s="508"/>
      <c r="AJ31" s="512" t="s">
        <v>1977</v>
      </c>
      <c r="AK31" s="563" t="s">
        <v>1983</v>
      </c>
      <c r="AL31" s="511"/>
      <c r="AM31" s="511"/>
      <c r="AN31" s="511"/>
      <c r="BM31" s="508"/>
      <c r="BN31" s="508"/>
      <c r="BO31" s="508"/>
      <c r="BR31" s="512" t="s">
        <v>1977</v>
      </c>
      <c r="BS31" s="563" t="s">
        <v>1985</v>
      </c>
      <c r="BT31" s="511"/>
      <c r="BU31" s="511"/>
      <c r="BV31" s="511"/>
      <c r="CU31" s="508"/>
      <c r="CV31" s="508"/>
      <c r="CW31" s="508"/>
    </row>
    <row r="32" spans="2:101" ht="18" customHeight="1">
      <c r="B32" s="512" t="s">
        <v>1980</v>
      </c>
      <c r="C32" s="711" t="s">
        <v>1979</v>
      </c>
      <c r="D32" s="711"/>
      <c r="E32" s="711"/>
      <c r="F32" s="711"/>
      <c r="G32" s="711"/>
      <c r="H32" s="711"/>
      <c r="I32" s="711"/>
      <c r="J32" s="711"/>
      <c r="K32" s="711"/>
      <c r="L32" s="711"/>
      <c r="M32" s="711"/>
      <c r="N32" s="711"/>
      <c r="O32" s="711"/>
      <c r="P32" s="711"/>
      <c r="Q32" s="711"/>
      <c r="R32" s="711"/>
      <c r="S32" s="711"/>
      <c r="T32" s="711"/>
      <c r="U32" s="711"/>
      <c r="V32" s="711"/>
      <c r="W32" s="711"/>
      <c r="X32" s="711"/>
      <c r="Y32" s="711"/>
      <c r="Z32" s="711"/>
      <c r="AA32" s="711"/>
      <c r="AB32" s="711"/>
      <c r="AC32" s="711"/>
      <c r="AD32" s="711"/>
      <c r="AE32" s="711"/>
      <c r="AF32" s="711"/>
      <c r="AG32" s="711"/>
      <c r="AJ32" s="512" t="s">
        <v>1982</v>
      </c>
      <c r="AK32" s="711" t="s">
        <v>1981</v>
      </c>
      <c r="AL32" s="711"/>
      <c r="AM32" s="711"/>
      <c r="AN32" s="711"/>
      <c r="AO32" s="711"/>
      <c r="AP32" s="711"/>
      <c r="AQ32" s="711"/>
      <c r="AR32" s="711"/>
      <c r="AS32" s="711"/>
      <c r="AT32" s="711"/>
      <c r="AU32" s="711"/>
      <c r="AV32" s="711"/>
      <c r="AW32" s="711"/>
      <c r="AX32" s="711"/>
      <c r="AY32" s="711"/>
      <c r="AZ32" s="711"/>
      <c r="BA32" s="711"/>
      <c r="BB32" s="711"/>
      <c r="BC32" s="711"/>
      <c r="BD32" s="711"/>
      <c r="BE32" s="711"/>
      <c r="BF32" s="711"/>
      <c r="BG32" s="711"/>
      <c r="BH32" s="711"/>
      <c r="BI32" s="711"/>
      <c r="BJ32" s="711"/>
      <c r="BK32" s="711"/>
      <c r="BL32" s="711"/>
      <c r="BM32" s="711"/>
      <c r="BN32" s="711"/>
      <c r="BO32" s="711"/>
      <c r="BR32" s="512" t="s">
        <v>1982</v>
      </c>
      <c r="BS32" s="711" t="s">
        <v>1986</v>
      </c>
      <c r="BT32" s="711"/>
      <c r="BU32" s="711"/>
      <c r="BV32" s="711"/>
      <c r="BW32" s="711"/>
      <c r="BX32" s="711"/>
      <c r="BY32" s="711"/>
      <c r="BZ32" s="711"/>
      <c r="CA32" s="711"/>
      <c r="CB32" s="711"/>
      <c r="CC32" s="711"/>
      <c r="CD32" s="711"/>
      <c r="CE32" s="711"/>
      <c r="CF32" s="711"/>
      <c r="CG32" s="711"/>
      <c r="CH32" s="711"/>
      <c r="CI32" s="711"/>
      <c r="CJ32" s="711"/>
      <c r="CK32" s="711"/>
      <c r="CL32" s="711"/>
      <c r="CM32" s="711"/>
      <c r="CN32" s="711"/>
      <c r="CO32" s="711"/>
      <c r="CP32" s="711"/>
      <c r="CQ32" s="711"/>
      <c r="CR32" s="711"/>
      <c r="CS32" s="711"/>
      <c r="CT32" s="711"/>
      <c r="CU32" s="711"/>
      <c r="CV32" s="711"/>
      <c r="CW32" s="711"/>
    </row>
    <row r="33" spans="2:101" ht="18" customHeight="1">
      <c r="B33" s="512"/>
      <c r="C33" s="711"/>
      <c r="D33" s="711"/>
      <c r="E33" s="711"/>
      <c r="F33" s="711"/>
      <c r="G33" s="711"/>
      <c r="H33" s="711"/>
      <c r="I33" s="711"/>
      <c r="J33" s="711"/>
      <c r="K33" s="711"/>
      <c r="L33" s="711"/>
      <c r="M33" s="711"/>
      <c r="N33" s="711"/>
      <c r="O33" s="711"/>
      <c r="P33" s="711"/>
      <c r="Q33" s="711"/>
      <c r="R33" s="711"/>
      <c r="S33" s="711"/>
      <c r="T33" s="711"/>
      <c r="U33" s="711"/>
      <c r="V33" s="711"/>
      <c r="W33" s="711"/>
      <c r="X33" s="711"/>
      <c r="Y33" s="711"/>
      <c r="Z33" s="711"/>
      <c r="AA33" s="711"/>
      <c r="AB33" s="711"/>
      <c r="AC33" s="711"/>
      <c r="AD33" s="711"/>
      <c r="AE33" s="711"/>
      <c r="AF33" s="711"/>
      <c r="AG33" s="711"/>
      <c r="AJ33" s="512"/>
      <c r="AK33" s="711"/>
      <c r="AL33" s="711"/>
      <c r="AM33" s="711"/>
      <c r="AN33" s="711"/>
      <c r="AO33" s="711"/>
      <c r="AP33" s="711"/>
      <c r="AQ33" s="711"/>
      <c r="AR33" s="711"/>
      <c r="AS33" s="711"/>
      <c r="AT33" s="711"/>
      <c r="AU33" s="711"/>
      <c r="AV33" s="711"/>
      <c r="AW33" s="711"/>
      <c r="AX33" s="711"/>
      <c r="AY33" s="711"/>
      <c r="AZ33" s="711"/>
      <c r="BA33" s="711"/>
      <c r="BB33" s="711"/>
      <c r="BC33" s="711"/>
      <c r="BD33" s="711"/>
      <c r="BE33" s="711"/>
      <c r="BF33" s="711"/>
      <c r="BG33" s="711"/>
      <c r="BH33" s="711"/>
      <c r="BI33" s="711"/>
      <c r="BJ33" s="711"/>
      <c r="BK33" s="711"/>
      <c r="BL33" s="711"/>
      <c r="BM33" s="711"/>
      <c r="BN33" s="711"/>
      <c r="BO33" s="711"/>
      <c r="BR33" s="512" t="s">
        <v>18</v>
      </c>
      <c r="BS33" s="711"/>
      <c r="BT33" s="711"/>
      <c r="BU33" s="711"/>
      <c r="BV33" s="711"/>
      <c r="BW33" s="711"/>
      <c r="BX33" s="711"/>
      <c r="BY33" s="711"/>
      <c r="BZ33" s="711"/>
      <c r="CA33" s="711"/>
      <c r="CB33" s="711"/>
      <c r="CC33" s="711"/>
      <c r="CD33" s="711"/>
      <c r="CE33" s="711"/>
      <c r="CF33" s="711"/>
      <c r="CG33" s="711"/>
      <c r="CH33" s="711"/>
      <c r="CI33" s="711"/>
      <c r="CJ33" s="711"/>
      <c r="CK33" s="711"/>
      <c r="CL33" s="711"/>
      <c r="CM33" s="711"/>
      <c r="CN33" s="711"/>
      <c r="CO33" s="711"/>
      <c r="CP33" s="711"/>
      <c r="CQ33" s="711"/>
      <c r="CR33" s="711"/>
      <c r="CS33" s="711"/>
      <c r="CT33" s="711"/>
      <c r="CU33" s="711"/>
      <c r="CV33" s="711"/>
      <c r="CW33" s="711"/>
    </row>
    <row r="34" spans="2:101" ht="18" customHeight="1">
      <c r="B34" s="110"/>
      <c r="C34" s="711"/>
      <c r="D34" s="711"/>
      <c r="E34" s="711"/>
      <c r="F34" s="711"/>
      <c r="G34" s="711"/>
      <c r="H34" s="711"/>
      <c r="I34" s="711"/>
      <c r="J34" s="711"/>
      <c r="K34" s="711"/>
      <c r="L34" s="711"/>
      <c r="M34" s="711"/>
      <c r="N34" s="711"/>
      <c r="O34" s="711"/>
      <c r="P34" s="711"/>
      <c r="Q34" s="711"/>
      <c r="R34" s="711"/>
      <c r="S34" s="711"/>
      <c r="T34" s="711"/>
      <c r="U34" s="711"/>
      <c r="V34" s="711"/>
      <c r="W34" s="711"/>
      <c r="X34" s="711"/>
      <c r="Y34" s="711"/>
      <c r="Z34" s="711"/>
      <c r="AA34" s="711"/>
      <c r="AB34" s="711"/>
      <c r="AC34" s="711"/>
      <c r="AD34" s="711"/>
      <c r="AE34" s="711"/>
      <c r="AF34" s="711"/>
      <c r="AG34" s="711"/>
      <c r="AJ34" s="110"/>
      <c r="AK34" s="711"/>
      <c r="AL34" s="711"/>
      <c r="AM34" s="711"/>
      <c r="AN34" s="711"/>
      <c r="AO34" s="711"/>
      <c r="AP34" s="711"/>
      <c r="AQ34" s="711"/>
      <c r="AR34" s="711"/>
      <c r="AS34" s="711"/>
      <c r="AT34" s="711"/>
      <c r="AU34" s="711"/>
      <c r="AV34" s="711"/>
      <c r="AW34" s="711"/>
      <c r="AX34" s="711"/>
      <c r="AY34" s="711"/>
      <c r="AZ34" s="711"/>
      <c r="BA34" s="711"/>
      <c r="BB34" s="711"/>
      <c r="BC34" s="711"/>
      <c r="BD34" s="711"/>
      <c r="BE34" s="711"/>
      <c r="BF34" s="711"/>
      <c r="BG34" s="711"/>
      <c r="BH34" s="711"/>
      <c r="BI34" s="711"/>
      <c r="BJ34" s="711"/>
      <c r="BK34" s="711"/>
      <c r="BL34" s="711"/>
      <c r="BM34" s="711"/>
      <c r="BN34" s="711"/>
      <c r="BO34" s="711"/>
      <c r="BR34" s="110"/>
      <c r="BS34" s="711"/>
      <c r="BT34" s="711"/>
      <c r="BU34" s="711"/>
      <c r="BV34" s="711"/>
      <c r="BW34" s="711"/>
      <c r="BX34" s="711"/>
      <c r="BY34" s="711"/>
      <c r="BZ34" s="711"/>
      <c r="CA34" s="711"/>
      <c r="CB34" s="711"/>
      <c r="CC34" s="711"/>
      <c r="CD34" s="711"/>
      <c r="CE34" s="711"/>
      <c r="CF34" s="711"/>
      <c r="CG34" s="711"/>
      <c r="CH34" s="711"/>
      <c r="CI34" s="711"/>
      <c r="CJ34" s="711"/>
      <c r="CK34" s="711"/>
      <c r="CL34" s="711"/>
      <c r="CM34" s="711"/>
      <c r="CN34" s="711"/>
      <c r="CO34" s="711"/>
      <c r="CP34" s="711"/>
      <c r="CQ34" s="711"/>
      <c r="CR34" s="711"/>
      <c r="CS34" s="711"/>
      <c r="CT34" s="711"/>
      <c r="CU34" s="711"/>
      <c r="CV34" s="711"/>
      <c r="CW34" s="711"/>
    </row>
    <row r="35" spans="2:101" ht="18" customHeight="1">
      <c r="B35" s="512" t="s">
        <v>1810</v>
      </c>
      <c r="C35" s="713" t="s">
        <v>1990</v>
      </c>
      <c r="D35" s="713"/>
      <c r="E35" s="713"/>
      <c r="F35" s="713"/>
      <c r="G35" s="713"/>
      <c r="H35" s="713"/>
      <c r="I35" s="713"/>
      <c r="J35" s="713"/>
      <c r="K35" s="713"/>
      <c r="L35" s="713"/>
      <c r="M35" s="713"/>
      <c r="N35" s="713"/>
      <c r="O35" s="713"/>
      <c r="P35" s="713"/>
      <c r="Q35" s="713"/>
      <c r="R35" s="713"/>
      <c r="S35" s="713"/>
      <c r="T35" s="713"/>
      <c r="U35" s="713"/>
      <c r="V35" s="713"/>
      <c r="W35" s="713"/>
      <c r="X35" s="713"/>
      <c r="Y35" s="713"/>
      <c r="Z35" s="713"/>
      <c r="AA35" s="713"/>
      <c r="AB35" s="713"/>
      <c r="AC35" s="713"/>
      <c r="AD35" s="713"/>
      <c r="AE35" s="713"/>
      <c r="AF35" s="713"/>
      <c r="AG35" s="713"/>
      <c r="AJ35" s="512" t="s">
        <v>1810</v>
      </c>
      <c r="AK35" s="713" t="s">
        <v>1984</v>
      </c>
      <c r="AL35" s="713"/>
      <c r="AM35" s="713"/>
      <c r="AN35" s="713"/>
      <c r="AO35" s="713"/>
      <c r="AP35" s="713"/>
      <c r="AQ35" s="713"/>
      <c r="AR35" s="713"/>
      <c r="AS35" s="713"/>
      <c r="AT35" s="713"/>
      <c r="AU35" s="713"/>
      <c r="AV35" s="713"/>
      <c r="AW35" s="713"/>
      <c r="AX35" s="713"/>
      <c r="AY35" s="713"/>
      <c r="AZ35" s="713"/>
      <c r="BA35" s="713"/>
      <c r="BB35" s="713"/>
      <c r="BC35" s="713"/>
      <c r="BD35" s="713"/>
      <c r="BE35" s="713"/>
      <c r="BF35" s="713"/>
      <c r="BG35" s="713"/>
      <c r="BH35" s="713"/>
      <c r="BI35" s="713"/>
      <c r="BJ35" s="713"/>
      <c r="BK35" s="713"/>
      <c r="BL35" s="713"/>
      <c r="BM35" s="713"/>
      <c r="BN35" s="713"/>
      <c r="BO35" s="713"/>
      <c r="BR35" s="512" t="s">
        <v>1987</v>
      </c>
      <c r="BS35" s="713" t="s">
        <v>1989</v>
      </c>
      <c r="BT35" s="713"/>
      <c r="BU35" s="713"/>
      <c r="BV35" s="713"/>
      <c r="BW35" s="713"/>
      <c r="BX35" s="713"/>
      <c r="BY35" s="713"/>
      <c r="BZ35" s="713"/>
      <c r="CA35" s="713"/>
      <c r="CB35" s="713"/>
      <c r="CC35" s="713"/>
      <c r="CD35" s="713"/>
      <c r="CE35" s="713"/>
      <c r="CF35" s="713"/>
      <c r="CG35" s="713"/>
      <c r="CH35" s="713"/>
      <c r="CI35" s="713"/>
      <c r="CJ35" s="713"/>
      <c r="CK35" s="713"/>
      <c r="CL35" s="713"/>
      <c r="CM35" s="713"/>
      <c r="CN35" s="713"/>
      <c r="CO35" s="713"/>
      <c r="CP35" s="713"/>
      <c r="CQ35" s="713"/>
      <c r="CR35" s="713"/>
      <c r="CS35" s="713"/>
      <c r="CT35" s="713"/>
      <c r="CU35" s="713"/>
      <c r="CV35" s="713"/>
      <c r="CW35" s="713"/>
    </row>
    <row r="36" spans="2:101" ht="18" customHeight="1">
      <c r="B36" s="110" t="s">
        <v>1811</v>
      </c>
      <c r="C36" s="713"/>
      <c r="D36" s="713"/>
      <c r="E36" s="713"/>
      <c r="F36" s="713"/>
      <c r="G36" s="713"/>
      <c r="H36" s="713"/>
      <c r="I36" s="713"/>
      <c r="J36" s="713"/>
      <c r="K36" s="713"/>
      <c r="L36" s="713"/>
      <c r="M36" s="713"/>
      <c r="N36" s="713"/>
      <c r="O36" s="713"/>
      <c r="P36" s="713"/>
      <c r="Q36" s="713"/>
      <c r="R36" s="713"/>
      <c r="S36" s="713"/>
      <c r="T36" s="713"/>
      <c r="U36" s="713"/>
      <c r="V36" s="713"/>
      <c r="W36" s="713"/>
      <c r="X36" s="713"/>
      <c r="Y36" s="713"/>
      <c r="Z36" s="713"/>
      <c r="AA36" s="713"/>
      <c r="AB36" s="713"/>
      <c r="AC36" s="713"/>
      <c r="AD36" s="713"/>
      <c r="AE36" s="713"/>
      <c r="AF36" s="713"/>
      <c r="AG36" s="713"/>
      <c r="AJ36" s="110" t="s">
        <v>1811</v>
      </c>
      <c r="AK36" s="713"/>
      <c r="AL36" s="713"/>
      <c r="AM36" s="713"/>
      <c r="AN36" s="713"/>
      <c r="AO36" s="713"/>
      <c r="AP36" s="713"/>
      <c r="AQ36" s="713"/>
      <c r="AR36" s="713"/>
      <c r="AS36" s="713"/>
      <c r="AT36" s="713"/>
      <c r="AU36" s="713"/>
      <c r="AV36" s="713"/>
      <c r="AW36" s="713"/>
      <c r="AX36" s="713"/>
      <c r="AY36" s="713"/>
      <c r="AZ36" s="713"/>
      <c r="BA36" s="713"/>
      <c r="BB36" s="713"/>
      <c r="BC36" s="713"/>
      <c r="BD36" s="713"/>
      <c r="BE36" s="713"/>
      <c r="BF36" s="713"/>
      <c r="BG36" s="713"/>
      <c r="BH36" s="713"/>
      <c r="BI36" s="713"/>
      <c r="BJ36" s="713"/>
      <c r="BK36" s="713"/>
      <c r="BL36" s="713"/>
      <c r="BM36" s="713"/>
      <c r="BN36" s="713"/>
      <c r="BO36" s="713"/>
      <c r="BR36" s="110" t="s">
        <v>1988</v>
      </c>
      <c r="BS36" s="713"/>
      <c r="BT36" s="713"/>
      <c r="BU36" s="713"/>
      <c r="BV36" s="713"/>
      <c r="BW36" s="713"/>
      <c r="BX36" s="713"/>
      <c r="BY36" s="713"/>
      <c r="BZ36" s="713"/>
      <c r="CA36" s="713"/>
      <c r="CB36" s="713"/>
      <c r="CC36" s="713"/>
      <c r="CD36" s="713"/>
      <c r="CE36" s="713"/>
      <c r="CF36" s="713"/>
      <c r="CG36" s="713"/>
      <c r="CH36" s="713"/>
      <c r="CI36" s="713"/>
      <c r="CJ36" s="713"/>
      <c r="CK36" s="713"/>
      <c r="CL36" s="713"/>
      <c r="CM36" s="713"/>
      <c r="CN36" s="713"/>
      <c r="CO36" s="713"/>
      <c r="CP36" s="713"/>
      <c r="CQ36" s="713"/>
      <c r="CR36" s="713"/>
      <c r="CS36" s="713"/>
      <c r="CT36" s="713"/>
      <c r="CU36" s="713"/>
      <c r="CV36" s="713"/>
      <c r="CW36" s="713"/>
    </row>
    <row r="37" spans="2:101" ht="18" customHeight="1">
      <c r="B37" s="110" t="s">
        <v>1992</v>
      </c>
      <c r="C37" s="711" t="s">
        <v>1993</v>
      </c>
      <c r="D37" s="711"/>
      <c r="E37" s="711"/>
      <c r="F37" s="711"/>
      <c r="G37" s="711"/>
      <c r="H37" s="711"/>
      <c r="I37" s="711"/>
      <c r="J37" s="711"/>
      <c r="K37" s="711"/>
      <c r="L37" s="711"/>
      <c r="M37" s="711"/>
      <c r="N37" s="711"/>
      <c r="O37" s="711"/>
      <c r="P37" s="711"/>
      <c r="Q37" s="711"/>
      <c r="R37" s="711"/>
      <c r="S37" s="711"/>
      <c r="T37" s="711"/>
      <c r="U37" s="711"/>
      <c r="V37" s="711"/>
      <c r="W37" s="711"/>
      <c r="X37" s="711"/>
      <c r="Y37" s="711"/>
      <c r="Z37" s="711"/>
      <c r="AA37" s="711"/>
      <c r="AB37" s="711"/>
      <c r="AC37" s="711"/>
      <c r="AD37" s="711"/>
      <c r="AE37" s="711"/>
      <c r="AF37" s="711"/>
      <c r="AG37" s="711"/>
      <c r="AJ37" s="110" t="s">
        <v>1812</v>
      </c>
      <c r="AK37" s="712" t="s">
        <v>1994</v>
      </c>
      <c r="AL37" s="712"/>
      <c r="AM37" s="712"/>
      <c r="AN37" s="712"/>
      <c r="AO37" s="712"/>
      <c r="AP37" s="712"/>
      <c r="AQ37" s="712"/>
      <c r="AR37" s="712"/>
      <c r="AS37" s="712"/>
      <c r="AT37" s="712"/>
      <c r="AU37" s="712"/>
      <c r="AV37" s="712"/>
      <c r="AW37" s="712"/>
      <c r="AX37" s="712"/>
      <c r="AY37" s="712"/>
      <c r="AZ37" s="712"/>
      <c r="BA37" s="712"/>
      <c r="BB37" s="712"/>
      <c r="BC37" s="712"/>
      <c r="BD37" s="712"/>
      <c r="BE37" s="712"/>
      <c r="BF37" s="712"/>
      <c r="BG37" s="712"/>
      <c r="BH37" s="712"/>
      <c r="BI37" s="712"/>
      <c r="BJ37" s="712"/>
      <c r="BK37" s="712"/>
      <c r="BL37" s="712"/>
      <c r="BM37" s="712"/>
      <c r="BN37" s="712"/>
      <c r="BO37" s="712"/>
      <c r="BR37" s="110" t="s">
        <v>1995</v>
      </c>
      <c r="BS37" s="711" t="s">
        <v>1991</v>
      </c>
      <c r="BT37" s="711"/>
      <c r="BU37" s="711"/>
      <c r="BV37" s="711"/>
      <c r="BW37" s="711"/>
      <c r="BX37" s="711"/>
      <c r="BY37" s="711"/>
      <c r="BZ37" s="711"/>
      <c r="CA37" s="711"/>
      <c r="CB37" s="711"/>
      <c r="CC37" s="711"/>
      <c r="CD37" s="711"/>
      <c r="CE37" s="711"/>
      <c r="CF37" s="711"/>
      <c r="CG37" s="711"/>
      <c r="CH37" s="711"/>
      <c r="CI37" s="711"/>
      <c r="CJ37" s="711"/>
      <c r="CK37" s="711"/>
      <c r="CL37" s="711"/>
      <c r="CM37" s="711"/>
      <c r="CN37" s="711"/>
      <c r="CO37" s="711"/>
      <c r="CP37" s="711"/>
      <c r="CQ37" s="711"/>
      <c r="CR37" s="711"/>
      <c r="CS37" s="711"/>
      <c r="CT37" s="711"/>
      <c r="CU37" s="711"/>
      <c r="CV37" s="711"/>
      <c r="CW37" s="711"/>
    </row>
    <row r="38" spans="2:101" ht="18" customHeight="1">
      <c r="B38" s="110"/>
      <c r="C38" s="711"/>
      <c r="D38" s="711"/>
      <c r="E38" s="711"/>
      <c r="F38" s="711"/>
      <c r="G38" s="711"/>
      <c r="H38" s="711"/>
      <c r="I38" s="711"/>
      <c r="J38" s="711"/>
      <c r="K38" s="711"/>
      <c r="L38" s="711"/>
      <c r="M38" s="711"/>
      <c r="N38" s="711"/>
      <c r="O38" s="711"/>
      <c r="P38" s="711"/>
      <c r="Q38" s="711"/>
      <c r="R38" s="711"/>
      <c r="S38" s="711"/>
      <c r="T38" s="711"/>
      <c r="U38" s="711"/>
      <c r="V38" s="711"/>
      <c r="W38" s="711"/>
      <c r="X38" s="711"/>
      <c r="Y38" s="711"/>
      <c r="Z38" s="711"/>
      <c r="AA38" s="711"/>
      <c r="AB38" s="711"/>
      <c r="AC38" s="711"/>
      <c r="AD38" s="711"/>
      <c r="AE38" s="711"/>
      <c r="AF38" s="711"/>
      <c r="AG38" s="711"/>
      <c r="AJ38" s="110" t="s">
        <v>1813</v>
      </c>
      <c r="AK38" s="712"/>
      <c r="AL38" s="712"/>
      <c r="AM38" s="712"/>
      <c r="AN38" s="712"/>
      <c r="AO38" s="712"/>
      <c r="AP38" s="712"/>
      <c r="AQ38" s="712"/>
      <c r="AR38" s="712"/>
      <c r="AS38" s="712"/>
      <c r="AT38" s="712"/>
      <c r="AU38" s="712"/>
      <c r="AV38" s="712"/>
      <c r="AW38" s="712"/>
      <c r="AX38" s="712"/>
      <c r="AY38" s="712"/>
      <c r="AZ38" s="712"/>
      <c r="BA38" s="712"/>
      <c r="BB38" s="712"/>
      <c r="BC38" s="712"/>
      <c r="BD38" s="712"/>
      <c r="BE38" s="712"/>
      <c r="BF38" s="712"/>
      <c r="BG38" s="712"/>
      <c r="BH38" s="712"/>
      <c r="BI38" s="712"/>
      <c r="BJ38" s="712"/>
      <c r="BK38" s="712"/>
      <c r="BL38" s="712"/>
      <c r="BM38" s="712"/>
      <c r="BN38" s="712"/>
      <c r="BO38" s="712"/>
      <c r="BR38" s="110"/>
      <c r="BS38" s="711"/>
      <c r="BT38" s="711"/>
      <c r="BU38" s="711"/>
      <c r="BV38" s="711"/>
      <c r="BW38" s="711"/>
      <c r="BX38" s="711"/>
      <c r="BY38" s="711"/>
      <c r="BZ38" s="711"/>
      <c r="CA38" s="711"/>
      <c r="CB38" s="711"/>
      <c r="CC38" s="711"/>
      <c r="CD38" s="711"/>
      <c r="CE38" s="711"/>
      <c r="CF38" s="711"/>
      <c r="CG38" s="711"/>
      <c r="CH38" s="711"/>
      <c r="CI38" s="711"/>
      <c r="CJ38" s="711"/>
      <c r="CK38" s="711"/>
      <c r="CL38" s="711"/>
      <c r="CM38" s="711"/>
      <c r="CN38" s="711"/>
      <c r="CO38" s="711"/>
      <c r="CP38" s="711"/>
      <c r="CQ38" s="711"/>
      <c r="CR38" s="711"/>
      <c r="CS38" s="711"/>
      <c r="CT38" s="711"/>
      <c r="CU38" s="711"/>
      <c r="CV38" s="711"/>
      <c r="CW38" s="711"/>
    </row>
    <row r="39" spans="2:101" ht="18" customHeight="1">
      <c r="B39" s="512"/>
      <c r="C39" s="711"/>
      <c r="D39" s="711"/>
      <c r="E39" s="711"/>
      <c r="F39" s="711"/>
      <c r="G39" s="711"/>
      <c r="H39" s="711"/>
      <c r="I39" s="711"/>
      <c r="J39" s="711"/>
      <c r="K39" s="711"/>
      <c r="L39" s="711"/>
      <c r="M39" s="711"/>
      <c r="N39" s="711"/>
      <c r="O39" s="711"/>
      <c r="P39" s="711"/>
      <c r="Q39" s="711"/>
      <c r="R39" s="711"/>
      <c r="S39" s="711"/>
      <c r="T39" s="711"/>
      <c r="U39" s="711"/>
      <c r="V39" s="711"/>
      <c r="W39" s="711"/>
      <c r="X39" s="711"/>
      <c r="Y39" s="711"/>
      <c r="Z39" s="711"/>
      <c r="AA39" s="711"/>
      <c r="AB39" s="711"/>
      <c r="AC39" s="711"/>
      <c r="AD39" s="711"/>
      <c r="AE39" s="711"/>
      <c r="AF39" s="711"/>
      <c r="AG39" s="711"/>
      <c r="AJ39" s="512" t="s">
        <v>1814</v>
      </c>
      <c r="AK39" s="712"/>
      <c r="AL39" s="712"/>
      <c r="AM39" s="712"/>
      <c r="AN39" s="712"/>
      <c r="AO39" s="712"/>
      <c r="AP39" s="712"/>
      <c r="AQ39" s="712"/>
      <c r="AR39" s="712"/>
      <c r="AS39" s="712"/>
      <c r="AT39" s="712"/>
      <c r="AU39" s="712"/>
      <c r="AV39" s="712"/>
      <c r="AW39" s="712"/>
      <c r="AX39" s="712"/>
      <c r="AY39" s="712"/>
      <c r="AZ39" s="712"/>
      <c r="BA39" s="712"/>
      <c r="BB39" s="712"/>
      <c r="BC39" s="712"/>
      <c r="BD39" s="712"/>
      <c r="BE39" s="712"/>
      <c r="BF39" s="712"/>
      <c r="BG39" s="712"/>
      <c r="BH39" s="712"/>
      <c r="BI39" s="712"/>
      <c r="BJ39" s="712"/>
      <c r="BK39" s="712"/>
      <c r="BL39" s="712"/>
      <c r="BM39" s="712"/>
      <c r="BN39" s="712"/>
      <c r="BO39" s="712"/>
      <c r="BR39" s="512"/>
      <c r="BS39" s="711"/>
      <c r="BT39" s="711"/>
      <c r="BU39" s="711"/>
      <c r="BV39" s="711"/>
      <c r="BW39" s="711"/>
      <c r="BX39" s="711"/>
      <c r="BY39" s="711"/>
      <c r="BZ39" s="711"/>
      <c r="CA39" s="711"/>
      <c r="CB39" s="711"/>
      <c r="CC39" s="711"/>
      <c r="CD39" s="711"/>
      <c r="CE39" s="711"/>
      <c r="CF39" s="711"/>
      <c r="CG39" s="711"/>
      <c r="CH39" s="711"/>
      <c r="CI39" s="711"/>
      <c r="CJ39" s="711"/>
      <c r="CK39" s="711"/>
      <c r="CL39" s="711"/>
      <c r="CM39" s="711"/>
      <c r="CN39" s="711"/>
      <c r="CO39" s="711"/>
      <c r="CP39" s="711"/>
      <c r="CQ39" s="711"/>
      <c r="CR39" s="711"/>
      <c r="CS39" s="711"/>
      <c r="CT39" s="711"/>
      <c r="CU39" s="711"/>
      <c r="CV39" s="711"/>
      <c r="CW39" s="711"/>
    </row>
    <row r="40" spans="2:101" ht="18" customHeight="1">
      <c r="B40" s="512"/>
      <c r="C40" s="711"/>
      <c r="D40" s="711"/>
      <c r="E40" s="711"/>
      <c r="F40" s="711"/>
      <c r="G40" s="711"/>
      <c r="H40" s="711"/>
      <c r="I40" s="711"/>
      <c r="J40" s="711"/>
      <c r="K40" s="711"/>
      <c r="L40" s="711"/>
      <c r="M40" s="711"/>
      <c r="N40" s="711"/>
      <c r="O40" s="711"/>
      <c r="P40" s="711"/>
      <c r="Q40" s="711"/>
      <c r="R40" s="711"/>
      <c r="S40" s="711"/>
      <c r="T40" s="711"/>
      <c r="U40" s="711"/>
      <c r="V40" s="711"/>
      <c r="W40" s="711"/>
      <c r="X40" s="711"/>
      <c r="Y40" s="711"/>
      <c r="Z40" s="711"/>
      <c r="AA40" s="711"/>
      <c r="AB40" s="711"/>
      <c r="AC40" s="711"/>
      <c r="AD40" s="711"/>
      <c r="AE40" s="711"/>
      <c r="AF40" s="711"/>
      <c r="AG40" s="711"/>
      <c r="AJ40" s="512" t="s">
        <v>1815</v>
      </c>
      <c r="AK40" s="712"/>
      <c r="AL40" s="712"/>
      <c r="AM40" s="712"/>
      <c r="AN40" s="712"/>
      <c r="AO40" s="712"/>
      <c r="AP40" s="712"/>
      <c r="AQ40" s="712"/>
      <c r="AR40" s="712"/>
      <c r="AS40" s="712"/>
      <c r="AT40" s="712"/>
      <c r="AU40" s="712"/>
      <c r="AV40" s="712"/>
      <c r="AW40" s="712"/>
      <c r="AX40" s="712"/>
      <c r="AY40" s="712"/>
      <c r="AZ40" s="712"/>
      <c r="BA40" s="712"/>
      <c r="BB40" s="712"/>
      <c r="BC40" s="712"/>
      <c r="BD40" s="712"/>
      <c r="BE40" s="712"/>
      <c r="BF40" s="712"/>
      <c r="BG40" s="712"/>
      <c r="BH40" s="712"/>
      <c r="BI40" s="712"/>
      <c r="BJ40" s="712"/>
      <c r="BK40" s="712"/>
      <c r="BL40" s="712"/>
      <c r="BM40" s="712"/>
      <c r="BN40" s="712"/>
      <c r="BO40" s="712"/>
      <c r="BR40" s="512"/>
      <c r="BS40" s="711"/>
      <c r="BT40" s="711"/>
      <c r="BU40" s="711"/>
      <c r="BV40" s="711"/>
      <c r="BW40" s="711"/>
      <c r="BX40" s="711"/>
      <c r="BY40" s="711"/>
      <c r="BZ40" s="711"/>
      <c r="CA40" s="711"/>
      <c r="CB40" s="711"/>
      <c r="CC40" s="711"/>
      <c r="CD40" s="711"/>
      <c r="CE40" s="711"/>
      <c r="CF40" s="711"/>
      <c r="CG40" s="711"/>
      <c r="CH40" s="711"/>
      <c r="CI40" s="711"/>
      <c r="CJ40" s="711"/>
      <c r="CK40" s="711"/>
      <c r="CL40" s="711"/>
      <c r="CM40" s="711"/>
      <c r="CN40" s="711"/>
      <c r="CO40" s="711"/>
      <c r="CP40" s="711"/>
      <c r="CQ40" s="711"/>
      <c r="CR40" s="711"/>
      <c r="CS40" s="711"/>
      <c r="CT40" s="711"/>
      <c r="CU40" s="711"/>
      <c r="CV40" s="711"/>
      <c r="CW40" s="711"/>
    </row>
    <row r="41" spans="2:101" ht="18" customHeight="1">
      <c r="B41" s="512" t="s">
        <v>1996</v>
      </c>
      <c r="C41" s="711" t="s">
        <v>1997</v>
      </c>
      <c r="D41" s="711"/>
      <c r="E41" s="711"/>
      <c r="F41" s="711"/>
      <c r="G41" s="711"/>
      <c r="H41" s="711"/>
      <c r="I41" s="711"/>
      <c r="J41" s="711"/>
      <c r="K41" s="711"/>
      <c r="L41" s="711"/>
      <c r="M41" s="711"/>
      <c r="N41" s="711"/>
      <c r="O41" s="711"/>
      <c r="P41" s="711"/>
      <c r="Q41" s="711"/>
      <c r="R41" s="711"/>
      <c r="S41" s="711"/>
      <c r="T41" s="711"/>
      <c r="U41" s="711"/>
      <c r="V41" s="711"/>
      <c r="W41" s="711"/>
      <c r="X41" s="711"/>
      <c r="Y41" s="711"/>
      <c r="Z41" s="711"/>
      <c r="AA41" s="711"/>
      <c r="AB41" s="711"/>
      <c r="AC41" s="711"/>
      <c r="AD41" s="711"/>
      <c r="AE41" s="711"/>
      <c r="AF41" s="711"/>
      <c r="AG41" s="711"/>
      <c r="AJ41" s="512" t="s">
        <v>1996</v>
      </c>
      <c r="AK41" s="711" t="s">
        <v>1998</v>
      </c>
      <c r="AL41" s="711"/>
      <c r="AM41" s="711"/>
      <c r="AN41" s="711"/>
      <c r="AO41" s="711"/>
      <c r="AP41" s="711"/>
      <c r="AQ41" s="711"/>
      <c r="AR41" s="711"/>
      <c r="AS41" s="711"/>
      <c r="AT41" s="711"/>
      <c r="AU41" s="711"/>
      <c r="AV41" s="711"/>
      <c r="AW41" s="711"/>
      <c r="AX41" s="711"/>
      <c r="AY41" s="711"/>
      <c r="AZ41" s="711"/>
      <c r="BA41" s="711"/>
      <c r="BB41" s="711"/>
      <c r="BC41" s="711"/>
      <c r="BD41" s="711"/>
      <c r="BE41" s="711"/>
      <c r="BF41" s="711"/>
      <c r="BG41" s="711"/>
      <c r="BH41" s="711"/>
      <c r="BI41" s="711"/>
      <c r="BJ41" s="711"/>
      <c r="BK41" s="711"/>
      <c r="BL41" s="711"/>
      <c r="BM41" s="711"/>
      <c r="BN41" s="711"/>
      <c r="BO41" s="711"/>
      <c r="BR41" s="512" t="s">
        <v>1996</v>
      </c>
      <c r="BS41" s="711" t="s">
        <v>1999</v>
      </c>
      <c r="BT41" s="711"/>
      <c r="BU41" s="711"/>
      <c r="BV41" s="711"/>
      <c r="BW41" s="711"/>
      <c r="BX41" s="711"/>
      <c r="BY41" s="711"/>
      <c r="BZ41" s="711"/>
      <c r="CA41" s="711"/>
      <c r="CB41" s="711"/>
      <c r="CC41" s="711"/>
      <c r="CD41" s="711"/>
      <c r="CE41" s="711"/>
      <c r="CF41" s="711"/>
      <c r="CG41" s="711"/>
      <c r="CH41" s="711"/>
      <c r="CI41" s="711"/>
      <c r="CJ41" s="711"/>
      <c r="CK41" s="711"/>
      <c r="CL41" s="711"/>
      <c r="CM41" s="711"/>
      <c r="CN41" s="711"/>
      <c r="CO41" s="711"/>
      <c r="CP41" s="711"/>
      <c r="CQ41" s="711"/>
      <c r="CR41" s="711"/>
      <c r="CS41" s="711"/>
      <c r="CT41" s="711"/>
      <c r="CU41" s="711"/>
      <c r="CV41" s="711"/>
      <c r="CW41" s="711"/>
    </row>
    <row r="42" spans="2:101" ht="18" customHeight="1">
      <c r="B42" s="512"/>
      <c r="C42" s="711"/>
      <c r="D42" s="711"/>
      <c r="E42" s="711"/>
      <c r="F42" s="711"/>
      <c r="G42" s="711"/>
      <c r="H42" s="711"/>
      <c r="I42" s="711"/>
      <c r="J42" s="711"/>
      <c r="K42" s="711"/>
      <c r="L42" s="711"/>
      <c r="M42" s="711"/>
      <c r="N42" s="711"/>
      <c r="O42" s="711"/>
      <c r="P42" s="711"/>
      <c r="Q42" s="711"/>
      <c r="R42" s="711"/>
      <c r="S42" s="711"/>
      <c r="T42" s="711"/>
      <c r="U42" s="711"/>
      <c r="V42" s="711"/>
      <c r="W42" s="711"/>
      <c r="X42" s="711"/>
      <c r="Y42" s="711"/>
      <c r="Z42" s="711"/>
      <c r="AA42" s="711"/>
      <c r="AB42" s="711"/>
      <c r="AC42" s="711"/>
      <c r="AD42" s="711"/>
      <c r="AE42" s="711"/>
      <c r="AF42" s="711"/>
      <c r="AG42" s="711"/>
      <c r="AJ42" s="512"/>
      <c r="AK42" s="711"/>
      <c r="AL42" s="711"/>
      <c r="AM42" s="711"/>
      <c r="AN42" s="711"/>
      <c r="AO42" s="711"/>
      <c r="AP42" s="711"/>
      <c r="AQ42" s="711"/>
      <c r="AR42" s="711"/>
      <c r="AS42" s="711"/>
      <c r="AT42" s="711"/>
      <c r="AU42" s="711"/>
      <c r="AV42" s="711"/>
      <c r="AW42" s="711"/>
      <c r="AX42" s="711"/>
      <c r="AY42" s="711"/>
      <c r="AZ42" s="711"/>
      <c r="BA42" s="711"/>
      <c r="BB42" s="711"/>
      <c r="BC42" s="711"/>
      <c r="BD42" s="711"/>
      <c r="BE42" s="711"/>
      <c r="BF42" s="711"/>
      <c r="BG42" s="711"/>
      <c r="BH42" s="711"/>
      <c r="BI42" s="711"/>
      <c r="BJ42" s="711"/>
      <c r="BK42" s="711"/>
      <c r="BL42" s="711"/>
      <c r="BM42" s="711"/>
      <c r="BN42" s="711"/>
      <c r="BO42" s="711"/>
      <c r="BR42" s="512"/>
      <c r="BS42" s="711"/>
      <c r="BT42" s="711"/>
      <c r="BU42" s="711"/>
      <c r="BV42" s="711"/>
      <c r="BW42" s="711"/>
      <c r="BX42" s="711"/>
      <c r="BY42" s="711"/>
      <c r="BZ42" s="711"/>
      <c r="CA42" s="711"/>
      <c r="CB42" s="711"/>
      <c r="CC42" s="711"/>
      <c r="CD42" s="711"/>
      <c r="CE42" s="711"/>
      <c r="CF42" s="711"/>
      <c r="CG42" s="711"/>
      <c r="CH42" s="711"/>
      <c r="CI42" s="711"/>
      <c r="CJ42" s="711"/>
      <c r="CK42" s="711"/>
      <c r="CL42" s="711"/>
      <c r="CM42" s="711"/>
      <c r="CN42" s="711"/>
      <c r="CO42" s="711"/>
      <c r="CP42" s="711"/>
      <c r="CQ42" s="711"/>
      <c r="CR42" s="711"/>
      <c r="CS42" s="711"/>
      <c r="CT42" s="711"/>
      <c r="CU42" s="711"/>
      <c r="CV42" s="711"/>
      <c r="CW42" s="711"/>
    </row>
    <row r="43" spans="2:101" ht="18" customHeight="1">
      <c r="B43" s="512"/>
      <c r="C43" s="711"/>
      <c r="D43" s="711"/>
      <c r="E43" s="711"/>
      <c r="F43" s="711"/>
      <c r="G43" s="711"/>
      <c r="H43" s="711"/>
      <c r="I43" s="711"/>
      <c r="J43" s="711"/>
      <c r="K43" s="711"/>
      <c r="L43" s="711"/>
      <c r="M43" s="711"/>
      <c r="N43" s="711"/>
      <c r="O43" s="711"/>
      <c r="P43" s="711"/>
      <c r="Q43" s="711"/>
      <c r="R43" s="711"/>
      <c r="S43" s="711"/>
      <c r="T43" s="711"/>
      <c r="U43" s="711"/>
      <c r="V43" s="711"/>
      <c r="W43" s="711"/>
      <c r="X43" s="711"/>
      <c r="Y43" s="711"/>
      <c r="Z43" s="711"/>
      <c r="AA43" s="711"/>
      <c r="AB43" s="711"/>
      <c r="AC43" s="711"/>
      <c r="AD43" s="711"/>
      <c r="AE43" s="711"/>
      <c r="AF43" s="711"/>
      <c r="AG43" s="711"/>
      <c r="AJ43" s="512"/>
      <c r="AK43" s="711"/>
      <c r="AL43" s="711"/>
      <c r="AM43" s="711"/>
      <c r="AN43" s="711"/>
      <c r="AO43" s="711"/>
      <c r="AP43" s="711"/>
      <c r="AQ43" s="711"/>
      <c r="AR43" s="711"/>
      <c r="AS43" s="711"/>
      <c r="AT43" s="711"/>
      <c r="AU43" s="711"/>
      <c r="AV43" s="711"/>
      <c r="AW43" s="711"/>
      <c r="AX43" s="711"/>
      <c r="AY43" s="711"/>
      <c r="AZ43" s="711"/>
      <c r="BA43" s="711"/>
      <c r="BB43" s="711"/>
      <c r="BC43" s="711"/>
      <c r="BD43" s="711"/>
      <c r="BE43" s="711"/>
      <c r="BF43" s="711"/>
      <c r="BG43" s="711"/>
      <c r="BH43" s="711"/>
      <c r="BI43" s="711"/>
      <c r="BJ43" s="711"/>
      <c r="BK43" s="711"/>
      <c r="BL43" s="711"/>
      <c r="BM43" s="711"/>
      <c r="BN43" s="711"/>
      <c r="BO43" s="711"/>
      <c r="BR43" s="512"/>
      <c r="BS43" s="711"/>
      <c r="BT43" s="711"/>
      <c r="BU43" s="711"/>
      <c r="BV43" s="711"/>
      <c r="BW43" s="711"/>
      <c r="BX43" s="711"/>
      <c r="BY43" s="711"/>
      <c r="BZ43" s="711"/>
      <c r="CA43" s="711"/>
      <c r="CB43" s="711"/>
      <c r="CC43" s="711"/>
      <c r="CD43" s="711"/>
      <c r="CE43" s="711"/>
      <c r="CF43" s="711"/>
      <c r="CG43" s="711"/>
      <c r="CH43" s="711"/>
      <c r="CI43" s="711"/>
      <c r="CJ43" s="711"/>
      <c r="CK43" s="711"/>
      <c r="CL43" s="711"/>
      <c r="CM43" s="711"/>
      <c r="CN43" s="711"/>
      <c r="CO43" s="711"/>
      <c r="CP43" s="711"/>
      <c r="CQ43" s="711"/>
      <c r="CR43" s="711"/>
      <c r="CS43" s="711"/>
      <c r="CT43" s="711"/>
      <c r="CU43" s="711"/>
      <c r="CV43" s="711"/>
      <c r="CW43" s="711"/>
    </row>
    <row r="44" spans="2:101" ht="18" customHeight="1">
      <c r="B44" s="512" t="s">
        <v>2000</v>
      </c>
      <c r="C44" s="711" t="s">
        <v>2001</v>
      </c>
      <c r="D44" s="711"/>
      <c r="E44" s="711"/>
      <c r="F44" s="711"/>
      <c r="G44" s="711"/>
      <c r="H44" s="711"/>
      <c r="I44" s="711"/>
      <c r="J44" s="711"/>
      <c r="K44" s="711"/>
      <c r="L44" s="711"/>
      <c r="M44" s="711"/>
      <c r="N44" s="711"/>
      <c r="O44" s="711"/>
      <c r="P44" s="711"/>
      <c r="Q44" s="711"/>
      <c r="R44" s="711"/>
      <c r="S44" s="711"/>
      <c r="T44" s="711"/>
      <c r="U44" s="711"/>
      <c r="V44" s="711"/>
      <c r="W44" s="711"/>
      <c r="X44" s="711"/>
      <c r="Y44" s="711"/>
      <c r="Z44" s="711"/>
      <c r="AA44" s="711"/>
      <c r="AB44" s="711"/>
      <c r="AC44" s="711"/>
      <c r="AD44" s="711"/>
      <c r="AE44" s="711"/>
      <c r="AF44" s="711"/>
      <c r="AG44" s="711"/>
      <c r="AJ44" s="512" t="s">
        <v>2000</v>
      </c>
      <c r="AK44" s="711" t="s">
        <v>2006</v>
      </c>
      <c r="AL44" s="711"/>
      <c r="AM44" s="711"/>
      <c r="AN44" s="711"/>
      <c r="AO44" s="711"/>
      <c r="AP44" s="711"/>
      <c r="AQ44" s="711"/>
      <c r="AR44" s="711"/>
      <c r="AS44" s="711"/>
      <c r="AT44" s="711"/>
      <c r="AU44" s="711"/>
      <c r="AV44" s="711"/>
      <c r="AW44" s="711"/>
      <c r="AX44" s="711"/>
      <c r="AY44" s="711"/>
      <c r="AZ44" s="711"/>
      <c r="BA44" s="711"/>
      <c r="BB44" s="711"/>
      <c r="BC44" s="711"/>
      <c r="BD44" s="711"/>
      <c r="BE44" s="711"/>
      <c r="BF44" s="711"/>
      <c r="BG44" s="711"/>
      <c r="BH44" s="711"/>
      <c r="BI44" s="711"/>
      <c r="BJ44" s="711"/>
      <c r="BK44" s="711"/>
      <c r="BL44" s="711"/>
      <c r="BM44" s="711"/>
      <c r="BN44" s="711"/>
      <c r="BO44" s="711"/>
      <c r="BR44" s="512" t="s">
        <v>2000</v>
      </c>
      <c r="BS44" s="711" t="s">
        <v>2002</v>
      </c>
      <c r="BT44" s="711"/>
      <c r="BU44" s="711"/>
      <c r="BV44" s="711"/>
      <c r="BW44" s="711"/>
      <c r="BX44" s="711"/>
      <c r="BY44" s="711"/>
      <c r="BZ44" s="711"/>
      <c r="CA44" s="711"/>
      <c r="CB44" s="711"/>
      <c r="CC44" s="711"/>
      <c r="CD44" s="711"/>
      <c r="CE44" s="711"/>
      <c r="CF44" s="711"/>
      <c r="CG44" s="711"/>
      <c r="CH44" s="711"/>
      <c r="CI44" s="711"/>
      <c r="CJ44" s="711"/>
      <c r="CK44" s="711"/>
      <c r="CL44" s="711"/>
      <c r="CM44" s="711"/>
      <c r="CN44" s="711"/>
      <c r="CO44" s="711"/>
      <c r="CP44" s="711"/>
      <c r="CQ44" s="711"/>
      <c r="CR44" s="711"/>
      <c r="CS44" s="711"/>
      <c r="CT44" s="711"/>
      <c r="CU44" s="711"/>
      <c r="CV44" s="711"/>
      <c r="CW44" s="711"/>
    </row>
    <row r="45" spans="2:101" ht="18" customHeight="1">
      <c r="B45" s="512"/>
      <c r="C45" s="711"/>
      <c r="D45" s="711"/>
      <c r="E45" s="711"/>
      <c r="F45" s="711"/>
      <c r="G45" s="711"/>
      <c r="H45" s="711"/>
      <c r="I45" s="711"/>
      <c r="J45" s="711"/>
      <c r="K45" s="711"/>
      <c r="L45" s="711"/>
      <c r="M45" s="711"/>
      <c r="N45" s="711"/>
      <c r="O45" s="711"/>
      <c r="P45" s="711"/>
      <c r="Q45" s="711"/>
      <c r="R45" s="711"/>
      <c r="S45" s="711"/>
      <c r="T45" s="711"/>
      <c r="U45" s="711"/>
      <c r="V45" s="711"/>
      <c r="W45" s="711"/>
      <c r="X45" s="711"/>
      <c r="Y45" s="711"/>
      <c r="Z45" s="711"/>
      <c r="AA45" s="711"/>
      <c r="AB45" s="711"/>
      <c r="AC45" s="711"/>
      <c r="AD45" s="711"/>
      <c r="AE45" s="711"/>
      <c r="AF45" s="711"/>
      <c r="AG45" s="711"/>
      <c r="AJ45" s="512"/>
      <c r="AK45" s="711"/>
      <c r="AL45" s="711"/>
      <c r="AM45" s="711"/>
      <c r="AN45" s="711"/>
      <c r="AO45" s="711"/>
      <c r="AP45" s="711"/>
      <c r="AQ45" s="711"/>
      <c r="AR45" s="711"/>
      <c r="AS45" s="711"/>
      <c r="AT45" s="711"/>
      <c r="AU45" s="711"/>
      <c r="AV45" s="711"/>
      <c r="AW45" s="711"/>
      <c r="AX45" s="711"/>
      <c r="AY45" s="711"/>
      <c r="AZ45" s="711"/>
      <c r="BA45" s="711"/>
      <c r="BB45" s="711"/>
      <c r="BC45" s="711"/>
      <c r="BD45" s="711"/>
      <c r="BE45" s="711"/>
      <c r="BF45" s="711"/>
      <c r="BG45" s="711"/>
      <c r="BH45" s="711"/>
      <c r="BI45" s="711"/>
      <c r="BJ45" s="711"/>
      <c r="BK45" s="711"/>
      <c r="BL45" s="711"/>
      <c r="BM45" s="711"/>
      <c r="BN45" s="711"/>
      <c r="BO45" s="711"/>
      <c r="BR45" s="512"/>
      <c r="BS45" s="711"/>
      <c r="BT45" s="711"/>
      <c r="BU45" s="711"/>
      <c r="BV45" s="711"/>
      <c r="BW45" s="711"/>
      <c r="BX45" s="711"/>
      <c r="BY45" s="711"/>
      <c r="BZ45" s="711"/>
      <c r="CA45" s="711"/>
      <c r="CB45" s="711"/>
      <c r="CC45" s="711"/>
      <c r="CD45" s="711"/>
      <c r="CE45" s="711"/>
      <c r="CF45" s="711"/>
      <c r="CG45" s="711"/>
      <c r="CH45" s="711"/>
      <c r="CI45" s="711"/>
      <c r="CJ45" s="711"/>
      <c r="CK45" s="711"/>
      <c r="CL45" s="711"/>
      <c r="CM45" s="711"/>
      <c r="CN45" s="711"/>
      <c r="CO45" s="711"/>
      <c r="CP45" s="711"/>
      <c r="CQ45" s="711"/>
      <c r="CR45" s="711"/>
      <c r="CS45" s="711"/>
      <c r="CT45" s="711"/>
      <c r="CU45" s="711"/>
      <c r="CV45" s="711"/>
      <c r="CW45" s="711"/>
    </row>
    <row r="46" spans="2:101" ht="15">
      <c r="B46" s="110" t="s">
        <v>2003</v>
      </c>
      <c r="C46" s="253" t="s">
        <v>2004</v>
      </c>
      <c r="AJ46" s="110" t="s">
        <v>2003</v>
      </c>
      <c r="AK46" s="253" t="s">
        <v>2005</v>
      </c>
      <c r="BR46" s="110" t="s">
        <v>2003</v>
      </c>
      <c r="BS46" s="110" t="s">
        <v>2007</v>
      </c>
    </row>
    <row r="47" spans="2:101" ht="15"/>
    <row r="48" spans="2:101" ht="15" hidden="1"/>
    <row r="49" ht="15" hidden="1"/>
    <row r="50" ht="15" hidden="1"/>
    <row r="51" ht="15" hidden="1"/>
    <row r="52" ht="15" hidden="1"/>
    <row r="53" ht="15" hidden="1"/>
    <row r="54" ht="15" hidden="1"/>
    <row r="55" ht="15" hidden="1"/>
    <row r="56" ht="15" hidden="1"/>
    <row r="57" ht="15" hidden="1"/>
    <row r="58" ht="15" hidden="1"/>
    <row r="59" ht="15" hidden="1"/>
    <row r="60" ht="15" hidden="1"/>
    <row r="61" ht="15" hidden="1"/>
    <row r="62" ht="12.75" hidden="1" customHeight="1"/>
    <row r="63" ht="12.75" hidden="1" customHeight="1"/>
    <row r="64" ht="12.75" hidden="1" customHeight="1"/>
    <row r="65" ht="12.75" hidden="1" customHeight="1"/>
    <row r="66" ht="12.75" hidden="1" customHeight="1"/>
    <row r="67" ht="12.75" hidden="1" customHeight="1"/>
    <row r="68" ht="12.75" hidden="1" customHeight="1"/>
    <row r="69" ht="12.75" hidden="1" customHeight="1"/>
    <row r="70" ht="12.75" hidden="1" customHeight="1"/>
    <row r="71" ht="12.75" hidden="1" customHeight="1"/>
    <row r="72" ht="12.75" hidden="1" customHeight="1"/>
    <row r="73" ht="12.75" hidden="1" customHeight="1"/>
    <row r="74" ht="12.75" hidden="1" customHeight="1"/>
    <row r="75" ht="12.75" hidden="1" customHeight="1"/>
    <row r="76" ht="12.75" hidden="1" customHeight="1"/>
    <row r="77" ht="12.75" hidden="1" customHeight="1"/>
    <row r="78" ht="12.75" hidden="1" customHeight="1"/>
    <row r="79" ht="12.75" hidden="1" customHeight="1"/>
  </sheetData>
  <mergeCells count="15">
    <mergeCell ref="C32:AG34"/>
    <mergeCell ref="AK32:BO34"/>
    <mergeCell ref="C35:AG36"/>
    <mergeCell ref="AK35:BO36"/>
    <mergeCell ref="BS32:CW34"/>
    <mergeCell ref="BS35:CW36"/>
    <mergeCell ref="C44:AG45"/>
    <mergeCell ref="AK44:BO45"/>
    <mergeCell ref="BS44:CW45"/>
    <mergeCell ref="BS37:CW40"/>
    <mergeCell ref="C37:AG40"/>
    <mergeCell ref="AK37:BO40"/>
    <mergeCell ref="C41:AG43"/>
    <mergeCell ref="AK41:BO43"/>
    <mergeCell ref="BS41:CW43"/>
  </mergeCells>
  <pageMargins left="0.19685039370078741" right="0.19685039370078741" top="0.19685039370078741" bottom="0.19685039370078741" header="0.11811023622047245" footer="0.11811023622047245"/>
  <pageSetup paperSize="9" scale="98" fitToHeight="0" pageOrder="overThenDown"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D4A2C-5126-4918-9738-1FA82003468C}">
  <sheetPr codeName="wksActivities">
    <pageSetUpPr fitToPage="1"/>
  </sheetPr>
  <dimension ref="B1:HU74"/>
  <sheetViews>
    <sheetView showGridLines="0" showRowColHeaders="0" zoomScaleNormal="100" workbookViewId="0"/>
  </sheetViews>
  <sheetFormatPr defaultColWidth="0" defaultRowHeight="0" customHeight="1" zeroHeight="1"/>
  <cols>
    <col min="1" max="1" width="8.42578125" style="5" customWidth="1"/>
    <col min="2" max="5" width="2.85546875" customWidth="1"/>
    <col min="6" max="6" width="16.42578125" style="5" customWidth="1"/>
    <col min="7" max="7" width="27.85546875" style="5" customWidth="1"/>
    <col min="8" max="9" width="17" style="5" customWidth="1"/>
    <col min="10" max="10" width="3.7109375" style="5" customWidth="1"/>
    <col min="11" max="229" width="9.140625" style="5" hidden="1" customWidth="1"/>
    <col min="230" max="16384" width="0" style="5" hidden="1"/>
  </cols>
  <sheetData>
    <row r="1" spans="2:9" ht="19.5">
      <c r="F1" s="293"/>
      <c r="G1" s="296"/>
      <c r="H1" s="7"/>
      <c r="I1" s="33"/>
    </row>
    <row r="2" spans="2:9" ht="24.75">
      <c r="F2" s="301"/>
      <c r="G2" s="298"/>
      <c r="H2" s="714" t="str">
        <f ca="1">'GPlan-Translations'!C331</f>
        <v>Atividades</v>
      </c>
      <c r="I2" s="714"/>
    </row>
    <row r="3" spans="2:9" ht="18">
      <c r="B3" s="591"/>
      <c r="C3" s="591"/>
      <c r="D3" s="591"/>
      <c r="E3" s="591"/>
      <c r="F3" s="37"/>
      <c r="G3" s="300"/>
      <c r="H3" s="300"/>
      <c r="I3" s="300"/>
    </row>
    <row r="4" spans="2:9" ht="18">
      <c r="B4" s="592"/>
      <c r="C4" s="592"/>
      <c r="D4" s="592"/>
      <c r="E4" s="592"/>
      <c r="F4" s="514"/>
      <c r="G4" s="515"/>
      <c r="H4" s="515"/>
      <c r="I4" s="515"/>
    </row>
    <row r="5" spans="2:9" ht="18">
      <c r="B5" s="592"/>
      <c r="C5" s="592"/>
      <c r="D5" s="592"/>
      <c r="E5" s="592"/>
      <c r="F5" s="516"/>
      <c r="G5" s="515"/>
      <c r="H5" s="515"/>
      <c r="I5" s="515"/>
    </row>
    <row r="6" spans="2:9" ht="18">
      <c r="B6" s="592"/>
      <c r="C6" s="592"/>
      <c r="D6" s="592"/>
      <c r="E6" s="592"/>
      <c r="F6" s="516"/>
      <c r="G6" s="515"/>
      <c r="H6" s="515"/>
      <c r="I6" s="515"/>
    </row>
    <row r="7" spans="2:9" ht="18">
      <c r="B7" s="592"/>
      <c r="C7" s="592"/>
      <c r="D7" s="592"/>
      <c r="E7" s="592"/>
      <c r="F7" s="516"/>
      <c r="G7" s="515"/>
      <c r="H7" s="515"/>
      <c r="I7" s="515"/>
    </row>
    <row r="8" spans="2:9" ht="18">
      <c r="B8" s="592"/>
      <c r="C8" s="592"/>
      <c r="D8" s="592"/>
      <c r="E8" s="592"/>
      <c r="F8" s="516"/>
      <c r="G8" s="515"/>
      <c r="H8" s="515"/>
      <c r="I8" s="515"/>
    </row>
    <row r="9" spans="2:9" ht="18">
      <c r="B9" s="592"/>
      <c r="C9" s="592"/>
      <c r="D9" s="592"/>
      <c r="E9" s="592"/>
      <c r="F9" s="516"/>
      <c r="G9" s="515"/>
      <c r="H9" s="515"/>
      <c r="I9" s="515"/>
    </row>
    <row r="10" spans="2:9" ht="18">
      <c r="B10" s="592"/>
      <c r="C10" s="592"/>
      <c r="D10" s="592"/>
      <c r="E10" s="592"/>
      <c r="F10" s="516"/>
      <c r="G10" s="515"/>
      <c r="H10" s="515"/>
      <c r="I10" s="515"/>
    </row>
    <row r="11" spans="2:9" ht="18">
      <c r="B11" s="592"/>
      <c r="C11" s="592"/>
      <c r="D11" s="592"/>
      <c r="E11" s="592"/>
      <c r="F11" s="516"/>
      <c r="G11" s="515"/>
      <c r="H11" s="515"/>
      <c r="I11" s="515"/>
    </row>
    <row r="12" spans="2:9" ht="18">
      <c r="B12" s="592"/>
      <c r="C12" s="592"/>
      <c r="D12" s="592"/>
      <c r="E12" s="592"/>
      <c r="F12" s="516"/>
      <c r="G12" s="515"/>
      <c r="H12" s="515"/>
      <c r="I12" s="515"/>
    </row>
    <row r="13" spans="2:9" ht="18">
      <c r="B13" s="592"/>
      <c r="C13" s="592"/>
      <c r="D13" s="592"/>
      <c r="E13" s="592"/>
      <c r="F13" s="516"/>
      <c r="G13" s="515"/>
      <c r="H13" s="515"/>
      <c r="I13" s="515"/>
    </row>
    <row r="14" spans="2:9" ht="18">
      <c r="B14" s="592"/>
      <c r="C14" s="592"/>
      <c r="D14" s="592"/>
      <c r="E14" s="592"/>
      <c r="F14" s="516"/>
      <c r="G14" s="515"/>
      <c r="H14" s="515"/>
      <c r="I14" s="515"/>
    </row>
    <row r="15" spans="2:9" ht="18">
      <c r="B15" s="592"/>
      <c r="C15" s="592"/>
      <c r="D15" s="592"/>
      <c r="E15" s="592"/>
      <c r="F15" s="516"/>
      <c r="G15" s="515"/>
      <c r="H15" s="515"/>
      <c r="I15" s="515"/>
    </row>
    <row r="16" spans="2:9" ht="18">
      <c r="B16" s="592"/>
      <c r="C16" s="592"/>
      <c r="D16" s="592"/>
      <c r="E16" s="592"/>
      <c r="F16" s="516"/>
      <c r="G16" s="515"/>
      <c r="H16" s="515"/>
      <c r="I16" s="515"/>
    </row>
    <row r="17" spans="2:9" ht="18">
      <c r="B17" s="592"/>
      <c r="C17" s="592"/>
      <c r="D17" s="592"/>
      <c r="E17" s="592"/>
      <c r="F17" s="516"/>
      <c r="G17" s="515"/>
      <c r="H17" s="515"/>
      <c r="I17" s="515"/>
    </row>
    <row r="18" spans="2:9" ht="18">
      <c r="B18" s="592"/>
      <c r="C18" s="592"/>
      <c r="D18" s="592"/>
      <c r="E18" s="592"/>
      <c r="F18" s="516"/>
      <c r="G18" s="515"/>
      <c r="H18" s="515"/>
      <c r="I18" s="515"/>
    </row>
    <row r="19" spans="2:9" ht="18">
      <c r="B19" s="592"/>
      <c r="C19" s="592"/>
      <c r="D19" s="592"/>
      <c r="E19" s="592"/>
      <c r="F19" s="516"/>
      <c r="G19" s="515"/>
      <c r="H19" s="515"/>
      <c r="I19" s="515"/>
    </row>
    <row r="20" spans="2:9" ht="18">
      <c r="B20" s="592"/>
      <c r="C20" s="592"/>
      <c r="D20" s="592"/>
      <c r="E20" s="592"/>
      <c r="F20" s="516"/>
      <c r="G20" s="515"/>
      <c r="H20" s="515"/>
      <c r="I20" s="515"/>
    </row>
    <row r="21" spans="2:9" ht="18">
      <c r="B21" s="592"/>
      <c r="C21" s="592"/>
      <c r="D21" s="592"/>
      <c r="E21" s="592"/>
      <c r="F21" s="516"/>
      <c r="G21" s="515"/>
      <c r="H21" s="515"/>
      <c r="I21" s="515"/>
    </row>
    <row r="22" spans="2:9" ht="18">
      <c r="B22" s="592"/>
      <c r="C22" s="592"/>
      <c r="D22" s="592"/>
      <c r="E22" s="592"/>
      <c r="F22" s="516"/>
      <c r="G22" s="515"/>
      <c r="H22" s="515"/>
      <c r="I22" s="515"/>
    </row>
    <row r="23" spans="2:9" ht="18">
      <c r="B23" s="592"/>
      <c r="C23" s="592"/>
      <c r="D23" s="592"/>
      <c r="E23" s="592"/>
      <c r="F23" s="516"/>
      <c r="G23" s="515"/>
      <c r="H23" s="515"/>
      <c r="I23" s="515"/>
    </row>
    <row r="24" spans="2:9" ht="18">
      <c r="B24" s="592"/>
      <c r="C24" s="592"/>
      <c r="D24" s="592"/>
      <c r="E24" s="592"/>
      <c r="F24" s="516"/>
      <c r="G24" s="515"/>
      <c r="H24" s="515"/>
      <c r="I24" s="515"/>
    </row>
    <row r="25" spans="2:9" ht="18">
      <c r="B25" s="592"/>
      <c r="C25" s="592"/>
      <c r="D25" s="592"/>
      <c r="E25" s="592"/>
      <c r="F25" s="516"/>
      <c r="G25" s="515"/>
      <c r="H25" s="515"/>
      <c r="I25" s="515"/>
    </row>
    <row r="26" spans="2:9" ht="18">
      <c r="B26" s="592"/>
      <c r="C26" s="592"/>
      <c r="D26" s="592"/>
      <c r="E26" s="592"/>
      <c r="F26" s="516"/>
      <c r="G26" s="515"/>
      <c r="H26" s="515"/>
      <c r="I26" s="515"/>
    </row>
    <row r="27" spans="2:9" ht="18">
      <c r="B27" s="592"/>
      <c r="C27" s="592"/>
      <c r="D27" s="592"/>
      <c r="E27" s="592"/>
      <c r="F27" s="516"/>
      <c r="G27" s="515"/>
      <c r="H27" s="515"/>
      <c r="I27" s="515"/>
    </row>
    <row r="28" spans="2:9" ht="18">
      <c r="B28" s="592"/>
      <c r="C28" s="592"/>
      <c r="D28" s="592"/>
      <c r="E28" s="592"/>
      <c r="F28" s="516"/>
      <c r="G28" s="515"/>
      <c r="H28" s="515"/>
      <c r="I28" s="515"/>
    </row>
    <row r="29" spans="2:9" ht="18">
      <c r="B29" s="592"/>
      <c r="C29" s="592"/>
      <c r="D29" s="592"/>
      <c r="E29" s="592"/>
      <c r="F29" s="516"/>
      <c r="G29" s="515"/>
      <c r="H29" s="515"/>
      <c r="I29" s="515"/>
    </row>
    <row r="30" spans="2:9" ht="18">
      <c r="B30" s="592"/>
      <c r="C30" s="592"/>
      <c r="D30" s="592"/>
      <c r="E30" s="592"/>
      <c r="F30" s="516"/>
      <c r="G30" s="515"/>
      <c r="H30" s="515"/>
      <c r="I30" s="515"/>
    </row>
    <row r="31" spans="2:9" ht="18">
      <c r="B31" s="592"/>
      <c r="C31" s="592"/>
      <c r="D31" s="592"/>
      <c r="E31" s="592"/>
      <c r="F31" s="516"/>
      <c r="G31" s="515"/>
      <c r="H31" s="515"/>
      <c r="I31" s="515"/>
    </row>
    <row r="32" spans="2:9" ht="18">
      <c r="B32" s="592"/>
      <c r="C32" s="592"/>
      <c r="D32" s="592"/>
      <c r="E32" s="592"/>
      <c r="F32" s="516"/>
      <c r="G32" s="515"/>
      <c r="H32" s="515"/>
      <c r="I32" s="515"/>
    </row>
    <row r="33" spans="2:9" ht="18">
      <c r="B33" s="592"/>
      <c r="C33" s="592"/>
      <c r="D33" s="592"/>
      <c r="E33" s="592"/>
      <c r="F33" s="516"/>
      <c r="G33" s="515"/>
      <c r="H33" s="515"/>
      <c r="I33" s="515"/>
    </row>
    <row r="34" spans="2:9" ht="18">
      <c r="B34" s="592"/>
      <c r="C34" s="592"/>
      <c r="D34" s="592"/>
      <c r="E34" s="592"/>
      <c r="F34" s="516"/>
      <c r="G34" s="515"/>
      <c r="H34" s="515"/>
      <c r="I34" s="515"/>
    </row>
    <row r="35" spans="2:9" ht="18">
      <c r="B35" s="592"/>
      <c r="C35" s="592"/>
      <c r="D35" s="592"/>
      <c r="E35" s="592"/>
      <c r="F35" s="516"/>
      <c r="G35" s="515"/>
      <c r="H35" s="515"/>
      <c r="I35" s="515"/>
    </row>
    <row r="36" spans="2:9" ht="18">
      <c r="B36" s="592"/>
      <c r="C36" s="592"/>
      <c r="D36" s="592"/>
      <c r="E36" s="592"/>
      <c r="F36" s="516"/>
      <c r="G36" s="515"/>
      <c r="H36" s="515"/>
      <c r="I36" s="515"/>
    </row>
    <row r="37" spans="2:9" ht="18">
      <c r="B37" s="592"/>
      <c r="C37" s="592"/>
      <c r="D37" s="592"/>
      <c r="E37" s="592"/>
      <c r="F37" s="516"/>
      <c r="G37" s="515"/>
      <c r="H37" s="515"/>
      <c r="I37" s="515"/>
    </row>
    <row r="38" spans="2:9" ht="18">
      <c r="B38" s="592"/>
      <c r="C38" s="592"/>
      <c r="D38" s="592"/>
      <c r="E38" s="592"/>
      <c r="F38" s="516"/>
      <c r="G38" s="515"/>
      <c r="H38" s="515"/>
      <c r="I38" s="515"/>
    </row>
    <row r="39" spans="2:9" ht="18">
      <c r="B39" s="592"/>
      <c r="C39" s="592"/>
      <c r="D39" s="592"/>
      <c r="E39" s="592"/>
      <c r="F39" s="516"/>
      <c r="G39" s="515"/>
      <c r="H39" s="515"/>
      <c r="I39" s="515"/>
    </row>
    <row r="40" spans="2:9" ht="18">
      <c r="B40" s="508"/>
      <c r="C40" s="508"/>
      <c r="D40" s="508"/>
      <c r="E40" s="508"/>
      <c r="F40" s="517"/>
      <c r="G40" s="517"/>
      <c r="H40" s="517"/>
      <c r="I40" s="517"/>
    </row>
    <row r="41" spans="2:9" ht="18">
      <c r="B41" s="514" t="str">
        <f ca="1">'GPlan-Translations'!C332</f>
        <v xml:space="preserve">Meu PROPÓSITO DE VIDA, RAZÃO DE SER (ego, ahamkara, ikigai) </v>
      </c>
      <c r="C41" s="514"/>
      <c r="D41" s="514"/>
      <c r="E41" s="514"/>
      <c r="F41" s="514"/>
      <c r="G41" s="300"/>
      <c r="H41" s="300"/>
      <c r="I41" s="300"/>
    </row>
    <row r="42" spans="2:9" ht="18">
      <c r="B42" s="516"/>
      <c r="C42" s="516"/>
      <c r="D42" s="516"/>
      <c r="E42" s="516"/>
      <c r="F42" s="516"/>
      <c r="G42" s="515"/>
      <c r="H42" s="515"/>
      <c r="I42" s="515"/>
    </row>
    <row r="43" spans="2:9" ht="18">
      <c r="B43" s="516"/>
      <c r="C43" s="516"/>
      <c r="D43" s="516"/>
      <c r="E43" s="516"/>
      <c r="F43" s="516"/>
      <c r="G43" s="515"/>
      <c r="H43" s="515"/>
      <c r="I43" s="515"/>
    </row>
    <row r="44" spans="2:9" ht="18">
      <c r="B44" s="516"/>
      <c r="C44" s="516"/>
      <c r="D44" s="516"/>
      <c r="E44" s="516"/>
      <c r="F44" s="516"/>
      <c r="G44" s="515"/>
      <c r="H44" s="515"/>
      <c r="I44" s="515"/>
    </row>
    <row r="45" spans="2:9" ht="18">
      <c r="B45" s="516"/>
      <c r="C45" s="516"/>
      <c r="D45" s="516"/>
      <c r="E45" s="516"/>
      <c r="F45" s="516"/>
      <c r="G45" s="518"/>
      <c r="H45" s="518"/>
      <c r="I45" s="518"/>
    </row>
    <row r="46" spans="2:9" ht="12.75" customHeight="1"/>
    <row r="47" spans="2:9" ht="12.75" hidden="1" customHeight="1"/>
    <row r="48" spans="2:9" ht="12.75" hidden="1" customHeight="1"/>
    <row r="49" ht="12.75" hidden="1" customHeight="1"/>
    <row r="50" ht="12.75" hidden="1" customHeight="1"/>
    <row r="51" ht="12.75" hidden="1" customHeight="1"/>
    <row r="52" ht="12.75" hidden="1" customHeight="1"/>
    <row r="53" ht="12.75" hidden="1" customHeight="1"/>
    <row r="54" ht="12.75" hidden="1" customHeight="1"/>
    <row r="55" ht="12.75" hidden="1" customHeight="1"/>
    <row r="56" ht="12.75" hidden="1" customHeight="1"/>
    <row r="57" ht="12.75" hidden="1" customHeight="1"/>
    <row r="58" ht="12.75" hidden="1" customHeight="1"/>
    <row r="59" ht="12.75" hidden="1" customHeight="1"/>
    <row r="60" ht="12.75" hidden="1" customHeight="1"/>
    <row r="61" ht="12.75" hidden="1" customHeight="1"/>
    <row r="62" ht="15" hidden="1"/>
    <row r="63" ht="15" hidden="1"/>
    <row r="64" ht="15" hidden="1"/>
    <row r="65" ht="15" hidden="1"/>
    <row r="66" ht="15" hidden="1"/>
    <row r="67" ht="15" hidden="1"/>
    <row r="68" ht="15" hidden="1"/>
    <row r="69" ht="0" hidden="1" customHeight="1"/>
    <row r="70" ht="0" hidden="1" customHeight="1"/>
    <row r="71" ht="0" hidden="1" customHeight="1"/>
    <row r="72" ht="0" hidden="1" customHeight="1"/>
    <row r="73" ht="0" hidden="1" customHeight="1"/>
    <row r="74" ht="0" hidden="1" customHeight="1"/>
  </sheetData>
  <mergeCells count="1">
    <mergeCell ref="H2:I2"/>
  </mergeCells>
  <pageMargins left="0.19685039370078741" right="0.19685039370078741" top="0.19685039370078741" bottom="0.19685039370078741" header="0.11811023622047245" footer="0.11811023622047245"/>
  <pageSetup paperSize="9" fitToHeight="0" pageOrder="overThenDown"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85E1A-F8B7-4393-A3AB-1C0834CCE1FE}">
  <sheetPr codeName="wksDeclaration">
    <pageSetUpPr fitToPage="1"/>
  </sheetPr>
  <dimension ref="A1:HL61"/>
  <sheetViews>
    <sheetView showGridLines="0" showRowColHeaders="0" zoomScaleNormal="100" workbookViewId="0"/>
  </sheetViews>
  <sheetFormatPr defaultColWidth="0" defaultRowHeight="12.75" customHeight="1" zeroHeight="1"/>
  <cols>
    <col min="1" max="2" width="27.85546875" style="5" customWidth="1"/>
    <col min="3" max="4" width="17" style="5" customWidth="1"/>
    <col min="5" max="5" width="3.7109375" style="5" customWidth="1"/>
    <col min="6" max="220" width="9.140625" style="5" hidden="1" customWidth="1"/>
    <col min="221" max="16384" width="0" style="5" hidden="1"/>
  </cols>
  <sheetData>
    <row r="1" spans="1:4" ht="19.5">
      <c r="A1" s="293"/>
      <c r="B1" s="296"/>
      <c r="C1" s="7"/>
      <c r="D1" s="33"/>
    </row>
    <row r="2" spans="1:4" ht="24.75">
      <c r="A2" s="297" t="str">
        <f ca="1">'GPlan-Translations'!C335</f>
        <v>Declaração de Propósito</v>
      </c>
      <c r="B2" s="298"/>
      <c r="C2" s="298"/>
      <c r="D2" s="299"/>
    </row>
    <row r="3" spans="1:4" ht="18">
      <c r="A3" s="508"/>
      <c r="B3" s="508"/>
      <c r="C3" s="508"/>
      <c r="D3" s="508"/>
    </row>
    <row r="4" spans="1:4" ht="18">
      <c r="A4" s="513" t="str">
        <f ca="1">'GPlan-Translations'!C336</f>
        <v>Identidade</v>
      </c>
      <c r="B4" s="508"/>
      <c r="C4" s="508"/>
      <c r="D4" s="508"/>
    </row>
    <row r="5" spans="1:4" ht="18" customHeight="1">
      <c r="A5" s="561" t="str">
        <f ca="1">'GPlan-Translations'!C337</f>
        <v>(Quem sou)</v>
      </c>
      <c r="B5" s="593"/>
      <c r="C5" s="593"/>
      <c r="D5" s="593"/>
    </row>
    <row r="6" spans="1:4" ht="18">
      <c r="A6" s="716" t="str">
        <f ca="1">'GPlan-Translations'!C338</f>
        <v>Apresentação curta simples</v>
      </c>
      <c r="B6" s="593"/>
      <c r="C6" s="593"/>
      <c r="D6" s="593"/>
    </row>
    <row r="7" spans="1:4" ht="18" customHeight="1">
      <c r="A7" s="716"/>
      <c r="B7" s="593"/>
      <c r="C7" s="593"/>
      <c r="D7" s="593"/>
    </row>
    <row r="8" spans="1:4" ht="18" customHeight="1">
      <c r="A8" s="716"/>
      <c r="B8" s="593"/>
      <c r="C8" s="593"/>
      <c r="D8" s="593"/>
    </row>
    <row r="9" spans="1:4" ht="18" customHeight="1">
      <c r="A9" s="716"/>
      <c r="B9" s="593"/>
      <c r="C9" s="593"/>
      <c r="D9" s="593"/>
    </row>
    <row r="10" spans="1:4" ht="18" customHeight="1">
      <c r="A10" s="716"/>
      <c r="B10" s="508"/>
      <c r="C10" s="508"/>
      <c r="D10" s="508"/>
    </row>
    <row r="11" spans="1:4" ht="18">
      <c r="A11" s="508"/>
      <c r="B11" s="508"/>
      <c r="C11" s="508"/>
      <c r="D11" s="508"/>
    </row>
    <row r="12" spans="1:4" ht="18" customHeight="1">
      <c r="A12" s="513" t="str">
        <f ca="1">'GPlan-Translations'!C339</f>
        <v>Propósito</v>
      </c>
      <c r="B12" s="508"/>
      <c r="C12" s="508"/>
      <c r="D12" s="508"/>
    </row>
    <row r="13" spans="1:4" ht="18" customHeight="1">
      <c r="A13" s="561" t="str">
        <f ca="1">'GPlan-Translations'!C340</f>
        <v>(Meu porquê)</v>
      </c>
      <c r="B13" s="593"/>
      <c r="C13" s="593"/>
      <c r="D13" s="593"/>
    </row>
    <row r="14" spans="1:4" ht="18">
      <c r="A14" s="716" t="str">
        <f ca="1">'GPlan-Translations'!C341</f>
        <v>VERBO DE AÇÃO: Todos os dias eu  desperto para...</v>
      </c>
      <c r="B14" s="593"/>
      <c r="C14" s="593"/>
      <c r="D14" s="593"/>
    </row>
    <row r="15" spans="1:4" ht="18" customHeight="1">
      <c r="A15" s="716"/>
      <c r="B15" s="593"/>
      <c r="C15" s="593"/>
      <c r="D15" s="593"/>
    </row>
    <row r="16" spans="1:4" ht="18" customHeight="1">
      <c r="A16" s="716"/>
      <c r="B16" s="593"/>
      <c r="C16" s="593"/>
      <c r="D16" s="593"/>
    </row>
    <row r="17" spans="1:4" ht="18" customHeight="1">
      <c r="A17" s="716"/>
      <c r="B17" s="593"/>
      <c r="C17" s="593"/>
      <c r="D17" s="593"/>
    </row>
    <row r="18" spans="1:4" ht="18" customHeight="1">
      <c r="A18" s="716"/>
      <c r="B18" s="508"/>
      <c r="C18" s="508"/>
      <c r="D18" s="508"/>
    </row>
    <row r="19" spans="1:4" ht="18">
      <c r="A19" s="508"/>
      <c r="B19" s="508"/>
      <c r="C19" s="508"/>
      <c r="D19" s="508"/>
    </row>
    <row r="20" spans="1:4" ht="18">
      <c r="A20" s="513" t="str">
        <f ca="1">'GPlan-Translations'!C342</f>
        <v>Método</v>
      </c>
      <c r="B20" s="508"/>
      <c r="C20" s="508"/>
      <c r="D20" s="508"/>
    </row>
    <row r="21" spans="1:4" ht="18" customHeight="1">
      <c r="A21" s="716" t="str">
        <f ca="1">'GPlan-Translations'!C343</f>
        <v xml:space="preserve">(Como  materializo meu propósito) </v>
      </c>
      <c r="B21" s="593"/>
      <c r="C21" s="593"/>
      <c r="D21" s="593"/>
    </row>
    <row r="22" spans="1:4" ht="18" customHeight="1">
      <c r="A22" s="716"/>
      <c r="B22" s="593"/>
      <c r="C22" s="593"/>
      <c r="D22" s="593"/>
    </row>
    <row r="23" spans="1:4" ht="18" customHeight="1">
      <c r="A23" s="716" t="str">
        <f ca="1">'GPlan-Translations'!C344</f>
        <v>Faço isso por meio da...</v>
      </c>
      <c r="B23" s="593"/>
      <c r="C23" s="593"/>
      <c r="D23" s="593"/>
    </row>
    <row r="24" spans="1:4" ht="18">
      <c r="A24" s="716"/>
      <c r="B24" s="593"/>
      <c r="C24" s="593"/>
      <c r="D24" s="593"/>
    </row>
    <row r="25" spans="1:4" ht="18">
      <c r="A25" s="716"/>
      <c r="B25" s="593"/>
      <c r="C25" s="593"/>
      <c r="D25" s="593"/>
    </row>
    <row r="26" spans="1:4" ht="18">
      <c r="A26" s="716"/>
      <c r="B26" s="508"/>
      <c r="C26" s="508"/>
      <c r="D26" s="508"/>
    </row>
    <row r="27" spans="1:4" ht="18">
      <c r="A27" s="508"/>
      <c r="B27" s="508"/>
      <c r="C27" s="508"/>
      <c r="D27" s="508"/>
    </row>
    <row r="28" spans="1:4" ht="18">
      <c r="A28" s="513" t="str">
        <f ca="1">'GPlan-Translations'!C345</f>
        <v>Visão</v>
      </c>
      <c r="B28" s="508"/>
      <c r="C28" s="508"/>
      <c r="D28" s="508"/>
    </row>
    <row r="29" spans="1:4" ht="18" customHeight="1">
      <c r="A29" s="561" t="str">
        <f ca="1">'GPlan-Translations'!C346</f>
        <v>(O que alcançarei)</v>
      </c>
      <c r="B29" s="593"/>
      <c r="C29" s="593"/>
      <c r="D29" s="593"/>
    </row>
    <row r="30" spans="1:4" ht="18">
      <c r="A30" s="716" t="str">
        <f ca="1">'GPlan-Translations'!C347</f>
        <v>Sou visto como...</v>
      </c>
      <c r="B30" s="593"/>
      <c r="C30" s="593"/>
      <c r="D30" s="593"/>
    </row>
    <row r="31" spans="1:4" ht="18">
      <c r="A31" s="716"/>
      <c r="B31" s="593"/>
      <c r="C31" s="593"/>
      <c r="D31" s="593"/>
    </row>
    <row r="32" spans="1:4" ht="18">
      <c r="A32" s="716"/>
      <c r="B32" s="593"/>
      <c r="C32" s="593"/>
      <c r="D32" s="593"/>
    </row>
    <row r="33" spans="1:4" ht="18">
      <c r="A33" s="716"/>
      <c r="B33" s="593"/>
      <c r="C33" s="593"/>
      <c r="D33" s="593"/>
    </row>
    <row r="34" spans="1:4" ht="18">
      <c r="A34" s="716"/>
      <c r="B34" s="508"/>
      <c r="C34" s="508"/>
      <c r="D34" s="508"/>
    </row>
    <row r="35" spans="1:4" ht="18">
      <c r="A35" s="508"/>
      <c r="B35" s="508"/>
      <c r="C35" s="508"/>
      <c r="D35" s="508"/>
    </row>
    <row r="36" spans="1:4" ht="18">
      <c r="A36" s="715" t="str">
        <f ca="1">'GPlan-Translations'!C348</f>
        <v>Valores inegociáveis</v>
      </c>
      <c r="B36" s="508"/>
      <c r="C36" s="508"/>
      <c r="D36" s="508"/>
    </row>
    <row r="37" spans="1:4" ht="18">
      <c r="A37" s="715"/>
      <c r="B37" s="593"/>
      <c r="C37" s="593"/>
      <c r="D37" s="593"/>
    </row>
    <row r="38" spans="1:4" ht="18">
      <c r="A38" s="519"/>
      <c r="B38" s="593"/>
      <c r="C38" s="593"/>
      <c r="D38" s="593"/>
    </row>
    <row r="39" spans="1:4" ht="18">
      <c r="A39" s="519"/>
      <c r="B39" s="593"/>
      <c r="C39" s="593"/>
      <c r="D39" s="593"/>
    </row>
    <row r="40" spans="1:4" ht="18">
      <c r="A40" s="519"/>
      <c r="B40" s="508"/>
      <c r="C40" s="508"/>
      <c r="D40" s="508"/>
    </row>
    <row r="41" spans="1:4" ht="18">
      <c r="A41" s="519"/>
      <c r="B41" s="508"/>
      <c r="C41" s="508"/>
      <c r="D41" s="508"/>
    </row>
    <row r="42" spans="1:4" ht="18">
      <c r="A42" s="715" t="str">
        <f ca="1">'GPlan-Translations'!C349</f>
        <v>Pessoas que me inspiram</v>
      </c>
      <c r="B42" s="508"/>
      <c r="C42" s="508"/>
      <c r="D42" s="508"/>
    </row>
    <row r="43" spans="1:4" ht="18">
      <c r="A43" s="715"/>
      <c r="B43" s="593"/>
      <c r="C43" s="593"/>
      <c r="D43" s="593"/>
    </row>
    <row r="44" spans="1:4" ht="18">
      <c r="A44" s="519"/>
      <c r="B44" s="593"/>
      <c r="C44" s="593"/>
      <c r="D44" s="593"/>
    </row>
    <row r="45" spans="1:4" ht="18">
      <c r="A45" s="519"/>
      <c r="B45" s="520"/>
      <c r="C45" s="520"/>
      <c r="D45" s="520"/>
    </row>
    <row r="46" spans="1:4"/>
    <row r="47" spans="1:4" hidden="1"/>
    <row r="48" spans="1:4" hidden="1"/>
    <row r="49" hidden="1"/>
    <row r="50" hidden="1"/>
    <row r="51" hidden="1"/>
    <row r="52" hidden="1"/>
    <row r="53" hidden="1"/>
    <row r="54" hidden="1"/>
    <row r="55" hidden="1"/>
    <row r="56" hidden="1"/>
    <row r="57" hidden="1"/>
    <row r="58" hidden="1"/>
    <row r="59" hidden="1"/>
    <row r="60" hidden="1"/>
    <row r="61" hidden="1"/>
  </sheetData>
  <mergeCells count="7">
    <mergeCell ref="A42:A43"/>
    <mergeCell ref="A36:A37"/>
    <mergeCell ref="A6:A10"/>
    <mergeCell ref="A14:A18"/>
    <mergeCell ref="A21:A22"/>
    <mergeCell ref="A23:A26"/>
    <mergeCell ref="A30:A34"/>
  </mergeCells>
  <pageMargins left="0.19685039370078741" right="0.19685039370078741" top="0.19685039370078741" bottom="0.19685039370078741" header="0.11811023622047245" footer="0.11811023622047245"/>
  <pageSetup paperSize="9" fitToHeight="0" pageOrder="overThenDown"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C3A62-B3C2-4EE5-808F-D3E13770A30E}">
  <sheetPr codeName="wksDreams">
    <pageSetUpPr fitToPage="1"/>
  </sheetPr>
  <dimension ref="B1:S68"/>
  <sheetViews>
    <sheetView showGridLines="0" showRowColHeaders="0" zoomScaleNormal="100" workbookViewId="0"/>
  </sheetViews>
  <sheetFormatPr defaultColWidth="9.140625" defaultRowHeight="12.75" customHeight="1" zeroHeight="1"/>
  <cols>
    <col min="1" max="1" width="8.5703125" style="5" customWidth="1"/>
    <col min="2" max="3" width="27.85546875" style="5" customWidth="1"/>
    <col min="4" max="5" width="17" style="5" customWidth="1"/>
    <col min="6" max="6" width="3.7109375" style="5" customWidth="1"/>
    <col min="7" max="7" width="2.85546875" style="5" customWidth="1"/>
    <col min="8" max="8" width="8.5703125" style="5" customWidth="1"/>
    <col min="9" max="10" width="27.85546875" style="5" customWidth="1"/>
    <col min="11" max="12" width="17" style="5" customWidth="1"/>
    <col min="13" max="13" width="3.7109375" style="5" customWidth="1"/>
    <col min="14" max="14" width="2.85546875" style="5" customWidth="1"/>
    <col min="15" max="15" width="8.5703125" style="5" customWidth="1"/>
    <col min="16" max="17" width="27.85546875" style="5" customWidth="1"/>
    <col min="18" max="19" width="17" style="5" customWidth="1"/>
    <col min="20" max="20" width="3.7109375" style="5" customWidth="1"/>
    <col min="21" max="21" width="2.85546875" style="5" customWidth="1"/>
    <col min="22" max="225" width="9.140625" style="5" customWidth="1"/>
    <col min="226" max="16384" width="9.140625" style="5"/>
  </cols>
  <sheetData>
    <row r="1" spans="2:19" ht="19.5">
      <c r="B1" s="293"/>
      <c r="C1" s="296"/>
      <c r="D1" s="7"/>
      <c r="E1" s="33"/>
      <c r="I1" s="293"/>
      <c r="J1" s="296"/>
      <c r="K1" s="7"/>
      <c r="L1" s="33"/>
      <c r="P1" s="293"/>
      <c r="Q1" s="296"/>
      <c r="R1" s="7"/>
      <c r="S1" s="33"/>
    </row>
    <row r="2" spans="2:19" ht="24.75">
      <c r="B2" s="301"/>
      <c r="C2" s="298"/>
      <c r="E2" s="495" t="s">
        <v>2010</v>
      </c>
      <c r="I2" s="301"/>
      <c r="J2" s="298"/>
      <c r="L2" s="559" t="s">
        <v>2011</v>
      </c>
      <c r="P2" s="301"/>
      <c r="Q2" s="298"/>
      <c r="S2" s="559" t="s">
        <v>1824</v>
      </c>
    </row>
    <row r="3" spans="2:19" ht="18" hidden="1">
      <c r="B3" s="696" t="s">
        <v>1825</v>
      </c>
      <c r="C3" s="696"/>
      <c r="D3" s="508"/>
      <c r="E3" s="508"/>
      <c r="I3" s="696" t="s">
        <v>1825</v>
      </c>
      <c r="J3" s="696"/>
      <c r="K3" s="508"/>
      <c r="L3" s="508"/>
      <c r="P3" s="696" t="s">
        <v>1825</v>
      </c>
      <c r="Q3" s="696"/>
      <c r="R3" s="508"/>
      <c r="S3" s="508"/>
    </row>
    <row r="4" spans="2:19" ht="18" hidden="1">
      <c r="B4" s="696"/>
      <c r="C4" s="696"/>
      <c r="D4" s="508"/>
      <c r="E4" s="508"/>
      <c r="I4" s="696"/>
      <c r="J4" s="696"/>
      <c r="K4" s="508"/>
      <c r="L4" s="508"/>
      <c r="P4" s="696"/>
      <c r="Q4" s="696"/>
      <c r="R4" s="508"/>
      <c r="S4" s="508"/>
    </row>
    <row r="5" spans="2:19" ht="18" hidden="1">
      <c r="B5" s="696"/>
      <c r="C5" s="696"/>
      <c r="D5" s="508"/>
      <c r="E5" s="508"/>
      <c r="I5" s="696"/>
      <c r="J5" s="696"/>
      <c r="K5" s="508"/>
      <c r="L5" s="508"/>
      <c r="P5" s="696"/>
      <c r="Q5" s="696"/>
      <c r="R5" s="508"/>
      <c r="S5" s="508"/>
    </row>
    <row r="6" spans="2:19" ht="18">
      <c r="B6" s="508"/>
      <c r="C6" s="508"/>
      <c r="D6" s="508"/>
      <c r="E6" s="508"/>
      <c r="I6" s="508"/>
      <c r="J6" s="508"/>
      <c r="K6" s="508"/>
      <c r="L6" s="508"/>
      <c r="P6" s="508"/>
      <c r="Q6" s="508"/>
      <c r="R6" s="508"/>
      <c r="S6" s="508"/>
    </row>
    <row r="7" spans="2:19" ht="18">
      <c r="B7" s="508"/>
      <c r="C7" s="508"/>
      <c r="D7" s="508"/>
      <c r="E7" s="508"/>
      <c r="I7" s="508"/>
      <c r="J7" s="508"/>
      <c r="K7" s="508"/>
      <c r="L7" s="508"/>
      <c r="P7" s="508"/>
      <c r="Q7" s="508"/>
      <c r="R7" s="508"/>
      <c r="S7" s="508"/>
    </row>
    <row r="8" spans="2:19" ht="18">
      <c r="B8" s="508"/>
      <c r="C8" s="508"/>
      <c r="D8" s="508"/>
      <c r="E8" s="508"/>
      <c r="I8" s="508"/>
      <c r="J8" s="508"/>
      <c r="K8" s="508"/>
      <c r="L8" s="508"/>
      <c r="P8" s="508"/>
      <c r="Q8" s="508"/>
      <c r="R8" s="508"/>
      <c r="S8" s="508"/>
    </row>
    <row r="9" spans="2:19" ht="18">
      <c r="B9" s="508"/>
      <c r="C9" s="508"/>
      <c r="D9" s="508"/>
      <c r="E9" s="508"/>
      <c r="I9" s="508"/>
      <c r="J9" s="508"/>
      <c r="K9" s="508"/>
      <c r="L9" s="508"/>
      <c r="P9" s="508"/>
      <c r="Q9" s="508"/>
      <c r="R9" s="508"/>
      <c r="S9" s="508"/>
    </row>
    <row r="10" spans="2:19" ht="18">
      <c r="B10" s="508"/>
      <c r="C10" s="508"/>
      <c r="D10" s="508"/>
      <c r="E10" s="508"/>
      <c r="I10" s="508"/>
      <c r="J10" s="508"/>
      <c r="K10" s="508"/>
      <c r="L10" s="508"/>
      <c r="P10" s="508"/>
      <c r="Q10" s="508"/>
      <c r="R10" s="508"/>
      <c r="S10" s="508"/>
    </row>
    <row r="11" spans="2:19" ht="18">
      <c r="B11" s="508"/>
      <c r="C11" s="508"/>
      <c r="D11" s="508"/>
      <c r="E11" s="508"/>
      <c r="I11" s="508"/>
      <c r="J11" s="508"/>
      <c r="K11" s="508"/>
      <c r="L11" s="508"/>
      <c r="P11" s="508"/>
      <c r="Q11" s="508"/>
      <c r="R11" s="508"/>
      <c r="S11" s="508"/>
    </row>
    <row r="12" spans="2:19" ht="18">
      <c r="B12" s="508"/>
      <c r="C12" s="508"/>
      <c r="D12" s="508"/>
      <c r="E12" s="508"/>
      <c r="I12" s="508"/>
      <c r="J12" s="508"/>
      <c r="K12" s="508"/>
      <c r="L12" s="508"/>
      <c r="P12" s="508"/>
      <c r="Q12" s="508"/>
      <c r="R12" s="508"/>
      <c r="S12" s="508"/>
    </row>
    <row r="13" spans="2:19" ht="18">
      <c r="B13" s="508"/>
      <c r="C13" s="508"/>
      <c r="D13" s="508"/>
      <c r="E13" s="508"/>
      <c r="I13" s="508"/>
      <c r="J13" s="508"/>
      <c r="K13" s="508"/>
      <c r="L13" s="508"/>
      <c r="P13" s="508"/>
      <c r="Q13" s="508"/>
      <c r="R13" s="508"/>
      <c r="S13" s="508"/>
    </row>
    <row r="14" spans="2:19" ht="18">
      <c r="B14" s="508"/>
      <c r="C14" s="508"/>
      <c r="D14" s="508"/>
      <c r="E14" s="508"/>
      <c r="I14" s="508"/>
      <c r="J14" s="508"/>
      <c r="K14" s="508"/>
      <c r="L14" s="508"/>
      <c r="P14" s="508"/>
      <c r="Q14" s="508"/>
      <c r="R14" s="508"/>
      <c r="S14" s="508"/>
    </row>
    <row r="15" spans="2:19" ht="18">
      <c r="B15" s="508"/>
      <c r="C15" s="508"/>
      <c r="D15" s="508"/>
      <c r="E15" s="508"/>
      <c r="I15" s="508"/>
      <c r="J15" s="508"/>
      <c r="K15" s="508"/>
      <c r="L15" s="508"/>
      <c r="P15" s="508"/>
      <c r="Q15" s="508"/>
      <c r="R15" s="508"/>
      <c r="S15" s="508"/>
    </row>
    <row r="16" spans="2:19" ht="18">
      <c r="B16" s="508"/>
      <c r="C16" s="508"/>
      <c r="D16" s="508"/>
      <c r="E16" s="508"/>
      <c r="I16" s="508"/>
      <c r="J16" s="508"/>
      <c r="K16" s="508"/>
      <c r="L16" s="508"/>
      <c r="P16" s="508"/>
      <c r="Q16" s="508"/>
      <c r="R16" s="508"/>
      <c r="S16" s="508"/>
    </row>
    <row r="17" spans="2:19" ht="18">
      <c r="B17" s="508"/>
      <c r="C17" s="508"/>
      <c r="D17" s="508"/>
      <c r="E17" s="508"/>
      <c r="I17" s="508"/>
      <c r="J17" s="508"/>
      <c r="K17" s="508"/>
      <c r="L17" s="508"/>
      <c r="P17" s="508"/>
      <c r="Q17" s="508"/>
      <c r="R17" s="508"/>
      <c r="S17" s="508"/>
    </row>
    <row r="18" spans="2:19" ht="18">
      <c r="B18" s="508"/>
      <c r="C18" s="508"/>
      <c r="D18" s="508"/>
      <c r="E18" s="508"/>
      <c r="I18" s="508"/>
      <c r="J18" s="508"/>
      <c r="K18" s="508"/>
      <c r="L18" s="508"/>
      <c r="P18" s="508"/>
      <c r="Q18" s="508"/>
      <c r="R18" s="508"/>
      <c r="S18" s="508"/>
    </row>
    <row r="19" spans="2:19" ht="18">
      <c r="B19" s="508"/>
      <c r="C19" s="508"/>
      <c r="D19" s="508"/>
      <c r="E19" s="508"/>
      <c r="I19" s="508"/>
      <c r="J19" s="508"/>
      <c r="K19" s="508"/>
      <c r="L19" s="508"/>
      <c r="P19" s="508"/>
      <c r="Q19" s="508"/>
      <c r="R19" s="508"/>
      <c r="S19" s="508"/>
    </row>
    <row r="20" spans="2:19" ht="18">
      <c r="B20" s="508"/>
      <c r="C20" s="508"/>
      <c r="D20" s="508"/>
      <c r="E20" s="508"/>
      <c r="I20" s="508"/>
      <c r="J20" s="508"/>
      <c r="K20" s="508"/>
      <c r="L20" s="508"/>
      <c r="P20" s="508"/>
      <c r="Q20" s="508"/>
      <c r="R20" s="508"/>
      <c r="S20" s="508"/>
    </row>
    <row r="21" spans="2:19" ht="18">
      <c r="B21" s="508"/>
      <c r="C21" s="508"/>
      <c r="D21" s="508"/>
      <c r="E21" s="508"/>
      <c r="I21" s="508"/>
      <c r="J21" s="508"/>
      <c r="K21" s="508"/>
      <c r="L21" s="508"/>
      <c r="P21" s="508"/>
      <c r="Q21" s="508"/>
      <c r="R21" s="508"/>
      <c r="S21" s="508"/>
    </row>
    <row r="22" spans="2:19" ht="18">
      <c r="B22" s="508"/>
      <c r="C22" s="508"/>
      <c r="D22" s="508"/>
      <c r="E22" s="508"/>
      <c r="I22" s="508"/>
      <c r="J22" s="508"/>
      <c r="K22" s="508"/>
      <c r="L22" s="508"/>
      <c r="P22" s="508"/>
      <c r="Q22" s="508"/>
      <c r="R22" s="508"/>
      <c r="S22" s="508"/>
    </row>
    <row r="23" spans="2:19" ht="18">
      <c r="B23" s="508"/>
      <c r="C23" s="508"/>
      <c r="D23" s="508"/>
      <c r="E23" s="508"/>
      <c r="I23" s="508"/>
      <c r="J23" s="508"/>
      <c r="K23" s="508"/>
      <c r="L23" s="508"/>
      <c r="P23" s="508"/>
      <c r="Q23" s="508"/>
      <c r="R23" s="508"/>
      <c r="S23" s="508"/>
    </row>
    <row r="24" spans="2:19" ht="18">
      <c r="B24" s="508"/>
      <c r="C24" s="508"/>
      <c r="D24" s="508"/>
      <c r="E24" s="508"/>
      <c r="I24" s="508"/>
      <c r="J24" s="508"/>
      <c r="K24" s="508"/>
      <c r="L24" s="508"/>
      <c r="P24" s="508"/>
      <c r="Q24" s="508"/>
      <c r="R24" s="508"/>
      <c r="S24" s="508"/>
    </row>
    <row r="25" spans="2:19" ht="18">
      <c r="B25" s="508"/>
      <c r="C25" s="508"/>
      <c r="D25" s="508"/>
      <c r="E25" s="508"/>
      <c r="I25" s="508"/>
      <c r="J25" s="508"/>
      <c r="K25" s="508"/>
      <c r="L25" s="508"/>
      <c r="P25" s="508"/>
      <c r="Q25" s="508"/>
      <c r="R25" s="508"/>
      <c r="S25" s="508"/>
    </row>
    <row r="26" spans="2:19" ht="18">
      <c r="B26" s="508"/>
      <c r="C26" s="508"/>
      <c r="D26" s="508"/>
      <c r="E26" s="508"/>
      <c r="I26" s="508"/>
      <c r="J26" s="508"/>
      <c r="K26" s="508"/>
      <c r="L26" s="508"/>
      <c r="P26" s="508"/>
      <c r="Q26" s="508"/>
      <c r="R26" s="508"/>
      <c r="S26" s="508"/>
    </row>
    <row r="27" spans="2:19" ht="18">
      <c r="B27" s="508"/>
      <c r="C27" s="508"/>
      <c r="D27" s="508"/>
      <c r="E27" s="508"/>
      <c r="I27" s="508"/>
      <c r="J27" s="508"/>
      <c r="K27" s="508"/>
      <c r="L27" s="508"/>
      <c r="P27" s="508"/>
      <c r="Q27" s="508"/>
      <c r="R27" s="508"/>
      <c r="S27" s="508"/>
    </row>
    <row r="28" spans="2:19" ht="18">
      <c r="B28" s="508"/>
      <c r="C28" s="508"/>
      <c r="D28" s="508"/>
      <c r="E28" s="508"/>
      <c r="I28" s="508"/>
      <c r="J28" s="508"/>
      <c r="K28" s="508"/>
      <c r="L28" s="508"/>
      <c r="P28" s="508"/>
      <c r="Q28" s="508"/>
      <c r="R28" s="508"/>
      <c r="S28" s="508"/>
    </row>
    <row r="29" spans="2:19" ht="18">
      <c r="B29" s="508"/>
      <c r="C29" s="508"/>
      <c r="D29" s="508"/>
      <c r="E29" s="508"/>
      <c r="I29" s="508"/>
      <c r="J29" s="508"/>
      <c r="K29" s="508"/>
      <c r="L29" s="508"/>
      <c r="P29" s="508"/>
      <c r="Q29" s="508"/>
      <c r="R29" s="508"/>
      <c r="S29" s="508"/>
    </row>
    <row r="30" spans="2:19" ht="18">
      <c r="B30" s="508"/>
      <c r="C30" s="508"/>
      <c r="D30" s="508"/>
      <c r="E30" s="508"/>
      <c r="I30" s="508"/>
      <c r="J30" s="508"/>
      <c r="K30" s="508"/>
      <c r="L30" s="508"/>
      <c r="P30" s="508"/>
      <c r="Q30" s="508"/>
      <c r="R30" s="508"/>
      <c r="S30" s="508"/>
    </row>
    <row r="31" spans="2:19" ht="18">
      <c r="B31" s="508"/>
      <c r="C31" s="508"/>
      <c r="D31" s="508"/>
      <c r="E31" s="508"/>
      <c r="I31" s="508"/>
      <c r="J31" s="508"/>
      <c r="K31" s="508"/>
      <c r="L31" s="508"/>
      <c r="P31" s="508"/>
      <c r="Q31" s="508"/>
      <c r="R31" s="508"/>
      <c r="S31" s="508"/>
    </row>
    <row r="32" spans="2:19" ht="18">
      <c r="B32" s="508"/>
      <c r="C32" s="508"/>
      <c r="D32" s="508"/>
      <c r="E32" s="508"/>
      <c r="I32" s="508"/>
      <c r="J32" s="508"/>
      <c r="K32" s="508"/>
      <c r="L32" s="508"/>
      <c r="P32" s="508"/>
      <c r="Q32" s="508"/>
      <c r="R32" s="508"/>
      <c r="S32" s="508"/>
    </row>
    <row r="33" spans="2:19" ht="18">
      <c r="B33" s="508"/>
      <c r="C33" s="508"/>
      <c r="D33" s="508"/>
      <c r="E33" s="508"/>
      <c r="I33" s="508"/>
      <c r="J33" s="508"/>
      <c r="K33" s="508"/>
      <c r="L33" s="508"/>
      <c r="P33" s="508"/>
      <c r="Q33" s="508"/>
      <c r="R33" s="508"/>
      <c r="S33" s="508"/>
    </row>
    <row r="34" spans="2:19" ht="18">
      <c r="B34" s="508"/>
      <c r="C34" s="508"/>
      <c r="D34" s="508"/>
      <c r="E34" s="508"/>
      <c r="I34" s="508"/>
      <c r="J34" s="508"/>
      <c r="K34" s="508"/>
      <c r="L34" s="508"/>
      <c r="P34" s="508"/>
      <c r="Q34" s="508"/>
      <c r="R34" s="508"/>
      <c r="S34" s="508"/>
    </row>
    <row r="35" spans="2:19" ht="18">
      <c r="B35" s="508"/>
      <c r="C35" s="508"/>
      <c r="D35" s="508"/>
      <c r="E35" s="508"/>
      <c r="I35" s="508"/>
      <c r="J35" s="508"/>
      <c r="K35" s="508"/>
      <c r="L35" s="508"/>
      <c r="P35" s="508"/>
      <c r="Q35" s="508"/>
      <c r="R35" s="508"/>
      <c r="S35" s="508"/>
    </row>
    <row r="36" spans="2:19" ht="18">
      <c r="B36" s="508"/>
      <c r="C36" s="508"/>
      <c r="D36" s="508"/>
      <c r="E36" s="508"/>
      <c r="I36" s="508"/>
      <c r="J36" s="508"/>
      <c r="K36" s="508"/>
      <c r="L36" s="508"/>
      <c r="P36" s="508"/>
      <c r="Q36" s="508"/>
      <c r="R36" s="508"/>
      <c r="S36" s="508"/>
    </row>
    <row r="37" spans="2:19" ht="18">
      <c r="B37" s="508"/>
      <c r="C37" s="508"/>
      <c r="D37" s="508"/>
      <c r="E37" s="508"/>
      <c r="I37" s="508"/>
      <c r="J37" s="508"/>
      <c r="K37" s="508"/>
      <c r="L37" s="508"/>
      <c r="P37" s="508"/>
      <c r="Q37" s="508"/>
      <c r="R37" s="508"/>
      <c r="S37" s="508"/>
    </row>
    <row r="38" spans="2:19" ht="18">
      <c r="B38" s="508"/>
      <c r="C38" s="508"/>
      <c r="D38" s="508"/>
      <c r="E38" s="508"/>
      <c r="I38" s="508"/>
      <c r="J38" s="508"/>
      <c r="K38" s="508"/>
      <c r="L38" s="508"/>
      <c r="P38" s="508"/>
      <c r="Q38" s="508"/>
      <c r="R38" s="508"/>
      <c r="S38" s="508"/>
    </row>
    <row r="39" spans="2:19" ht="18">
      <c r="B39" s="508"/>
      <c r="C39" s="508"/>
      <c r="D39" s="508"/>
      <c r="E39" s="508"/>
      <c r="I39" s="508"/>
      <c r="J39" s="508"/>
      <c r="K39" s="508"/>
      <c r="L39" s="508"/>
      <c r="P39" s="508"/>
      <c r="Q39" s="508"/>
      <c r="R39" s="508"/>
      <c r="S39" s="508"/>
    </row>
    <row r="40" spans="2:19" ht="18">
      <c r="B40" s="508"/>
      <c r="C40" s="508"/>
      <c r="D40" s="508"/>
      <c r="E40" s="508"/>
      <c r="I40" s="508"/>
      <c r="J40" s="508"/>
      <c r="K40" s="508"/>
      <c r="L40" s="508"/>
      <c r="P40" s="508"/>
      <c r="Q40" s="508"/>
      <c r="R40" s="508"/>
      <c r="S40" s="508"/>
    </row>
    <row r="41" spans="2:19" ht="18">
      <c r="B41" s="508"/>
      <c r="C41" s="508"/>
      <c r="D41" s="508"/>
      <c r="E41" s="508"/>
      <c r="I41" s="508"/>
      <c r="J41" s="508"/>
      <c r="K41" s="508"/>
      <c r="L41" s="508"/>
      <c r="P41" s="508"/>
      <c r="Q41" s="508"/>
      <c r="R41" s="508"/>
      <c r="S41" s="508"/>
    </row>
    <row r="42" spans="2:19" ht="18">
      <c r="B42" s="508"/>
      <c r="C42" s="508"/>
      <c r="D42" s="508"/>
      <c r="E42" s="508"/>
      <c r="I42" s="508"/>
      <c r="J42" s="508"/>
      <c r="K42" s="508"/>
      <c r="L42" s="508"/>
      <c r="P42" s="508"/>
      <c r="Q42" s="508"/>
      <c r="R42" s="508"/>
      <c r="S42" s="508"/>
    </row>
    <row r="43" spans="2:19" ht="18">
      <c r="B43" s="508"/>
      <c r="C43" s="508"/>
      <c r="D43" s="508"/>
      <c r="E43" s="508"/>
      <c r="I43" s="508"/>
      <c r="J43" s="508"/>
      <c r="K43" s="508"/>
      <c r="L43" s="508"/>
      <c r="P43" s="508"/>
      <c r="Q43" s="508"/>
      <c r="R43" s="508"/>
      <c r="S43" s="508"/>
    </row>
    <row r="44" spans="2:19" ht="18">
      <c r="B44" s="508"/>
      <c r="C44" s="508"/>
      <c r="D44" s="508"/>
      <c r="E44" s="508"/>
      <c r="I44" s="508"/>
      <c r="J44" s="508"/>
      <c r="K44" s="508"/>
      <c r="L44" s="508"/>
      <c r="P44" s="508"/>
      <c r="Q44" s="508"/>
      <c r="R44" s="508"/>
      <c r="S44" s="508"/>
    </row>
    <row r="45" spans="2:19" ht="18">
      <c r="B45" s="521"/>
      <c r="C45" s="520"/>
      <c r="D45" s="520"/>
      <c r="E45" s="520"/>
      <c r="I45" s="521"/>
      <c r="J45" s="520"/>
      <c r="K45" s="520"/>
      <c r="L45" s="520"/>
      <c r="P45" s="521"/>
      <c r="Q45" s="520"/>
      <c r="R45" s="520"/>
      <c r="S45" s="520"/>
    </row>
    <row r="46" spans="2:19" ht="12.75" customHeight="1"/>
    <row r="47" spans="2:19" ht="12.75" hidden="1" customHeight="1"/>
    <row r="48" spans="2:19" ht="12.75" hidden="1" customHeight="1"/>
    <row r="49" ht="12.75" hidden="1" customHeight="1"/>
    <row r="50" ht="12.75" hidden="1" customHeight="1"/>
    <row r="51" ht="12.75" hidden="1" customHeight="1"/>
    <row r="52" ht="12.75" hidden="1" customHeight="1"/>
    <row r="53" ht="12.75" hidden="1" customHeight="1"/>
    <row r="54" ht="12.75" hidden="1" customHeight="1"/>
    <row r="55" ht="12.75" hidden="1" customHeight="1"/>
    <row r="56" ht="12.75" hidden="1" customHeight="1"/>
    <row r="57" ht="12.75" hidden="1" customHeight="1"/>
    <row r="58" ht="12.75" hidden="1" customHeight="1"/>
    <row r="59" ht="12.75" hidden="1" customHeight="1"/>
    <row r="60" ht="12.75" hidden="1" customHeight="1"/>
    <row r="61" ht="12.75" hidden="1" customHeight="1"/>
    <row r="62" hidden="1"/>
    <row r="63" hidden="1"/>
    <row r="64" hidden="1"/>
    <row r="65" hidden="1"/>
    <row r="66" hidden="1"/>
    <row r="67" hidden="1"/>
    <row r="68" hidden="1"/>
  </sheetData>
  <mergeCells count="3">
    <mergeCell ref="B3:C5"/>
    <mergeCell ref="I3:J5"/>
    <mergeCell ref="P3:Q5"/>
  </mergeCells>
  <pageMargins left="0.19685039370078741" right="0.19685039370078741" top="0.19685039370078741" bottom="0.19685039370078741" header="0.11811023622047245" footer="0.11811023622047245"/>
  <pageSetup paperSize="9" pageOrder="overThenDown"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4 E A A B Q S w M E F A A C A A g A I w Y 9 T t u p X I y n A A A A + A A A A B I A H A B D b 2 5 m a W c v U G F j a 2 F n Z S 5 4 b W w g o h g A K K A U A A A A A A A A A A A A A A A A A A A A A A A A A A A A h Y / N C o J A G E V f R W b v / C i G y O c I t U 2 I g m g 7 j J M O 6 S j O m L 5 b i x 6 p V 0 g o q 1 3 L e z k X z n 3 c 7 p B N T e 1 d V W 9 1 a 1 L E M E W e M r I t t C l T N L i z H 6 O M w 0 7 I i y i V N 8 P G J p P V K a q c 6 x J C x n H E Y 4 j b v i Q B p Y y c 8 u 1 B V q o R v j b W C S M V + q y K / y v E 4 f i S 4 Q F e R T g K W Y h Z z I A s N e T a f J F g N s Y U y E 8 J m 6 F 2 Q 6 9 4 5 / z 1 H s g S g b x f 8 C d Q S w M E F A A C A A g A I w Y 9 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M G P U 7 H N R o A J Q E A A C U C A A A T A B w A R m 9 y b X V s Y X M v U 2 V j d G l v b j E u b S C i G A A o o B Q A A A A A A A A A A A A A A A A A A A A A A A A A A A B 9 k F F L w 0 A M x 9 8 L / Q 5 H f d m g l m 2 I o M M H q W w M Q c V 1 I F g f s j X O w l 1 u X t K x O f b d v b V a E D b v 4 X L 8 f 8 n 9 k z A u p L S k p k 3 s D 8 M g D P g D H B b K 4 W e F L O p G a Z Q w U P 6 M L A l 6 4 c X o J I O 5 R u 6 M S o 1 J e t B J u B O l 1 / m M 0 X E + t i v Q 4 I N d a l R 3 r l x j P p n e p 4 8 P + f h J A z X 3 o N e / e h 7 k C 9 B I B b h z h 8 n G 6 K j b j R v D 2 q T n H W v n X W / / W i t v P / g s y s q V V b d a 0 E F h I 5 9 Y 8 y R z Q P x u n U m t r g x l 2 5 V v t f k s 3 u 0 i P x q B w S h W 4 o k S 3 M g + V r W + 9 s 3 7 T R x D 2 t K y l K p o 6 6 g y c 3 Q t B v m H S m n w y 9 I J y g J O C p A W H 9 6 / s I D t w l Y k n k 1 I L i + S w z g t 5 K M 6 n 5 i P f T 5 v W d D 8 g f t u G J R 0 f K n D b 1 B L A Q I t A B Q A A g A I A C M G P U 7 b q V y M p w A A A P g A A A A S A A A A A A A A A A A A A A A A A A A A A A B D b 2 5 m a W c v U G F j a 2 F n Z S 5 4 b W x Q S w E C L Q A U A A I A C A A j B j 1 O D 8 r p q 6 Q A A A D p A A A A E w A A A A A A A A A A A A A A A A D z A A A A W 0 N v b n R l b n R f V H l w Z X N d L n h t b F B L A Q I t A B Q A A g A I A C M G P U 7 H N R o A J Q E A A C U C A A A T A A A A A A A A A A A A A A A A A O Q B A A B G b 3 J t d W x h c y 9 T Z W N 0 a W 9 u M S 5 t U E s F B g A A A A A D A A M A w g A A A F Y 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t E N A A A A A A A A r w 0 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J l c X V l c 3 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S Z W N v d m V y e V R h c m d l d F N o Z W V 0 I i B W Y W x 1 Z T 0 i c 1 B s Y W 5 p b G h h M S I g L z 4 8 R W 5 0 c n k g V H l w Z T 0 i U m V j b 3 Z l c n l U Y X J n Z X R D b 2 x 1 b W 4 i I F Z h b H V l P S J s M S I g L z 4 8 R W 5 0 c n k g V H l w Z T 0 i U m V j b 3 Z l c n l U Y X J n Z X R S b 3 c 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x O S 0 w M S 0 y O V Q w M z o 0 O D o w O C 4 3 O D I 2 M T k x W i I g L z 4 8 R W 5 0 c n k g V H l w Z T 0 i R m l s b E N v b H V t b l R 5 c G V z I i B W Y W x 1 Z T 0 i c 0 J n W U Z C U V V K Q X d N R 0 J n P T 0 i I C 8 + P E V u d H J 5 I F R 5 c G U 9 I k Z p b G x D b 2 x 1 b W 5 O Y W 1 l c y I g V m F s d W U 9 I n N b J n F 1 b 3 Q 7 c m V x b m F t Z S Z x d W 9 0 O y w m c X V v d D t y Z X F 2 Z X J z a W 9 u J n F 1 b 3 Q 7 L C Z x d W 9 0 O 3 J l c W x v b m d p d H V k Z S Z x d W 9 0 O y w m c X V v d D t y Z X F s Y X R p d H V k Z S Z x d W 9 0 O y w m c X V v d D t y Z X F 0 a W 1 l e m 9 u Z S Z x d W 9 0 O y w m c X V v d D t y Z X F z d G F y d G R h d G U m c X V v d D s s J n F 1 b 3 Q 7 c m V x Z G F 5 Y 2 9 1 b n Q m c X V v d D s s J n F 1 b 3 Q 7 c m V x Z H N 0 J n F 1 b 3 Q 7 L C Z x d W 9 0 O 3 J l c 2 5 h b W U m c X V v d D s s J n F 1 b 3 Q 7 c m V z Z H N 0 c 3 l z d G V t 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J l c X V l c 3 Q v V G l w b y B B b H R l c m F k b y 5 7 c m V x b m F t Z S w w f S Z x d W 9 0 O y w m c X V v d D t T Z W N 0 a W 9 u M S 9 y Z X F 1 Z X N 0 L 1 R p c G 8 g Q W x 0 Z X J h Z G 8 u e 3 J l c X Z l c n N p b 2 4 s M X 0 m c X V v d D s s J n F 1 b 3 Q 7 U 2 V j d G l v b j E v c m V x d W V z d C 9 U a X B v I E F s d G V y Y W R v L n t y Z X F s b 2 5 n a X R 1 Z G U s M n 0 m c X V v d D s s J n F 1 b 3 Q 7 U 2 V j d G l v b j E v c m V x d W V z d C 9 U a X B v I E F s d G V y Y W R v L n t y Z X F s Y X R p d H V k Z S w z f S Z x d W 9 0 O y w m c X V v d D t T Z W N 0 a W 9 u M S 9 y Z X F 1 Z X N 0 L 1 R p c G 8 g Q W x 0 Z X J h Z G 8 u e 3 J l c X R p b W V 6 b 2 5 l L D R 9 J n F 1 b 3 Q 7 L C Z x d W 9 0 O 1 N l Y 3 R p b 2 4 x L 3 J l c X V l c 3 Q v V G l w b y B B b H R l c m F k b y 5 7 c m V x c 3 R h c n R k Y X R l L D V 9 J n F 1 b 3 Q 7 L C Z x d W 9 0 O 1 N l Y 3 R p b 2 4 x L 3 J l c X V l c 3 Q v V G l w b y B B b H R l c m F k b y 5 7 c m V x Z G F 5 Y 2 9 1 b n Q s N n 0 m c X V v d D s s J n F 1 b 3 Q 7 U 2 V j d G l v b j E v c m V x d W V z d C 9 U a X B v I E F s d G V y Y W R v L n t y Z X F k c 3 Q s N 3 0 m c X V v d D s s J n F 1 b 3 Q 7 U 2 V j d G l v b j E v c m V x d W V z d C 9 U a X B v I E F s d G V y Y W R v L n t y Z X N u Y W 1 l L D h 9 J n F 1 b 3 Q 7 L C Z x d W 9 0 O 1 N l Y 3 R p b 2 4 x L 3 J l c X V l c 3 Q v V G l w b y B B b H R l c m F k b y 5 7 c m V z Z H N 0 c 3 l z d G V t L D l 9 J n F 1 b 3 Q 7 X S w m c X V v d D t D b 2 x 1 b W 5 D b 3 V u d C Z x d W 9 0 O z o x M C w m c X V v d D t L Z X l D b 2 x 1 b W 5 O Y W 1 l c y Z x d W 9 0 O z p b X S w m c X V v d D t D b 2 x 1 b W 5 J Z G V u d G l 0 a W V z J n F 1 b 3 Q 7 O l s m c X V v d D t T Z W N 0 a W 9 u M S 9 y Z X F 1 Z X N 0 L 1 R p c G 8 g Q W x 0 Z X J h Z G 8 u e 3 J l c W 5 h b W U s M H 0 m c X V v d D s s J n F 1 b 3 Q 7 U 2 V j d G l v b j E v c m V x d W V z d C 9 U a X B v I E F s d G V y Y W R v L n t y Z X F 2 Z X J z a W 9 u L D F 9 J n F 1 b 3 Q 7 L C Z x d W 9 0 O 1 N l Y 3 R p b 2 4 x L 3 J l c X V l c 3 Q v V G l w b y B B b H R l c m F k b y 5 7 c m V x b G 9 u Z 2 l 0 d W R l L D J 9 J n F 1 b 3 Q 7 L C Z x d W 9 0 O 1 N l Y 3 R p b 2 4 x L 3 J l c X V l c 3 Q v V G l w b y B B b H R l c m F k b y 5 7 c m V x b G F 0 a X R 1 Z G U s M 3 0 m c X V v d D s s J n F 1 b 3 Q 7 U 2 V j d G l v b j E v c m V x d W V z d C 9 U a X B v I E F s d G V y Y W R v L n t y Z X F 0 a W 1 l e m 9 u Z S w 0 f S Z x d W 9 0 O y w m c X V v d D t T Z W N 0 a W 9 u M S 9 y Z X F 1 Z X N 0 L 1 R p c G 8 g Q W x 0 Z X J h Z G 8 u e 3 J l c X N 0 Y X J 0 Z G F 0 Z S w 1 f S Z x d W 9 0 O y w m c X V v d D t T Z W N 0 a W 9 u M S 9 y Z X F 1 Z X N 0 L 1 R p c G 8 g Q W x 0 Z X J h Z G 8 u e 3 J l c W R h e W N v d W 5 0 L D Z 9 J n F 1 b 3 Q 7 L C Z x d W 9 0 O 1 N l Y 3 R p b 2 4 x L 3 J l c X V l c 3 Q v V G l w b y B B b H R l c m F k b y 5 7 c m V x Z H N 0 L D d 9 J n F 1 b 3 Q 7 L C Z x d W 9 0 O 1 N l Y 3 R p b 2 4 x L 3 J l c X V l c 3 Q v V G l w b y B B b H R l c m F k b y 5 7 c m V z b m F t Z S w 4 f S Z x d W 9 0 O y w m c X V v d D t T Z W N 0 a W 9 u M S 9 y Z X F 1 Z X N 0 L 1 R p c G 8 g Q W x 0 Z X J h Z G 8 u e 3 J l c 2 R z d H N 5 c 3 R l b S w 5 f S Z x d W 9 0 O 1 0 s J n F 1 b 3 Q 7 U m V s Y X R p b 2 5 z a G l w S W 5 m b y Z x d W 9 0 O z p b X X 0 i I C 8 + P C 9 T d G F i b G V F b n R y a W V z P j w v S X R l b T 4 8 S X R l b T 4 8 S X R l b U x v Y 2 F 0 a W 9 u P j x J d G V t V H l w Z T 5 G b 3 J t d W x h P C 9 J d G V t V H l w Z T 4 8 S X R l b V B h d G g + U 2 V j d G l v b j E v c m V x d W V z d C 9 G b 2 5 0 Z T w v S X R l b V B h d G g + P C 9 J d G V t T G 9 j Y X R p b 2 4 + P F N 0 Y W J s Z U V u d H J p Z X M g L z 4 8 L 0 l 0 Z W 0 + P E l 0 Z W 0 + P E l 0 Z W 1 M b 2 N h d G l v b j 4 8 S X R l b V R 5 c G U + R m 9 y b X V s Y T w v S X R l b V R 5 c G U + P E l 0 Z W 1 Q Y X R o P l N l Y 3 R p b 2 4 x L 3 J l c X V l c 3 Q v V G F i b G U w P C 9 J d G V t U G F 0 a D 4 8 L 0 l 0 Z W 1 M b 2 N h d G l v b j 4 8 U 3 R h Y m x l R W 5 0 c m l l c y A v P j w v S X R l b T 4 8 S X R l b T 4 8 S X R l b U x v Y 2 F 0 a W 9 u P j x J d G V t V H l w Z T 5 G b 3 J t d W x h P C 9 J d G V t V H l w Z T 4 8 S X R l b V B h d G g + U 2 V j d G l v b j E v c m V x d W V z d C 9 U a X B v J T I w Q W x 0 Z X J h Z G 8 8 L 0 l 0 Z W 1 Q Y X R o P j w v S X R l b U x v Y 2 F 0 a W 9 u P j x T d G F i b G V F b n R y a W V z I C 8 + P C 9 J d G V t P j w v S X R l b X M + P C 9 M b 2 N h b F B h Y 2 t h Z 2 V N Z X R h Z G F 0 Y U Z p b G U + F g A A A F B L B Q Y A A A A A A A A A A A A A A A A A A A A A A A A m A Q A A A Q A A A N C M n d 8 B F d E R j H o A w E / C l + s B A A A A P d x 4 i a + U x 0 y e 9 m I g 8 k P k K A A A A A A C A A A A A A A Q Z g A A A A E A A C A A A A C D Z R v c G Y H k 0 I b d J h d A 5 n F I z o U h 4 H u d 8 W r X X s b u S j 2 B j Q A A A A A O g A A A A A I A A C A A A A A z F s g e e c d 4 Y F d 1 i s o s Y E K F R W c J Q 7 V n f V H 2 k g J 0 7 A J y t 1 A A A A C h k 0 M X z E + i u p / i 8 / P P E E I j C k N v i E 2 A n u K h u 2 z v T 0 L V a I R 1 d / P c + T / n B F z q o d e a Z 1 B b / M x B 6 U K Z F u 7 s F 7 d V t j 0 4 a U 9 t f g Z p C 4 Q Q / V N P j c H V W k A A A A D B R o 1 E Z M x z I J K G Y C w x p v T c d Y p 0 u H G R g 2 N n Z 4 D + F S O 7 J 1 R h B Z 9 D q P p J 9 4 9 Y K o K q e s Q Q 4 W H P P 6 X 9 J 7 / h P z / 6 U 4 i k < / D a t a M a s h u p > 
</file>

<file path=customXml/itemProps1.xml><?xml version="1.0" encoding="utf-8"?>
<ds:datastoreItem xmlns:ds="http://schemas.openxmlformats.org/officeDocument/2006/customXml" ds:itemID="{C4F63DB5-5675-4877-9998-9E76566A0E5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38</vt:i4>
      </vt:variant>
      <vt:variant>
        <vt:lpstr>Intervalos Nomeados</vt:lpstr>
      </vt:variant>
      <vt:variant>
        <vt:i4>44</vt:i4>
      </vt:variant>
    </vt:vector>
  </HeadingPairs>
  <TitlesOfParts>
    <vt:vector size="82" baseType="lpstr">
      <vt:lpstr>Cover</vt:lpstr>
      <vt:lpstr>Data</vt:lpstr>
      <vt:lpstr>Personal Data</vt:lpstr>
      <vt:lpstr>Calendar</vt:lpstr>
      <vt:lpstr>Holidays</vt:lpstr>
      <vt:lpstr>Life Purpose</vt:lpstr>
      <vt:lpstr>Activities</vt:lpstr>
      <vt:lpstr>Declaration</vt:lpstr>
      <vt:lpstr>Dreams</vt:lpstr>
      <vt:lpstr>SWOT</vt:lpstr>
      <vt:lpstr>Annual Planning</vt:lpstr>
      <vt:lpstr>Solving</vt:lpstr>
      <vt:lpstr>Revision</vt:lpstr>
      <vt:lpstr>Wheel of Life</vt:lpstr>
      <vt:lpstr>Prioritization</vt:lpstr>
      <vt:lpstr>Monthly-Left</vt:lpstr>
      <vt:lpstr>Monthly-Right</vt:lpstr>
      <vt:lpstr>Weekly-Left</vt:lpstr>
      <vt:lpstr>Weekly-Right</vt:lpstr>
      <vt:lpstr>Projects</vt:lpstr>
      <vt:lpstr>Reunions</vt:lpstr>
      <vt:lpstr>Squared</vt:lpstr>
      <vt:lpstr>Personalities</vt:lpstr>
      <vt:lpstr>Events</vt:lpstr>
      <vt:lpstr>Notes-Left</vt:lpstr>
      <vt:lpstr>Notes-Right</vt:lpstr>
      <vt:lpstr>Contact-Left</vt:lpstr>
      <vt:lpstr>Contact-Right</vt:lpstr>
      <vt:lpstr>Title</vt:lpstr>
      <vt:lpstr>Purpose 1</vt:lpstr>
      <vt:lpstr>Purpose 2</vt:lpstr>
      <vt:lpstr>Dedicatoria</vt:lpstr>
      <vt:lpstr>Agradecimentos</vt:lpstr>
      <vt:lpstr>Quotes</vt:lpstr>
      <vt:lpstr>GNU FDL License</vt:lpstr>
      <vt:lpstr>Permission for using BBT works</vt:lpstr>
      <vt:lpstr>Tradução da Permissão da BBT</vt:lpstr>
      <vt:lpstr>GPlan-Translations</vt:lpstr>
      <vt:lpstr>Activities!Area_de_impressao</vt:lpstr>
      <vt:lpstr>'Annual Planning'!Area_de_impressao</vt:lpstr>
      <vt:lpstr>Calendar!Area_de_impressao</vt:lpstr>
      <vt:lpstr>'Contact-Left'!Area_de_impressao</vt:lpstr>
      <vt:lpstr>'Contact-Right'!Area_de_impressao</vt:lpstr>
      <vt:lpstr>Cover!Area_de_impressao</vt:lpstr>
      <vt:lpstr>Data!Area_de_impressao</vt:lpstr>
      <vt:lpstr>Declaration!Area_de_impressao</vt:lpstr>
      <vt:lpstr>Dreams!Area_de_impressao</vt:lpstr>
      <vt:lpstr>Events!Area_de_impressao</vt:lpstr>
      <vt:lpstr>'GNU FDL License'!Area_de_impressao</vt:lpstr>
      <vt:lpstr>Holidays!Area_de_impressao</vt:lpstr>
      <vt:lpstr>'Life Purpose'!Area_de_impressao</vt:lpstr>
      <vt:lpstr>'Monthly-Left'!Area_de_impressao</vt:lpstr>
      <vt:lpstr>'Monthly-Right'!Area_de_impressao</vt:lpstr>
      <vt:lpstr>'Notes-Left'!Area_de_impressao</vt:lpstr>
      <vt:lpstr>'Notes-Right'!Area_de_impressao</vt:lpstr>
      <vt:lpstr>'Personal Data'!Area_de_impressao</vt:lpstr>
      <vt:lpstr>Personalities!Area_de_impressao</vt:lpstr>
      <vt:lpstr>Prioritization!Area_de_impressao</vt:lpstr>
      <vt:lpstr>'Purpose 1'!Area_de_impressao</vt:lpstr>
      <vt:lpstr>'Purpose 2'!Area_de_impressao</vt:lpstr>
      <vt:lpstr>Reunions!Area_de_impressao</vt:lpstr>
      <vt:lpstr>Revision!Area_de_impressao</vt:lpstr>
      <vt:lpstr>Solving!Area_de_impressao</vt:lpstr>
      <vt:lpstr>SWOT!Area_de_impressao</vt:lpstr>
      <vt:lpstr>Title!Area_de_impressao</vt:lpstr>
      <vt:lpstr>'Weekly-Left'!Area_de_impressao</vt:lpstr>
      <vt:lpstr>'Weekly-Right'!Area_de_impressao</vt:lpstr>
      <vt:lpstr>'Wheel of Life'!Area_de_impressao</vt:lpstr>
      <vt:lpstr>CalendarData</vt:lpstr>
      <vt:lpstr>CityCustomName</vt:lpstr>
      <vt:lpstr>'GNU FDL License'!section0</vt:lpstr>
      <vt:lpstr>'GNU FDL License'!section1</vt:lpstr>
      <vt:lpstr>'GNU FDL License'!section10</vt:lpstr>
      <vt:lpstr>'GNU FDL License'!section11</vt:lpstr>
      <vt:lpstr>'GNU FDL License'!section2</vt:lpstr>
      <vt:lpstr>'GNU FDL License'!section3</vt:lpstr>
      <vt:lpstr>'GNU FDL License'!section4</vt:lpstr>
      <vt:lpstr>'GNU FDL License'!section5</vt:lpstr>
      <vt:lpstr>'GNU FDL License'!section6</vt:lpstr>
      <vt:lpstr>'GNU FDL License'!section7</vt:lpstr>
      <vt:lpstr>'GNU FDL License'!section8</vt:lpstr>
      <vt:lpstr>'GNU FDL License'!section9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psaraujo;Gopala Dasa (HDG)</dc:creator>
  <cp:lastModifiedBy>Sergio</cp:lastModifiedBy>
  <cp:lastPrinted>2020-02-01T01:23:40Z</cp:lastPrinted>
  <dcterms:created xsi:type="dcterms:W3CDTF">2018-11-22T20:52:06Z</dcterms:created>
  <dcterms:modified xsi:type="dcterms:W3CDTF">2020-02-09T18:45:55Z</dcterms:modified>
</cp:coreProperties>
</file>