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EstaPastaDeTrabalho" defaultThemeVersion="124226"/>
  <mc:AlternateContent xmlns:mc="http://schemas.openxmlformats.org/markup-compatibility/2006">
    <mc:Choice Requires="x15">
      <x15ac:absPath xmlns:x15ac="http://schemas.microsoft.com/office/spreadsheetml/2010/11/ac" url="C:\GitHub\GPlan\GPlan2021R1\tpl\"/>
    </mc:Choice>
  </mc:AlternateContent>
  <xr:revisionPtr revIDLastSave="0" documentId="13_ncr:1_{9DC3C482-5C1A-4CE4-A058-EC0D4C8E2EB3}" xr6:coauthVersionLast="45" xr6:coauthVersionMax="45" xr10:uidLastSave="{00000000-0000-0000-0000-000000000000}"/>
  <bookViews>
    <workbookView xWindow="-120" yWindow="-120" windowWidth="20730" windowHeight="11160" tabRatio="829" xr2:uid="{00000000-000D-0000-FFFF-FFFF00000000}"/>
  </bookViews>
  <sheets>
    <sheet name="Cover" sheetId="46" r:id="rId1"/>
    <sheet name="Data" sheetId="39" r:id="rId2"/>
    <sheet name="Personal Data" sheetId="10" r:id="rId3"/>
    <sheet name="Calendar" sheetId="12" r:id="rId4"/>
    <sheet name="Holidays" sheetId="11" r:id="rId5"/>
    <sheet name="Life Purpose" sheetId="981" r:id="rId6"/>
    <sheet name="Activities" sheetId="982" r:id="rId7"/>
    <sheet name="Declaration" sheetId="983" r:id="rId8"/>
    <sheet name="Dreams" sheetId="984" r:id="rId9"/>
    <sheet name="SWOT" sheetId="985" r:id="rId10"/>
    <sheet name="Annual Planning" sheetId="986" r:id="rId11"/>
    <sheet name="Solving" sheetId="987" r:id="rId12"/>
    <sheet name="Revision" sheetId="988" r:id="rId13"/>
    <sheet name="Wheel of Life" sheetId="989" r:id="rId14"/>
    <sheet name="Prioritization" sheetId="990" r:id="rId15"/>
    <sheet name="Monthly-Left" sheetId="23" r:id="rId16"/>
    <sheet name="Monthly-Right" sheetId="24" r:id="rId17"/>
    <sheet name="Weekly-Left" sheetId="979" r:id="rId18"/>
    <sheet name="Weekly-Right" sheetId="978" r:id="rId19"/>
    <sheet name="Projects" sheetId="997" r:id="rId20"/>
    <sheet name="Reunions" sheetId="968" r:id="rId21"/>
    <sheet name="Squared" sheetId="996" r:id="rId22"/>
    <sheet name="Personalities" sheetId="700" r:id="rId23"/>
    <sheet name="Events" sheetId="701" r:id="rId24"/>
    <sheet name="Notes-Left" sheetId="44" r:id="rId25"/>
    <sheet name="Notes-Right" sheetId="45" r:id="rId26"/>
    <sheet name="Contact-Left" sheetId="42" r:id="rId27"/>
    <sheet name="Contact-Right" sheetId="43" r:id="rId28"/>
    <sheet name="Title" sheetId="38" r:id="rId29"/>
    <sheet name="Purpose 1" sheetId="991" state="hidden" r:id="rId30"/>
    <sheet name="Purpose 2" sheetId="40" state="hidden" r:id="rId31"/>
    <sheet name="Dedicatoria" sheetId="994" state="hidden" r:id="rId32"/>
    <sheet name="Agradecimentos" sheetId="995" state="hidden" r:id="rId33"/>
    <sheet name="Quotes" sheetId="35" state="hidden" r:id="rId34"/>
    <sheet name="GNU FDL License" sheetId="980" state="hidden" r:id="rId35"/>
    <sheet name="Permission for using BBT works" sheetId="992" state="hidden" r:id="rId36"/>
    <sheet name="Tradução da Permissão da BBT" sheetId="993" state="hidden" r:id="rId37"/>
    <sheet name="GPlan-Translations" sheetId="7" state="hidden" r:id="rId38"/>
  </sheets>
  <externalReferences>
    <externalReference r:id="rId39"/>
    <externalReference r:id="rId40"/>
  </externalReferences>
  <definedNames>
    <definedName name="_xlnm.Print_Area" localSheetId="6">Activities!$A$1:$I$45</definedName>
    <definedName name="_xlnm.Print_Area" localSheetId="10">'Annual Planning'!$A$1:$F$46</definedName>
    <definedName name="_xlnm.Print_Area" localSheetId="3">Calendar!$A$1:$AB$54</definedName>
    <definedName name="_xlnm.Print_Area" localSheetId="26">'Contact-Left'!$A$1:$E$45</definedName>
    <definedName name="_xlnm.Print_Area" localSheetId="27">'Contact-Right'!$A$1:$E$45</definedName>
    <definedName name="_xlnm.Print_Area" localSheetId="0">Cover!$B$1:$H$26</definedName>
    <definedName name="_xlnm.Print_Area" localSheetId="1">Data!$B$3:$K$59</definedName>
    <definedName name="_xlnm.Print_Area" localSheetId="7">Declaration!$A$1:$E$45</definedName>
    <definedName name="_xlnm.Print_Area" localSheetId="8">Dreams!$A$1:$E$45</definedName>
    <definedName name="_xlnm.Print_Area" localSheetId="23">Events!$F$1:$F$120</definedName>
    <definedName name="_xlnm.Print_Area" localSheetId="34">'GNU FDL License'!$B$2:$B$138</definedName>
    <definedName name="_xlnm.Print_Area" localSheetId="4">Holidays!$D$1:$G$53</definedName>
    <definedName name="_xlnm.Print_Area" localSheetId="5">'Life Purpose'!$B$1:$AH$46</definedName>
    <definedName name="_xlnm.Print_Area" localSheetId="15">'Monthly-Left'!$E$1:$L$49</definedName>
    <definedName name="_xlnm.Print_Area" localSheetId="16">'Monthly-Right'!$A$1:$L$49</definedName>
    <definedName name="_xlnm.Print_Area" localSheetId="24">'Notes-Left'!$A$1:$E$45</definedName>
    <definedName name="_xlnm.Print_Area" localSheetId="25">'Notes-Right'!$A$1:$E$45</definedName>
    <definedName name="_xlnm.Print_Area" localSheetId="2">'Personal Data'!$A$1:$AF$38</definedName>
    <definedName name="_xlnm.Print_Area" localSheetId="22">Personalities!$F$1:$F$164</definedName>
    <definedName name="_xlnm.Print_Area" localSheetId="14">Prioritization!$A$1:$AB$50</definedName>
    <definedName name="_xlnm.Print_Area" localSheetId="29">'Purpose 1'!$B$3:$L$59</definedName>
    <definedName name="_xlnm.Print_Area" localSheetId="30">'Purpose 2'!$B$2:$M$74</definedName>
    <definedName name="_xlnm.Print_Area" localSheetId="20">Reunions!$A$1:$N$30</definedName>
    <definedName name="_xlnm.Print_Area" localSheetId="12">Revision!$A$1:$F$49</definedName>
    <definedName name="_xlnm.Print_Area" localSheetId="11">Solving!$A$1:$F$49</definedName>
    <definedName name="_xlnm.Print_Area" localSheetId="9">SWOT!$A$1:$D$47</definedName>
    <definedName name="_xlnm.Print_Area" localSheetId="28">Title!$B$3:$B$28</definedName>
    <definedName name="_xlnm.Print_Area" localSheetId="17">'Weekly-Left'!$A$1:$V$53</definedName>
    <definedName name="_xlnm.Print_Area" localSheetId="18">'Weekly-Right'!$A$1:$X$53</definedName>
    <definedName name="_xlnm.Print_Area" localSheetId="13">'Wheel of Life'!$A$1:$L$46</definedName>
    <definedName name="CalendarData">Calendar!$AE$1:$BI$54</definedName>
    <definedName name="CityCustomName">Cover!$S$8</definedName>
    <definedName name="LanguagesFormList" localSheetId="34">TRANSPOSE(OFFSET('[1]GPlan-Translations'!$D$2,0,0,1,COUNTA('[1]GPlan-Translations'!$2:$2)-3))</definedName>
    <definedName name="LanguagesFormList" localSheetId="29">TRANSPOSE(OFFSET('[2]GPlan-Translations'!$D$2,0,0,1,COUNTA('[2]GPlan-Translations'!$2:$2)-3))</definedName>
    <definedName name="LanguagesFormList">TRANSPOSE(OFFSET('GPlan-Translations'!$D$2,0,0,1,COUNTA('GPlan-Translations'!$2:$2)-3))</definedName>
    <definedName name="LanguagesList" localSheetId="34">OFFSET('[1]GPlan-Translations'!$D$2,0,0,1,COUNTA('[1]GPlan-Translations'!$2:$2)-3)</definedName>
    <definedName name="LanguagesList" localSheetId="29">OFFSET('[2]GPlan-Translations'!$D$2,0,0,1,COUNTA('[2]GPlan-Translations'!$2:$2)-3)</definedName>
    <definedName name="LanguagesList">OFFSET('GPlan-Translations'!$D$2,0,0,1,COUNTA('GPlan-Translations'!$2:$2)-3)</definedName>
    <definedName name="section0" localSheetId="34">'GNU FDL License'!$B$10</definedName>
    <definedName name="section1" localSheetId="34">'GNU FDL License'!$B$18</definedName>
    <definedName name="section10" localSheetId="34">'GNU FDL License'!$B$122</definedName>
    <definedName name="section11" localSheetId="34">'GNU FDL License'!$B$128</definedName>
    <definedName name="section2" localSheetId="34">'GNU FDL License'!$B$42</definedName>
    <definedName name="section3" localSheetId="34">'GNU FDL License'!$B$48</definedName>
    <definedName name="section4" localSheetId="34">'GNU FDL License'!$B$58</definedName>
    <definedName name="section5" localSheetId="34">'GNU FDL License'!$B$86</definedName>
    <definedName name="section6" localSheetId="34">'GNU FDL License'!$B$94</definedName>
    <definedName name="section7" localSheetId="34">'GNU FDL License'!$B$100</definedName>
    <definedName name="section8" localSheetId="34">'GNU FDL License'!$B$106</definedName>
    <definedName name="section9" localSheetId="34">'GNU FDL License'!$B$112</definedName>
    <definedName name="z">#REF!</definedName>
  </definedNames>
  <calcPr calcId="191029"/>
</workbook>
</file>

<file path=xl/calcChain.xml><?xml version="1.0" encoding="utf-8"?>
<calcChain xmlns="http://schemas.openxmlformats.org/spreadsheetml/2006/main">
  <c r="C467" i="7" l="1"/>
  <c r="T8" i="997" s="1"/>
  <c r="C466" i="7"/>
  <c r="Q8" i="997" s="1"/>
  <c r="C465" i="7"/>
  <c r="G8" i="997" s="1"/>
  <c r="C464" i="7"/>
  <c r="M6" i="997" s="1"/>
  <c r="C463" i="7"/>
  <c r="A6" i="997" s="1"/>
  <c r="C462" i="7"/>
  <c r="R3" i="997" s="1"/>
  <c r="C461" i="7"/>
  <c r="A3" i="997" s="1"/>
  <c r="C460" i="7"/>
  <c r="L1" i="997" s="1"/>
  <c r="C459" i="7"/>
  <c r="C458" i="7"/>
  <c r="A458" i="7"/>
  <c r="A459" i="7" s="1"/>
  <c r="A460" i="7" s="1"/>
  <c r="A461" i="7" s="1"/>
  <c r="A28" i="7"/>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62" i="7" l="1"/>
  <c r="A463" i="7" s="1"/>
  <c r="A464" i="7" s="1"/>
  <c r="A465" i="7" s="1"/>
  <c r="A466" i="7" s="1"/>
  <c r="A467" i="7" s="1"/>
  <c r="B3" i="995"/>
  <c r="C25" i="7" l="1"/>
  <c r="B25" i="38" s="1"/>
  <c r="C26" i="7"/>
  <c r="B27" i="38" s="1"/>
  <c r="C27" i="7"/>
  <c r="B28" i="38" s="1"/>
  <c r="C24" i="7"/>
  <c r="B24" i="38" s="1"/>
  <c r="B457" i="7" l="1"/>
  <c r="C457" i="7"/>
  <c r="B456" i="7"/>
  <c r="C456" i="7"/>
  <c r="B454" i="7"/>
  <c r="C454" i="7"/>
  <c r="B455" i="7"/>
  <c r="C455" i="7"/>
  <c r="B453" i="7"/>
  <c r="C453" i="7"/>
  <c r="B452" i="7"/>
  <c r="C452" i="7"/>
  <c r="B451" i="7"/>
  <c r="C451" i="7"/>
  <c r="C450" i="7"/>
  <c r="C449" i="7"/>
  <c r="C448" i="7"/>
  <c r="F55" i="39" l="1"/>
  <c r="B47" i="39"/>
  <c r="F53" i="39"/>
  <c r="B3" i="39"/>
  <c r="F49" i="39"/>
  <c r="F57" i="39"/>
  <c r="F51" i="39"/>
  <c r="F59" i="39"/>
  <c r="C447" i="7"/>
  <c r="C446" i="7"/>
  <c r="B36" i="990" s="1"/>
  <c r="C445" i="7"/>
  <c r="B20" i="990" s="1"/>
  <c r="B444" i="7"/>
  <c r="C444" i="7"/>
  <c r="B5" i="990" s="1"/>
  <c r="C443" i="7"/>
  <c r="R4" i="990" s="1"/>
  <c r="C442" i="7"/>
  <c r="C4" i="990" s="1"/>
  <c r="B442" i="7"/>
  <c r="C441" i="7"/>
  <c r="C3" i="990" s="1"/>
  <c r="C440" i="7"/>
  <c r="C2" i="990" s="1"/>
  <c r="C439" i="7"/>
  <c r="C438" i="7"/>
  <c r="B430" i="7"/>
  <c r="B431" i="7"/>
  <c r="B432" i="7"/>
  <c r="B433" i="7"/>
  <c r="B434" i="7"/>
  <c r="B435" i="7"/>
  <c r="B436" i="7"/>
  <c r="B437" i="7"/>
  <c r="B429" i="7"/>
  <c r="C437" i="7"/>
  <c r="F48" i="988" s="1"/>
  <c r="C436" i="7"/>
  <c r="F40" i="988" s="1"/>
  <c r="C435" i="7"/>
  <c r="B48" i="988" s="1"/>
  <c r="C434" i="7"/>
  <c r="B40" i="988" s="1"/>
  <c r="C433" i="7"/>
  <c r="B32" i="988" s="1"/>
  <c r="C432" i="7"/>
  <c r="B25" i="988" s="1"/>
  <c r="C431" i="7"/>
  <c r="B18" i="988" s="1"/>
  <c r="C430" i="7"/>
  <c r="B11" i="988" s="1"/>
  <c r="C429" i="7"/>
  <c r="B4" i="988" s="1"/>
  <c r="C426" i="7"/>
  <c r="C427" i="7"/>
  <c r="C428" i="7"/>
  <c r="B2" i="988" s="1"/>
  <c r="C425" i="7"/>
  <c r="E48" i="987" s="1"/>
  <c r="B425" i="7"/>
  <c r="B422" i="7"/>
  <c r="B423" i="7"/>
  <c r="B424" i="7"/>
  <c r="C422" i="7"/>
  <c r="C48" i="987" s="1"/>
  <c r="B421" i="7"/>
  <c r="C424" i="7"/>
  <c r="E40" i="987" s="1"/>
  <c r="C423" i="7"/>
  <c r="C40" i="987" s="1"/>
  <c r="C421" i="7"/>
  <c r="A40" i="987" s="1"/>
  <c r="B412" i="7"/>
  <c r="B413" i="7"/>
  <c r="B414" i="7"/>
  <c r="B415" i="7"/>
  <c r="B416" i="7"/>
  <c r="B417" i="7"/>
  <c r="B418" i="7"/>
  <c r="B419" i="7"/>
  <c r="B420" i="7"/>
  <c r="B411" i="7"/>
  <c r="C420" i="7"/>
  <c r="A38" i="987" s="1"/>
  <c r="C419" i="7"/>
  <c r="A37" i="987" s="1"/>
  <c r="C418" i="7"/>
  <c r="A36" i="987" s="1"/>
  <c r="C417" i="7"/>
  <c r="A35" i="987" s="1"/>
  <c r="C416" i="7"/>
  <c r="A34" i="987" s="1"/>
  <c r="C415" i="7"/>
  <c r="A33" i="987" s="1"/>
  <c r="C414" i="7"/>
  <c r="A32" i="987" s="1"/>
  <c r="C413" i="7"/>
  <c r="A31" i="987" s="1"/>
  <c r="C412" i="7"/>
  <c r="A30" i="987" s="1"/>
  <c r="C411" i="7"/>
  <c r="A29" i="987" s="1"/>
  <c r="B401" i="7"/>
  <c r="B402" i="7"/>
  <c r="B403" i="7"/>
  <c r="B404" i="7"/>
  <c r="B405" i="7"/>
  <c r="B406" i="7"/>
  <c r="B407" i="7"/>
  <c r="B408" i="7"/>
  <c r="B409" i="7"/>
  <c r="B400" i="7"/>
  <c r="C410" i="7"/>
  <c r="A28" i="987" s="1"/>
  <c r="C389" i="7"/>
  <c r="A5" i="987" s="1"/>
  <c r="C390" i="7"/>
  <c r="A6" i="987" s="1"/>
  <c r="C391" i="7"/>
  <c r="A7" i="987" s="1"/>
  <c r="C392" i="7"/>
  <c r="A8" i="987" s="1"/>
  <c r="C393" i="7"/>
  <c r="A9" i="987" s="1"/>
  <c r="C394" i="7"/>
  <c r="A10" i="987" s="1"/>
  <c r="C395" i="7"/>
  <c r="A11" i="987" s="1"/>
  <c r="C396" i="7"/>
  <c r="A12" i="987" s="1"/>
  <c r="C397" i="7"/>
  <c r="A13" i="987" s="1"/>
  <c r="C398" i="7"/>
  <c r="A14" i="987" s="1"/>
  <c r="C399" i="7"/>
  <c r="A16" i="987" s="1"/>
  <c r="C400" i="7"/>
  <c r="A17" i="987" s="1"/>
  <c r="C401" i="7"/>
  <c r="A18" i="987" s="1"/>
  <c r="C402" i="7"/>
  <c r="A19" i="987" s="1"/>
  <c r="C403" i="7"/>
  <c r="A20" i="987" s="1"/>
  <c r="C404" i="7"/>
  <c r="A21" i="987" s="1"/>
  <c r="C405" i="7"/>
  <c r="A22" i="987" s="1"/>
  <c r="C406" i="7"/>
  <c r="A23" i="987" s="1"/>
  <c r="C407" i="7"/>
  <c r="A24" i="987" s="1"/>
  <c r="C408" i="7"/>
  <c r="A25" i="987" s="1"/>
  <c r="C409" i="7"/>
  <c r="A26" i="987" s="1"/>
  <c r="C388" i="7"/>
  <c r="A4" i="987" s="1"/>
  <c r="B390" i="7"/>
  <c r="B391" i="7"/>
  <c r="B392" i="7"/>
  <c r="B393" i="7"/>
  <c r="B394" i="7"/>
  <c r="B395" i="7"/>
  <c r="B396" i="7"/>
  <c r="B397" i="7"/>
  <c r="B398" i="7"/>
  <c r="B389" i="7"/>
  <c r="C387" i="7"/>
  <c r="E2" i="987" s="1"/>
  <c r="C386" i="7"/>
  <c r="C385" i="7"/>
  <c r="F37" i="986"/>
  <c r="D37" i="986"/>
  <c r="C373" i="7"/>
  <c r="B4" i="986" s="1"/>
  <c r="C372" i="7"/>
  <c r="B2" i="986" s="1"/>
  <c r="C384" i="7"/>
  <c r="C383" i="7"/>
  <c r="C382" i="7"/>
  <c r="B37" i="986" s="1"/>
  <c r="C381" i="7"/>
  <c r="F26" i="986" s="1"/>
  <c r="C380" i="7"/>
  <c r="D26" i="986" s="1"/>
  <c r="C379" i="7"/>
  <c r="B26" i="986" s="1"/>
  <c r="C378" i="7"/>
  <c r="F15" i="986" s="1"/>
  <c r="C377" i="7"/>
  <c r="D15" i="986" s="1"/>
  <c r="C376" i="7"/>
  <c r="B15" i="986" s="1"/>
  <c r="C375" i="7"/>
  <c r="F4" i="986" s="1"/>
  <c r="C374" i="7"/>
  <c r="D4" i="986" s="1"/>
  <c r="C371" i="7"/>
  <c r="C370" i="7"/>
  <c r="P36" i="990" l="1"/>
  <c r="C369" i="7"/>
  <c r="A42" i="985" s="1"/>
  <c r="C368" i="7"/>
  <c r="A36" i="985" s="1"/>
  <c r="B6" i="985"/>
  <c r="C367" i="7"/>
  <c r="D34" i="985" s="1"/>
  <c r="C366" i="7"/>
  <c r="D22" i="985" s="1"/>
  <c r="C365" i="7"/>
  <c r="D21" i="985" s="1"/>
  <c r="C364" i="7"/>
  <c r="B34" i="985" s="1"/>
  <c r="C363" i="7"/>
  <c r="B22" i="985" s="1"/>
  <c r="C362" i="7"/>
  <c r="B21" i="985" s="1"/>
  <c r="C361" i="7"/>
  <c r="D19" i="985" s="1"/>
  <c r="C358" i="7"/>
  <c r="B19" i="985" s="1"/>
  <c r="C360" i="7"/>
  <c r="D7" i="985" s="1"/>
  <c r="C357" i="7"/>
  <c r="B7" i="985" s="1"/>
  <c r="C359" i="7"/>
  <c r="D6" i="985" s="1"/>
  <c r="C355" i="7"/>
  <c r="A21" i="985" s="1"/>
  <c r="C354" i="7"/>
  <c r="A6" i="985" s="1"/>
  <c r="C356" i="7"/>
  <c r="C353" i="7"/>
  <c r="B3" i="985" s="1"/>
  <c r="C352" i="7"/>
  <c r="A2" i="985" s="1"/>
  <c r="C351" i="7"/>
  <c r="C350" i="7"/>
  <c r="C349" i="7"/>
  <c r="A42" i="983" s="1"/>
  <c r="C348" i="7"/>
  <c r="A36" i="983" s="1"/>
  <c r="C347" i="7"/>
  <c r="A30" i="983" s="1"/>
  <c r="C346" i="7"/>
  <c r="A29" i="983" s="1"/>
  <c r="C345" i="7"/>
  <c r="A28" i="983" s="1"/>
  <c r="C344" i="7"/>
  <c r="A23" i="983" s="1"/>
  <c r="C343" i="7"/>
  <c r="A21" i="983" s="1"/>
  <c r="C342" i="7"/>
  <c r="A20" i="983" s="1"/>
  <c r="C341" i="7"/>
  <c r="A14" i="983" s="1"/>
  <c r="C340" i="7"/>
  <c r="A13" i="983" s="1"/>
  <c r="C339" i="7"/>
  <c r="A12" i="983" s="1"/>
  <c r="C338" i="7"/>
  <c r="A6" i="983" s="1"/>
  <c r="C337" i="7"/>
  <c r="A5" i="983" s="1"/>
  <c r="C336" i="7"/>
  <c r="A4" i="983" s="1"/>
  <c r="C335" i="7"/>
  <c r="A2" i="983" s="1"/>
  <c r="C334" i="7"/>
  <c r="C333" i="7"/>
  <c r="C332" i="7"/>
  <c r="B41" i="982" s="1"/>
  <c r="C331" i="7"/>
  <c r="H2" i="982" s="1"/>
  <c r="C330" i="7"/>
  <c r="C329" i="7"/>
  <c r="E2" i="986" l="1"/>
  <c r="AB2" i="990" l="1"/>
  <c r="A2" i="989"/>
  <c r="F2" i="988"/>
  <c r="A2" i="987"/>
  <c r="AY16" i="978"/>
  <c r="AY15" i="978"/>
  <c r="AY14" i="978"/>
  <c r="AZ14" i="978" s="1"/>
  <c r="C328" i="7"/>
  <c r="C327" i="7"/>
  <c r="C326" i="7"/>
  <c r="C325" i="7"/>
  <c r="C324" i="7"/>
  <c r="C323" i="7"/>
  <c r="C322" i="7"/>
  <c r="C321" i="7"/>
  <c r="C320" i="7"/>
  <c r="C319" i="7"/>
  <c r="C318" i="7"/>
  <c r="C317" i="7"/>
  <c r="C316" i="7"/>
  <c r="C315" i="7"/>
  <c r="C314" i="7"/>
  <c r="C313" i="7"/>
  <c r="C312" i="7"/>
  <c r="C311" i="7"/>
  <c r="C310" i="7"/>
  <c r="C309" i="7"/>
  <c r="C308" i="7"/>
  <c r="C307" i="7"/>
  <c r="C306" i="7"/>
  <c r="C305" i="7"/>
  <c r="C304" i="7"/>
  <c r="A43" i="989" l="1"/>
  <c r="A39" i="989"/>
  <c r="A35" i="989"/>
  <c r="A31" i="989"/>
  <c r="G28" i="989"/>
  <c r="E28" i="989"/>
  <c r="H27" i="989"/>
  <c r="A27" i="989"/>
  <c r="J23" i="989"/>
  <c r="A23" i="989"/>
  <c r="K17" i="989"/>
  <c r="A17" i="989"/>
  <c r="K12" i="989"/>
  <c r="A12" i="989"/>
  <c r="J7" i="989"/>
  <c r="A7" i="989"/>
  <c r="H4" i="989"/>
  <c r="G4" i="989"/>
  <c r="E4" i="989"/>
  <c r="A4" i="989"/>
  <c r="K2" i="989"/>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249" i="7"/>
  <c r="C1" i="43" s="1"/>
  <c r="C250" i="7"/>
  <c r="C251" i="7"/>
  <c r="C239" i="7"/>
  <c r="B1" i="42" s="1"/>
  <c r="C240" i="7"/>
  <c r="C241"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02" i="7"/>
  <c r="C298" i="7"/>
  <c r="C294" i="7"/>
  <c r="C290" i="7"/>
  <c r="C286" i="7"/>
  <c r="C282" i="7"/>
  <c r="C273" i="7"/>
  <c r="C269" i="7"/>
  <c r="C265" i="7"/>
  <c r="C261" i="7"/>
  <c r="C257" i="7"/>
  <c r="C253" i="7"/>
  <c r="C246" i="7"/>
  <c r="C242" i="7"/>
  <c r="C235" i="7"/>
  <c r="C231" i="7"/>
  <c r="C227" i="7"/>
  <c r="C223" i="7"/>
  <c r="C219" i="7"/>
  <c r="A7" i="979" s="1"/>
  <c r="C215" i="7"/>
  <c r="C211" i="7"/>
  <c r="C207" i="7"/>
  <c r="C203" i="7"/>
  <c r="C199" i="7"/>
  <c r="C195" i="7"/>
  <c r="C191" i="7"/>
  <c r="C187" i="7"/>
  <c r="C183" i="7"/>
  <c r="C179" i="7"/>
  <c r="C175" i="7"/>
  <c r="C171" i="7"/>
  <c r="C167" i="7"/>
  <c r="C163" i="7"/>
  <c r="C159" i="7"/>
  <c r="C301" i="7"/>
  <c r="C297" i="7"/>
  <c r="C293" i="7"/>
  <c r="C289" i="7"/>
  <c r="C285" i="7"/>
  <c r="C281" i="7"/>
  <c r="C272" i="7"/>
  <c r="C268" i="7"/>
  <c r="C264" i="7"/>
  <c r="C260" i="7"/>
  <c r="C256" i="7"/>
  <c r="C252" i="7"/>
  <c r="C245" i="7"/>
  <c r="C238" i="7"/>
  <c r="C234" i="7"/>
  <c r="C230" i="7"/>
  <c r="C226" i="7"/>
  <c r="C222" i="7"/>
  <c r="C218" i="7"/>
  <c r="C214" i="7"/>
  <c r="C210" i="7"/>
  <c r="C206" i="7"/>
  <c r="C202" i="7"/>
  <c r="C198" i="7"/>
  <c r="C194" i="7"/>
  <c r="C190" i="7"/>
  <c r="C186" i="7"/>
  <c r="C182" i="7"/>
  <c r="C178" i="7"/>
  <c r="C174" i="7"/>
  <c r="C170" i="7"/>
  <c r="C166" i="7"/>
  <c r="C162" i="7"/>
  <c r="C158" i="7"/>
  <c r="C154" i="7"/>
  <c r="C150" i="7"/>
  <c r="C146" i="7"/>
  <c r="C142" i="7"/>
  <c r="C299" i="7"/>
  <c r="C288" i="7"/>
  <c r="C283" i="7"/>
  <c r="C275" i="7"/>
  <c r="C270" i="7"/>
  <c r="C259" i="7"/>
  <c r="C254" i="7"/>
  <c r="A1" i="35" s="1"/>
  <c r="C237" i="7"/>
  <c r="C232" i="7"/>
  <c r="C221" i="7"/>
  <c r="C216" i="7"/>
  <c r="C205" i="7"/>
  <c r="C200" i="7"/>
  <c r="C189" i="7"/>
  <c r="C184" i="7"/>
  <c r="C173" i="7"/>
  <c r="C168" i="7"/>
  <c r="C157" i="7"/>
  <c r="C148" i="7"/>
  <c r="C139" i="7"/>
  <c r="C135" i="7"/>
  <c r="C131" i="7"/>
  <c r="C127" i="7"/>
  <c r="C123" i="7"/>
  <c r="C119" i="7"/>
  <c r="C115" i="7"/>
  <c r="C111" i="7"/>
  <c r="C107" i="7"/>
  <c r="C103" i="7"/>
  <c r="C99" i="7"/>
  <c r="C95" i="7"/>
  <c r="C91" i="7"/>
  <c r="C87" i="7"/>
  <c r="C83" i="7"/>
  <c r="C79" i="7"/>
  <c r="C75" i="7"/>
  <c r="C71" i="7"/>
  <c r="C67" i="7"/>
  <c r="C63" i="7"/>
  <c r="C59" i="7"/>
  <c r="C55" i="7"/>
  <c r="C51" i="7"/>
  <c r="C303" i="7"/>
  <c r="C296" i="7"/>
  <c r="C291" i="7"/>
  <c r="C280" i="7"/>
  <c r="C267" i="7"/>
  <c r="C262" i="7"/>
  <c r="C248" i="7"/>
  <c r="C243" i="7"/>
  <c r="C229" i="7"/>
  <c r="C224" i="7"/>
  <c r="C213" i="7"/>
  <c r="C208" i="7"/>
  <c r="C197" i="7"/>
  <c r="C192" i="7"/>
  <c r="C181" i="7"/>
  <c r="C176" i="7"/>
  <c r="C300" i="7"/>
  <c r="C295" i="7"/>
  <c r="C284" i="7"/>
  <c r="C279" i="7"/>
  <c r="C271" i="7"/>
  <c r="C266" i="7"/>
  <c r="C255" i="7"/>
  <c r="D1" i="35" s="1"/>
  <c r="C247" i="7"/>
  <c r="C233" i="7"/>
  <c r="C228" i="7"/>
  <c r="C217" i="7"/>
  <c r="C212" i="7"/>
  <c r="C201" i="7"/>
  <c r="C196" i="7"/>
  <c r="C185" i="7"/>
  <c r="C180" i="7"/>
  <c r="C169" i="7"/>
  <c r="C164" i="7"/>
  <c r="C149" i="7"/>
  <c r="C140" i="7"/>
  <c r="C136" i="7"/>
  <c r="C132" i="7"/>
  <c r="C128" i="7"/>
  <c r="C124" i="7"/>
  <c r="C120" i="7"/>
  <c r="C116" i="7"/>
  <c r="C112" i="7"/>
  <c r="C108" i="7"/>
  <c r="C104" i="7"/>
  <c r="C100" i="7"/>
  <c r="C96" i="7"/>
  <c r="C92" i="7"/>
  <c r="C88" i="7"/>
  <c r="C84" i="7"/>
  <c r="C80" i="7"/>
  <c r="C76" i="7"/>
  <c r="C72" i="7"/>
  <c r="C68" i="7"/>
  <c r="C64" i="7"/>
  <c r="C60" i="7"/>
  <c r="C56" i="7"/>
  <c r="C52" i="7"/>
  <c r="C48" i="7"/>
  <c r="C44" i="7"/>
  <c r="C225" i="7"/>
  <c r="C165" i="7"/>
  <c r="C134" i="7"/>
  <c r="C129" i="7"/>
  <c r="C118" i="7"/>
  <c r="C113" i="7"/>
  <c r="C102" i="7"/>
  <c r="C97" i="7"/>
  <c r="C86" i="7"/>
  <c r="C81" i="7"/>
  <c r="C70" i="7"/>
  <c r="C65" i="7"/>
  <c r="C54" i="7"/>
  <c r="C49" i="7"/>
  <c r="C40" i="7"/>
  <c r="C36" i="7"/>
  <c r="C32" i="7"/>
  <c r="C28" i="7"/>
  <c r="C22" i="7"/>
  <c r="C18" i="7"/>
  <c r="C15" i="7"/>
  <c r="C12" i="7"/>
  <c r="C8" i="7"/>
  <c r="C4" i="7"/>
  <c r="C258" i="7"/>
  <c r="C209" i="7"/>
  <c r="C172" i="7"/>
  <c r="C151" i="7"/>
  <c r="C145" i="7"/>
  <c r="C277" i="7"/>
  <c r="C236" i="7"/>
  <c r="C188" i="7"/>
  <c r="C156" i="7"/>
  <c r="C144" i="7"/>
  <c r="C138" i="7"/>
  <c r="C133" i="7"/>
  <c r="C122" i="7"/>
  <c r="C117" i="7"/>
  <c r="C106" i="7"/>
  <c r="C101" i="7"/>
  <c r="C90" i="7"/>
  <c r="C85" i="7"/>
  <c r="C74" i="7"/>
  <c r="C69" i="7"/>
  <c r="C58" i="7"/>
  <c r="C53" i="7"/>
  <c r="C43" i="7"/>
  <c r="C39" i="7"/>
  <c r="C35" i="7"/>
  <c r="C31" i="7"/>
  <c r="C21" i="7"/>
  <c r="C17" i="7"/>
  <c r="C11" i="7"/>
  <c r="C7" i="7"/>
  <c r="C292" i="7"/>
  <c r="C274" i="7"/>
  <c r="C220" i="7"/>
  <c r="C143" i="7"/>
  <c r="C47" i="7"/>
  <c r="C204" i="7"/>
  <c r="C177" i="7"/>
  <c r="C161" i="7"/>
  <c r="C155" i="7"/>
  <c r="C137" i="7"/>
  <c r="C126" i="7"/>
  <c r="C121" i="7"/>
  <c r="C110" i="7"/>
  <c r="C105" i="7"/>
  <c r="C94" i="7"/>
  <c r="C89" i="7"/>
  <c r="C78" i="7"/>
  <c r="C73" i="7"/>
  <c r="C62" i="7"/>
  <c r="C57" i="7"/>
  <c r="C42" i="7"/>
  <c r="C38" i="7"/>
  <c r="C34" i="7"/>
  <c r="C30" i="7"/>
  <c r="C20" i="7"/>
  <c r="C14" i="7"/>
  <c r="C10" i="7"/>
  <c r="C6" i="7"/>
  <c r="C152" i="7"/>
  <c r="C109" i="7"/>
  <c r="C98" i="7"/>
  <c r="C77" i="7"/>
  <c r="C66" i="7"/>
  <c r="C37" i="7"/>
  <c r="C29" i="7"/>
  <c r="C19" i="7"/>
  <c r="C9" i="7"/>
  <c r="H17" i="46" s="1"/>
  <c r="C263" i="7"/>
  <c r="C147" i="7"/>
  <c r="C130" i="7"/>
  <c r="C160" i="7"/>
  <c r="C13" i="7"/>
  <c r="C287" i="7"/>
  <c r="C244" i="7"/>
  <c r="C141" i="7"/>
  <c r="C114" i="7"/>
  <c r="C93" i="7"/>
  <c r="C82" i="7"/>
  <c r="C61" i="7"/>
  <c r="C50" i="7"/>
  <c r="C41" i="7"/>
  <c r="C33" i="7"/>
  <c r="C23" i="7"/>
  <c r="C125" i="7"/>
  <c r="C16" i="7"/>
  <c r="C5" i="7"/>
  <c r="C193" i="7"/>
  <c r="C153" i="7"/>
  <c r="D1" i="7"/>
  <c r="C46" i="7"/>
  <c r="C45" i="7"/>
  <c r="AM27" i="12"/>
  <c r="AM23" i="12"/>
  <c r="AM26" i="12"/>
  <c r="AM25" i="12"/>
  <c r="AM24" i="12"/>
  <c r="AL29" i="12"/>
  <c r="AU20" i="12"/>
  <c r="BD20" i="12" s="1"/>
  <c r="D1" i="978" l="1"/>
  <c r="A8"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Z16" i="978" s="1"/>
  <c r="AN17" i="979"/>
  <c r="AQ7" i="978"/>
  <c r="AN7" i="979"/>
  <c r="AQ14" i="978"/>
  <c r="AN14" i="979"/>
  <c r="AQ16" i="978"/>
  <c r="AN16" i="979"/>
  <c r="AQ9" i="978"/>
  <c r="AN9" i="979"/>
  <c r="AQ12" i="978"/>
  <c r="AN12" i="979"/>
  <c r="AQ10" i="978"/>
  <c r="AN10" i="979"/>
  <c r="AQ6" i="978"/>
  <c r="AZ15" i="978" s="1"/>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17" i="38"/>
  <c r="B10" i="38"/>
  <c r="B3" i="38"/>
  <c r="B5" i="38"/>
  <c r="B18" i="38"/>
  <c r="B11" i="38"/>
  <c r="B16" i="38"/>
  <c r="B21" i="38"/>
  <c r="B14" i="38"/>
  <c r="B20" i="38"/>
  <c r="B13" i="38"/>
  <c r="B22"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278" i="7"/>
  <c r="E276" i="7"/>
  <c r="D278" i="7"/>
  <c r="E278" i="7"/>
  <c r="F276" i="7"/>
  <c r="D276" i="7"/>
  <c r="N23" i="12"/>
  <c r="F23" i="12"/>
  <c r="X5" i="12"/>
  <c r="X14" i="12"/>
  <c r="N5" i="12"/>
  <c r="F5" i="12"/>
  <c r="G9" i="24"/>
  <c r="X32" i="12"/>
  <c r="C278" i="7" l="1"/>
  <c r="C276" i="7"/>
  <c r="B18" i="978"/>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<sst xmlns="http://schemas.openxmlformats.org/spreadsheetml/2006/main" count="3748" uniqueCount="2419">
  <si>
    <t>Fr</t>
  </si>
  <si>
    <t>Sa</t>
  </si>
  <si>
    <t>Su</t>
  </si>
  <si>
    <t>Mo</t>
  </si>
  <si>
    <t>Tu</t>
  </si>
  <si>
    <t>We</t>
  </si>
  <si>
    <t>Th</t>
  </si>
  <si>
    <t>no</t>
  </si>
  <si>
    <t>yes</t>
  </si>
  <si>
    <t>Gundica Marjana</t>
  </si>
  <si>
    <t>Ratha Yatra</t>
  </si>
  <si>
    <t>*</t>
  </si>
  <si>
    <t>Calendar</t>
  </si>
  <si>
    <t>Version</t>
  </si>
  <si>
    <t>Devanagari</t>
  </si>
  <si>
    <t>Cidade</t>
  </si>
  <si>
    <t>Capa</t>
  </si>
  <si>
    <t>Português</t>
  </si>
  <si>
    <t xml:space="preserve"> </t>
  </si>
  <si>
    <t>Contact-Left</t>
  </si>
  <si>
    <t>Contact-Right</t>
  </si>
  <si>
    <t>Personal Data</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</si>
  <si>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</si>
  <si>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</si>
  <si>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</si>
  <si>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</si>
  <si>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</si>
  <si>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</si>
  <si>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</si>
  <si>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</si>
  <si>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</si>
  <si>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</si>
  <si>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</si>
  <si>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</si>
  <si>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</si>
  <si>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</si>
  <si>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</si>
  <si>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</si>
  <si>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</si>
  <si>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</si>
  <si>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</si>
  <si>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</si>
  <si>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</si>
  <si>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</si>
  <si>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</si>
  <si>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</si>
  <si>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</si>
  <si>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</si>
  <si>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</si>
  <si>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</si>
  <si>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</si>
  <si>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</si>
  <si>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</si>
  <si>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</si>
  <si>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</si>
  <si>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</si>
  <si>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</si>
  <si>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</si>
  <si>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</si>
  <si>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</si>
  <si>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</si>
  <si>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</si>
  <si>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</si>
  <si>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</si>
  <si>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</si>
  <si>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</si>
  <si>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</si>
  <si>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</si>
  <si>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</si>
  <si>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</si>
  <si>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</si>
  <si>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</si>
  <si>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</si>
  <si>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</si>
  <si>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</si>
  <si>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</si>
  <si>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</si>
  <si>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</si>
  <si>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</si>
  <si>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</si>
  <si>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</si>
  <si>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</si>
  <si>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</si>
  <si>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</si>
  <si>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</si>
  <si>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</si>
  <si>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</si>
  <si>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</si>
  <si>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</si>
  <si>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</si>
  <si>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</si>
  <si>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</si>
  <si>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</si>
  <si>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</si>
  <si>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</si>
  <si>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</si>
  <si>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</si>
  <si>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</si>
  <si>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</si>
  <si>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</si>
  <si>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</si>
  <si>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</si>
  <si>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</si>
  <si>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</si>
  <si>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</si>
  <si>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</si>
  <si>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</si>
  <si>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</si>
  <si>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</si>
  <si>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</si>
  <si>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</si>
  <si>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</si>
  <si>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</si>
  <si>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</si>
  <si>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</si>
  <si>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</si>
  <si>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</si>
  <si>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</si>
  <si>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</si>
  <si>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</si>
  <si>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</si>
  <si>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</si>
  <si>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</si>
  <si>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</si>
  <si>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</si>
  <si>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Ano</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</si>
  <si>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</si>
  <si>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</si>
  <si>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</si>
  <si>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</si>
  <si>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</si>
  <si>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</si>
  <si>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</si>
  <si>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</si>
  <si>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</si>
  <si>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</si>
  <si>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</si>
  <si>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</si>
  <si>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</si>
  <si>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</si>
  <si>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</si>
  <si>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</si>
  <si>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</si>
  <si>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Monthly</t>
  </si>
  <si>
    <t>Mensual</t>
  </si>
  <si>
    <t>Mensal</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</si>
  <si>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</si>
  <si>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</si>
  <si>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</si>
  <si>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</si>
  <si>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</si>
  <si>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</si>
  <si>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</si>
  <si>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</si>
  <si>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</si>
  <si>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</si>
  <si>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</si>
  <si>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</si>
  <si>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</si>
  <si>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</si>
  <si>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</si>
  <si>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</si>
  <si>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</si>
  <si>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</si>
  <si>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</si>
  <si>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</si>
  <si>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</si>
  <si>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</si>
  <si>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</si>
  <si>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</si>
  <si>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</si>
  <si>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</si>
  <si>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</si>
  <si>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</si>
  <si>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</si>
  <si>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</si>
  <si>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</si>
  <si>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</si>
  <si>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</si>
  <si>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</si>
  <si>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</si>
  <si>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</si>
  <si>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</si>
  <si>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</si>
  <si>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</si>
  <si>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</si>
  <si>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</si>
  <si>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</si>
  <si>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</si>
  <si>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</si>
  <si>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</si>
  <si>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</si>
  <si>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</si>
  <si>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</si>
  <si>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</si>
  <si>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</si>
  <si>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</si>
  <si>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</si>
  <si>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</si>
  <si>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</si>
  <si>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</si>
  <si>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</si>
  <si>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</si>
  <si>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</si>
  <si>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</si>
  <si>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</si>
  <si>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</si>
  <si>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</si>
  <si>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</si>
  <si>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</si>
  <si>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</si>
  <si>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</si>
  <si>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</si>
  <si>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</si>
  <si>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</si>
  <si>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</si>
  <si>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</si>
  <si>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</si>
  <si>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</si>
  <si>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</si>
  <si>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</si>
  <si>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</si>
  <si>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</si>
  <si>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</si>
  <si>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</si>
  <si>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</si>
  <si>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</si>
  <si>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</si>
  <si>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</si>
  <si>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</si>
  <si>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</si>
  <si>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</si>
  <si>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</si>
  <si>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</si>
  <si>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</si>
  <si>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</si>
  <si>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</si>
  <si>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</si>
  <si>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</si>
  <si>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</si>
  <si>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</si>
  <si>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</si>
  <si>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</si>
  <si>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</si>
  <si>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</si>
  <si>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</si>
  <si>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</si>
  <si>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</si>
  <si>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</si>
  <si>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</si>
  <si>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</si>
  <si>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</si>
  <si>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</si>
  <si>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</si>
  <si>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</si>
  <si>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</si>
  <si>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</si>
  <si>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</si>
  <si>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</si>
  <si>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</si>
  <si>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</si>
  <si>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</si>
  <si>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</si>
  <si>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</si>
  <si>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</si>
  <si>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</si>
  <si>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</si>
  <si>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</si>
  <si>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</si>
  <si>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</si>
  <si>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</si>
  <si>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</si>
  <si>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</si>
  <si>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</si>
  <si>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</si>
  <si>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</si>
  <si>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</si>
  <si>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</si>
  <si>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</si>
  <si>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</si>
  <si>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</si>
  <si>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</si>
  <si>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</si>
  <si>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</si>
  <si>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</si>
  <si>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</si>
  <si>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</si>
  <si>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</si>
  <si>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</si>
  <si>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</si>
  <si>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</si>
  <si>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</si>
  <si>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</si>
  <si>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</si>
  <si>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</si>
  <si>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</si>
  <si>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</si>
  <si>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</si>
  <si>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</si>
  <si>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</si>
  <si>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</si>
  <si>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</si>
  <si>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</si>
  <si>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</si>
  <si>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</si>
  <si>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</si>
  <si>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</si>
  <si>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</si>
  <si>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</si>
  <si>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</si>
  <si>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</si>
  <si>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</si>
  <si>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</si>
  <si>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</si>
  <si>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</si>
  <si>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</si>
  <si>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</si>
  <si>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</si>
  <si>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</si>
  <si>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</si>
  <si>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</si>
  <si>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</si>
  <si>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</si>
  <si>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</si>
  <si>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</si>
  <si>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</si>
  <si>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</si>
  <si>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</si>
  <si>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</si>
  <si>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</si>
  <si>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</si>
  <si>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</si>
  <si>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</si>
  <si>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</si>
  <si>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</si>
  <si>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</si>
  <si>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</si>
  <si>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</si>
  <si>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</si>
  <si>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</si>
  <si>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</si>
  <si>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</si>
  <si>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</si>
  <si>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</si>
  <si>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</si>
  <si>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</si>
  <si>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</si>
  <si>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</si>
  <si>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</si>
  <si>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</si>
  <si>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</si>
  <si>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</si>
  <si>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</si>
  <si>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</si>
  <si>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</si>
  <si>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</si>
  <si>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</si>
  <si>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</si>
  <si>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</si>
  <si>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</si>
  <si>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</si>
  <si>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</si>
  <si>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</si>
  <si>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</si>
  <si>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</si>
  <si>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</si>
  <si>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</si>
  <si>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</si>
  <si>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</si>
  <si>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</si>
  <si>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</si>
  <si>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</si>
  <si>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</si>
  <si>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</si>
  <si>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</si>
  <si>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</si>
  <si>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</si>
  <si>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</si>
  <si>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</si>
  <si>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</si>
  <si>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</si>
  <si>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</si>
  <si>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</si>
  <si>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</si>
  <si>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</si>
  <si>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</si>
  <si>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</si>
  <si>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</si>
  <si>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</si>
  <si>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</si>
  <si>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</si>
  <si>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</si>
  <si>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</si>
  <si>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</si>
  <si>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</si>
  <si>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</si>
  <si>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</si>
  <si>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</si>
  <si>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</si>
  <si>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</si>
  <si>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</si>
  <si>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</si>
  <si>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</si>
  <si>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</si>
  <si>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</si>
  <si>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</si>
  <si>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</si>
  <si>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</si>
  <si>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</si>
  <si>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</si>
  <si>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</si>
  <si>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</si>
  <si>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</si>
  <si>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</si>
  <si>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</si>
  <si>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</si>
  <si>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</si>
  <si>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</si>
  <si>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</si>
  <si>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</si>
  <si>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</si>
  <si>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</si>
  <si>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</si>
  <si>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</si>
  <si>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</si>
  <si>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</si>
  <si>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</si>
  <si>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</si>
  <si>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</si>
  <si>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</si>
  <si>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</si>
  <si>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</si>
  <si>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</si>
  <si>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</si>
  <si>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</si>
  <si>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</si>
  <si>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</si>
  <si>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</si>
  <si>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</si>
  <si>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</si>
  <si>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</si>
  <si>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</si>
  <si>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</si>
  <si>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</si>
  <si>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</si>
  <si>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</si>
  <si>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</si>
  <si>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</si>
  <si>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</si>
  <si>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</si>
  <si>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</si>
  <si>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</si>
  <si>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</si>
  <si>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</si>
  <si>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</si>
  <si>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</si>
  <si>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</si>
  <si>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</si>
  <si>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</si>
  <si>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</si>
  <si>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</si>
  <si>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</si>
  <si>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</si>
  <si>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</si>
  <si>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</si>
  <si>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</si>
  <si>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</si>
  <si>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</si>
  <si>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</si>
  <si>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</si>
  <si>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</si>
  <si>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</si>
  <si>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</si>
  <si>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</si>
  <si>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</si>
  <si>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</si>
  <si>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</si>
  <si>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</si>
  <si>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</si>
  <si>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</si>
  <si>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</si>
  <si>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</si>
  <si>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</si>
  <si>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</si>
  <si>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</si>
  <si>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</si>
  <si>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</si>
  <si>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</si>
  <si>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</si>
  <si>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</si>
  <si>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</si>
  <si>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</si>
  <si>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</si>
  <si>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</si>
  <si>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</si>
  <si>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</si>
  <si>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</si>
  <si>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</si>
  <si>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</si>
  <si>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</si>
  <si>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</si>
  <si>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</si>
  <si>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</si>
  <si>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</si>
  <si>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</si>
  <si>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</si>
  <si>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</si>
  <si>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</si>
  <si>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</si>
  <si>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</si>
  <si>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</si>
  <si>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</si>
  <si>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</si>
  <si>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</si>
  <si>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</si>
  <si>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</si>
  <si>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</si>
  <si>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</si>
  <si>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</si>
  <si>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</si>
  <si>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</si>
  <si>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</si>
  <si>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</si>
  <si>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</si>
  <si>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</si>
  <si>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</si>
  <si>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</si>
  <si>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</si>
  <si>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</si>
  <si>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</si>
  <si>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</si>
  <si>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</si>
  <si>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</si>
  <si>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</si>
  <si>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</si>
  <si>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</si>
  <si>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</si>
  <si>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</si>
  <si>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</si>
  <si>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</si>
  <si>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</si>
  <si>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</si>
  <si>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</si>
  <si>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</si>
  <si>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</si>
  <si>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</si>
  <si>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</si>
  <si>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</si>
  <si>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</si>
  <si>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</si>
  <si>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</si>
  <si>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</si>
  <si>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</si>
  <si>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</si>
  <si>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</si>
  <si>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</si>
  <si>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</si>
  <si>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</si>
  <si>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</si>
  <si>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</si>
  <si>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</si>
  <si>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</si>
  <si>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</si>
  <si>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</si>
  <si>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</si>
  <si>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</si>
  <si>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</si>
  <si>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</si>
  <si>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</si>
  <si>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</si>
  <si>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</si>
  <si>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</si>
  <si>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</si>
  <si>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</si>
  <si>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</si>
  <si>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</si>
  <si>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</si>
  <si>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</si>
  <si>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</si>
  <si>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</si>
  <si>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</si>
  <si>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</si>
  <si>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</si>
  <si>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</si>
  <si>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</si>
  <si>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</si>
  <si>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</si>
  <si>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</si>
  <si>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</si>
  <si>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</si>
  <si>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</si>
  <si>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</si>
  <si>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</si>
  <si>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</si>
  <si>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</si>
  <si>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</si>
  <si>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</si>
  <si>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</si>
  <si>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</si>
  <si>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</si>
  <si>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</si>
  <si>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</si>
  <si>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</si>
  <si>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</si>
  <si>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</si>
  <si>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</si>
  <si>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</si>
  <si>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</si>
  <si>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</si>
  <si>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</si>
  <si>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</si>
  <si>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</si>
  <si>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</si>
  <si>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</si>
  <si>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</si>
  <si>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</si>
  <si>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</si>
  <si>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</si>
  <si>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</si>
  <si>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</si>
  <si>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</si>
  <si>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</si>
  <si>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</si>
  <si>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</si>
  <si>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</si>
  <si>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</si>
  <si>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</si>
  <si>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</si>
  <si>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</si>
  <si>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</si>
  <si>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</si>
  <si>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</si>
  <si>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</si>
  <si>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</si>
  <si>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</si>
  <si>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</si>
  <si>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</si>
  <si>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</si>
  <si>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</si>
  <si>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</si>
  <si>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</si>
  <si>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</si>
  <si>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</si>
  <si>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</si>
  <si>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</si>
  <si>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</si>
  <si>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</si>
  <si>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</si>
  <si>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</si>
  <si>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</si>
  <si>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</si>
  <si>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</si>
  <si>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</si>
  <si>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</si>
  <si>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</si>
  <si>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</si>
  <si>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</si>
  <si>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</si>
  <si>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</si>
  <si>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</si>
  <si>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</si>
  <si>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</si>
  <si>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</si>
  <si>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</si>
  <si>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</si>
  <si>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</si>
  <si>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</si>
  <si>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</si>
  <si>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</si>
  <si>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</si>
  <si>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</si>
  <si>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</si>
  <si>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</si>
  <si>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</si>
  <si>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</si>
  <si>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</si>
  <si>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</si>
  <si>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</si>
  <si>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</si>
  <si>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</si>
  <si>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</si>
  <si>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</si>
  <si>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</si>
  <si>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</si>
  <si>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</si>
  <si>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</si>
  <si>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</si>
  <si>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</si>
  <si>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</si>
  <si>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</si>
  <si>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</si>
  <si>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</si>
  <si>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</si>
  <si>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</si>
  <si>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</si>
  <si>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</si>
  <si>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</si>
  <si>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</si>
  <si>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</si>
  <si>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</si>
  <si>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</si>
  <si>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</si>
  <si>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</si>
  <si>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</si>
  <si>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</si>
  <si>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</si>
  <si>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</si>
  <si>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</si>
  <si>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</si>
  <si>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</si>
  <si>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</si>
  <si>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</si>
  <si>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</si>
  <si>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</si>
  <si>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</si>
  <si>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</si>
  <si>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</si>
  <si>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</si>
  <si>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</si>
  <si>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</si>
  <si>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</si>
  <si>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</si>
  <si>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</si>
  <si>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</si>
  <si>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</si>
  <si>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</si>
  <si>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</si>
  <si>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</si>
  <si>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</si>
  <si>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</si>
  <si>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</si>
  <si>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</si>
  <si>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</si>
  <si>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</si>
  <si>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</si>
  <si>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</si>
  <si>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</si>
  <si>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</si>
  <si>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</si>
  <si>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</si>
  <si>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</si>
  <si>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</si>
  <si>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</si>
  <si>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</si>
  <si>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</si>
  <si>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</si>
  <si>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</si>
  <si>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</si>
  <si>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</si>
  <si>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</si>
  <si>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</si>
  <si>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</si>
  <si>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</si>
  <si>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</si>
  <si>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</si>
  <si>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</si>
  <si>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</si>
  <si>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</si>
  <si>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</si>
  <si>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</si>
  <si>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</si>
  <si>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</si>
  <si>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</si>
  <si>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</si>
  <si>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</si>
  <si>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</si>
  <si>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</si>
  <si>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</si>
  <si>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</si>
  <si>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</si>
  <si>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</si>
  <si>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</si>
  <si>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</si>
  <si>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</si>
  <si>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</si>
  <si>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</si>
  <si>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</si>
  <si>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</si>
  <si>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</si>
  <si>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</si>
  <si>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</si>
  <si>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</si>
  <si>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</si>
  <si>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</si>
  <si>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</si>
  <si>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</si>
  <si>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</si>
  <si>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</si>
  <si>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</si>
  <si>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</si>
  <si>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</si>
  <si>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</si>
  <si>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</si>
  <si>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</si>
  <si>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</si>
  <si>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</si>
  <si>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</si>
  <si>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</si>
  <si>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</si>
  <si>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</si>
  <si>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</si>
  <si>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</si>
  <si>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</si>
  <si>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</si>
  <si>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</si>
  <si>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</si>
  <si>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</si>
  <si>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</si>
  <si>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</si>
  <si>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</si>
  <si>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</si>
  <si>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</si>
  <si>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</si>
  <si>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</si>
  <si>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</si>
  <si>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</si>
  <si>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</si>
  <si>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</si>
  <si>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</si>
  <si>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</si>
  <si>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</si>
  <si>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</si>
  <si>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</si>
  <si>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</si>
  <si>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</si>
  <si>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</si>
  <si>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</si>
  <si>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</si>
  <si>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</si>
  <si>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</si>
  <si>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</si>
  <si>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</si>
  <si>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</si>
  <si>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</si>
  <si>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</si>
  <si>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</si>
  <si>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</si>
  <si>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</si>
  <si>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</si>
  <si>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</si>
  <si>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</si>
  <si>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</si>
  <si>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</si>
  <si>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</si>
  <si>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</si>
  <si>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</si>
  <si>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</si>
  <si>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</si>
  <si>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</si>
  <si>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</si>
  <si>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</si>
  <si>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</si>
  <si>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</si>
  <si>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</si>
  <si>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</si>
  <si>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</si>
  <si>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</si>
  <si>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</si>
  <si>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</si>
  <si>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</si>
  <si>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</si>
  <si>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</si>
  <si>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</si>
  <si>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</si>
  <si>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</si>
  <si>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</si>
  <si>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</si>
  <si>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</si>
  <si>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</si>
  <si>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</si>
  <si>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</si>
  <si>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</si>
  <si>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</si>
  <si>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</si>
  <si>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</si>
  <si>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</si>
  <si>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</si>
  <si>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</si>
  <si>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</si>
  <si>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</si>
  <si>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</si>
  <si>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</si>
  <si>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</si>
  <si>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</si>
  <si>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</si>
  <si>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</si>
  <si>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</si>
  <si>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</si>
  <si>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</si>
  <si>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</si>
  <si>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</si>
  <si>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</si>
  <si>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</si>
  <si>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</si>
  <si>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</si>
  <si>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</si>
  <si>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</si>
  <si>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</si>
  <si>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</si>
  <si>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</si>
  <si>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</si>
  <si>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</si>
  <si>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</si>
  <si>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</si>
  <si>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</si>
  <si>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</si>
  <si>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</si>
  <si>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</si>
  <si>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</si>
  <si>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</si>
  <si>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</si>
  <si>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</si>
  <si>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</si>
  <si>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</si>
  <si>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</si>
  <si>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</si>
  <si>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</si>
  <si>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</si>
  <si>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</si>
  <si>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</si>
  <si>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</si>
  <si>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</si>
  <si>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</si>
  <si>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</si>
  <si>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</si>
  <si>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</si>
  <si>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</si>
  <si>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</si>
  <si>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</si>
  <si>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</si>
  <si>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</si>
  <si>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</si>
  <si>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</si>
  <si>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</si>
  <si>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</si>
  <si>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</si>
  <si>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</si>
  <si>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</si>
  <si>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</si>
  <si>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</si>
  <si>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</si>
  <si>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</si>
  <si>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</si>
  <si>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</si>
  <si>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</si>
  <si>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</si>
  <si>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</si>
  <si>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</si>
  <si>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</si>
  <si>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</si>
  <si>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</si>
  <si>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</si>
  <si>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</si>
  <si>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</si>
  <si>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</si>
  <si>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</si>
  <si>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</si>
  <si>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</si>
  <si>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</si>
  <si>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</si>
  <si>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</si>
  <si>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</si>
  <si>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</si>
  <si>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</si>
  <si>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</si>
  <si>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</si>
  <si>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</si>
  <si>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</si>
  <si>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</si>
  <si>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</si>
  <si>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</si>
  <si>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</si>
  <si>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</si>
  <si>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</si>
  <si>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</si>
  <si>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</si>
  <si>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</si>
  <si>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</si>
  <si>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</si>
  <si>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</si>
  <si>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</si>
  <si>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</si>
  <si>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</si>
  <si>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</si>
  <si>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</si>
  <si>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</si>
  <si>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</si>
  <si>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</si>
  <si>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</si>
  <si>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</si>
  <si>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</si>
  <si>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</si>
  <si>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</si>
  <si>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</si>
  <si>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</si>
  <si>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</si>
  <si>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</si>
  <si>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</si>
  <si>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</si>
  <si>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</si>
  <si>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</si>
  <si>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</si>
  <si>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</si>
  <si>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</si>
  <si>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</si>
  <si>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</si>
  <si>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</si>
  <si>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</si>
  <si>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</si>
  <si>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</si>
  <si>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</si>
  <si>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</si>
  <si>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</si>
  <si>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</si>
  <si>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</si>
  <si>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</si>
  <si>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</si>
  <si>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</si>
  <si>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</si>
  <si>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</si>
  <si>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</si>
  <si>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</si>
  <si>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</si>
  <si>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</si>
  <si>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</si>
  <si>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</si>
  <si>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</si>
  <si>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</si>
  <si>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</si>
  <si>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</si>
  <si>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</si>
  <si>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</si>
  <si>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</si>
  <si>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</si>
  <si>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</si>
  <si>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</si>
  <si>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</si>
  <si>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</si>
  <si>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</si>
  <si>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</si>
  <si>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</si>
  <si>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</si>
  <si>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</si>
  <si>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</si>
  <si>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</si>
  <si>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</si>
  <si>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</si>
  <si>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</si>
  <si>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</si>
  <si>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</si>
  <si>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</si>
  <si>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</si>
  <si>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</si>
  <si>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</si>
  <si>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</si>
  <si>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</si>
  <si>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</si>
  <si>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</si>
  <si>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</si>
  <si>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</si>
  <si>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</si>
  <si>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</si>
  <si>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</si>
  <si>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</si>
  <si>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</si>
  <si>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</si>
  <si>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</si>
  <si>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</si>
  <si>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</si>
  <si>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</si>
  <si>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</si>
  <si>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</si>
  <si>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</si>
  <si>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</si>
  <si>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</si>
  <si>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</si>
  <si>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</si>
  <si>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</si>
  <si>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</si>
  <si>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</si>
  <si>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</si>
  <si>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</si>
  <si>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</si>
  <si>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</si>
  <si>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</si>
  <si>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</si>
  <si>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</si>
  <si>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</si>
  <si>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</si>
  <si>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</si>
  <si>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</si>
  <si>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</si>
  <si>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</si>
  <si>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</si>
  <si>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</si>
  <si>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</si>
  <si>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</si>
  <si>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</si>
  <si>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</si>
  <si>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</si>
  <si>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</si>
  <si>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</si>
  <si>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</si>
  <si>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</si>
  <si>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</si>
  <si>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</si>
  <si>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</si>
  <si>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</si>
  <si>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</si>
  <si>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</si>
  <si>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</si>
  <si>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Reuniões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</si>
  <si>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</si>
  <si>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</si>
  <si>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</si>
  <si>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</si>
  <si>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</si>
  <si>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</si>
  <si>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</si>
  <si>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</si>
  <si>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</si>
  <si>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</si>
  <si>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</si>
  <si>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</si>
  <si>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</si>
  <si>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</si>
  <si>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</si>
  <si>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</si>
  <si>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</si>
  <si>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</si>
  <si>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</si>
  <si>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</si>
  <si>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</si>
  <si>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</si>
  <si>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</si>
  <si>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</si>
  <si>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</si>
  <si>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</si>
  <si>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</si>
  <si>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</si>
  <si>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</si>
  <si>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</si>
  <si>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</si>
  <si>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</si>
  <si>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</si>
  <si>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</si>
  <si>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</si>
  <si>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</si>
  <si>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</si>
  <si>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</si>
  <si>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</si>
  <si>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</si>
  <si>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</si>
  <si>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</si>
  <si>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</si>
  <si>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</si>
  <si>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</si>
  <si>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</si>
  <si>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</si>
  <si>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</si>
  <si>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</si>
  <si>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</si>
  <si>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</si>
  <si>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</si>
  <si>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</si>
  <si>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</si>
  <si>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</si>
  <si>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</si>
  <si>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</si>
  <si>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</si>
  <si>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</si>
  <si>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</si>
  <si>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</si>
  <si>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</si>
  <si>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</si>
  <si>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</si>
  <si>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</si>
  <si>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</si>
  <si>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</si>
  <si>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</si>
  <si>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</si>
  <si>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</si>
  <si>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</si>
  <si>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</si>
  <si>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</si>
  <si>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</si>
  <si>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</si>
  <si>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</si>
  <si>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</si>
  <si>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</si>
  <si>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</si>
  <si>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</si>
  <si>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</si>
  <si>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</si>
  <si>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</si>
  <si>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</si>
  <si>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</si>
  <si>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</si>
  <si>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</si>
  <si>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</si>
  <si>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</si>
  <si>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</si>
  <si>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</si>
  <si>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</si>
  <si>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</si>
  <si>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</si>
  <si>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</si>
  <si>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</si>
  <si>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</si>
  <si>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</si>
  <si>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</si>
  <si>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</si>
  <si>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</si>
  <si>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</si>
  <si>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</si>
  <si>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</si>
  <si>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</si>
  <si>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</si>
  <si>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</si>
  <si>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</si>
  <si>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</si>
  <si>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</si>
  <si>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</si>
  <si>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</si>
  <si>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</si>
  <si>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</si>
  <si>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</si>
  <si>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</si>
  <si>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</si>
  <si>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</si>
  <si>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</si>
  <si>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</si>
  <si>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</si>
  <si>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</si>
  <si>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</si>
  <si>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</si>
  <si>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</si>
  <si>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</si>
  <si>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</si>
  <si>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</si>
  <si>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</si>
  <si>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</si>
  <si>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</si>
  <si>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</si>
  <si>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</si>
  <si>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</si>
  <si>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</si>
  <si>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</si>
  <si>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</si>
  <si>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</si>
  <si>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</si>
  <si>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</si>
  <si>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</si>
  <si>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</si>
  <si>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</si>
  <si>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</si>
  <si>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</si>
  <si>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</si>
  <si>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</si>
  <si>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</si>
  <si>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</si>
  <si>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</si>
  <si>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</si>
  <si>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</si>
  <si>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</si>
  <si>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</si>
  <si>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</si>
  <si>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</si>
  <si>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</si>
  <si>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</si>
  <si>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</si>
  <si>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</si>
  <si>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</si>
  <si>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</si>
  <si>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</si>
  <si>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</si>
  <si>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</si>
  <si>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</si>
  <si>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</si>
  <si>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</si>
  <si>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</si>
  <si>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</si>
  <si>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</si>
  <si>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</si>
  <si>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</si>
  <si>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</si>
  <si>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</si>
  <si>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</si>
  <si>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</si>
  <si>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</si>
  <si>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</si>
  <si>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</si>
  <si>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</si>
  <si>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</si>
  <si>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</si>
  <si>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</si>
  <si>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</si>
  <si>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</si>
  <si>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</si>
  <si>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</si>
  <si>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</si>
  <si>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</si>
  <si>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</si>
  <si>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</si>
  <si>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</si>
  <si>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</si>
  <si>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</si>
  <si>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</si>
  <si>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</si>
  <si>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</si>
  <si>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</si>
  <si>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</si>
  <si>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</si>
  <si>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</si>
  <si>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</si>
  <si>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</si>
  <si>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</si>
  <si>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</si>
  <si>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</si>
  <si>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</si>
  <si>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</si>
  <si>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</si>
  <si>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</si>
  <si>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</si>
  <si>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</si>
  <si>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</si>
  <si>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</si>
  <si>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</si>
  <si>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</si>
  <si>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</si>
  <si>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</si>
  <si>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</si>
  <si>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</si>
  <si>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</si>
  <si>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</si>
  <si>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</si>
  <si>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</si>
  <si>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</si>
  <si>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</si>
  <si>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</si>
  <si>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</si>
  <si>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</si>
  <si>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</si>
  <si>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</si>
  <si>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</si>
  <si>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</si>
  <si>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</si>
  <si>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</si>
  <si>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</si>
  <si>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</si>
  <si>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</si>
  <si>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</si>
  <si>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</si>
  <si>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</si>
  <si>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</si>
  <si>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</si>
  <si>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</si>
  <si>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</si>
  <si>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</si>
  <si>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</si>
  <si>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</si>
  <si>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</si>
  <si>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</si>
  <si>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</si>
  <si>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</si>
  <si>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</si>
  <si>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</si>
  <si>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</si>
  <si>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</si>
  <si>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</si>
  <si>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</si>
  <si>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</si>
  <si>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</si>
  <si>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</si>
  <si>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</si>
  <si>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</si>
  <si>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</si>
  <si>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</si>
  <si>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</si>
  <si>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</si>
  <si>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</si>
  <si>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</si>
  <si>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</si>
  <si>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</si>
  <si>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</si>
  <si>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</si>
  <si>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</si>
  <si>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</si>
  <si>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</si>
  <si>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</si>
  <si>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</si>
  <si>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</si>
  <si>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</si>
  <si>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</si>
  <si>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</si>
  <si>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</si>
  <si>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</si>
  <si>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</si>
  <si>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</si>
  <si>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</si>
  <si>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</si>
  <si>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</si>
  <si>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</si>
  <si>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</si>
  <si>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</si>
  <si>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</si>
  <si>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</si>
  <si>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</si>
  <si>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</si>
  <si>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</si>
  <si>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</si>
  <si>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</si>
  <si>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</si>
  <si>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</si>
  <si>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</si>
  <si>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</si>
  <si>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</si>
  <si>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</si>
  <si>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</si>
  <si>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</si>
  <si>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</si>
  <si>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</si>
  <si>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</si>
  <si>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</si>
  <si>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Θ</t>
  </si>
  <si>
    <t>Φ</t>
  </si>
  <si>
    <t>Languages List</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</si>
  <si>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</si>
  <si>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</si>
  <si>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</si>
  <si>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</si>
  <si>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</si>
  <si>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</si>
  <si>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</si>
  <si>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</si>
  <si>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</si>
  <si>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</si>
  <si>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</si>
  <si>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</si>
  <si>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</si>
  <si>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</si>
  <si>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</si>
  <si>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</si>
  <si>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</si>
  <si>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</si>
  <si>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</si>
  <si>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</si>
  <si>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</si>
  <si>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</si>
  <si>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</si>
  <si>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</si>
  <si>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</si>
  <si>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</si>
  <si>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</si>
  <si>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</si>
  <si>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</si>
  <si>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</si>
  <si>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</si>
  <si>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</si>
  <si>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</si>
  <si>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</si>
  <si>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</si>
  <si>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</si>
  <si>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</si>
  <si>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</si>
  <si>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</si>
  <si>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</si>
  <si>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</si>
  <si>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</si>
  <si>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</si>
  <si>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</si>
  <si>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</si>
  <si>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</si>
  <si>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</si>
  <si>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</si>
  <si>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</si>
  <si>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</si>
  <si>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</si>
  <si>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</si>
  <si>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</si>
  <si>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</si>
  <si>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</si>
  <si>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</si>
  <si>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</si>
  <si>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</si>
  <si>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</si>
  <si>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</si>
  <si>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</si>
  <si>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</si>
  <si>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</si>
  <si>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</si>
  <si>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</si>
  <si>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</si>
  <si>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</si>
  <si>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</si>
  <si>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</si>
  <si>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</si>
  <si>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</si>
  <si>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</si>
  <si>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</si>
  <si>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</si>
  <si>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</si>
  <si>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</si>
  <si>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</si>
  <si>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</si>
  <si>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</si>
  <si>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</si>
  <si>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</si>
  <si>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</si>
  <si>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</si>
  <si>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</si>
  <si>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</si>
  <si>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</si>
  <si>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</si>
  <si>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</si>
  <si>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</si>
  <si>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</si>
  <si>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</si>
  <si>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</si>
  <si>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</si>
  <si>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</si>
  <si>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</si>
  <si>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</si>
  <si>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</si>
  <si>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</si>
  <si>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</si>
  <si>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</si>
  <si>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</si>
  <si>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</si>
  <si>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</si>
  <si>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</si>
  <si>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</si>
  <si>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</si>
  <si>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</si>
  <si>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</si>
  <si>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</si>
  <si>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</si>
  <si>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</si>
  <si>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</si>
  <si>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</si>
  <si>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</si>
  <si>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</si>
  <si>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</si>
  <si>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</si>
  <si>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</si>
  <si>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</si>
  <si>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</si>
  <si>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</si>
  <si>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</si>
  <si>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</si>
  <si>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</si>
  <si>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</si>
  <si>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</si>
  <si>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</si>
  <si>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</si>
  <si>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</si>
  <si>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</si>
  <si>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</si>
  <si>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</si>
  <si>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</si>
  <si>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</si>
  <si>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</si>
  <si>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</si>
  <si>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</si>
  <si>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</si>
  <si>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</si>
  <si>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</si>
  <si>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</si>
  <si>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</si>
  <si>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</si>
  <si>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</si>
  <si>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</si>
  <si>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</si>
  <si>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</si>
  <si>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</si>
  <si>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</si>
  <si>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</si>
  <si>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</si>
  <si>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</si>
  <si>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</si>
  <si>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</si>
  <si>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</si>
  <si>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</si>
  <si>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</si>
  <si>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</si>
  <si>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</si>
  <si>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</si>
  <si>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Year:</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</si>
  <si>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</si>
  <si>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</si>
  <si>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</si>
  <si>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</si>
  <si>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</si>
  <si>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</si>
  <si>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</si>
  <si>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</si>
  <si>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</si>
  <si>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</si>
  <si>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</si>
  <si>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</si>
  <si>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</si>
  <si>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</si>
  <si>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</si>
  <si>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</si>
  <si>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</si>
  <si>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</si>
  <si>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</si>
  <si>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</si>
  <si>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</si>
  <si>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</si>
  <si>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</si>
  <si>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</si>
  <si>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</si>
  <si>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</si>
  <si>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</si>
  <si>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</si>
  <si>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</si>
  <si>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</si>
  <si>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</si>
  <si>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</si>
  <si>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</si>
  <si>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</si>
  <si>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</si>
  <si>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</si>
  <si>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</si>
  <si>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</si>
  <si>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</si>
  <si>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</si>
  <si>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</si>
  <si>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</si>
  <si>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</si>
  <si>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</si>
  <si>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</si>
  <si>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</si>
  <si>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</si>
  <si>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</si>
  <si>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</si>
  <si>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</si>
  <si>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</si>
  <si>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</si>
  <si>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</si>
  <si>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</si>
  <si>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</si>
  <si>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</si>
  <si>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</si>
  <si>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</si>
  <si>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</si>
  <si>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</si>
  <si>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</si>
  <si>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</si>
  <si>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</si>
  <si>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</si>
  <si>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</si>
  <si>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</si>
  <si>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</si>
  <si>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</si>
  <si>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</si>
  <si>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</si>
  <si>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</si>
  <si>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</si>
  <si>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</si>
  <si>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</si>
  <si>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</si>
  <si>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</si>
  <si>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</si>
  <si>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</si>
  <si>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</si>
  <si>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</si>
  <si>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</si>
  <si>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</si>
  <si>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</si>
  <si>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</si>
  <si>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</si>
  <si>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</si>
  <si>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</si>
  <si>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</si>
  <si>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</si>
  <si>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</si>
  <si>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</si>
  <si>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</si>
  <si>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</si>
  <si>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</si>
  <si>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</si>
  <si>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</si>
  <si>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</si>
  <si>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</si>
  <si>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</si>
  <si>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</si>
  <si>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</si>
  <si>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</si>
  <si>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</si>
  <si>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</si>
  <si>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</si>
  <si>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</si>
  <si>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</si>
  <si>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Day of Year</t>
  </si>
  <si>
    <t>New Year Countdown</t>
  </si>
  <si>
    <t>MoonTransitTime</t>
  </si>
  <si>
    <t>MoonRiseTime</t>
  </si>
  <si>
    <t>MoonSetTime</t>
  </si>
  <si>
    <t>Ref</t>
  </si>
  <si>
    <t>Feast Mark</t>
  </si>
  <si>
    <t>=$I$1:$J$2;$N$1:$O$2</t>
  </si>
  <si>
    <t>Fast Type</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</si>
  <si>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</si>
  <si>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</si>
  <si>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</si>
  <si>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</si>
  <si>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</si>
  <si>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</si>
  <si>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</si>
  <si>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</si>
  <si>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</si>
  <si>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</si>
  <si>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</si>
  <si>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</si>
  <si>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</si>
  <si>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</si>
  <si>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</si>
  <si>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</si>
  <si>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</si>
  <si>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</si>
  <si>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</si>
  <si>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</si>
  <si>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</si>
  <si>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</si>
  <si>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</si>
  <si>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</si>
  <si>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</si>
  <si>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</si>
  <si>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</si>
  <si>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</si>
  <si>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</si>
  <si>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</si>
  <si>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</si>
  <si>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</si>
  <si>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</si>
  <si>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</si>
  <si>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</si>
  <si>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</si>
  <si>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</si>
  <si>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</si>
  <si>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</si>
  <si>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</si>
  <si>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</si>
  <si>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</si>
  <si>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</si>
  <si>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</si>
  <si>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</si>
  <si>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</si>
  <si>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</si>
  <si>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</si>
  <si>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</si>
  <si>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</si>
  <si>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</si>
  <si>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</si>
  <si>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</si>
  <si>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</si>
  <si>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</si>
  <si>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</si>
  <si>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</si>
  <si>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</si>
  <si>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</si>
  <si>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</si>
  <si>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</si>
  <si>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</si>
  <si>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</si>
  <si>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</si>
  <si>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</si>
  <si>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</si>
  <si>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</si>
  <si>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</si>
  <si>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</si>
  <si>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</si>
  <si>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</si>
  <si>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</si>
  <si>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</si>
  <si>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</si>
  <si>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</si>
  <si>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</si>
  <si>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</si>
  <si>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</si>
  <si>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</si>
  <si>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</si>
  <si>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</si>
  <si>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</si>
  <si>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</si>
  <si>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</si>
  <si>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</si>
  <si>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</si>
  <si>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</si>
  <si>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</si>
  <si>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</si>
  <si>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</si>
  <si>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</si>
  <si>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Recife</t>
  </si>
  <si>
    <t>VijayaMahadvadasi|VamanadevaApp|FastTNoon|JivaApp|FastTNoon|</t>
  </si>
  <si>
    <t>Monday2</t>
  </si>
  <si>
    <t>Tuesday2</t>
  </si>
  <si>
    <t>Wednesday2</t>
  </si>
  <si>
    <t>Tursday2</t>
  </si>
  <si>
    <t>Friday2</t>
  </si>
  <si>
    <t>꙰</t>
  </si>
  <si>
    <t>Copyright (c) 2005-2020 PAULO SERGIO DE ARAUJO.</t>
  </si>
  <si>
    <r>
      <t>:</t>
    </r>
    <r>
      <rPr>
        <sz val="8"/>
        <rFont val="Calibri"/>
        <family val="2"/>
      </rPr>
      <t>·</t>
    </r>
    <r>
      <rPr>
        <sz val="8"/>
        <rFont val="Calibri"/>
        <family val="2"/>
        <scheme val="minor"/>
      </rPr>
      <t>:</t>
    </r>
  </si>
  <si>
    <r>
      <t>`</t>
    </r>
    <r>
      <rPr>
        <sz val="8"/>
        <rFont val="Calibri"/>
        <family val="2"/>
      </rPr>
      <t>ό</t>
    </r>
    <r>
      <rPr>
        <sz val="8"/>
        <rFont val="Calibri"/>
        <family val="2"/>
        <scheme val="minor"/>
      </rPr>
      <t>´</t>
    </r>
  </si>
  <si>
    <t xml:space="preserve"> ĉ</t>
  </si>
  <si>
    <t xml:space="preserve"> c</t>
  </si>
  <si>
    <t xml:space="preserve"> č</t>
  </si>
  <si>
    <t>´ō`</t>
  </si>
  <si>
    <t xml:space="preserve">3- Agora, assinale na coluna com um troféu os afazeres que você ama e que também faz bem </t>
  </si>
  <si>
    <t xml:space="preserve">    feito, e inclua outras atividades que você faz bem feito, embora possa não amá-las.</t>
  </si>
  <si>
    <t xml:space="preserve">4- Passando então ao que você você monetiza ou poderia montizar, assinale na coluna com um </t>
  </si>
  <si>
    <t xml:space="preserve">    cifrão, os afazeres que você é ou poderia ser pago para fazer, e inclua outras atividades que </t>
  </si>
  <si>
    <t xml:space="preserve">    você ainda não sabe se gostaria de fazer ou se faria bem, mas que você poderia vir a fazer </t>
  </si>
  <si>
    <t xml:space="preserve">    com alguma orientação, estudo e/ou e treinamento, e que poderiam ser rentáveis para você.</t>
  </si>
  <si>
    <t>Atividades</t>
  </si>
  <si>
    <t>Declaração de Propósito</t>
  </si>
  <si>
    <t>Identidade</t>
  </si>
  <si>
    <t>Propósito</t>
  </si>
  <si>
    <t>Método</t>
  </si>
  <si>
    <t>Visão</t>
  </si>
  <si>
    <t>Valores inegociáveis</t>
  </si>
  <si>
    <t>Pessoas que me inspiram</t>
  </si>
  <si>
    <t>Alcançando meu Sonho</t>
  </si>
  <si>
    <t>Se houver desajuste entre seu propósito e sua atividade profissional ou outras, isso talvez possa indicar sonhos a serem realizados.</t>
  </si>
  <si>
    <t>Análise SWOT</t>
  </si>
  <si>
    <t>Fatores Internos</t>
  </si>
  <si>
    <t>Forças</t>
  </si>
  <si>
    <t>Fraquezas</t>
  </si>
  <si>
    <t>Quais são seus pontos fortes, principais qualidades, virtudes ou talentos?</t>
  </si>
  <si>
    <t>Quais são seus principais pontos a serem melhorados, fraquezas, defeitos ou dificuldades?</t>
  </si>
  <si>
    <t>Potencialize</t>
  </si>
  <si>
    <t>Melhore</t>
  </si>
  <si>
    <t>Fatores Externos</t>
  </si>
  <si>
    <t>Oportunidades</t>
  </si>
  <si>
    <t>Ameaças</t>
  </si>
  <si>
    <t>Quais oportunidades existem para aproveitar estas forças e alcançar seus objetivos?</t>
  </si>
  <si>
    <t>Quais ameaças existem devido as suas fraquezas que podem impedí-lo de atingir seus objetivos?</t>
  </si>
  <si>
    <t>Acompanhe</t>
  </si>
  <si>
    <t>Minimize</t>
  </si>
  <si>
    <t>Conclusões:</t>
  </si>
  <si>
    <t>O que fazer para aproveitar melhor as oportunidades e diminuir as ameaças?</t>
  </si>
  <si>
    <t>Jan</t>
  </si>
  <si>
    <t>Fev</t>
  </si>
  <si>
    <t>Mar</t>
  </si>
  <si>
    <t>Abr</t>
  </si>
  <si>
    <t>Mai</t>
  </si>
  <si>
    <t>Jun</t>
  </si>
  <si>
    <t>Jul</t>
  </si>
  <si>
    <t>Ago</t>
  </si>
  <si>
    <t>Set</t>
  </si>
  <si>
    <t>Out</t>
  </si>
  <si>
    <t>Nov</t>
  </si>
  <si>
    <t>Dez</t>
  </si>
  <si>
    <t>Planejamento Anual</t>
  </si>
  <si>
    <t xml:space="preserve">5W - </t>
  </si>
  <si>
    <t>P1 -</t>
  </si>
  <si>
    <t>R1-</t>
  </si>
  <si>
    <t>P2 -</t>
  </si>
  <si>
    <t>R2 -</t>
  </si>
  <si>
    <t>P3 -</t>
  </si>
  <si>
    <t>R3 -</t>
  </si>
  <si>
    <t>P4 -</t>
  </si>
  <si>
    <t>R4 -</t>
  </si>
  <si>
    <t>P5 -</t>
  </si>
  <si>
    <t>Efeito:</t>
  </si>
  <si>
    <t>Pessoas, Habilidade e Competências</t>
  </si>
  <si>
    <t>Outras Causas</t>
  </si>
  <si>
    <t>Informações</t>
  </si>
  <si>
    <t>Revisão Mensal</t>
  </si>
  <si>
    <t>Conquistas</t>
  </si>
  <si>
    <t>Aprendizados</t>
  </si>
  <si>
    <t>Hábitos a serem mudados</t>
  </si>
  <si>
    <t>O que é preciso melhorar</t>
  </si>
  <si>
    <t>Motivos para Agradecer</t>
  </si>
  <si>
    <t>Processos</t>
  </si>
  <si>
    <t>Cultura, Ética e Comportamento</t>
  </si>
  <si>
    <t>Estruturas Organizacionais</t>
  </si>
  <si>
    <t>Princípios, Políticas e Frameworks</t>
  </si>
  <si>
    <t>Finanças</t>
  </si>
  <si>
    <t>(Legado do mês anterior, novas atribuições, e resoluções para este mês)</t>
  </si>
  <si>
    <t>Urgente</t>
  </si>
  <si>
    <t>G</t>
  </si>
  <si>
    <t>U</t>
  </si>
  <si>
    <t>GxUxT</t>
  </si>
  <si>
    <t>Não Urgente</t>
  </si>
  <si>
    <t>Não Importante</t>
  </si>
  <si>
    <t>Auto Avaliação</t>
  </si>
  <si>
    <t>Resoluções para o Mês</t>
  </si>
  <si>
    <t>whl_section</t>
  </si>
  <si>
    <t>Wheel of Life</t>
  </si>
  <si>
    <t>Rueda de la vida</t>
  </si>
  <si>
    <t>Roda da Vida</t>
  </si>
  <si>
    <t>whl_plan</t>
  </si>
  <si>
    <t>whl_title</t>
  </si>
  <si>
    <t>whl_life</t>
  </si>
  <si>
    <t>whl_eval</t>
  </si>
  <si>
    <t>Monthly Evaluation</t>
  </si>
  <si>
    <t>Evaluación Mensual</t>
  </si>
  <si>
    <t>Avaliação Mensal</t>
  </si>
  <si>
    <t>whl_pers</t>
  </si>
  <si>
    <t>Personal</t>
  </si>
  <si>
    <t>Pessoal</t>
  </si>
  <si>
    <t>whl_equ</t>
  </si>
  <si>
    <t>Emotional 
Equilibrium</t>
  </si>
  <si>
    <t>Emocional 
Equilibrio</t>
  </si>
  <si>
    <t>Equilíbrio 
Emocional</t>
  </si>
  <si>
    <t>whl_know</t>
  </si>
  <si>
    <t>Self Knowledge 
and 
Development</t>
  </si>
  <si>
    <t>Autoconocimiento 
y Desarrollo</t>
  </si>
  <si>
    <t>Auto Conhecimento 
e
Desenvolvi-mento</t>
  </si>
  <si>
    <t>whl_healt</t>
  </si>
  <si>
    <t>Health and Disposition</t>
  </si>
  <si>
    <t>Salud y disposición</t>
  </si>
  <si>
    <t>Saúde e Disposição</t>
  </si>
  <si>
    <t>whl_prof</t>
  </si>
  <si>
    <t>Professional</t>
  </si>
  <si>
    <t>Profesional</t>
  </si>
  <si>
    <t>Profissional</t>
  </si>
  <si>
    <t>whl_work</t>
  </si>
  <si>
    <t>Work and Career</t>
  </si>
  <si>
    <t>Trabajo y carrera</t>
  </si>
  <si>
    <t>Trabalho e Carreira</t>
  </si>
  <si>
    <t>whl_finan</t>
  </si>
  <si>
    <t>Finances</t>
  </si>
  <si>
    <t>Finanzas</t>
  </si>
  <si>
    <t>whl_contrib</t>
  </si>
  <si>
    <t>Social 
Contribution</t>
  </si>
  <si>
    <t>Social 
Contribución</t>
  </si>
  <si>
    <t>Contribuição 
Social</t>
  </si>
  <si>
    <t>whl_relat</t>
  </si>
  <si>
    <t>Relationships</t>
  </si>
  <si>
    <t>Relaciones</t>
  </si>
  <si>
    <t>Relaciona-mentos</t>
  </si>
  <si>
    <t>whl_soc</t>
  </si>
  <si>
    <t>Social Life and Friends</t>
  </si>
  <si>
    <t>Vida Social y Amigos</t>
  </si>
  <si>
    <t>Vida Social e Amigos</t>
  </si>
  <si>
    <t>whl_loving</t>
  </si>
  <si>
    <t>Loving 
Relationship</t>
  </si>
  <si>
    <t>Relación 
Amorosa</t>
  </si>
  <si>
    <t>Relaciona-mento 
Amoroso</t>
  </si>
  <si>
    <t>whl_fam</t>
  </si>
  <si>
    <t>Family</t>
  </si>
  <si>
    <t>Familia</t>
  </si>
  <si>
    <t>Família</t>
  </si>
  <si>
    <t>whl_qual</t>
  </si>
  <si>
    <t>Quality 
of life</t>
  </si>
  <si>
    <t>Calidad de Vida</t>
  </si>
  <si>
    <t>Qualidade 
de Vida</t>
  </si>
  <si>
    <t>whl_home</t>
  </si>
  <si>
    <t>Home and 
Environment</t>
  </si>
  <si>
    <t>Casa y Ambiente</t>
  </si>
  <si>
    <t>Casa e 
Ambiente</t>
  </si>
  <si>
    <t>whl_fun</t>
  </si>
  <si>
    <t>Hobbies, 
Fun and 
Leisure</t>
  </si>
  <si>
    <t>Aficiones, 
Diversion 
y Ocio</t>
  </si>
  <si>
    <t>Hobbies, 
Diversão 
e Lazer</t>
  </si>
  <si>
    <t>whl_spir</t>
  </si>
  <si>
    <t>Spirituality</t>
  </si>
  <si>
    <t>Espiritualidad</t>
  </si>
  <si>
    <t>Espiritualidade</t>
  </si>
  <si>
    <t>whl_qual2</t>
  </si>
  <si>
    <t>Quality of life</t>
  </si>
  <si>
    <t>whl_pers2</t>
  </si>
  <si>
    <t>whl_prof2</t>
  </si>
  <si>
    <t>whl_relat2</t>
  </si>
  <si>
    <t>Print Month</t>
  </si>
  <si>
    <t>Current Month</t>
  </si>
  <si>
    <t>Previous Month</t>
  </si>
  <si>
    <t>Resolução de Problemas</t>
  </si>
  <si>
    <t>Dicas:</t>
  </si>
  <si>
    <t>Finding Your Reason for Being (Life Purpose)</t>
  </si>
  <si>
    <t>Encontrando sua Razão de Ser (Propósito de Vida)</t>
  </si>
  <si>
    <t>Encontrar su razón de ser (propósito de vida)</t>
  </si>
  <si>
    <t xml:space="preserve">1- </t>
  </si>
  <si>
    <t>Take 30 to 60 minutes to reflect on your own. In the end, share it with someone close to you.</t>
  </si>
  <si>
    <t>Starting with what you love to do, use the lines on the side to reflect and write down with pencil and eraser, for 5 to 10 minutes, the strongest ideas that come to mind about what, in your opinion, would be a pleasant life, pointing out each activity in column with a heart.</t>
  </si>
  <si>
    <t>2-</t>
  </si>
  <si>
    <t>Comenzando con lo que le gusta hacer, use las líneas laterales para reflexionar y escribir con lápiz y borrador, durante 5 a 10 minutos, las ideas más fuertes que se le ocurren sobre lo que, en su opinión, sería una vida agradable, señalando cada actividad en la columna con un corazón.</t>
  </si>
  <si>
    <t xml:space="preserve">2- </t>
  </si>
  <si>
    <t>Tómese de 30 a 60 minutos para reflexionar por su cuenta. Al final, compártelo con alguien cercano a ti.</t>
  </si>
  <si>
    <t>Ahora, marque en la columna con un trofeo las actividades que ama y que también hace bien, e incluya otras actividades que haga bien, aunque puede que no las ame.</t>
  </si>
  <si>
    <t>Leve de 30 a 60 minutos para refletir sozinho. Ao final, compartilhe com alguém próximo a você.</t>
  </si>
  <si>
    <t>Começando com o que você ama fazer, utilize as linhas ao lado para refletir e anotar com lápis e borracha, por 5 a 10 minutos, as ideias mais fortes que vêm à mente sobre o que seria, no seu entender, uma vida agradável, assinalando cada atividade na coluna com um coração.</t>
  </si>
  <si>
    <t>3-</t>
  </si>
  <si>
    <t xml:space="preserve">  </t>
  </si>
  <si>
    <t>Agora, assinale na coluna com um troféu os afazeres que você ama e que também faz bem feito, e inclua outras atividades que você faz bem feito, embora possa não amá-las.</t>
  </si>
  <si>
    <t>Now, mark in the column with a trophy the activities that you love and that you also do well, and include other activities that you do well, although you may not love them.</t>
  </si>
  <si>
    <t>Passando então ao que você você monetiza ou poderia monetizar, assinale na coluna com um cifrão, os afazeres que você é ou poderia ser pago para fazer, e inclua outras atividades que você ainda não sabe se gostaria de fazer ou se faria bem, mas que você poderia vir a fazer com alguma orientação, estudo e/ou e treinamento, e que poderiam ser rentáveis para você.</t>
  </si>
  <si>
    <t xml:space="preserve">4- </t>
  </si>
  <si>
    <t>Then moving on to what you monetize or could monetize, mark in the column with a dollar sign, the activities that you are or could be paid to do, and include other activities that you still don't know if you would like to do or would do well, but that you could do with some guidance, study and/or training, and that could be profitable for you.</t>
  </si>
  <si>
    <t>Luego pase a lo que monetiza o podría monetizar, marque en la columna con un signo de dólar, las actividades que debe realizar o podría pagar e incluya otras actividades que aún no sabe si le gustaría hacer o haría bien, pero eso podría hacer algo de orientación, estudio y/o capacitación, y eso podría ser rentable para usted.</t>
  </si>
  <si>
    <t>4-</t>
  </si>
  <si>
    <t xml:space="preserve">5- </t>
  </si>
  <si>
    <t>Then, mark in the column with a globe the activities that the world needs, and list activities that you do not know if you would love to do, do not know if you would do well, and do not know if you could be paid to do, but that you feel that I should do because the world needs it.</t>
  </si>
  <si>
    <t>Luego, marque en la columna con un globo las actividades que el mundo necesita e incluya en la lista actividades que no sabe si le gustaría hacer, no sabe si le iría bien y no sabe si se le podría pagar por hacer, pero siente que debería hacer porque el mundo lo necesita.</t>
  </si>
  <si>
    <t>Em seguida, assinale na coluna com um globo as atividades que o mundo precisa, e inclua na lista atividades que você não sabe se amaria fazer, não sabe se faria bem feito, e não sabe se poderia ser pago para fazer, mas que você sente que deveria fazer porque o mundo precisa.</t>
  </si>
  <si>
    <t>6-</t>
  </si>
  <si>
    <t>Think about what you have written and review the list, including or excluding items and tags. If necessary, get more sheets of paper to expand the list.</t>
  </si>
  <si>
    <t>Reflita sobre o que você escreveu e revise a lista, incluindo ou excluindo itens e marcações. Se for preciso, arrange mais folhas de papel para expandir a lista.</t>
  </si>
  <si>
    <t>7-</t>
  </si>
  <si>
    <t>Complete the sentence with your life purpose: "I am the one who wakes up every day to ..."</t>
  </si>
  <si>
    <t>Complete la oración con el propósito de su vida: "Yo soy el que se despierta todos los días para ..."</t>
  </si>
  <si>
    <t>Reflexione sobre lo que ha escrito y revise la lista, incluyendo o excluyendo artículos y marcas. Si es necesario, obtenga más hojas de papel para expandir la lista.</t>
  </si>
  <si>
    <t>Complete a frase com seu propósito de vida: "Eu sou aquele(a) que acorda todo dia para ..."</t>
  </si>
  <si>
    <t>Tips:</t>
  </si>
  <si>
    <t>Consejos:</t>
  </si>
  <si>
    <t>Reaching My Dream</t>
  </si>
  <si>
    <t>Alcanzando mi Sueño</t>
  </si>
  <si>
    <t>act_section</t>
  </si>
  <si>
    <t>act_plan</t>
  </si>
  <si>
    <t>act_title</t>
  </si>
  <si>
    <t>Activities</t>
  </si>
  <si>
    <t>Ocupaciones</t>
  </si>
  <si>
    <t>My PURPOSE OF LIFE, REASON FOR BEING (ego, ahamkara, ikigai)</t>
  </si>
  <si>
    <t xml:space="preserve">Mi PROPÓSITO DE VIDA, RAZÓN DE SER (ego, ahamkara, ikigai) </t>
  </si>
  <si>
    <t xml:space="preserve">Meu PROPÓSITO DE VIDA, RAZÃO DE SER (ego, ahamkara, ikigai) </t>
  </si>
  <si>
    <t>act_purpose</t>
  </si>
  <si>
    <t>dec_section</t>
  </si>
  <si>
    <t>dec_plan</t>
  </si>
  <si>
    <t>dec_title</t>
  </si>
  <si>
    <t>dec_purpose</t>
  </si>
  <si>
    <t>Declaration</t>
  </si>
  <si>
    <t>Declaração</t>
  </si>
  <si>
    <t>Declaración</t>
  </si>
  <si>
    <t>Statement of Purpose</t>
  </si>
  <si>
    <t>Declaración de Propósito</t>
  </si>
  <si>
    <t>Identidad</t>
  </si>
  <si>
    <t>Identity</t>
  </si>
  <si>
    <t>dec_Identity</t>
  </si>
  <si>
    <t>(Quem sou)</t>
  </si>
  <si>
    <t>Apresentação curta simples</t>
  </si>
  <si>
    <t>(Quien soy yo)</t>
  </si>
  <si>
    <t>(Who I am)</t>
  </si>
  <si>
    <t>dec_Who_I_am</t>
  </si>
  <si>
    <t>Simple short presentation</t>
  </si>
  <si>
    <t>Presentación corta simple</t>
  </si>
  <si>
    <t>dec_presentation</t>
  </si>
  <si>
    <t>Purpose</t>
  </si>
  <si>
    <t>(Meu porquê)</t>
  </si>
  <si>
    <t>(My why)</t>
  </si>
  <si>
    <t>dec_my_why</t>
  </si>
  <si>
    <t>(Mi porque)</t>
  </si>
  <si>
    <t>VERBO DE AÇÃO: Todos os dias eu  desperto para...</t>
  </si>
  <si>
    <t>VERBO DE ACCIÓN: Todos los días me levanto para ...</t>
  </si>
  <si>
    <t>ACTION VERB: Every day I wake up to ...</t>
  </si>
  <si>
    <t>dec_action</t>
  </si>
  <si>
    <t>Method</t>
  </si>
  <si>
    <t>dec_method</t>
  </si>
  <si>
    <t xml:space="preserve">(Como  materializo meu propósito) </t>
  </si>
  <si>
    <t>Faço isso por meio da...</t>
  </si>
  <si>
    <t>(Cómo materializo mi propósito)</t>
  </si>
  <si>
    <t>How I materialize my purpose</t>
  </si>
  <si>
    <t>dec_how</t>
  </si>
  <si>
    <t>Hago esto a través de ...</t>
  </si>
  <si>
    <t>I do this through...</t>
  </si>
  <si>
    <t>dec_through</t>
  </si>
  <si>
    <t>Visión</t>
  </si>
  <si>
    <t>Vision</t>
  </si>
  <si>
    <t>dec_vision</t>
  </si>
  <si>
    <t>Sou visto como...</t>
  </si>
  <si>
    <t>(Lo que voy a lograr)</t>
  </si>
  <si>
    <t>(O que alcançarei)</t>
  </si>
  <si>
    <t>(What I will achieve)</t>
  </si>
  <si>
    <t>dec_achieve</t>
  </si>
  <si>
    <t>Soy visto como ...</t>
  </si>
  <si>
    <t>I'm seen as ...</t>
  </si>
  <si>
    <t>dec_seen</t>
  </si>
  <si>
    <t>Non-negotiable values</t>
  </si>
  <si>
    <t>Valores no negociables</t>
  </si>
  <si>
    <t>dec_values</t>
  </si>
  <si>
    <t>Personas que me inspiran</t>
  </si>
  <si>
    <t>People who inspire me</t>
  </si>
  <si>
    <t>dec_inspire_me</t>
  </si>
  <si>
    <t>swo_section</t>
  </si>
  <si>
    <t>SWOT</t>
  </si>
  <si>
    <t>Swot</t>
  </si>
  <si>
    <t>swo_plan</t>
  </si>
  <si>
    <t>swo_title</t>
  </si>
  <si>
    <t>SWOT Analysis</t>
  </si>
  <si>
    <t>Análisis SWOT</t>
  </si>
  <si>
    <t>Forças ou Pontos Fortes (Strengths), Fraquezas ou Pontos Fracos (Weaknesses), Oportunidades (Opportunities) e Ameaças (Threats).</t>
  </si>
  <si>
    <t>Strengths (S), Weaknesses (W), Opportunities (O) and Threats (T).</t>
  </si>
  <si>
    <t>Fortalezas (Strengths), Debilidades (Weaknesses), Oportunidades (Opportunities) y Amenazas (Threats).</t>
  </si>
  <si>
    <t>swo_desc</t>
  </si>
  <si>
    <t>Strengths</t>
  </si>
  <si>
    <t>Fortalezas</t>
  </si>
  <si>
    <t>swo_strengths</t>
  </si>
  <si>
    <t>Factores internos</t>
  </si>
  <si>
    <t>Internal Factors</t>
  </si>
  <si>
    <t>swo_internal</t>
  </si>
  <si>
    <t>Factores externos</t>
  </si>
  <si>
    <t>External factors</t>
  </si>
  <si>
    <t>swo_external</t>
  </si>
  <si>
    <t>Debilidades</t>
  </si>
  <si>
    <t>Weaknesses</t>
  </si>
  <si>
    <t>swo_weaknesses</t>
  </si>
  <si>
    <t>¿Cuáles son sus puntos fuertes, cualidades principales, virtudes o talentos?</t>
  </si>
  <si>
    <t>What are your strengths, main qualities, virtues or talents?</t>
  </si>
  <si>
    <t>swo_strengths_desc</t>
  </si>
  <si>
    <t>¿Cuáles son sus principales puntos a mejorar, debilidades, defectos o dificultades?</t>
  </si>
  <si>
    <t>What are your main points to be improved, weaknesses, defects or difficulties?</t>
  </si>
  <si>
    <t>swo_weaknesses_desc</t>
  </si>
  <si>
    <t>Reforzar</t>
  </si>
  <si>
    <t>Reinforce</t>
  </si>
  <si>
    <t>swo_reinforce</t>
  </si>
  <si>
    <t>Improve</t>
  </si>
  <si>
    <t>swo_improve</t>
  </si>
  <si>
    <t>Mejorar</t>
  </si>
  <si>
    <t>Opportunities</t>
  </si>
  <si>
    <t>swo_opportunities</t>
  </si>
  <si>
    <t>¿Qué oportunidades hay para aprovechar estas fortalezas y alcanzar sus objetivos?</t>
  </si>
  <si>
    <t>What opportunities are there to harness these strengths and achieve your goals?</t>
  </si>
  <si>
    <t>swo_opportunities_desc</t>
  </si>
  <si>
    <t>Follow</t>
  </si>
  <si>
    <t>swo_follow</t>
  </si>
  <si>
    <t>Seguir</t>
  </si>
  <si>
    <t>Amenazas</t>
  </si>
  <si>
    <t>Threats</t>
  </si>
  <si>
    <t>swo_threats</t>
  </si>
  <si>
    <t>What threats are there because of your weaknesses that can prevent you from reaching your goals?</t>
  </si>
  <si>
    <t>¿Qué amenazas existen debido a sus debilidades que pueden impedirle alcanzar sus objetivos?</t>
  </si>
  <si>
    <t>swo_threats_desc</t>
  </si>
  <si>
    <t>swo_minimize</t>
  </si>
  <si>
    <t>Minimizar</t>
  </si>
  <si>
    <t>Conclusiones:</t>
  </si>
  <si>
    <t>Conclusions:</t>
  </si>
  <si>
    <t>swo_conclusions</t>
  </si>
  <si>
    <t>What can we do to better take advantage of opportunities and reduce threats?</t>
  </si>
  <si>
    <t>¿Qué podemos hacer para aprovechar mejor las oportunidades y reducir las amenazas?</t>
  </si>
  <si>
    <t>swo_to_do</t>
  </si>
  <si>
    <t>pla_section</t>
  </si>
  <si>
    <t>pla_plan</t>
  </si>
  <si>
    <t>Annual Planning</t>
  </si>
  <si>
    <t>Planeacion Anual</t>
  </si>
  <si>
    <t>pla_title</t>
  </si>
  <si>
    <t>Feb</t>
  </si>
  <si>
    <t>Apr</t>
  </si>
  <si>
    <t>Aug</t>
  </si>
  <si>
    <t>Sep</t>
  </si>
  <si>
    <t>Oct</t>
  </si>
  <si>
    <t>Dec</t>
  </si>
  <si>
    <t>Ene</t>
  </si>
  <si>
    <t>Dic</t>
  </si>
  <si>
    <t>Solving</t>
  </si>
  <si>
    <t>Solución de Problemas</t>
  </si>
  <si>
    <t>Problems Solving</t>
  </si>
  <si>
    <t>sol_section</t>
  </si>
  <si>
    <t>sol_plan</t>
  </si>
  <si>
    <t>sol_title</t>
  </si>
  <si>
    <t>pla_jan</t>
  </si>
  <si>
    <t>pla_feb</t>
  </si>
  <si>
    <t>pla_mar</t>
  </si>
  <si>
    <t>pla_apr</t>
  </si>
  <si>
    <t>pla_may</t>
  </si>
  <si>
    <t>pla_jun</t>
  </si>
  <si>
    <t>pla_jul</t>
  </si>
  <si>
    <t>pla_aug</t>
  </si>
  <si>
    <t>pla_sep</t>
  </si>
  <si>
    <t>pla_oct</t>
  </si>
  <si>
    <t>pla_nov</t>
  </si>
  <si>
    <t>pla_dec</t>
  </si>
  <si>
    <t>Q1 -</t>
  </si>
  <si>
    <t>A1-</t>
  </si>
  <si>
    <t>Q2 -</t>
  </si>
  <si>
    <t>A2 -</t>
  </si>
  <si>
    <t>Q3 -</t>
  </si>
  <si>
    <t>A3 -</t>
  </si>
  <si>
    <t>Q4 -</t>
  </si>
  <si>
    <t>A4 -</t>
  </si>
  <si>
    <t>Q5 -</t>
  </si>
  <si>
    <t xml:space="preserve">A5 - </t>
  </si>
  <si>
    <t xml:space="preserve">R5 - </t>
  </si>
  <si>
    <t>sol_5wa</t>
  </si>
  <si>
    <t>sol_5wb</t>
  </si>
  <si>
    <t>sol_5wc</t>
  </si>
  <si>
    <t>Efecto:</t>
  </si>
  <si>
    <t>Effect:</t>
  </si>
  <si>
    <t>People, Skills and Competencies</t>
  </si>
  <si>
    <t>Personas, Habilidades y Competencias</t>
  </si>
  <si>
    <t>Serviços, Infraestrutura e Aplicações</t>
  </si>
  <si>
    <t>Services, Infrastructure and Applications</t>
  </si>
  <si>
    <t>Servicios, Infraestructura y Aplicaciones</t>
  </si>
  <si>
    <t>Other Causes</t>
  </si>
  <si>
    <t>Otras causas</t>
  </si>
  <si>
    <t>Information</t>
  </si>
  <si>
    <t>Información</t>
  </si>
  <si>
    <t>Revision</t>
  </si>
  <si>
    <t>rev_section</t>
  </si>
  <si>
    <t>rev_plan</t>
  </si>
  <si>
    <t>rev_title</t>
  </si>
  <si>
    <t>Monthly Review</t>
  </si>
  <si>
    <t>Revisión Mensual</t>
  </si>
  <si>
    <t>Conquests</t>
  </si>
  <si>
    <t>Logros</t>
  </si>
  <si>
    <t>Learnings</t>
  </si>
  <si>
    <t>Aprendizajes</t>
  </si>
  <si>
    <t>Hábitos a cambiar</t>
  </si>
  <si>
    <t>Habits to be changed</t>
  </si>
  <si>
    <t>What needs to be improved</t>
  </si>
  <si>
    <t>Lo que necesita ser mejorado</t>
  </si>
  <si>
    <t>Reasons to Thank</t>
  </si>
  <si>
    <t>Razones para Agradecer</t>
  </si>
  <si>
    <t>Procesos</t>
  </si>
  <si>
    <t>Processes</t>
  </si>
  <si>
    <t>Organizational Structure</t>
  </si>
  <si>
    <t>Estructura Organizativa</t>
  </si>
  <si>
    <t>Culture, Ethics and Behavior</t>
  </si>
  <si>
    <t>Cultura, Ética y Comportamiento</t>
  </si>
  <si>
    <t>Principios, Políticas e Frames</t>
  </si>
  <si>
    <t>Principles, Policies, and Frameworks</t>
  </si>
  <si>
    <t>Prioritization</t>
  </si>
  <si>
    <t>pri_section</t>
  </si>
  <si>
    <t>pri_plan</t>
  </si>
  <si>
    <t>pri_title</t>
  </si>
  <si>
    <t>Priorização de Tarefas</t>
  </si>
  <si>
    <t>Priorización de Tareas</t>
  </si>
  <si>
    <t>Task Prioritization</t>
  </si>
  <si>
    <t>(Legacy of the previous month, new assignments, and resolutions for this month)</t>
  </si>
  <si>
    <t>(Legado del mes anterior, nuevas asignaciones y resoluciones para este mes)</t>
  </si>
  <si>
    <t>pri_leg</t>
  </si>
  <si>
    <t>Urgent</t>
  </si>
  <si>
    <t>Not Urgent</t>
  </si>
  <si>
    <t>No urgente</t>
  </si>
  <si>
    <t>Not important</t>
  </si>
  <si>
    <t>No importante</t>
  </si>
  <si>
    <t>pri_not_urg</t>
  </si>
  <si>
    <t>pri_not_imp</t>
  </si>
  <si>
    <t>Self-evaluation</t>
  </si>
  <si>
    <t>Autoevaluación</t>
  </si>
  <si>
    <t>Resolutions for the Month</t>
  </si>
  <si>
    <t>Resoluciones para el mês</t>
  </si>
  <si>
    <t>dat_section</t>
  </si>
  <si>
    <t>dat_plan</t>
  </si>
  <si>
    <t>dat_title</t>
  </si>
  <si>
    <t>Planner calculated for:</t>
  </si>
  <si>
    <t>Planificador calculado para:</t>
  </si>
  <si>
    <t>Locality name on the cover:</t>
  </si>
  <si>
    <t>Nombre de la localidad en la portada:</t>
  </si>
  <si>
    <t>Año:</t>
  </si>
  <si>
    <t>Locality:</t>
  </si>
  <si>
    <t>Localidad:</t>
  </si>
  <si>
    <t>Latitud:</t>
  </si>
  <si>
    <t>Longitud:</t>
  </si>
  <si>
    <t>Huso horario:</t>
  </si>
  <si>
    <t>Timezone:</t>
  </si>
  <si>
    <t>Gaurabda</t>
  </si>
  <si>
    <t>Relacionamentos</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</si>
  <si>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</si>
  <si>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</si>
  <si>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</si>
  <si>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</si>
  <si>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</si>
  <si>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</si>
  <si>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</si>
  <si>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</si>
  <si>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</si>
  <si>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</si>
  <si>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</si>
  <si>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</si>
  <si>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</si>
  <si>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</si>
  <si>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</si>
  <si>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</si>
  <si>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</si>
  <si>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</si>
  <si>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</si>
  <si>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</si>
  <si>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</si>
  <si>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</si>
  <si>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The Bhaktivedanta Book Trust International</t>
  </si>
  <si>
    <t>Founder-Acharya: His Divine Grace A.C. Bhaktivedanta Swami Prabhupada</t>
  </si>
  <si>
    <t xml:space="preserve">Rights and Permissions    Box 34074, Los Angeles, CA 90034 USA                               </t>
  </si>
  <si>
    <t>Phone:  1-800-927-4152 (toll free in the USA)</t>
  </si>
  <si>
    <t>Outside the US: +1 310 837-5283  ·  Fax: +1 310 837-1056</t>
  </si>
  <si>
    <t>Send us e-mail</t>
  </si>
  <si>
    <t>Permission for using BBT works</t>
  </si>
  <si>
    <t>We strongly believe in “fair use.” So if all you want to do is make fair-use</t>
  </si>
  <si>
    <t xml:space="preserve">quotations, please feel free. We love to be quoted. </t>
  </si>
  <si>
    <t>Are you a student or teacher? Want to make incidental use of a BBT work in the</t>
  </si>
  <si>
    <t>course of your studies or teaching? An image, perhaps. Or a page or so of text.</t>
  </si>
  <si>
    <t xml:space="preserve">By all means, just feel free. </t>
  </si>
  <si>
    <t>Again if you’re a student or teacher and you want to publish an occasional BBT</t>
  </si>
  <si>
    <t>image on your website in an academic context, be our guest. Just please add our</t>
  </si>
  <si>
    <t xml:space="preserve">copyright notice: </t>
  </si>
  <si>
    <t xml:space="preserve">        Artwork courtesy of The</t>
  </si>
  <si>
    <t xml:space="preserve">        Bhaktivedanta Book Trust</t>
  </si>
  <si>
    <t xml:space="preserve">        International, Inc.</t>
  </si>
  <si>
    <r>
      <t xml:space="preserve">        </t>
    </r>
    <r>
      <rPr>
        <u/>
        <sz val="12"/>
        <color indexed="12"/>
        <rFont val="Verdana"/>
        <family val="2"/>
      </rPr>
      <t>www.krishna.com</t>
    </r>
  </si>
  <si>
    <t>And in your notice, please make www.krishna.com a link.</t>
  </si>
  <si>
    <t xml:space="preserve"> For other uses, we ask you to first get our permission.</t>
  </si>
  <si>
    <t>· Want to use BBT images outside an academic context?</t>
  </si>
  <si>
    <t xml:space="preserve">· Or in a book or periodical? </t>
  </si>
  <si>
    <t xml:space="preserve">· Want to publish passages that go beyond fair use? </t>
  </si>
  <si>
    <t xml:space="preserve">· Or use BBT sounds, images, or text for something you’re going to sell? </t>
  </si>
  <si>
    <t xml:space="preserve">Please get in touch with us. </t>
  </si>
  <si>
    <t>Very often, all we’ll ask is a simple copyright notice. If you’re selling something,</t>
  </si>
  <si>
    <t xml:space="preserve">we may ask a very reasonable fee. </t>
  </si>
  <si>
    <t>Our contact info is at the top of this page. Or you can fill in our online request for</t>
  </si>
  <si>
    <t>permission.</t>
  </si>
  <si>
    <t>T H A N K   Y O U</t>
  </si>
  <si>
    <t>© 2005  The Bhaktivedanta Book Trust International. All rights reserved.</t>
  </si>
  <si>
    <t xml:space="preserve">Fundador-Acharya: Sua Divina Graça A. C. Bhaktivedanta Swami Prabhupada </t>
  </si>
  <si>
    <t>Direitos e permissões: Box 34074, Los Angeles, Ca 90034 EUA</t>
  </si>
  <si>
    <t>Telefone:1-800-927-4152 (ligação gratuita nos EUA)</t>
  </si>
  <si>
    <t>Fora dos E. U.: +1 310 837-5283 · Fax: +1 310 837-1056</t>
  </si>
  <si>
    <t>Mande-nos um e-mail.</t>
  </si>
  <si>
    <t>Permissão para uso dos trabalhos da BBT</t>
  </si>
  <si>
    <t xml:space="preserve">fazer justo-uso de citações, por favor sinta-se livre. Nós amamos ser citados. </t>
  </si>
  <si>
    <t>Você é um estudante ou professor? Quer fazer um uso incidental de um trabalho</t>
  </si>
  <si>
    <t>da BBT em seus estudos ou ensino? Uma imagem, talvez. Ou uma página e tanto</t>
  </si>
  <si>
    <t xml:space="preserve">de texto. Neste casos, simplesmente sinta-se livre. </t>
  </si>
  <si>
    <t>Novamente, se você for um estudante ou um professor e quiser publicar uma</t>
  </si>
  <si>
    <t>imagem ocasional da BBT em seu website, em um contexto acadêmico, seja</t>
  </si>
  <si>
    <t xml:space="preserve">nosso convidado. Por favor, apenas adicione nossa observação de copyright: </t>
  </si>
  <si>
    <t>Arte-final cortesia da</t>
  </si>
  <si>
    <t>The Bhaktivedanta Book</t>
  </si>
  <si>
    <t>Trust International, Inc.</t>
  </si>
  <si>
    <t>www.krishna.com.</t>
  </si>
  <si>
    <r>
      <t>E em sua observação, por favor faça de “</t>
    </r>
    <r>
      <rPr>
        <i/>
        <sz val="12"/>
        <color indexed="8"/>
        <rFont val="Verdana"/>
        <family val="2"/>
      </rPr>
      <t xml:space="preserve">www.krishna.com” </t>
    </r>
    <r>
      <rPr>
        <sz val="12"/>
        <color indexed="8"/>
        <rFont val="Verdana"/>
        <family val="2"/>
      </rPr>
      <t>um link.</t>
    </r>
  </si>
  <si>
    <t>Para outros usos, nós pedimos que primeiramente você pegue nossa permissão.</t>
  </si>
  <si>
    <t>· Quer usar imagens da BBT fora de um contexto acadêmico?</t>
  </si>
  <si>
    <t xml:space="preserve">· Ou em um livro ou periódico? </t>
  </si>
  <si>
    <t xml:space="preserve">· Quer publicar passagens que vão além do uso justo? </t>
  </si>
  <si>
    <t xml:space="preserve">· Ou usar sons, imagens ou texto da BBT para algo você está querendo vender? </t>
  </si>
  <si>
    <t xml:space="preserve">Por favor, converse conosco. </t>
  </si>
  <si>
    <t>Muito frequentemente, tudo que nós pediremos é uma observação de copyright</t>
  </si>
  <si>
    <t>simples. Se você estiver vendendo algo, nós podemos pedir uma taxa muito</t>
  </si>
  <si>
    <t xml:space="preserve">razoável. </t>
  </si>
  <si>
    <t xml:space="preserve">Nosso contato para informações está no alto desta página. Ou você pode </t>
  </si>
  <si>
    <t>preencher nosso pedido on line para a permissão.</t>
  </si>
  <si>
    <t>OBRIGADO</t>
  </si>
  <si>
    <t>© 2005 The Bhaktivedanta Book Trust International. Todos os direitos reservados.</t>
  </si>
  <si>
    <t>Nós acreditamos fortemente no "uso justo”. Assim se tudo que você quer fazer é</t>
  </si>
  <si>
    <t>Quotes from Bhagavad-gita As It Is, Srimad-Bhagavatam, Nectar of Instruction and Sri Isopanisad courtesy of The Bhaktivedanta Book Trust International, Inc. (www.krishna.com) Used with permission. ("fair use")</t>
  </si>
  <si>
    <t>Citações do Bhagavad-gita Como Ele É, Srimad-Bhagavatam, Nectar da Instrução and Sri Isopanisad cortesia da Bhaktivedanta Book Trust International, Inc. (www.krishna.com) Usado com permissão. ("uso justo")</t>
  </si>
  <si>
    <t>tit_bbt_works1</t>
  </si>
  <si>
    <t>tit_bbt_works2</t>
  </si>
  <si>
    <t>tit_bbt_works3</t>
  </si>
  <si>
    <t>tit_bbt_works4</t>
  </si>
  <si>
    <t>Citas dEl Bhagavad-gita Tal Como Es, Srimad-Bhagavatam, Néctar de la Instrucción y Sri Isopanisad, cortesía de The Bhaktivedanta Book Trust International, Inc. (www.krishna.com) Utilizado con permiso. ("uso justo")</t>
  </si>
  <si>
    <t>Agradeço a todos aqueles com quem tive a oportunidade de aprender,</t>
  </si>
  <si>
    <t>ao longo de minha vida:</t>
  </si>
  <si>
    <t xml:space="preserve"> - meus pais, minhas irmãs e os parentes próximos, que pacientemente me</t>
  </si>
  <si>
    <t xml:space="preserve">   apoiaram em minhas primeiras tentativas de interagir com este mundo</t>
  </si>
  <si>
    <t xml:space="preserve">   (e continuam apoiando);</t>
  </si>
  <si>
    <t xml:space="preserve"> - meus professores e colegas dos sistemas regulares de ensino;</t>
  </si>
  <si>
    <t xml:space="preserve"> - os amigos que encontrei ao longo da vida;</t>
  </si>
  <si>
    <t xml:space="preserve"> - os professores e alunos do sistema profissionalizante;</t>
  </si>
  <si>
    <t xml:space="preserve"> - os chefes e colegas de trabalho;</t>
  </si>
  <si>
    <t xml:space="preserve"> - os mestres e irmãos espirituais, das diversas denominações e correntes</t>
  </si>
  <si>
    <t xml:space="preserve">   de pensamento e doutrinas filosóficas pelas quais passei;</t>
  </si>
  <si>
    <t xml:space="preserve"> - a todos que, de uma forma ou de outra, compartilharam seus conhecimentos</t>
  </si>
  <si>
    <t xml:space="preserve">   e experiências comigo, inclusive na forma de livros, os quais</t>
  </si>
  <si>
    <t xml:space="preserve">   foram, e ainda são para mim, grande fonte de orientação e inspiração.</t>
  </si>
  <si>
    <t>Um agradecimento especial à Maharaj Dhanvantari Swami (Dr. Ivan Augusto L.</t>
  </si>
  <si>
    <t>Ribeiro), o qual tenho como meu Siksha Guru (mestre espiritual instrutor). Seu</t>
  </si>
  <si>
    <t>apoio e orientação foram fundamentais para a compreensão e consolidação dos</t>
  </si>
  <si>
    <t>ensinamentos de Srila Prabhupada, e sua seriedade, paciência e determinação no</t>
  </si>
  <si>
    <t>serviço devocional ao Senhor Krishna foram e continuam sendo nossa grande fonte</t>
  </si>
  <si>
    <t>de inspiração e entusiasmo.</t>
  </si>
  <si>
    <t>Tive o privilégio de conviver com Maharaj Dhanvantari e sua equipe do Gurukula</t>
  </si>
  <si>
    <t>em Nova Gokula Dhama (Pindamonhangaba, São Paulo, Brasil), durante os anos de</t>
  </si>
  <si>
    <t>1989 à 1991, período em que o Swami me salvou por diversas vezes da ilusão e da</t>
  </si>
  <si>
    <t>confusão mental (maya), e da ação nos modos inferiores da Natureza (tama guna e</t>
  </si>
  <si>
    <t>raja guna - os modos da ignorância e da paixão). Somente por sua tolerância e</t>
  </si>
  <si>
    <t xml:space="preserve">compaixão pude ser indicado a Srila Hirdayananda Goswami para iniciação, e seu </t>
  </si>
  <si>
    <t xml:space="preserve">exemplo pessoal de serviço ao meu Diksha Guru (mestre espiritual iniciador) forma </t>
  </si>
  <si>
    <t xml:space="preserve">o padrão que anelo um dia alcançar, com suas bênçãos, as bênçãos de Guru </t>
  </si>
  <si>
    <t>Maharaj e de Sri Sri Radha-Krishna.</t>
  </si>
  <si>
    <t>Por fim, agradeço a todos os devotos de Recife. Através de seu encorajamento,</t>
  </si>
  <si>
    <t>paciência e orientação, tornaram possível a execução deste serviço devocional.</t>
  </si>
  <si>
    <t>AGENDA VAISHNAVA</t>
  </si>
  <si>
    <t>Qualidade de Vida</t>
  </si>
  <si>
    <t>Calidad de vida</t>
  </si>
  <si>
    <t>PERMISSION FOR USING BBT WORKS</t>
  </si>
  <si>
    <t>PERMISSÃO PARA USO DOS TRABALHOS DA BBT</t>
  </si>
  <si>
    <t>PERMISO PARA USAR OBRAS DE LA BBT</t>
  </si>
  <si>
    <t>As células de tamanho grande nesta planilha, das células A1 a W29, representam um papel milimetrado grande.</t>
  </si>
  <si>
    <t>Projeto</t>
  </si>
  <si>
    <t>Motivo</t>
  </si>
  <si>
    <t>Nome Descritivo</t>
  </si>
  <si>
    <t>Prazo</t>
  </si>
  <si>
    <t>Progresso</t>
  </si>
  <si>
    <t>Etapas de Ação</t>
  </si>
  <si>
    <t>Início</t>
  </si>
  <si>
    <t>Conclusão</t>
  </si>
  <si>
    <t>Projetos</t>
  </si>
  <si>
    <t>Projects</t>
  </si>
  <si>
    <t>Proyectos</t>
  </si>
  <si>
    <t>pro_section</t>
  </si>
  <si>
    <t>pro_plan</t>
  </si>
  <si>
    <t>pro_title</t>
  </si>
  <si>
    <t>Project</t>
  </si>
  <si>
    <t>Proyecto</t>
  </si>
  <si>
    <t>Descriptive Name</t>
  </si>
  <si>
    <t>Reason</t>
  </si>
  <si>
    <t>Start</t>
  </si>
  <si>
    <t>Conclusion</t>
  </si>
  <si>
    <t>Action Steps</t>
  </si>
  <si>
    <t>Progress</t>
  </si>
  <si>
    <t>Term</t>
  </si>
  <si>
    <t>Nombre descriptivo</t>
  </si>
  <si>
    <t>Razón</t>
  </si>
  <si>
    <t>Conclusión</t>
  </si>
  <si>
    <t>Progreso</t>
  </si>
  <si>
    <t>Plazo</t>
  </si>
  <si>
    <t>Inicio</t>
  </si>
  <si>
    <t>Pasos de Acción</t>
  </si>
  <si>
    <t>pro_name</t>
  </si>
  <si>
    <t>pro_reason</t>
  </si>
  <si>
    <t>pro_start</t>
  </si>
  <si>
    <t>pro_conclusion</t>
  </si>
  <si>
    <t>pro_steps</t>
  </si>
  <si>
    <t>pro_progress</t>
  </si>
  <si>
    <t>pro_term</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</si>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</sst>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73">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8"/>
      <name val="Calibri"/>
      <family val="2"/>
    </font>
    <font>
      <b/>
      <sz val="19"/>
      <name val="Verdana"/>
      <family val="2"/>
    </font>
    <font>
      <sz val="10"/>
      <color theme="1"/>
      <name val="Calibri"/>
      <family val="2"/>
      <scheme val="minor"/>
    </font>
    <font>
      <sz val="12"/>
      <color theme="1"/>
      <name val="Calibri"/>
      <family val="2"/>
      <scheme val="minor"/>
    </font>
    <font>
      <sz val="12"/>
      <color rgb="FF000000"/>
      <name val="Arial"/>
      <family val="2"/>
    </font>
    <font>
      <u/>
      <sz val="10"/>
      <color indexed="12"/>
      <name val="Arial"/>
      <family val="2"/>
    </font>
    <font>
      <u/>
      <sz val="12"/>
      <color indexed="12"/>
      <name val="Verdana"/>
      <family val="2"/>
    </font>
    <font>
      <sz val="12"/>
      <color indexed="8"/>
      <name val="Verdana"/>
      <family val="2"/>
    </font>
    <font>
      <i/>
      <sz val="12"/>
      <color indexed="8"/>
      <name val="Verdana"/>
      <family val="2"/>
    </font>
    <font>
      <b/>
      <sz val="11"/>
      <color theme="1"/>
      <name val="Calibri"/>
      <family val="2"/>
      <scheme val="minor"/>
    </font>
    <font>
      <sz val="10"/>
      <color theme="0"/>
      <name val="Calibri"/>
      <family val="2"/>
      <scheme val="minor"/>
    </font>
    <font>
      <sz val="20"/>
      <name val="Verdana"/>
      <family val="2"/>
    </font>
  </fonts>
  <fills count="2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249977111117893"/>
        <bgColor indexed="64"/>
      </patternFill>
    </fill>
  </fills>
  <borders count="1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right/>
      <top style="thin">
        <color indexed="22"/>
      </top>
      <bottom/>
      <diagonal/>
    </border>
    <border>
      <left/>
      <right/>
      <top/>
      <bottom style="hair">
        <color rgb="FFC0C0C0"/>
      </bottom>
      <diagonal/>
    </border>
    <border>
      <left/>
      <right/>
      <top style="thin">
        <color rgb="FFC0C0C0"/>
      </top>
      <bottom/>
      <diagonal/>
    </border>
    <border>
      <left/>
      <right/>
      <top/>
      <bottom style="thin">
        <color rgb="FFC0C0C0"/>
      </bottom>
      <diagonal/>
    </border>
    <border>
      <left/>
      <right/>
      <top/>
      <bottom style="medium">
        <color rgb="FFC0C0C0"/>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style="thin">
        <color indexed="64"/>
      </top>
      <bottom style="thin">
        <color indexed="64"/>
      </bottom>
      <diagonal/>
    </border>
    <border>
      <left/>
      <right style="thin">
        <color rgb="FFC0C0C0"/>
      </right>
      <top style="thin">
        <color rgb="FFC0C0C0"/>
      </top>
      <bottom style="thin">
        <color rgb="FFC0C0C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6795556505021"/>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C0C0C0"/>
      </left>
      <right/>
      <top style="medium">
        <color rgb="FFC0C0C0"/>
      </top>
      <bottom style="thin">
        <color rgb="FFC0C0C0"/>
      </bottom>
      <diagonal/>
    </border>
    <border>
      <left/>
      <right style="medium">
        <color rgb="FFC0C0C0"/>
      </right>
      <top style="medium">
        <color rgb="FFC0C0C0"/>
      </top>
      <bottom style="thin">
        <color rgb="FFC0C0C0"/>
      </bottom>
      <diagonal/>
    </border>
    <border>
      <left style="medium">
        <color rgb="FFC0C0C0"/>
      </left>
      <right/>
      <top style="thin">
        <color rgb="FFC0C0C0"/>
      </top>
      <bottom style="thin">
        <color rgb="FFC0C0C0"/>
      </bottom>
      <diagonal/>
    </border>
    <border>
      <left/>
      <right style="medium">
        <color rgb="FFC0C0C0"/>
      </right>
      <top style="thin">
        <color rgb="FFC0C0C0"/>
      </top>
      <bottom style="thin">
        <color rgb="FFC0C0C0"/>
      </bottom>
      <diagonal/>
    </border>
    <border>
      <left style="medium">
        <color rgb="FFC0C0C0"/>
      </left>
      <right/>
      <top style="thin">
        <color rgb="FFC0C0C0"/>
      </top>
      <bottom style="medium">
        <color rgb="FFC0C0C0"/>
      </bottom>
      <diagonal/>
    </border>
    <border>
      <left/>
      <right style="medium">
        <color rgb="FFC0C0C0"/>
      </right>
      <top style="thin">
        <color rgb="FFC0C0C0"/>
      </top>
      <bottom style="medium">
        <color rgb="FFC0C0C0"/>
      </bottom>
      <diagonal/>
    </border>
    <border>
      <left/>
      <right style="thin">
        <color rgb="FFC0C0C0"/>
      </right>
      <top style="medium">
        <color rgb="FFC0C0C0"/>
      </top>
      <bottom style="thin">
        <color rgb="FFC0C0C0"/>
      </bottom>
      <diagonal/>
    </border>
    <border>
      <left style="thin">
        <color rgb="FFC0C0C0"/>
      </left>
      <right style="thin">
        <color rgb="FFC0C0C0"/>
      </right>
      <top style="medium">
        <color rgb="FFC0C0C0"/>
      </top>
      <bottom style="thin">
        <color rgb="FFC0C0C0"/>
      </bottom>
      <diagonal/>
    </border>
    <border>
      <left style="thin">
        <color rgb="FFC0C0C0"/>
      </left>
      <right/>
      <top style="medium">
        <color rgb="FFC0C0C0"/>
      </top>
      <bottom style="thin">
        <color rgb="FFC0C0C0"/>
      </bottom>
      <diagonal/>
    </border>
    <border>
      <left/>
      <right style="thin">
        <color rgb="FFC0C0C0"/>
      </right>
      <top style="thin">
        <color rgb="FFC0C0C0"/>
      </top>
      <bottom style="medium">
        <color rgb="FFC0C0C0"/>
      </bottom>
      <diagonal/>
    </border>
    <border>
      <left style="thin">
        <color rgb="FFC0C0C0"/>
      </left>
      <right style="thin">
        <color rgb="FFC0C0C0"/>
      </right>
      <top style="thin">
        <color rgb="FFC0C0C0"/>
      </top>
      <bottom style="medium">
        <color rgb="FFC0C0C0"/>
      </bottom>
      <diagonal/>
    </border>
    <border>
      <left style="thin">
        <color rgb="FFC0C0C0"/>
      </left>
      <right/>
      <top style="thin">
        <color rgb="FFC0C0C0"/>
      </top>
      <bottom style="medium">
        <color rgb="FFC0C0C0"/>
      </bottom>
      <diagonal/>
    </border>
    <border>
      <left/>
      <right style="medium">
        <color rgb="FFC0C0C0"/>
      </right>
      <top style="medium">
        <color rgb="FFC0C0C0"/>
      </top>
      <bottom style="thin">
        <color indexed="64"/>
      </bottom>
      <diagonal/>
    </border>
    <border>
      <left/>
      <right style="medium">
        <color rgb="FFC0C0C0"/>
      </right>
      <top style="thin">
        <color indexed="64"/>
      </top>
      <bottom style="thin">
        <color indexed="64"/>
      </bottom>
      <diagonal/>
    </border>
    <border>
      <left/>
      <right style="medium">
        <color rgb="FFC0C0C0"/>
      </right>
      <top style="thin">
        <color indexed="64"/>
      </top>
      <bottom/>
      <diagonal/>
    </border>
    <border>
      <left style="medium">
        <color rgb="FFC0C0C0"/>
      </left>
      <right/>
      <top/>
      <bottom style="medium">
        <color rgb="FFC0C0C0"/>
      </bottom>
      <diagonal/>
    </border>
    <border>
      <left style="dashed">
        <color rgb="FFC0C0C0"/>
      </left>
      <right style="dashed">
        <color rgb="FFC0C0C0"/>
      </right>
      <top style="dashed">
        <color rgb="FFC0C0C0"/>
      </top>
      <bottom/>
      <diagonal/>
    </border>
    <border>
      <left style="dashed">
        <color rgb="FFC0C0C0"/>
      </left>
      <right style="dashed">
        <color rgb="FFC0C0C0"/>
      </right>
      <top/>
      <bottom/>
      <diagonal/>
    </border>
    <border>
      <left style="dashed">
        <color rgb="FFC0C0C0"/>
      </left>
      <right style="dashed">
        <color rgb="FFC0C0C0"/>
      </right>
      <top/>
      <bottom style="thin">
        <color rgb="FFC0C0C0"/>
      </bottom>
      <diagonal/>
    </border>
    <border>
      <left style="dashed">
        <color rgb="FFC0C0C0"/>
      </left>
      <right style="thin">
        <color rgb="FFC0C0C0"/>
      </right>
      <top style="dashed">
        <color rgb="FFC0C0C0"/>
      </top>
      <bottom/>
      <diagonal/>
    </border>
    <border>
      <left style="thin">
        <color theme="0" tint="-0.14993743705557422"/>
      </left>
      <right/>
      <top style="thin">
        <color theme="0" tint="-0.14990691854609822"/>
      </top>
      <bottom style="thin">
        <color theme="0" tint="-0.14996795556505021"/>
      </bottom>
      <diagonal/>
    </border>
    <border>
      <left/>
      <right/>
      <top style="thin">
        <color theme="0" tint="-0.14990691854609822"/>
      </top>
      <bottom style="thin">
        <color theme="0" tint="-0.14996795556505021"/>
      </bottom>
      <diagonal/>
    </border>
    <border>
      <left/>
      <right style="thin">
        <color theme="0" tint="-0.14990691854609822"/>
      </right>
      <top style="thin">
        <color theme="0" tint="-0.14990691854609822"/>
      </top>
      <bottom style="thin">
        <color theme="0" tint="-0.14996795556505021"/>
      </bottom>
      <diagonal/>
    </border>
    <border>
      <left style="thin">
        <color theme="0" tint="-0.14990691854609822"/>
      </left>
      <right/>
      <top style="thin">
        <color theme="0" tint="-0.14990691854609822"/>
      </top>
      <bottom style="thin">
        <color theme="0" tint="-0.14996795556505021"/>
      </bottom>
      <diagonal/>
    </border>
  </borders>
  <cellStyleXfs count="6">
    <xf numFmtId="0" fontId="0" fillId="0" borderId="0"/>
    <xf numFmtId="0" fontId="5" fillId="0" borderId="0"/>
    <xf numFmtId="0" fontId="6" fillId="0" borderId="0"/>
    <xf numFmtId="0" fontId="66" fillId="0" borderId="0" applyNumberFormat="0" applyFill="0" applyBorder="0" applyAlignment="0" applyProtection="0">
      <alignment vertical="top"/>
      <protection locked="0"/>
    </xf>
    <xf numFmtId="0" fontId="59" fillId="0" borderId="101"/>
    <xf numFmtId="0" fontId="59" fillId="0" borderId="0"/>
  </cellStyleXfs>
  <cellXfs count="806">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6" xfId="2" applyNumberFormat="1" applyFont="1" applyBorder="1" applyAlignment="1">
      <alignment horizontal="left" vertical="center"/>
    </xf>
    <xf numFmtId="164" fontId="12" fillId="0" borderId="17" xfId="2" applyNumberFormat="1" applyFont="1" applyBorder="1" applyAlignment="1">
      <alignment horizontal="left" vertical="center"/>
    </xf>
    <xf numFmtId="164" fontId="12" fillId="0" borderId="17" xfId="2" applyNumberFormat="1" applyFont="1" applyBorder="1" applyAlignment="1" applyProtection="1">
      <alignment horizontal="left" vertical="center"/>
      <protection locked="0"/>
    </xf>
    <xf numFmtId="14" fontId="6" fillId="0" borderId="17" xfId="2" applyNumberFormat="1" applyBorder="1" applyAlignment="1" applyProtection="1">
      <alignment horizontal="left" vertical="center" wrapText="1"/>
      <protection locked="0"/>
    </xf>
    <xf numFmtId="164" fontId="12" fillId="0" borderId="18"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7" xfId="2" applyNumberFormat="1" applyFont="1" applyBorder="1" applyAlignment="1">
      <alignment vertical="center"/>
    </xf>
    <xf numFmtId="164" fontId="12" fillId="0" borderId="17" xfId="2" applyNumberFormat="1" applyFont="1" applyBorder="1" applyAlignment="1">
      <alignment horizontal="right" vertical="center"/>
    </xf>
    <xf numFmtId="164" fontId="12" fillId="0" borderId="17" xfId="2" applyNumberFormat="1" applyFont="1" applyBorder="1" applyAlignment="1" applyProtection="1">
      <alignment horizontal="right" vertical="center"/>
      <protection locked="0"/>
    </xf>
    <xf numFmtId="14" fontId="6" fillId="0" borderId="17"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19" xfId="1" applyFont="1" applyBorder="1" applyProtection="1">
      <protection locked="0"/>
    </xf>
    <xf numFmtId="164" fontId="12" fillId="0" borderId="16" xfId="2" applyNumberFormat="1" applyFont="1" applyBorder="1" applyAlignment="1">
      <alignment vertical="center"/>
    </xf>
    <xf numFmtId="164" fontId="12" fillId="0" borderId="17" xfId="2" applyNumberFormat="1" applyFont="1" applyBorder="1" applyAlignment="1" applyProtection="1">
      <alignment vertical="center"/>
      <protection locked="0"/>
    </xf>
    <xf numFmtId="164" fontId="12" fillId="0" borderId="18" xfId="2" applyNumberFormat="1" applyFont="1" applyBorder="1" applyAlignment="1" applyProtection="1">
      <alignment vertical="center"/>
      <protection locked="0"/>
    </xf>
    <xf numFmtId="164" fontId="12" fillId="0" borderId="17" xfId="2" quotePrefix="1" applyNumberFormat="1" applyFont="1" applyBorder="1" applyAlignment="1">
      <alignment horizontal="center" vertical="center"/>
    </xf>
    <xf numFmtId="164" fontId="12" fillId="0" borderId="20" xfId="2" applyNumberFormat="1" applyFont="1" applyBorder="1" applyAlignment="1">
      <alignment horizontal="left" vertical="center"/>
    </xf>
    <xf numFmtId="164" fontId="12" fillId="0" borderId="21" xfId="2" applyNumberFormat="1" applyFont="1" applyBorder="1" applyAlignment="1">
      <alignment horizontal="left" vertical="center"/>
    </xf>
    <xf numFmtId="164" fontId="12" fillId="0" borderId="21" xfId="2" applyNumberFormat="1" applyFont="1" applyBorder="1" applyAlignment="1" applyProtection="1">
      <alignment horizontal="left" vertical="center"/>
      <protection locked="0"/>
    </xf>
    <xf numFmtId="14" fontId="6" fillId="0" borderId="21" xfId="2" applyNumberFormat="1" applyBorder="1" applyAlignment="1" applyProtection="1">
      <alignment horizontal="left" vertical="center" wrapText="1"/>
      <protection locked="0"/>
    </xf>
    <xf numFmtId="164" fontId="12" fillId="0" borderId="22"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5" xfId="2" applyFont="1" applyBorder="1" applyAlignment="1">
      <alignment vertical="center"/>
    </xf>
    <xf numFmtId="164" fontId="12" fillId="0" borderId="15" xfId="2" applyNumberFormat="1" applyFont="1" applyBorder="1" applyAlignment="1">
      <alignment horizontal="left" vertical="center"/>
    </xf>
    <xf numFmtId="14" fontId="6" fillId="0" borderId="15" xfId="2" applyNumberFormat="1" applyBorder="1" applyAlignment="1">
      <alignment horizontal="left" vertical="center" wrapText="1"/>
    </xf>
    <xf numFmtId="14" fontId="12" fillId="0" borderId="15" xfId="2" applyNumberFormat="1" applyFont="1" applyBorder="1" applyAlignment="1">
      <alignment horizontal="left" vertical="center"/>
    </xf>
    <xf numFmtId="14" fontId="12" fillId="0" borderId="15" xfId="2" applyNumberFormat="1" applyFont="1" applyBorder="1" applyAlignment="1">
      <alignment horizontal="left" vertical="center" wrapText="1"/>
    </xf>
    <xf numFmtId="14" fontId="12" fillId="0" borderId="15" xfId="2" applyNumberFormat="1" applyFont="1" applyBorder="1" applyAlignment="1" applyProtection="1">
      <alignment horizontal="left" vertical="center" wrapText="1"/>
      <protection locked="0"/>
    </xf>
    <xf numFmtId="164" fontId="12" fillId="0" borderId="18" xfId="2" applyNumberFormat="1" applyFont="1" applyBorder="1" applyAlignment="1">
      <alignment horizontal="left" vertical="center"/>
    </xf>
    <xf numFmtId="164" fontId="12" fillId="0" borderId="16" xfId="2" applyNumberFormat="1" applyFont="1" applyBorder="1" applyAlignment="1">
      <alignment horizontal="right" vertical="center"/>
    </xf>
    <xf numFmtId="164" fontId="12" fillId="0" borderId="17" xfId="2" applyNumberFormat="1" applyFont="1" applyBorder="1" applyAlignment="1" applyProtection="1">
      <alignment horizontal="left" vertical="top"/>
      <protection locked="0"/>
    </xf>
    <xf numFmtId="0" fontId="6" fillId="0" borderId="17" xfId="2" applyBorder="1" applyAlignment="1" applyProtection="1">
      <alignment horizontal="left" vertical="center"/>
      <protection locked="0"/>
    </xf>
    <xf numFmtId="0" fontId="6" fillId="0" borderId="18"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3" xfId="1" applyFont="1" applyBorder="1" applyAlignment="1">
      <alignment horizontal="center" vertical="center"/>
    </xf>
    <xf numFmtId="0" fontId="4" fillId="0" borderId="23" xfId="1" applyFont="1" applyBorder="1" applyAlignment="1">
      <alignment horizontal="center" vertical="center" wrapText="1"/>
    </xf>
    <xf numFmtId="0" fontId="5" fillId="0" borderId="1" xfId="1" applyBorder="1"/>
    <xf numFmtId="0" fontId="12" fillId="0" borderId="16" xfId="1" applyFont="1" applyBorder="1"/>
    <xf numFmtId="0" fontId="12" fillId="0" borderId="17" xfId="1" applyFont="1" applyBorder="1"/>
    <xf numFmtId="0" fontId="12" fillId="0" borderId="18" xfId="1" applyFont="1" applyBorder="1"/>
    <xf numFmtId="0" fontId="5" fillId="0" borderId="8" xfId="1" applyBorder="1"/>
    <xf numFmtId="0" fontId="5" fillId="0" borderId="12" xfId="1" applyBorder="1"/>
    <xf numFmtId="0" fontId="5" fillId="0" borderId="4" xfId="1" applyBorder="1"/>
    <xf numFmtId="165" fontId="14" fillId="0" borderId="23" xfId="1" applyNumberFormat="1" applyFont="1" applyBorder="1" applyAlignment="1" applyProtection="1">
      <alignment horizontal="center"/>
      <protection locked="0"/>
    </xf>
    <xf numFmtId="166" fontId="14" fillId="0" borderId="23" xfId="1" applyNumberFormat="1" applyFont="1" applyBorder="1" applyAlignment="1">
      <alignment horizontal="center"/>
    </xf>
    <xf numFmtId="0" fontId="14" fillId="0" borderId="23" xfId="1" applyFont="1" applyBorder="1" applyProtection="1">
      <protection locked="0"/>
    </xf>
    <xf numFmtId="0" fontId="14" fillId="0" borderId="23" xfId="1" applyFont="1" applyBorder="1"/>
    <xf numFmtId="166" fontId="14" fillId="0" borderId="23"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3" xfId="1" applyFont="1" applyBorder="1" applyAlignment="1" applyProtection="1">
      <alignment horizontal="center"/>
      <protection locked="0"/>
    </xf>
    <xf numFmtId="0" fontId="12" fillId="0" borderId="18" xfId="1" applyFont="1" applyBorder="1" applyAlignment="1">
      <alignment horizontal="center"/>
    </xf>
    <xf numFmtId="165" fontId="14" fillId="0" borderId="23" xfId="1" applyNumberFormat="1" applyFont="1" applyBorder="1" applyAlignment="1">
      <alignment horizontal="center"/>
    </xf>
    <xf numFmtId="0" fontId="14" fillId="0" borderId="0" xfId="2" applyFont="1" applyAlignment="1">
      <alignment vertical="center"/>
    </xf>
    <xf numFmtId="0" fontId="14" fillId="0" borderId="23" xfId="1" applyFont="1" applyBorder="1" applyAlignment="1">
      <alignment horizontal="center"/>
    </xf>
    <xf numFmtId="0" fontId="10" fillId="0" borderId="0" xfId="1" applyFont="1" applyAlignment="1">
      <alignment vertical="center"/>
    </xf>
    <xf numFmtId="0" fontId="13" fillId="5" borderId="13" xfId="2" applyFont="1" applyFill="1" applyBorder="1" applyAlignment="1">
      <alignment vertical="center"/>
    </xf>
    <xf numFmtId="14" fontId="6" fillId="0" borderId="24" xfId="1" applyNumberFormat="1" applyFont="1" applyBorder="1"/>
    <xf numFmtId="0" fontId="18" fillId="9" borderId="25" xfId="2" applyFont="1" applyFill="1" applyBorder="1" applyAlignment="1">
      <alignment horizontal="center" vertical="center"/>
    </xf>
    <xf numFmtId="164" fontId="19" fillId="9" borderId="26" xfId="2" applyNumberFormat="1" applyFont="1" applyFill="1" applyBorder="1" applyAlignment="1">
      <alignment vertical="center"/>
    </xf>
    <xf numFmtId="0" fontId="19" fillId="9" borderId="26" xfId="2" applyFont="1" applyFill="1" applyBorder="1" applyAlignment="1">
      <alignment horizontal="center" vertical="center"/>
    </xf>
    <xf numFmtId="0" fontId="2" fillId="0" borderId="0" xfId="2" applyFont="1" applyAlignment="1">
      <alignment horizontal="center" vertical="center"/>
    </xf>
    <xf numFmtId="0" fontId="2" fillId="0" borderId="28"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29"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0" fontId="8" fillId="0" borderId="0" xfId="2" applyFont="1" applyAlignment="1">
      <alignment horizontal="right" vertical="center"/>
    </xf>
    <xf numFmtId="0" fontId="6" fillId="0" borderId="30"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1"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0" fontId="6" fillId="0" borderId="32" xfId="2" applyBorder="1" applyAlignment="1">
      <alignment horizontal="center" vertical="center"/>
    </xf>
    <xf numFmtId="0" fontId="6" fillId="0" borderId="24" xfId="2" applyBorder="1" applyAlignment="1">
      <alignment horizontal="center" vertical="center"/>
    </xf>
    <xf numFmtId="167" fontId="8" fillId="11" borderId="24" xfId="2" applyNumberFormat="1" applyFont="1" applyFill="1" applyBorder="1" applyAlignment="1">
      <alignment horizontal="center" vertical="center"/>
    </xf>
    <xf numFmtId="167" fontId="6" fillId="11" borderId="33"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5" xfId="2" applyFont="1" applyFill="1" applyBorder="1" applyAlignment="1">
      <alignment horizontal="center" vertical="center"/>
    </xf>
    <xf numFmtId="0" fontId="6" fillId="0" borderId="0" xfId="2" applyAlignment="1">
      <alignment vertical="center"/>
    </xf>
    <xf numFmtId="0" fontId="22" fillId="5" borderId="13"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5" xfId="2" applyFont="1" applyBorder="1" applyAlignment="1">
      <alignment horizontal="right"/>
    </xf>
    <xf numFmtId="0" fontId="25" fillId="0" borderId="15" xfId="2" applyFont="1" applyBorder="1" applyAlignment="1">
      <alignment horizontal="right"/>
    </xf>
    <xf numFmtId="0" fontId="13" fillId="0" borderId="19" xfId="2" applyFont="1" applyBorder="1" applyAlignment="1">
      <alignment vertical="center"/>
    </xf>
    <xf numFmtId="0" fontId="13" fillId="0" borderId="35" xfId="2" applyFont="1" applyBorder="1" applyAlignment="1">
      <alignment vertical="center"/>
    </xf>
    <xf numFmtId="0" fontId="6" fillId="0" borderId="37" xfId="2" applyBorder="1" applyAlignment="1">
      <alignment vertical="center"/>
    </xf>
    <xf numFmtId="0" fontId="13" fillId="0" borderId="38" xfId="2" applyFont="1" applyBorder="1" applyAlignment="1">
      <alignment vertical="center"/>
    </xf>
    <xf numFmtId="0" fontId="13" fillId="0" borderId="37" xfId="2" applyFont="1" applyBorder="1" applyAlignment="1">
      <alignment vertical="center"/>
    </xf>
    <xf numFmtId="0" fontId="6" fillId="0" borderId="34" xfId="2" applyBorder="1" applyAlignment="1">
      <alignment vertical="center"/>
    </xf>
    <xf numFmtId="0" fontId="13" fillId="0" borderId="34" xfId="2" applyFont="1" applyBorder="1" applyAlignment="1">
      <alignment vertical="center"/>
    </xf>
    <xf numFmtId="0" fontId="13" fillId="0" borderId="39" xfId="2" applyFont="1" applyBorder="1" applyAlignment="1">
      <alignment vertical="center"/>
    </xf>
    <xf numFmtId="0" fontId="13" fillId="0" borderId="40" xfId="2" applyFont="1" applyBorder="1" applyAlignment="1">
      <alignment vertical="center"/>
    </xf>
    <xf numFmtId="0" fontId="6" fillId="0" borderId="15" xfId="2" applyBorder="1" applyAlignment="1">
      <alignment vertical="center"/>
    </xf>
    <xf numFmtId="0" fontId="25" fillId="0" borderId="0" xfId="2" applyFont="1" applyAlignment="1">
      <alignment horizontal="right"/>
    </xf>
    <xf numFmtId="0" fontId="13" fillId="0" borderId="41" xfId="2" applyFont="1" applyBorder="1" applyAlignment="1">
      <alignment vertical="center"/>
    </xf>
    <xf numFmtId="0" fontId="13" fillId="0" borderId="42" xfId="2" applyFont="1" applyBorder="1" applyAlignment="1">
      <alignment vertical="center"/>
    </xf>
    <xf numFmtId="0" fontId="13" fillId="0" borderId="43" xfId="2" applyFont="1" applyBorder="1" applyAlignment="1">
      <alignment vertical="center"/>
    </xf>
    <xf numFmtId="0" fontId="13" fillId="0" borderId="44" xfId="2" applyFont="1" applyBorder="1" applyAlignment="1">
      <alignment vertical="center"/>
    </xf>
    <xf numFmtId="0" fontId="6" fillId="0" borderId="36" xfId="2" applyBorder="1" applyAlignment="1">
      <alignment vertical="center"/>
    </xf>
    <xf numFmtId="0" fontId="13" fillId="0" borderId="45" xfId="2" applyFont="1" applyBorder="1" applyAlignment="1">
      <alignment vertical="center"/>
    </xf>
    <xf numFmtId="0" fontId="13" fillId="0" borderId="36"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5" xfId="2" applyFont="1" applyBorder="1" applyAlignment="1">
      <alignment vertical="center"/>
    </xf>
    <xf numFmtId="0" fontId="17" fillId="0" borderId="15"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3" xfId="2" applyFill="1" applyBorder="1" applyAlignment="1">
      <alignment vertical="center"/>
    </xf>
    <xf numFmtId="0" fontId="6" fillId="10" borderId="33" xfId="2" applyFill="1" applyBorder="1" applyAlignment="1">
      <alignment horizontal="center" vertical="center"/>
    </xf>
    <xf numFmtId="0" fontId="6" fillId="10" borderId="32" xfId="2" applyFill="1" applyBorder="1" applyAlignment="1">
      <alignment horizontal="center" vertical="center"/>
    </xf>
    <xf numFmtId="164" fontId="8" fillId="0" borderId="39" xfId="2" applyNumberFormat="1" applyFont="1" applyBorder="1" applyAlignment="1">
      <alignment horizontal="center" vertical="center"/>
    </xf>
    <xf numFmtId="164" fontId="8" fillId="0" borderId="40" xfId="2" applyNumberFormat="1" applyFont="1" applyBorder="1" applyAlignment="1">
      <alignment horizontal="center" vertical="center"/>
    </xf>
    <xf numFmtId="164" fontId="8" fillId="0" borderId="15" xfId="2" applyNumberFormat="1" applyFont="1" applyBorder="1" applyAlignment="1">
      <alignment horizontal="center" vertical="center"/>
    </xf>
    <xf numFmtId="0" fontId="6" fillId="10" borderId="30" xfId="2" applyFill="1" applyBorder="1" applyAlignment="1">
      <alignment horizontal="center" vertical="center"/>
    </xf>
    <xf numFmtId="164" fontId="8" fillId="0" borderId="19" xfId="2" applyNumberFormat="1" applyFont="1" applyBorder="1" applyAlignment="1">
      <alignment horizontal="center" vertical="center"/>
    </xf>
    <xf numFmtId="164" fontId="8" fillId="0" borderId="35"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5" xfId="2" applyFont="1" applyBorder="1" applyAlignment="1">
      <alignment horizontal="left" vertical="center"/>
    </xf>
    <xf numFmtId="0" fontId="2" fillId="10" borderId="31" xfId="2" applyFont="1" applyFill="1" applyBorder="1" applyAlignment="1">
      <alignment horizontal="center" vertical="center"/>
    </xf>
    <xf numFmtId="0" fontId="2" fillId="10" borderId="30" xfId="2" applyFont="1" applyFill="1" applyBorder="1" applyAlignment="1">
      <alignment horizontal="center" vertical="center"/>
    </xf>
    <xf numFmtId="0" fontId="2" fillId="0" borderId="30" xfId="2" applyFont="1" applyBorder="1" applyAlignment="1">
      <alignment horizontal="center" vertical="center"/>
    </xf>
    <xf numFmtId="0" fontId="2" fillId="0" borderId="19" xfId="2" applyFont="1" applyBorder="1" applyAlignment="1">
      <alignment horizontal="center" vertical="center"/>
    </xf>
    <xf numFmtId="0" fontId="2" fillId="0" borderId="35" xfId="2" applyFont="1" applyBorder="1" applyAlignment="1">
      <alignment horizontal="center" vertical="center"/>
    </xf>
    <xf numFmtId="0" fontId="22" fillId="0" borderId="0" xfId="2" applyFont="1" applyAlignment="1">
      <alignment vertical="center"/>
    </xf>
    <xf numFmtId="0" fontId="30" fillId="9" borderId="49" xfId="2" applyFont="1" applyFill="1" applyBorder="1" applyAlignment="1">
      <alignment horizontal="center" vertical="center"/>
    </xf>
    <xf numFmtId="164" fontId="31" fillId="0" borderId="19" xfId="2" applyNumberFormat="1" applyFont="1" applyBorder="1" applyAlignment="1">
      <alignment horizontal="center" vertical="center"/>
    </xf>
    <xf numFmtId="164" fontId="31" fillId="0" borderId="35"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28" xfId="2" applyFont="1" applyFill="1" applyBorder="1" applyAlignment="1">
      <alignment horizontal="center" vertical="center"/>
    </xf>
    <xf numFmtId="0" fontId="22" fillId="0" borderId="0" xfId="2" applyFont="1" applyAlignment="1">
      <alignment horizontal="left" vertical="center"/>
    </xf>
    <xf numFmtId="0" fontId="2" fillId="0" borderId="39" xfId="2" applyFont="1" applyBorder="1" applyAlignment="1">
      <alignment horizontal="center" vertical="center"/>
    </xf>
    <xf numFmtId="0" fontId="2" fillId="0" borderId="15" xfId="2" applyFont="1" applyBorder="1" applyAlignment="1">
      <alignment horizontal="center" vertical="center"/>
    </xf>
    <xf numFmtId="0" fontId="2" fillId="0" borderId="40" xfId="2" applyFont="1" applyBorder="1" applyAlignment="1">
      <alignment horizontal="center" vertical="center"/>
    </xf>
    <xf numFmtId="0" fontId="22" fillId="0" borderId="15" xfId="2" applyFont="1" applyBorder="1" applyAlignment="1">
      <alignment vertical="center"/>
    </xf>
    <xf numFmtId="0" fontId="18" fillId="9" borderId="27" xfId="2" applyFont="1" applyFill="1" applyBorder="1" applyAlignment="1">
      <alignment horizontal="center" vertical="center"/>
    </xf>
    <xf numFmtId="0" fontId="18" fillId="9" borderId="26"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49" xfId="2" applyFont="1" applyFill="1" applyBorder="1" applyAlignment="1">
      <alignment horizontal="center" vertical="center"/>
    </xf>
    <xf numFmtId="164" fontId="31" fillId="0" borderId="39" xfId="2" applyNumberFormat="1" applyFont="1" applyBorder="1" applyAlignment="1">
      <alignment horizontal="center" vertical="center"/>
    </xf>
    <xf numFmtId="164" fontId="31" fillId="0" borderId="40" xfId="2" applyNumberFormat="1" applyFont="1" applyBorder="1" applyAlignment="1">
      <alignment horizontal="center" vertical="center"/>
    </xf>
    <xf numFmtId="164" fontId="31" fillId="0" borderId="15" xfId="2" applyNumberFormat="1" applyFont="1" applyBorder="1" applyAlignment="1">
      <alignment horizontal="center" vertical="center"/>
    </xf>
    <xf numFmtId="0" fontId="18" fillId="9" borderId="50" xfId="2" applyFont="1" applyFill="1" applyBorder="1" applyAlignment="1">
      <alignment horizontal="center" vertical="center"/>
    </xf>
    <xf numFmtId="0" fontId="32" fillId="0" borderId="0" xfId="2" applyFont="1" applyAlignment="1">
      <alignment horizontal="right" vertical="center" wrapText="1"/>
    </xf>
    <xf numFmtId="0" fontId="32" fillId="0" borderId="38"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1" xfId="2" applyFont="1" applyBorder="1" applyAlignment="1">
      <alignment vertical="center"/>
    </xf>
    <xf numFmtId="0" fontId="13" fillId="0" borderId="52" xfId="2" applyFont="1" applyBorder="1" applyAlignment="1">
      <alignment vertical="center"/>
    </xf>
    <xf numFmtId="0" fontId="13" fillId="0" borderId="53" xfId="2" applyFont="1" applyBorder="1" applyAlignment="1">
      <alignment vertical="center"/>
    </xf>
    <xf numFmtId="0" fontId="6" fillId="0" borderId="53" xfId="2" applyBorder="1" applyAlignment="1">
      <alignment vertical="center"/>
    </xf>
    <xf numFmtId="0" fontId="34" fillId="0" borderId="45"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5" fillId="0" borderId="0" xfId="1" applyFont="1"/>
    <xf numFmtId="0" fontId="43" fillId="0" borderId="0" xfId="2" applyFont="1" applyAlignment="1">
      <alignment vertical="center"/>
    </xf>
    <xf numFmtId="0" fontId="43" fillId="0" borderId="0" xfId="2" applyFont="1" applyAlignment="1" applyProtection="1">
      <alignment horizontal="right" vertical="center"/>
      <protection locked="0"/>
    </xf>
    <xf numFmtId="0" fontId="13" fillId="0" borderId="0" xfId="1" applyFont="1"/>
    <xf numFmtId="0" fontId="17" fillId="0" borderId="15" xfId="2" applyFont="1" applyBorder="1" applyAlignment="1">
      <alignment horizontal="left" vertical="top"/>
    </xf>
    <xf numFmtId="0" fontId="17" fillId="0" borderId="39" xfId="2" applyFont="1" applyBorder="1" applyAlignment="1">
      <alignment vertical="top"/>
    </xf>
    <xf numFmtId="0" fontId="17" fillId="0" borderId="40" xfId="2" applyFont="1" applyBorder="1" applyAlignment="1">
      <alignment vertical="top"/>
    </xf>
    <xf numFmtId="0" fontId="17" fillId="0" borderId="15" xfId="2" applyFont="1" applyBorder="1" applyAlignment="1">
      <alignment horizontal="right" vertical="top"/>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wrapText="1"/>
    </xf>
    <xf numFmtId="14" fontId="13" fillId="0" borderId="16" xfId="2" applyNumberFormat="1" applyFont="1" applyBorder="1" applyAlignment="1">
      <alignment horizontal="left" vertical="center" wrapText="1"/>
    </xf>
    <xf numFmtId="14" fontId="13" fillId="0" borderId="17" xfId="2" applyNumberFormat="1" applyFont="1" applyBorder="1" applyAlignment="1">
      <alignment horizontal="left" vertical="center"/>
    </xf>
    <xf numFmtId="0" fontId="13" fillId="0" borderId="18" xfId="2" applyFont="1" applyBorder="1" applyAlignment="1">
      <alignment horizontal="left" vertical="center" wrapText="1"/>
    </xf>
    <xf numFmtId="0" fontId="13" fillId="0" borderId="16" xfId="2" applyFont="1" applyBorder="1" applyAlignment="1">
      <alignment horizontal="left" vertical="center" wrapText="1"/>
    </xf>
    <xf numFmtId="0" fontId="13" fillId="0" borderId="17" xfId="2" applyFont="1" applyBorder="1" applyAlignment="1">
      <alignment horizontal="left" vertical="center" wrapText="1"/>
    </xf>
    <xf numFmtId="0" fontId="1" fillId="0" borderId="0" xfId="2" applyFont="1" applyAlignment="1">
      <alignment vertical="center"/>
    </xf>
    <xf numFmtId="0" fontId="43" fillId="0" borderId="0" xfId="2" applyFont="1" applyAlignment="1" applyProtection="1">
      <alignment horizontal="center" vertical="center"/>
      <protection locked="0"/>
    </xf>
    <xf numFmtId="0" fontId="43" fillId="0" borderId="0" xfId="2" applyFont="1" applyAlignment="1">
      <alignment horizontal="right" vertical="center"/>
    </xf>
    <xf numFmtId="0" fontId="1" fillId="0" borderId="0" xfId="2" applyFont="1" applyAlignment="1" applyProtection="1">
      <alignment horizontal="center" vertical="center"/>
      <protection locked="0"/>
    </xf>
    <xf numFmtId="0" fontId="43"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5"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0" fontId="6" fillId="0" borderId="0" xfId="1" applyFont="1" applyAlignment="1">
      <alignment horizontal="justify" wrapText="1"/>
    </xf>
    <xf numFmtId="0" fontId="6" fillId="0" borderId="0" xfId="1" applyFont="1" applyAlignment="1">
      <alignment horizontal="right" vertical="top"/>
    </xf>
    <xf numFmtId="0" fontId="46" fillId="0" borderId="0" xfId="1" applyFont="1" applyAlignment="1">
      <alignment horizontal="center" vertical="top"/>
    </xf>
    <xf numFmtId="0" fontId="48" fillId="0" borderId="0" xfId="0" applyFont="1"/>
    <xf numFmtId="0" fontId="35" fillId="0" borderId="0" xfId="0" applyFont="1"/>
    <xf numFmtId="0" fontId="35" fillId="0" borderId="54" xfId="0" applyFont="1" applyBorder="1"/>
    <xf numFmtId="0" fontId="48" fillId="0" borderId="55"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49" fillId="0" borderId="0" xfId="0" applyFont="1" applyAlignment="1">
      <alignment horizontal="center" vertical="top"/>
    </xf>
    <xf numFmtId="0" fontId="1" fillId="0" borderId="38" xfId="2" applyFont="1" applyBorder="1" applyAlignment="1">
      <alignment horizontal="center" vertical="center" wrapText="1"/>
    </xf>
    <xf numFmtId="169" fontId="8" fillId="0" borderId="38" xfId="2" applyNumberFormat="1" applyFont="1" applyBorder="1" applyAlignment="1">
      <alignment horizontal="left" vertical="center"/>
    </xf>
    <xf numFmtId="0" fontId="8" fillId="0" borderId="38" xfId="2" applyFont="1" applyBorder="1" applyAlignment="1">
      <alignment horizontal="left" vertical="center"/>
    </xf>
    <xf numFmtId="0" fontId="3" fillId="0" borderId="56" xfId="2" applyFont="1" applyBorder="1" applyAlignment="1">
      <alignment vertical="center"/>
    </xf>
    <xf numFmtId="0" fontId="13" fillId="0" borderId="56"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1" fillId="0" borderId="0" xfId="1" applyFont="1" applyAlignment="1">
      <alignment horizontal="center" vertical="center"/>
    </xf>
    <xf numFmtId="14" fontId="22" fillId="0" borderId="53" xfId="2" applyNumberFormat="1" applyFont="1" applyBorder="1" applyAlignment="1">
      <alignment vertical="center" wrapText="1"/>
    </xf>
    <xf numFmtId="0" fontId="52" fillId="0" borderId="0" xfId="1" applyFont="1"/>
    <xf numFmtId="0" fontId="36" fillId="0" borderId="0" xfId="1" applyFont="1" applyAlignment="1">
      <alignment horizontal="right" vertical="center"/>
    </xf>
    <xf numFmtId="0" fontId="50" fillId="0" borderId="0" xfId="1" applyFont="1" applyAlignment="1">
      <alignment horizontal="right" vertical="center"/>
    </xf>
    <xf numFmtId="0" fontId="51" fillId="0" borderId="0" xfId="1" applyFont="1" applyAlignment="1">
      <alignment horizontal="right" vertical="center"/>
    </xf>
    <xf numFmtId="0" fontId="53" fillId="0" borderId="0" xfId="1" applyFont="1" applyAlignment="1">
      <alignment horizontal="center" vertical="center"/>
    </xf>
    <xf numFmtId="0" fontId="54" fillId="0" borderId="0" xfId="1" applyFont="1" applyAlignment="1">
      <alignment horizontal="center" vertical="center"/>
    </xf>
    <xf numFmtId="0" fontId="55" fillId="0" borderId="0" xfId="1" applyFont="1" applyAlignment="1">
      <alignment horizontal="center" vertical="center"/>
    </xf>
    <xf numFmtId="0" fontId="5" fillId="0" borderId="0" xfId="1" applyAlignment="1">
      <alignment horizontal="left"/>
    </xf>
    <xf numFmtId="14" fontId="6" fillId="0" borderId="59" xfId="2" applyNumberFormat="1" applyBorder="1" applyAlignment="1">
      <alignment vertical="center" wrapText="1"/>
    </xf>
    <xf numFmtId="14" fontId="6" fillId="0" borderId="58" xfId="2" applyNumberFormat="1" applyBorder="1" applyAlignment="1">
      <alignment vertical="center" wrapText="1"/>
    </xf>
    <xf numFmtId="170" fontId="5" fillId="0" borderId="0" xfId="1" applyNumberFormat="1"/>
    <xf numFmtId="0" fontId="5" fillId="13" borderId="57" xfId="1" applyFill="1" applyBorder="1"/>
    <xf numFmtId="0" fontId="5" fillId="0" borderId="0" xfId="1"/>
    <xf numFmtId="0" fontId="5" fillId="18" borderId="0" xfId="1" applyFill="1"/>
    <xf numFmtId="0" fontId="5" fillId="19" borderId="0" xfId="1" applyFill="1"/>
    <xf numFmtId="0" fontId="5" fillId="20" borderId="0" xfId="1" applyFill="1"/>
    <xf numFmtId="0" fontId="5" fillId="0" borderId="0" xfId="1" applyFill="1"/>
    <xf numFmtId="0" fontId="5" fillId="15" borderId="0" xfId="1" applyFill="1"/>
    <xf numFmtId="0" fontId="5" fillId="17" borderId="0" xfId="1" applyFill="1"/>
    <xf numFmtId="0" fontId="5" fillId="0" borderId="0" xfId="1"/>
    <xf numFmtId="0" fontId="13" fillId="0" borderId="0" xfId="2" applyFont="1" applyAlignment="1">
      <alignment vertical="center"/>
    </xf>
    <xf numFmtId="0" fontId="6" fillId="0" borderId="0" xfId="1" applyFont="1" applyAlignment="1">
      <alignment horizontal="center"/>
    </xf>
    <xf numFmtId="0" fontId="6" fillId="5" borderId="13" xfId="2" applyFont="1" applyFill="1" applyBorder="1" applyAlignment="1">
      <alignment vertical="center"/>
    </xf>
    <xf numFmtId="0" fontId="6" fillId="0" borderId="0" xfId="1" applyNumberFormat="1" applyFont="1" applyAlignment="1">
      <alignment horizontal="left" vertical="center"/>
    </xf>
    <xf numFmtId="164" fontId="6" fillId="21" borderId="60"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2" borderId="60" xfId="1" applyNumberFormat="1" applyFont="1" applyFill="1" applyBorder="1" applyAlignment="1">
      <alignment horizontal="left" vertical="center"/>
    </xf>
    <xf numFmtId="0" fontId="6" fillId="0" borderId="0" xfId="1" applyFont="1" applyBorder="1" applyAlignment="1">
      <alignment vertical="center"/>
    </xf>
    <xf numFmtId="0" fontId="6" fillId="0" borderId="61" xfId="1" applyFont="1" applyBorder="1" applyAlignment="1">
      <alignment vertical="center"/>
    </xf>
    <xf numFmtId="0" fontId="6" fillId="0" borderId="62" xfId="1" applyFont="1" applyBorder="1" applyAlignment="1">
      <alignment vertical="center"/>
    </xf>
    <xf numFmtId="0" fontId="6" fillId="0" borderId="63" xfId="1" applyFont="1" applyBorder="1" applyAlignment="1">
      <alignment vertical="center"/>
    </xf>
    <xf numFmtId="0" fontId="6" fillId="0" borderId="64"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65" xfId="2" applyFont="1" applyBorder="1" applyAlignment="1">
      <alignment vertical="center"/>
    </xf>
    <xf numFmtId="0" fontId="6" fillId="0" borderId="65" xfId="2" applyFont="1" applyBorder="1" applyAlignment="1">
      <alignment horizontal="center" vertical="center"/>
    </xf>
    <xf numFmtId="0" fontId="36" fillId="0" borderId="65" xfId="2" applyFont="1" applyBorder="1" applyAlignment="1">
      <alignment horizontal="center" vertical="center"/>
    </xf>
    <xf numFmtId="0" fontId="5" fillId="0" borderId="0" xfId="1" applyAlignment="1">
      <alignment horizontal="right"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169" fontId="6" fillId="0" borderId="10" xfId="2" applyNumberForma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66" xfId="2" applyFont="1" applyBorder="1" applyAlignment="1">
      <alignment horizontal="left" vertical="center"/>
    </xf>
    <xf numFmtId="0" fontId="6" fillId="0" borderId="66" xfId="2" applyBorder="1" applyAlignment="1">
      <alignment vertical="center"/>
    </xf>
    <xf numFmtId="0" fontId="6" fillId="0" borderId="66" xfId="2" applyBorder="1" applyAlignment="1">
      <alignment horizontal="left" vertical="center"/>
    </xf>
    <xf numFmtId="167" fontId="6" fillId="10" borderId="69" xfId="2" applyNumberFormat="1" applyFill="1" applyBorder="1" applyAlignment="1">
      <alignment horizontal="center" vertical="center"/>
    </xf>
    <xf numFmtId="0" fontId="2" fillId="0" borderId="67" xfId="2" applyFont="1" applyBorder="1" applyAlignment="1">
      <alignment horizontal="center" vertical="center"/>
    </xf>
    <xf numFmtId="0" fontId="2" fillId="0" borderId="68" xfId="2" applyFont="1" applyBorder="1" applyAlignment="1">
      <alignment horizontal="center" vertical="center"/>
    </xf>
    <xf numFmtId="0" fontId="13" fillId="9" borderId="70" xfId="2" applyFont="1" applyFill="1" applyBorder="1" applyAlignment="1">
      <alignment horizontal="right" vertical="center"/>
    </xf>
    <xf numFmtId="167" fontId="6" fillId="0" borderId="69" xfId="2" applyNumberFormat="1" applyBorder="1" applyAlignment="1">
      <alignment horizontal="right" vertical="center"/>
    </xf>
    <xf numFmtId="0" fontId="6" fillId="21" borderId="71" xfId="2" applyFill="1" applyBorder="1" applyAlignment="1">
      <alignment horizontal="center" vertical="center"/>
    </xf>
    <xf numFmtId="0" fontId="6" fillId="21" borderId="72" xfId="2" applyFill="1" applyBorder="1" applyAlignment="1">
      <alignment horizontal="center" vertical="center"/>
    </xf>
    <xf numFmtId="0" fontId="6" fillId="0" borderId="69" xfId="2" applyFont="1" applyBorder="1" applyAlignment="1">
      <alignment horizontal="left" vertical="center"/>
    </xf>
    <xf numFmtId="0" fontId="6" fillId="0" borderId="69" xfId="2" applyBorder="1" applyAlignment="1">
      <alignment horizontal="center" vertical="center"/>
    </xf>
    <xf numFmtId="0" fontId="13" fillId="0" borderId="69" xfId="2" applyFont="1" applyBorder="1" applyAlignment="1">
      <alignment vertical="center"/>
    </xf>
    <xf numFmtId="14" fontId="6" fillId="0" borderId="69" xfId="2" applyNumberFormat="1" applyBorder="1" applyAlignment="1">
      <alignment horizontal="center" vertical="center"/>
    </xf>
    <xf numFmtId="14" fontId="6" fillId="0" borderId="69" xfId="2" applyNumberFormat="1" applyBorder="1" applyAlignment="1">
      <alignment vertical="center"/>
    </xf>
    <xf numFmtId="0" fontId="6" fillId="0" borderId="73" xfId="2" applyBorder="1" applyAlignment="1">
      <alignment vertical="center"/>
    </xf>
    <xf numFmtId="0" fontId="6" fillId="0" borderId="74" xfId="2" applyBorder="1" applyAlignment="1">
      <alignment vertical="center"/>
    </xf>
    <xf numFmtId="14" fontId="22" fillId="0" borderId="66" xfId="2" applyNumberFormat="1" applyFont="1" applyBorder="1" applyAlignment="1">
      <alignment vertical="center" wrapText="1"/>
    </xf>
    <xf numFmtId="0" fontId="22" fillId="0" borderId="56" xfId="2" applyFont="1" applyBorder="1" applyAlignment="1">
      <alignment vertical="center"/>
    </xf>
    <xf numFmtId="0" fontId="6" fillId="0" borderId="56" xfId="2" applyBorder="1" applyAlignment="1">
      <alignment vertical="center"/>
    </xf>
    <xf numFmtId="0" fontId="25" fillId="0" borderId="56" xfId="2" applyFont="1" applyBorder="1" applyAlignment="1">
      <alignment horizontal="right"/>
    </xf>
    <xf numFmtId="0" fontId="2" fillId="0" borderId="56" xfId="2" applyFont="1" applyBorder="1" applyAlignment="1">
      <alignment horizontal="center" vertical="center"/>
    </xf>
    <xf numFmtId="164" fontId="22" fillId="0" borderId="56" xfId="2" applyNumberFormat="1" applyFont="1" applyBorder="1" applyAlignment="1">
      <alignment horizontal="right" vertical="center" wrapText="1"/>
    </xf>
    <xf numFmtId="0" fontId="22" fillId="0" borderId="56"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5" xfId="2" applyFont="1" applyBorder="1" applyAlignment="1">
      <alignment vertical="center"/>
    </xf>
    <xf numFmtId="0" fontId="13" fillId="0" borderId="66"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69" xfId="1" applyFont="1" applyBorder="1" applyAlignment="1">
      <alignment horizontal="center" vertical="center"/>
    </xf>
    <xf numFmtId="0" fontId="6" fillId="0" borderId="69" xfId="2" applyBorder="1" applyAlignment="1">
      <alignment horizontal="right" vertical="center"/>
    </xf>
    <xf numFmtId="0" fontId="3" fillId="0" borderId="66" xfId="2" applyFont="1" applyBorder="1" applyAlignment="1">
      <alignment vertical="center"/>
    </xf>
    <xf numFmtId="0" fontId="13" fillId="0" borderId="77" xfId="2" applyFont="1" applyBorder="1" applyAlignment="1">
      <alignment vertical="center"/>
    </xf>
    <xf numFmtId="0" fontId="5" fillId="0" borderId="69" xfId="1" applyBorder="1" applyAlignment="1">
      <alignment horizontal="center" vertical="center"/>
    </xf>
    <xf numFmtId="0" fontId="13" fillId="0" borderId="68" xfId="2" applyFont="1" applyBorder="1" applyAlignment="1">
      <alignment vertical="center"/>
    </xf>
    <xf numFmtId="0" fontId="6" fillId="0" borderId="69" xfId="2" applyBorder="1" applyAlignment="1">
      <alignment vertical="center"/>
    </xf>
    <xf numFmtId="0" fontId="5" fillId="8" borderId="69" xfId="1" applyFill="1" applyBorder="1" applyAlignment="1">
      <alignment horizontal="center" vertical="center"/>
    </xf>
    <xf numFmtId="0" fontId="13" fillId="0" borderId="76" xfId="2" applyFont="1" applyBorder="1" applyAlignment="1">
      <alignment vertical="center"/>
    </xf>
    <xf numFmtId="0" fontId="13" fillId="0" borderId="67" xfId="2" applyFont="1" applyBorder="1" applyAlignment="1">
      <alignment vertical="center"/>
    </xf>
    <xf numFmtId="0" fontId="13" fillId="0" borderId="78" xfId="2" applyFont="1" applyBorder="1" applyAlignment="1">
      <alignment vertical="center"/>
    </xf>
    <xf numFmtId="0" fontId="13" fillId="0" borderId="79" xfId="2" applyFont="1" applyBorder="1" applyAlignment="1">
      <alignment vertical="center"/>
    </xf>
    <xf numFmtId="169" fontId="6" fillId="0" borderId="80" xfId="2" applyNumberFormat="1" applyBorder="1" applyAlignment="1">
      <alignment horizontal="center" vertical="center"/>
    </xf>
    <xf numFmtId="169" fontId="6" fillId="0" borderId="74"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2" xfId="2" applyNumberFormat="1" applyBorder="1" applyAlignment="1">
      <alignment horizontal="center" vertical="center"/>
    </xf>
    <xf numFmtId="0" fontId="6" fillId="0" borderId="13" xfId="2" applyFont="1" applyBorder="1" applyAlignment="1">
      <alignment horizontal="center" vertical="center"/>
    </xf>
    <xf numFmtId="170" fontId="8" fillId="0" borderId="82" xfId="1" applyNumberFormat="1" applyFont="1" applyBorder="1" applyAlignment="1">
      <alignment vertical="center"/>
    </xf>
    <xf numFmtId="170" fontId="8" fillId="0" borderId="83" xfId="1" applyNumberFormat="1" applyFont="1" applyBorder="1" applyAlignment="1">
      <alignment vertical="center"/>
    </xf>
    <xf numFmtId="170" fontId="8" fillId="0" borderId="81" xfId="1" applyNumberFormat="1" applyFont="1" applyBorder="1" applyAlignment="1">
      <alignment vertical="center"/>
    </xf>
    <xf numFmtId="171" fontId="6" fillId="0" borderId="65" xfId="2" applyNumberFormat="1" applyFont="1" applyBorder="1" applyAlignment="1">
      <alignment vertical="center"/>
    </xf>
    <xf numFmtId="0" fontId="5" fillId="0" borderId="84" xfId="1" applyBorder="1" applyAlignment="1">
      <alignment horizontal="center" vertical="center"/>
    </xf>
    <xf numFmtId="0" fontId="5" fillId="0" borderId="0" xfId="1"/>
    <xf numFmtId="0" fontId="13" fillId="0" borderId="0" xfId="2" applyFont="1" applyAlignment="1">
      <alignment vertical="center"/>
    </xf>
    <xf numFmtId="169" fontId="6" fillId="0" borderId="83" xfId="2" applyNumberFormat="1" applyBorder="1" applyAlignment="1">
      <alignment horizontal="center" vertical="center"/>
    </xf>
    <xf numFmtId="0" fontId="6" fillId="0" borderId="84" xfId="2" applyFont="1" applyBorder="1" applyAlignment="1">
      <alignment horizontal="center" vertical="center"/>
    </xf>
    <xf numFmtId="0" fontId="5" fillId="2" borderId="0" xfId="1" applyFill="1" applyAlignment="1">
      <alignment horizontal="center"/>
    </xf>
    <xf numFmtId="0" fontId="5" fillId="4" borderId="0" xfId="1" applyFill="1" applyAlignment="1">
      <alignment horizontal="center"/>
    </xf>
    <xf numFmtId="0" fontId="6" fillId="0" borderId="30" xfId="1" applyFont="1" applyBorder="1" applyAlignment="1">
      <alignment horizontal="left" vertical="center"/>
    </xf>
    <xf numFmtId="14" fontId="8" fillId="0" borderId="0" xfId="1" applyNumberFormat="1" applyFont="1" applyAlignment="1">
      <alignment horizontal="right"/>
    </xf>
    <xf numFmtId="0" fontId="2" fillId="10" borderId="85" xfId="2" applyFont="1" applyFill="1" applyBorder="1" applyAlignment="1">
      <alignment horizontal="center" vertical="center"/>
    </xf>
    <xf numFmtId="0" fontId="6" fillId="4" borderId="84" xfId="1" applyFont="1" applyFill="1" applyBorder="1" applyAlignment="1">
      <alignment horizontal="left" vertical="center"/>
    </xf>
    <xf numFmtId="0" fontId="20" fillId="9" borderId="26" xfId="2" applyFont="1" applyFill="1" applyBorder="1" applyAlignment="1">
      <alignment horizontal="center" vertical="center"/>
    </xf>
    <xf numFmtId="0" fontId="20" fillId="9" borderId="27" xfId="2" applyFont="1" applyFill="1" applyBorder="1" applyAlignment="1">
      <alignment horizontal="center" vertical="center"/>
    </xf>
    <xf numFmtId="0" fontId="5" fillId="0" borderId="0" xfId="1"/>
    <xf numFmtId="0" fontId="6" fillId="0" borderId="84"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84" xfId="2" applyNumberFormat="1" applyFont="1" applyBorder="1" applyAlignment="1">
      <alignment vertical="center"/>
    </xf>
    <xf numFmtId="0" fontId="6" fillId="0" borderId="84" xfId="2" applyFont="1" applyBorder="1" applyAlignment="1">
      <alignment vertical="center"/>
    </xf>
    <xf numFmtId="0" fontId="36" fillId="0" borderId="84" xfId="2" applyFont="1" applyBorder="1" applyAlignment="1">
      <alignment horizontal="center" vertical="center"/>
    </xf>
    <xf numFmtId="0" fontId="10" fillId="0" borderId="0" xfId="2" applyFont="1" applyAlignment="1">
      <alignment horizontal="right" vertical="top"/>
    </xf>
    <xf numFmtId="0" fontId="10" fillId="0" borderId="15" xfId="2" applyFont="1" applyBorder="1" applyAlignment="1">
      <alignment horizontal="right" vertical="top"/>
    </xf>
    <xf numFmtId="0" fontId="1" fillId="0" borderId="0" xfId="2" applyFont="1" applyAlignment="1"/>
    <xf numFmtId="164" fontId="12" fillId="0" borderId="17" xfId="2" applyNumberFormat="1" applyFont="1" applyBorder="1" applyAlignment="1" applyProtection="1">
      <alignment horizontal="center" vertical="center"/>
      <protection locked="0"/>
    </xf>
    <xf numFmtId="0" fontId="9" fillId="0" borderId="17" xfId="1" applyFont="1" applyBorder="1" applyAlignment="1" applyProtection="1">
      <alignment horizontal="center" vertical="center"/>
      <protection locked="0"/>
    </xf>
    <xf numFmtId="0" fontId="12" fillId="0" borderId="17" xfId="2"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84" xfId="1" applyFont="1" applyBorder="1" applyAlignment="1">
      <alignment horizontal="left"/>
    </xf>
    <xf numFmtId="0" fontId="56" fillId="0" borderId="0" xfId="1" applyFont="1"/>
    <xf numFmtId="0" fontId="5" fillId="0" borderId="0" xfId="1"/>
    <xf numFmtId="0" fontId="5" fillId="0" borderId="0" xfId="1"/>
    <xf numFmtId="0" fontId="58"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66" xfId="2" applyFont="1" applyBorder="1" applyAlignment="1">
      <alignment vertical="center" wrapText="1"/>
    </xf>
    <xf numFmtId="0" fontId="13" fillId="0" borderId="66" xfId="2" applyFont="1" applyBorder="1" applyAlignment="1">
      <alignment vertical="center" wrapText="1"/>
    </xf>
    <xf numFmtId="0" fontId="13" fillId="0" borderId="15" xfId="2" applyFont="1" applyBorder="1" applyAlignment="1">
      <alignment vertical="center"/>
    </xf>
    <xf numFmtId="0" fontId="13" fillId="0" borderId="66" xfId="2" applyFont="1" applyBorder="1" applyAlignment="1">
      <alignment vertical="center"/>
    </xf>
    <xf numFmtId="0" fontId="13" fillId="0" borderId="0" xfId="2" applyFont="1" applyAlignment="1">
      <alignment vertical="center"/>
    </xf>
    <xf numFmtId="0" fontId="6" fillId="0" borderId="81" xfId="1" applyFont="1" applyBorder="1" applyAlignment="1">
      <alignment vertical="center"/>
    </xf>
    <xf numFmtId="0" fontId="6" fillId="0" borderId="85" xfId="1" applyFont="1" applyBorder="1" applyAlignment="1">
      <alignment vertical="center"/>
    </xf>
    <xf numFmtId="14" fontId="33" fillId="0" borderId="45" xfId="2" applyNumberFormat="1" applyFont="1" applyBorder="1" applyAlignment="1">
      <alignment horizontal="center" vertical="center"/>
    </xf>
    <xf numFmtId="0" fontId="5" fillId="0" borderId="0" xfId="1"/>
    <xf numFmtId="0" fontId="6" fillId="4" borderId="86" xfId="2" applyFill="1" applyBorder="1" applyAlignment="1">
      <alignment vertical="center"/>
    </xf>
    <xf numFmtId="0" fontId="6" fillId="21" borderId="86" xfId="2" applyFill="1" applyBorder="1" applyAlignment="1">
      <alignment vertical="center"/>
    </xf>
    <xf numFmtId="0" fontId="6" fillId="22" borderId="86" xfId="2" applyFill="1" applyBorder="1" applyAlignment="1">
      <alignment vertical="center"/>
    </xf>
    <xf numFmtId="0" fontId="6" fillId="0" borderId="0" xfId="2" applyFont="1" applyBorder="1" applyAlignment="1">
      <alignment vertical="center"/>
    </xf>
    <xf numFmtId="0" fontId="59" fillId="0" borderId="75" xfId="2" applyFont="1" applyBorder="1" applyAlignment="1">
      <alignment horizontal="center" vertical="center"/>
    </xf>
    <xf numFmtId="0" fontId="59" fillId="0" borderId="13" xfId="2" applyFont="1" applyBorder="1" applyAlignment="1">
      <alignment horizontal="center" vertical="center"/>
    </xf>
    <xf numFmtId="0" fontId="59" fillId="0" borderId="14" xfId="2" applyFont="1" applyBorder="1" applyAlignment="1">
      <alignment horizontal="center" vertical="center"/>
    </xf>
    <xf numFmtId="0" fontId="60" fillId="0" borderId="75" xfId="2" applyFont="1" applyBorder="1" applyAlignment="1">
      <alignment horizontal="center" vertical="center"/>
    </xf>
    <xf numFmtId="0" fontId="60" fillId="0" borderId="13" xfId="2" applyFont="1" applyBorder="1" applyAlignment="1">
      <alignment horizontal="center" vertical="center"/>
    </xf>
    <xf numFmtId="0" fontId="60" fillId="0" borderId="14" xfId="2" applyFont="1" applyBorder="1" applyAlignment="1">
      <alignment horizontal="center" vertical="center"/>
    </xf>
    <xf numFmtId="0" fontId="43" fillId="0" borderId="0" xfId="2" applyFont="1" applyAlignment="1">
      <alignment horizontal="right" vertical="top"/>
    </xf>
    <xf numFmtId="0" fontId="57" fillId="0" borderId="0" xfId="1" applyFont="1" applyAlignment="1">
      <alignment vertical="center"/>
    </xf>
    <xf numFmtId="0" fontId="57" fillId="0" borderId="0" xfId="1" applyFont="1" applyAlignment="1">
      <alignment horizontal="center" vertical="center"/>
    </xf>
    <xf numFmtId="0" fontId="57" fillId="0" borderId="8" xfId="1" applyFont="1" applyBorder="1" applyAlignment="1">
      <alignment horizontal="center" vertical="center"/>
    </xf>
    <xf numFmtId="0" fontId="57" fillId="0" borderId="64" xfId="1" applyFont="1" applyBorder="1" applyAlignment="1">
      <alignment horizontal="center" vertical="center"/>
    </xf>
    <xf numFmtId="0" fontId="57" fillId="0" borderId="12" xfId="1" applyFont="1" applyBorder="1" applyAlignment="1">
      <alignment horizontal="center" vertical="center"/>
    </xf>
    <xf numFmtId="0" fontId="57" fillId="0" borderId="81" xfId="1" applyFont="1" applyBorder="1" applyAlignment="1">
      <alignment horizontal="center" vertical="center"/>
    </xf>
    <xf numFmtId="0" fontId="57" fillId="0" borderId="4" xfId="1" applyFont="1" applyBorder="1" applyAlignment="1">
      <alignment horizontal="center" vertical="center"/>
    </xf>
    <xf numFmtId="0" fontId="57" fillId="0" borderId="10" xfId="1" applyFont="1" applyBorder="1" applyAlignment="1">
      <alignment horizontal="center" vertical="center"/>
    </xf>
    <xf numFmtId="0" fontId="8" fillId="0" borderId="73" xfId="1" applyFont="1" applyBorder="1" applyAlignment="1">
      <alignment horizontal="center" vertical="center"/>
    </xf>
    <xf numFmtId="0" fontId="8" fillId="0" borderId="4" xfId="1" applyFont="1" applyBorder="1" applyAlignment="1">
      <alignment horizontal="center" vertical="center"/>
    </xf>
    <xf numFmtId="0" fontId="8" fillId="0" borderId="81" xfId="1" applyFont="1" applyBorder="1" applyAlignment="1">
      <alignment horizontal="center" vertical="center"/>
    </xf>
    <xf numFmtId="0" fontId="62" fillId="0" borderId="0" xfId="2" applyFont="1" applyAlignment="1">
      <alignment horizontal="left" vertical="top"/>
    </xf>
    <xf numFmtId="14" fontId="13" fillId="0" borderId="0" xfId="2" applyNumberFormat="1" applyFont="1" applyAlignment="1">
      <alignment horizontal="left" vertical="center" wrapText="1"/>
    </xf>
    <xf numFmtId="14" fontId="56" fillId="0" borderId="0" xfId="2" applyNumberFormat="1" applyFont="1" applyAlignment="1">
      <alignment horizontal="left" vertical="center" wrapText="1"/>
    </xf>
    <xf numFmtId="14" fontId="56" fillId="0" borderId="0" xfId="2" applyNumberFormat="1" applyFont="1" applyAlignment="1">
      <alignment horizontal="left" vertical="center"/>
    </xf>
    <xf numFmtId="14" fontId="56" fillId="0" borderId="0" xfId="2" applyNumberFormat="1" applyFont="1" applyAlignment="1">
      <alignment horizontal="left" vertical="top"/>
    </xf>
    <xf numFmtId="14" fontId="6" fillId="0" borderId="0" xfId="2" applyNumberFormat="1" applyAlignment="1">
      <alignment horizontal="left" vertical="top"/>
    </xf>
    <xf numFmtId="14" fontId="14" fillId="0" borderId="0" xfId="2" applyNumberFormat="1" applyFont="1" applyAlignment="1">
      <alignment horizontal="left" vertical="center" wrapText="1"/>
    </xf>
    <xf numFmtId="14" fontId="6" fillId="0" borderId="15" xfId="2" applyNumberFormat="1" applyBorder="1" applyAlignment="1">
      <alignment horizontal="left" vertical="center"/>
    </xf>
    <xf numFmtId="14" fontId="13" fillId="0" borderId="87" xfId="2" applyNumberFormat="1" applyFont="1" applyBorder="1" applyAlignment="1">
      <alignment horizontal="left" vertical="center" wrapText="1"/>
    </xf>
    <xf numFmtId="14" fontId="6" fillId="0" borderId="87" xfId="2" applyNumberFormat="1" applyBorder="1" applyAlignment="1">
      <alignment horizontal="left" vertical="center"/>
    </xf>
    <xf numFmtId="14" fontId="13" fillId="0" borderId="88" xfId="2" applyNumberFormat="1" applyFont="1" applyBorder="1" applyAlignment="1">
      <alignment horizontal="left" vertical="center" wrapText="1"/>
    </xf>
    <xf numFmtId="0" fontId="13" fillId="0" borderId="87" xfId="2" applyFont="1" applyBorder="1" applyAlignment="1">
      <alignment horizontal="left" vertical="center" wrapText="1"/>
    </xf>
    <xf numFmtId="14" fontId="6" fillId="0" borderId="0" xfId="2" applyNumberFormat="1" applyAlignment="1">
      <alignment horizontal="left" vertical="top" wrapText="1"/>
    </xf>
    <xf numFmtId="0" fontId="13" fillId="0" borderId="0" xfId="2" applyFont="1" applyAlignment="1">
      <alignment horizontal="left" vertical="center" wrapText="1"/>
    </xf>
    <xf numFmtId="14" fontId="13" fillId="0" borderId="0" xfId="2" applyNumberFormat="1" applyFont="1" applyAlignment="1">
      <alignment horizontal="left" vertical="center"/>
    </xf>
    <xf numFmtId="14" fontId="13" fillId="0" borderId="0" xfId="2" applyNumberFormat="1" applyFont="1" applyAlignment="1">
      <alignment horizontal="center" vertical="center"/>
    </xf>
    <xf numFmtId="0" fontId="0" fillId="0" borderId="0" xfId="0" applyAlignment="1">
      <alignment horizontal="right" vertical="center" textRotation="90"/>
    </xf>
    <xf numFmtId="14" fontId="14" fillId="0" borderId="0" xfId="2" applyNumberFormat="1" applyFont="1" applyAlignment="1">
      <alignment horizontal="left" vertical="center"/>
    </xf>
    <xf numFmtId="0" fontId="17" fillId="0" borderId="0" xfId="2" applyFont="1" applyAlignment="1">
      <alignment horizontal="left"/>
    </xf>
    <xf numFmtId="0" fontId="5" fillId="0" borderId="0" xfId="1"/>
    <xf numFmtId="0" fontId="1" fillId="0" borderId="0" xfId="2" applyFont="1" applyAlignment="1">
      <alignment horizontal="right"/>
    </xf>
    <xf numFmtId="14" fontId="13" fillId="0" borderId="91" xfId="2" applyNumberFormat="1" applyFont="1" applyBorder="1" applyAlignment="1">
      <alignment horizontal="left" vertical="center" wrapText="1"/>
    </xf>
    <xf numFmtId="14" fontId="13" fillId="0" borderId="92" xfId="2" applyNumberFormat="1" applyFont="1" applyBorder="1" applyAlignment="1">
      <alignment horizontal="center" vertical="center" wrapText="1"/>
    </xf>
    <xf numFmtId="14" fontId="13" fillId="0" borderId="92" xfId="2" applyNumberFormat="1" applyFont="1" applyBorder="1" applyAlignment="1">
      <alignment horizontal="left" vertical="center" wrapText="1"/>
    </xf>
    <xf numFmtId="14" fontId="13" fillId="0" borderId="89" xfId="2" applyNumberFormat="1" applyFont="1" applyBorder="1" applyAlignment="1">
      <alignment horizontal="left" vertical="center" wrapText="1"/>
    </xf>
    <xf numFmtId="0" fontId="1" fillId="0" borderId="0" xfId="2" applyFont="1" applyAlignment="1">
      <alignment horizontal="left"/>
    </xf>
    <xf numFmtId="14" fontId="13" fillId="0" borderId="90" xfId="2" applyNumberFormat="1" applyFont="1" applyBorder="1" applyAlignment="1">
      <alignment vertical="center" wrapText="1"/>
    </xf>
    <xf numFmtId="0" fontId="43" fillId="0" borderId="0" xfId="2" applyFont="1"/>
    <xf numFmtId="0" fontId="43" fillId="0" borderId="0" xfId="2" applyFont="1" applyAlignment="1">
      <alignment horizontal="right"/>
    </xf>
    <xf numFmtId="14" fontId="13" fillId="0" borderId="0" xfId="2" applyNumberFormat="1" applyFont="1" applyAlignment="1">
      <alignment horizontal="left" vertical="top" wrapText="1"/>
    </xf>
    <xf numFmtId="14" fontId="6" fillId="0" borderId="0" xfId="2" applyNumberFormat="1" applyAlignment="1">
      <alignment horizontal="center" vertical="center" wrapText="1"/>
    </xf>
    <xf numFmtId="14" fontId="12" fillId="0" borderId="0" xfId="2" applyNumberFormat="1" applyFont="1" applyAlignment="1">
      <alignment horizontal="center" vertical="center"/>
    </xf>
    <xf numFmtId="14" fontId="6" fillId="0" borderId="0" xfId="2" applyNumberFormat="1" applyAlignment="1">
      <alignment horizontal="center" vertical="top" wrapText="1"/>
    </xf>
    <xf numFmtId="14" fontId="13" fillId="0" borderId="0" xfId="2" applyNumberFormat="1" applyFont="1" applyAlignment="1">
      <alignment horizontal="right" vertical="top" wrapText="1"/>
    </xf>
    <xf numFmtId="14" fontId="6" fillId="0" borderId="0" xfId="2" applyNumberFormat="1" applyAlignment="1">
      <alignment horizontal="right" vertical="top" wrapText="1"/>
    </xf>
    <xf numFmtId="14" fontId="6" fillId="0" borderId="0" xfId="2" applyNumberFormat="1" applyAlignment="1">
      <alignment horizontal="right" vertical="top"/>
    </xf>
    <xf numFmtId="14" fontId="12" fillId="0" borderId="0" xfId="2" applyNumberFormat="1" applyFont="1" applyAlignment="1">
      <alignment horizontal="left" vertical="center" textRotation="90" wrapText="1"/>
    </xf>
    <xf numFmtId="14" fontId="12" fillId="0" borderId="0" xfId="2" applyNumberFormat="1" applyFont="1" applyAlignment="1">
      <alignment horizontal="center" vertical="center" wrapText="1"/>
    </xf>
    <xf numFmtId="14" fontId="13" fillId="0" borderId="0" xfId="2" applyNumberFormat="1" applyFont="1" applyAlignment="1">
      <alignment horizontal="right" wrapText="1"/>
    </xf>
    <xf numFmtId="168" fontId="43" fillId="0" borderId="0" xfId="1" applyNumberFormat="1" applyFont="1" applyAlignment="1">
      <alignment horizontal="left"/>
    </xf>
    <xf numFmtId="168" fontId="6" fillId="0" borderId="0" xfId="1" applyNumberFormat="1" applyFont="1" applyAlignment="1">
      <alignment horizontal="left"/>
    </xf>
    <xf numFmtId="0" fontId="43" fillId="0" borderId="0" xfId="1" applyFont="1" applyAlignment="1">
      <alignment horizontal="center"/>
    </xf>
    <xf numFmtId="0" fontId="43" fillId="0" borderId="0" xfId="1" applyFont="1" applyAlignment="1">
      <alignment horizontal="right"/>
    </xf>
    <xf numFmtId="0" fontId="6" fillId="0" borderId="93" xfId="1" applyFont="1" applyBorder="1"/>
    <xf numFmtId="0" fontId="24" fillId="0" borderId="0" xfId="0" applyFont="1"/>
    <xf numFmtId="0" fontId="56" fillId="0" borderId="8" xfId="1" applyFont="1" applyBorder="1" applyAlignment="1">
      <alignment horizontal="right" vertical="center"/>
    </xf>
    <xf numFmtId="0" fontId="56" fillId="13" borderId="94" xfId="1" applyFont="1" applyFill="1" applyBorder="1" applyAlignment="1">
      <alignment vertical="center"/>
    </xf>
    <xf numFmtId="0" fontId="6" fillId="0" borderId="4" xfId="1" applyFont="1" applyBorder="1" applyAlignment="1">
      <alignment horizontal="left" vertical="center"/>
    </xf>
    <xf numFmtId="0" fontId="6" fillId="0" borderId="94" xfId="1" applyFont="1" applyBorder="1" applyAlignment="1">
      <alignment vertical="center"/>
    </xf>
    <xf numFmtId="0" fontId="6" fillId="13" borderId="94" xfId="1" applyFont="1" applyFill="1" applyBorder="1" applyAlignment="1">
      <alignment horizontal="center" vertical="center"/>
    </xf>
    <xf numFmtId="0" fontId="5" fillId="0" borderId="0" xfId="1" applyFont="1" applyAlignment="1">
      <alignment vertical="center"/>
    </xf>
    <xf numFmtId="0" fontId="6" fillId="13" borderId="94" xfId="1" applyFont="1" applyFill="1" applyBorder="1" applyAlignment="1">
      <alignment vertical="center"/>
    </xf>
    <xf numFmtId="0" fontId="43" fillId="0" borderId="0" xfId="2" applyFont="1" applyAlignment="1">
      <alignment horizontal="right" vertical="top"/>
    </xf>
    <xf numFmtId="0" fontId="5" fillId="0" borderId="0" xfId="1"/>
    <xf numFmtId="14" fontId="6" fillId="0" borderId="0" xfId="2" applyNumberFormat="1" applyAlignment="1">
      <alignment horizontal="left" vertical="top" wrapText="1"/>
    </xf>
    <xf numFmtId="0" fontId="42" fillId="0" borderId="0" xfId="2" applyFont="1" applyAlignment="1">
      <alignment horizontal="left" vertical="top"/>
    </xf>
    <xf numFmtId="14" fontId="6" fillId="0" borderId="0" xfId="2" applyNumberFormat="1" applyFont="1" applyAlignment="1">
      <alignment horizontal="left" vertical="top"/>
    </xf>
    <xf numFmtId="0" fontId="5" fillId="0" borderId="0" xfId="1"/>
    <xf numFmtId="0" fontId="5" fillId="0" borderId="0" xfId="1" applyAlignment="1"/>
    <xf numFmtId="0" fontId="65" fillId="0" borderId="0" xfId="0" applyFont="1"/>
    <xf numFmtId="0" fontId="5" fillId="0" borderId="0" xfId="1"/>
    <xf numFmtId="0" fontId="5" fillId="0" borderId="0" xfId="1"/>
    <xf numFmtId="0" fontId="4" fillId="0" borderId="0" xfId="1" applyFont="1" applyAlignment="1">
      <alignment horizontal="left"/>
    </xf>
    <xf numFmtId="0" fontId="5" fillId="0" borderId="0" xfId="1"/>
    <xf numFmtId="0" fontId="14" fillId="0" borderId="94" xfId="1" applyFont="1" applyBorder="1" applyAlignment="1">
      <alignment horizontal="left"/>
    </xf>
    <xf numFmtId="0" fontId="5" fillId="0" borderId="0" xfId="1"/>
    <xf numFmtId="0" fontId="6" fillId="0" borderId="0" xfId="1" applyFont="1" applyAlignment="1">
      <alignment horizontal="justify" vertical="top" wrapText="1"/>
    </xf>
    <xf numFmtId="0" fontId="67" fillId="0" borderId="0" xfId="3" applyFont="1" applyAlignment="1" applyProtection="1">
      <alignment horizontal="left"/>
    </xf>
    <xf numFmtId="0" fontId="14" fillId="0" borderId="0" xfId="3" applyFont="1" applyAlignment="1" applyProtection="1"/>
    <xf numFmtId="0" fontId="67" fillId="0" borderId="0" xfId="3" applyFont="1" applyAlignment="1" applyProtection="1"/>
    <xf numFmtId="0" fontId="68" fillId="0" borderId="0" xfId="1" applyFont="1"/>
    <xf numFmtId="0" fontId="70" fillId="0" borderId="0" xfId="0" applyFont="1"/>
    <xf numFmtId="0" fontId="35" fillId="0" borderId="0" xfId="0" applyFont="1" applyAlignment="1">
      <alignment horizontal="justify" vertical="top"/>
    </xf>
    <xf numFmtId="0" fontId="6" fillId="0" borderId="0" xfId="1" applyFont="1" applyAlignment="1">
      <alignment horizontal="justify" vertical="top"/>
    </xf>
    <xf numFmtId="0" fontId="14" fillId="0" borderId="0" xfId="1" applyFont="1" applyAlignment="1">
      <alignment vertical="top"/>
    </xf>
    <xf numFmtId="14" fontId="13" fillId="0" borderId="90" xfId="2" applyNumberFormat="1" applyFont="1" applyBorder="1" applyAlignment="1">
      <alignment horizontal="left" vertical="center" wrapText="1"/>
    </xf>
    <xf numFmtId="14" fontId="13" fillId="0" borderId="0" xfId="2" applyNumberFormat="1" applyFont="1" applyBorder="1" applyAlignment="1">
      <alignment horizontal="left" vertical="center" wrapText="1"/>
    </xf>
    <xf numFmtId="0" fontId="3" fillId="0" borderId="40" xfId="2" applyFont="1" applyBorder="1" applyAlignment="1">
      <alignment horizontal="left" vertical="center"/>
    </xf>
    <xf numFmtId="0" fontId="3" fillId="0" borderId="15" xfId="2" applyFont="1" applyBorder="1" applyAlignment="1">
      <alignment horizontal="left" vertical="center"/>
    </xf>
    <xf numFmtId="0" fontId="3" fillId="0" borderId="76" xfId="2" applyFont="1" applyBorder="1" applyAlignment="1">
      <alignment horizontal="left" vertical="center"/>
    </xf>
    <xf numFmtId="0" fontId="3" fillId="0" borderId="66" xfId="2" applyFont="1" applyBorder="1" applyAlignment="1">
      <alignment horizontal="left" vertical="center"/>
    </xf>
    <xf numFmtId="0" fontId="3" fillId="0" borderId="67" xfId="2" applyFont="1" applyBorder="1" applyAlignment="1">
      <alignment horizontal="left" vertical="center"/>
    </xf>
    <xf numFmtId="0" fontId="3" fillId="0" borderId="56" xfId="2" applyFont="1" applyBorder="1" applyAlignment="1">
      <alignment horizontal="left" vertical="center"/>
    </xf>
    <xf numFmtId="0" fontId="5" fillId="0" borderId="0" xfId="1"/>
    <xf numFmtId="0" fontId="0" fillId="0" borderId="95" xfId="0" applyBorder="1"/>
    <xf numFmtId="0" fontId="63" fillId="0" borderId="95" xfId="0" applyFont="1" applyBorder="1" applyAlignment="1">
      <alignment horizontal="center" vertical="center"/>
    </xf>
    <xf numFmtId="14" fontId="13" fillId="0" borderId="58" xfId="2" applyNumberFormat="1" applyFont="1" applyBorder="1" applyAlignment="1">
      <alignment horizontal="left" vertical="center" wrapText="1"/>
    </xf>
    <xf numFmtId="14" fontId="13" fillId="0" borderId="0" xfId="2" applyNumberFormat="1" applyFont="1" applyBorder="1" applyAlignment="1">
      <alignment horizontal="left" vertical="center"/>
    </xf>
    <xf numFmtId="0" fontId="6" fillId="0" borderId="0" xfId="1" applyFont="1" applyBorder="1"/>
    <xf numFmtId="14" fontId="13" fillId="0" borderId="58" xfId="2" applyNumberFormat="1" applyFont="1" applyBorder="1" applyAlignment="1">
      <alignment horizontal="left" vertical="center"/>
    </xf>
    <xf numFmtId="0" fontId="6" fillId="0" borderId="58" xfId="1" applyFont="1" applyBorder="1"/>
    <xf numFmtId="14" fontId="13" fillId="0" borderId="58" xfId="2" applyNumberFormat="1" applyFont="1" applyBorder="1" applyAlignment="1">
      <alignment horizontal="right" vertical="center" wrapText="1"/>
    </xf>
    <xf numFmtId="14" fontId="6" fillId="0" borderId="58" xfId="2" applyNumberFormat="1" applyBorder="1" applyAlignment="1">
      <alignment horizontal="left" vertical="center" wrapText="1"/>
    </xf>
    <xf numFmtId="14" fontId="13" fillId="0" borderId="58" xfId="2" applyNumberFormat="1" applyFont="1" applyBorder="1" applyAlignment="1">
      <alignment horizontal="center" vertical="center" wrapText="1"/>
    </xf>
    <xf numFmtId="14" fontId="6" fillId="0" borderId="58" xfId="2" applyNumberFormat="1" applyBorder="1" applyAlignment="1">
      <alignment horizontal="center" vertical="center"/>
    </xf>
    <xf numFmtId="14" fontId="6" fillId="0" borderId="58" xfId="2" applyNumberFormat="1" applyBorder="1" applyAlignment="1">
      <alignment horizontal="center" vertical="center" wrapText="1"/>
    </xf>
    <xf numFmtId="14" fontId="13" fillId="0" borderId="97" xfId="2" applyNumberFormat="1" applyFont="1" applyBorder="1" applyAlignment="1">
      <alignment horizontal="center" vertical="center" wrapText="1"/>
    </xf>
    <xf numFmtId="14" fontId="13" fillId="0" borderId="59" xfId="2" applyNumberFormat="1" applyFont="1" applyBorder="1" applyAlignment="1">
      <alignment horizontal="left" vertical="center" wrapText="1"/>
    </xf>
    <xf numFmtId="14" fontId="13" fillId="0" borderId="98" xfId="2" applyNumberFormat="1" applyFont="1" applyBorder="1" applyAlignment="1">
      <alignment horizontal="left" vertical="center" wrapText="1"/>
    </xf>
    <xf numFmtId="14" fontId="13" fillId="0" borderId="58" xfId="2" applyNumberFormat="1" applyFont="1" applyBorder="1" applyAlignment="1">
      <alignment vertical="center" wrapText="1"/>
    </xf>
    <xf numFmtId="14" fontId="6" fillId="0" borderId="58" xfId="2" applyNumberFormat="1" applyBorder="1" applyAlignment="1">
      <alignment horizontal="left" vertical="center"/>
    </xf>
    <xf numFmtId="14" fontId="6" fillId="0" borderId="58" xfId="2" applyNumberFormat="1" applyBorder="1" applyAlignment="1">
      <alignment horizontal="right" vertical="center"/>
    </xf>
    <xf numFmtId="14" fontId="2" fillId="0" borderId="66" xfId="2" applyNumberFormat="1" applyFont="1" applyBorder="1" applyAlignment="1">
      <alignment vertical="center"/>
    </xf>
    <xf numFmtId="14" fontId="2" fillId="0" borderId="66" xfId="2" applyNumberFormat="1" applyFont="1" applyBorder="1" applyAlignment="1">
      <alignment horizontal="left" vertical="top" wrapText="1"/>
    </xf>
    <xf numFmtId="14" fontId="13" fillId="0" borderId="66" xfId="2" applyNumberFormat="1" applyFont="1" applyBorder="1" applyAlignment="1">
      <alignment horizontal="left" vertical="center" wrapText="1"/>
    </xf>
    <xf numFmtId="14" fontId="2" fillId="0" borderId="90" xfId="2" applyNumberFormat="1" applyFont="1" applyBorder="1" applyAlignment="1">
      <alignment horizontal="left" vertical="top" wrapText="1"/>
    </xf>
    <xf numFmtId="14" fontId="2" fillId="0" borderId="0" xfId="2" applyNumberFormat="1" applyFont="1" applyBorder="1" applyAlignment="1">
      <alignment horizontal="left" vertical="top" wrapText="1"/>
    </xf>
    <xf numFmtId="0" fontId="12" fillId="0" borderId="0" xfId="1" applyFont="1" applyBorder="1" applyAlignment="1">
      <alignment horizontal="center"/>
    </xf>
    <xf numFmtId="0" fontId="6" fillId="0" borderId="95" xfId="1" applyFont="1" applyBorder="1"/>
    <xf numFmtId="0" fontId="6" fillId="0" borderId="96" xfId="1" applyFont="1" applyBorder="1"/>
    <xf numFmtId="0" fontId="6" fillId="0" borderId="100" xfId="1" applyFont="1" applyBorder="1"/>
    <xf numFmtId="0" fontId="8" fillId="0" borderId="58" xfId="1" applyFont="1" applyBorder="1"/>
    <xf numFmtId="0" fontId="8" fillId="0" borderId="58" xfId="1" applyFont="1" applyBorder="1" applyAlignment="1">
      <alignment horizontal="right"/>
    </xf>
    <xf numFmtId="168" fontId="8" fillId="0" borderId="58" xfId="1" applyNumberFormat="1" applyFont="1" applyBorder="1" applyAlignment="1">
      <alignment horizontal="left"/>
    </xf>
    <xf numFmtId="0" fontId="71" fillId="0" borderId="101" xfId="4" applyFont="1" applyAlignment="1">
      <alignment wrapText="1"/>
    </xf>
    <xf numFmtId="0" fontId="59" fillId="0" borderId="101" xfId="4"/>
    <xf numFmtId="0" fontId="59" fillId="0" borderId="0" xfId="5"/>
    <xf numFmtId="0" fontId="5" fillId="0" borderId="0" xfId="1"/>
    <xf numFmtId="0" fontId="59" fillId="0" borderId="0" xfId="4" applyBorder="1"/>
    <xf numFmtId="0" fontId="59" fillId="0" borderId="111" xfId="4" applyBorder="1"/>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7" xfId="4" applyBorder="1"/>
    <xf numFmtId="0" fontId="59" fillId="0" borderId="103" xfId="4" applyBorder="1"/>
    <xf numFmtId="0" fontId="59" fillId="0" borderId="104" xfId="4" applyBorder="1"/>
    <xf numFmtId="0" fontId="59" fillId="0" borderId="105" xfId="4" applyBorder="1"/>
    <xf numFmtId="0" fontId="59" fillId="0" borderId="112" xfId="4" applyBorder="1"/>
    <xf numFmtId="0" fontId="17" fillId="0" borderId="103" xfId="4" applyFont="1" applyBorder="1" applyAlignment="1">
      <alignment vertical="center"/>
    </xf>
    <xf numFmtId="0" fontId="59" fillId="0" borderId="104" xfId="5" applyBorder="1"/>
    <xf numFmtId="0" fontId="59" fillId="0" borderId="0" xfId="5" applyBorder="1"/>
    <xf numFmtId="0" fontId="43" fillId="0" borderId="0" xfId="4" applyFont="1" applyBorder="1" applyAlignment="1">
      <alignment horizontal="center"/>
    </xf>
    <xf numFmtId="0" fontId="72" fillId="0" borderId="0" xfId="4" applyFont="1" applyBorder="1" applyAlignment="1"/>
    <xf numFmtId="0" fontId="13" fillId="0" borderId="103" xfId="4" applyFont="1" applyBorder="1" applyAlignment="1">
      <alignment horizontal="center" vertical="center"/>
    </xf>
    <xf numFmtId="0" fontId="4" fillId="0" borderId="0" xfId="2" applyFont="1" applyBorder="1" applyAlignment="1">
      <alignment horizontal="center" vertical="center"/>
    </xf>
    <xf numFmtId="0" fontId="4" fillId="0" borderId="96" xfId="2" applyFont="1" applyBorder="1" applyAlignment="1">
      <alignment horizontal="center" vertical="center"/>
    </xf>
    <xf numFmtId="0" fontId="4" fillId="0" borderId="100" xfId="2" applyFont="1" applyBorder="1" applyAlignment="1">
      <alignment horizontal="center" vertical="center"/>
    </xf>
    <xf numFmtId="164" fontId="4" fillId="0" borderId="0" xfId="2" applyNumberFormat="1" applyFont="1" applyBorder="1" applyAlignment="1">
      <alignment horizontal="left" vertical="center"/>
    </xf>
    <xf numFmtId="0" fontId="14" fillId="0" borderId="0" xfId="2" applyFont="1" applyBorder="1" applyAlignment="1">
      <alignment horizontal="center" vertical="center"/>
    </xf>
    <xf numFmtId="0" fontId="22" fillId="0" borderId="0" xfId="2" applyFont="1" applyBorder="1" applyAlignment="1">
      <alignment horizontal="left" vertical="center" wrapText="1"/>
    </xf>
    <xf numFmtId="0" fontId="22" fillId="0" borderId="118" xfId="2" applyFont="1" applyBorder="1" applyAlignment="1">
      <alignment horizontal="left" vertical="center" wrapText="1"/>
    </xf>
    <xf numFmtId="164" fontId="4" fillId="0" borderId="119" xfId="2" applyNumberFormat="1" applyFont="1" applyBorder="1" applyAlignment="1">
      <alignment horizontal="right" vertical="center"/>
    </xf>
    <xf numFmtId="0" fontId="4" fillId="0" borderId="95" xfId="1" applyFont="1" applyBorder="1" applyAlignment="1">
      <alignment horizontal="center" vertical="center"/>
    </xf>
    <xf numFmtId="0" fontId="22" fillId="0" borderId="120" xfId="2" applyFont="1" applyBorder="1" applyAlignment="1">
      <alignment horizontal="left" vertical="center" wrapText="1"/>
    </xf>
    <xf numFmtId="0" fontId="22" fillId="0" borderId="121" xfId="2" applyFont="1" applyBorder="1" applyAlignment="1">
      <alignment horizontal="left" vertical="center" wrapText="1"/>
    </xf>
    <xf numFmtId="0" fontId="6" fillId="0" borderId="121" xfId="1" applyFont="1" applyBorder="1"/>
    <xf numFmtId="0" fontId="6" fillId="0" borderId="122" xfId="1" applyFont="1" applyBorder="1"/>
    <xf numFmtId="0" fontId="22" fillId="0" borderId="118" xfId="2" applyFont="1" applyBorder="1" applyAlignment="1">
      <alignment horizontal="left" vertical="top" wrapText="1"/>
    </xf>
    <xf numFmtId="0" fontId="6" fillId="0" borderId="91" xfId="1" applyFont="1" applyBorder="1"/>
    <xf numFmtId="0" fontId="6" fillId="0" borderId="123" xfId="1" applyFont="1" applyBorder="1"/>
    <xf numFmtId="0" fontId="6" fillId="0" borderId="59" xfId="1" applyFont="1" applyBorder="1"/>
    <xf numFmtId="0" fontId="6" fillId="0" borderId="124" xfId="1" applyFont="1" applyBorder="1"/>
    <xf numFmtId="0" fontId="6" fillId="0" borderId="125" xfId="1" applyFont="1" applyBorder="1"/>
    <xf numFmtId="0" fontId="6" fillId="0" borderId="126" xfId="1" applyFont="1" applyBorder="1"/>
    <xf numFmtId="0" fontId="6" fillId="0" borderId="127" xfId="1" applyFont="1" applyBorder="1"/>
    <xf numFmtId="0" fontId="6" fillId="0" borderId="97" xfId="1" applyFont="1" applyBorder="1"/>
    <xf numFmtId="0" fontId="6" fillId="0" borderId="128" xfId="1" applyFont="1" applyBorder="1"/>
    <xf numFmtId="0" fontId="6" fillId="0" borderId="129" xfId="1" applyFont="1" applyBorder="1"/>
    <xf numFmtId="0" fontId="6" fillId="0" borderId="130" xfId="1" applyFont="1" applyBorder="1"/>
    <xf numFmtId="0" fontId="6" fillId="0" borderId="131" xfId="1" applyFont="1" applyBorder="1"/>
    <xf numFmtId="0" fontId="6" fillId="0" borderId="132" xfId="1" applyFont="1" applyBorder="1"/>
    <xf numFmtId="0" fontId="6" fillId="0" borderId="133" xfId="1" applyFont="1" applyBorder="1"/>
    <xf numFmtId="0" fontId="6" fillId="0" borderId="134" xfId="1" applyFont="1" applyBorder="1"/>
    <xf numFmtId="14" fontId="17" fillId="0" borderId="120" xfId="2" applyNumberFormat="1" applyFont="1" applyBorder="1" applyAlignment="1">
      <alignment horizontal="center" vertical="center" wrapText="1"/>
    </xf>
    <xf numFmtId="14" fontId="13" fillId="0" borderId="121" xfId="2" applyNumberFormat="1" applyFont="1" applyBorder="1" applyAlignment="1">
      <alignment horizontal="left" vertical="center" wrapText="1"/>
    </xf>
    <xf numFmtId="14" fontId="13" fillId="0" borderId="122" xfId="2" applyNumberFormat="1" applyFont="1" applyBorder="1" applyAlignment="1">
      <alignment horizontal="left" vertical="center" wrapText="1"/>
    </xf>
    <xf numFmtId="14" fontId="13" fillId="0" borderId="122" xfId="2" applyNumberFormat="1" applyFont="1" applyBorder="1" applyAlignment="1">
      <alignment horizontal="right" vertical="center" wrapText="1"/>
    </xf>
    <xf numFmtId="14" fontId="13" fillId="0" borderId="121" xfId="2" applyNumberFormat="1" applyFont="1" applyBorder="1" applyAlignment="1">
      <alignment horizontal="left" vertical="center"/>
    </xf>
    <xf numFmtId="0" fontId="2" fillId="0" borderId="116" xfId="2" applyFont="1" applyBorder="1" applyAlignment="1">
      <alignment horizontal="center" vertical="center"/>
    </xf>
    <xf numFmtId="0" fontId="2" fillId="0" borderId="0" xfId="2" applyFont="1" applyBorder="1" applyAlignment="1">
      <alignment horizontal="center" vertical="center"/>
    </xf>
    <xf numFmtId="164" fontId="6" fillId="0" borderId="116" xfId="2" applyNumberFormat="1" applyBorder="1" applyAlignment="1">
      <alignment horizontal="center" vertical="center"/>
    </xf>
    <xf numFmtId="164" fontId="6" fillId="0" borderId="0" xfId="2" applyNumberFormat="1" applyBorder="1" applyAlignment="1">
      <alignment horizontal="center" vertical="center"/>
    </xf>
    <xf numFmtId="164" fontId="6" fillId="0" borderId="118" xfId="2" applyNumberFormat="1" applyBorder="1" applyAlignment="1">
      <alignment horizontal="center" vertical="center"/>
    </xf>
    <xf numFmtId="164" fontId="6" fillId="0" borderId="91" xfId="2" applyNumberFormat="1" applyBorder="1" applyAlignment="1">
      <alignment horizontal="center" vertical="center"/>
    </xf>
    <xf numFmtId="0" fontId="6" fillId="0" borderId="91" xfId="2" applyBorder="1" applyAlignment="1">
      <alignment horizontal="center" vertical="center"/>
    </xf>
    <xf numFmtId="164" fontId="6" fillId="0" borderId="117" xfId="2" applyNumberFormat="1" applyBorder="1" applyAlignment="1">
      <alignment horizontal="center" vertical="center"/>
    </xf>
    <xf numFmtId="164" fontId="6" fillId="0" borderId="119" xfId="2" applyNumberFormat="1" applyBorder="1" applyAlignment="1">
      <alignment horizontal="center" vertical="center"/>
    </xf>
    <xf numFmtId="0" fontId="2" fillId="0" borderId="139" xfId="2" applyFont="1" applyBorder="1" applyAlignment="1">
      <alignment horizontal="center" vertical="center"/>
    </xf>
    <xf numFmtId="164" fontId="6" fillId="0" borderId="140" xfId="2" applyNumberFormat="1" applyBorder="1" applyAlignment="1">
      <alignment horizontal="center" vertical="center"/>
    </xf>
    <xf numFmtId="164" fontId="6" fillId="0" borderId="141" xfId="2" applyNumberFormat="1" applyBorder="1" applyAlignment="1">
      <alignment horizontal="center" vertical="center"/>
    </xf>
    <xf numFmtId="0" fontId="2" fillId="0" borderId="142" xfId="2" applyFont="1" applyBorder="1" applyAlignment="1">
      <alignment horizontal="center" vertical="center"/>
    </xf>
    <xf numFmtId="0" fontId="17" fillId="0" borderId="143" xfId="5" applyFont="1" applyBorder="1" applyAlignment="1">
      <alignment horizontal="center" vertical="center"/>
    </xf>
    <xf numFmtId="0" fontId="17" fillId="0" borderId="144" xfId="5" applyFont="1" applyBorder="1" applyAlignment="1">
      <alignment horizontal="center" vertical="center"/>
    </xf>
    <xf numFmtId="0" fontId="17" fillId="0" borderId="145" xfId="5" applyFont="1" applyBorder="1" applyAlignment="1">
      <alignment horizontal="center" vertical="center"/>
    </xf>
    <xf numFmtId="0" fontId="17" fillId="0" borderId="146" xfId="5" applyFont="1" applyBorder="1" applyAlignment="1">
      <alignment horizontal="center" vertical="center"/>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4" fillId="0" borderId="0" xfId="1" applyFont="1" applyAlignment="1">
      <alignment horizontal="left"/>
    </xf>
    <xf numFmtId="0" fontId="10" fillId="0" borderId="0" xfId="1" applyFont="1" applyAlignment="1">
      <alignment horizontal="right" vertical="center"/>
    </xf>
    <xf numFmtId="0" fontId="5" fillId="0" borderId="0" xfId="1"/>
    <xf numFmtId="164" fontId="8" fillId="0" borderId="91" xfId="2" applyNumberFormat="1" applyFont="1" applyBorder="1" applyAlignment="1">
      <alignment horizontal="left"/>
    </xf>
    <xf numFmtId="164" fontId="8" fillId="0" borderId="119" xfId="2" applyNumberFormat="1" applyFont="1" applyBorder="1" applyAlignment="1">
      <alignment horizontal="left"/>
    </xf>
    <xf numFmtId="0" fontId="17" fillId="0" borderId="114" xfId="2" applyFont="1" applyBorder="1" applyAlignment="1">
      <alignment horizontal="center" vertical="center"/>
    </xf>
    <xf numFmtId="0" fontId="17" fillId="0" borderId="90" xfId="2" applyFont="1" applyBorder="1" applyAlignment="1">
      <alignment horizontal="center" vertical="center"/>
    </xf>
    <xf numFmtId="0" fontId="17" fillId="0" borderId="115" xfId="2" applyFont="1" applyBorder="1" applyAlignment="1">
      <alignment horizontal="center" vertical="center"/>
    </xf>
    <xf numFmtId="0" fontId="8" fillId="0" borderId="91" xfId="2" applyFont="1" applyBorder="1" applyAlignment="1">
      <alignment horizontal="left"/>
    </xf>
    <xf numFmtId="0" fontId="8" fillId="0" borderId="119" xfId="2" applyFont="1" applyBorder="1" applyAlignment="1">
      <alignment horizontal="left"/>
    </xf>
    <xf numFmtId="168" fontId="8" fillId="0" borderId="0" xfId="1" applyNumberFormat="1" applyFont="1" applyAlignment="1">
      <alignment horizontal="left"/>
    </xf>
    <xf numFmtId="14" fontId="6" fillId="0" borderId="0" xfId="2" applyNumberFormat="1" applyFont="1" applyAlignment="1">
      <alignment horizontal="justify" vertical="top" wrapText="1"/>
    </xf>
    <xf numFmtId="14" fontId="6" fillId="0" borderId="0" xfId="2" applyNumberFormat="1" applyFont="1" applyAlignment="1">
      <alignment horizontal="justify" vertical="top"/>
    </xf>
    <xf numFmtId="0" fontId="6" fillId="0" borderId="0" xfId="1" applyFont="1" applyAlignment="1">
      <alignment horizontal="justify" vertical="top" wrapText="1"/>
    </xf>
    <xf numFmtId="0" fontId="43" fillId="0" borderId="0" xfId="2" applyFont="1" applyAlignment="1">
      <alignment horizontal="right" vertical="top"/>
    </xf>
    <xf numFmtId="14" fontId="14" fillId="0" borderId="0" xfId="2" applyNumberFormat="1" applyFont="1" applyAlignment="1">
      <alignment horizontal="left" vertical="top" wrapText="1"/>
    </xf>
    <xf numFmtId="14" fontId="6" fillId="0" borderId="0" xfId="2" applyNumberFormat="1" applyAlignment="1">
      <alignment horizontal="left" vertical="top" wrapText="1"/>
    </xf>
    <xf numFmtId="14" fontId="14" fillId="0" borderId="0" xfId="2" applyNumberFormat="1" applyFont="1" applyAlignment="1">
      <alignment horizontal="right" vertical="center" textRotation="90"/>
    </xf>
    <xf numFmtId="14" fontId="6" fillId="0" borderId="121" xfId="2" applyNumberFormat="1" applyBorder="1" applyAlignment="1">
      <alignment horizontal="justify" vertical="top"/>
    </xf>
    <xf numFmtId="0" fontId="64" fillId="0" borderId="0" xfId="0" applyFont="1" applyAlignment="1">
      <alignment horizontal="right" textRotation="90"/>
    </xf>
    <xf numFmtId="14" fontId="13" fillId="0" borderId="58" xfId="2" applyNumberFormat="1" applyFont="1" applyBorder="1" applyAlignment="1">
      <alignment horizontal="left" vertical="center" wrapText="1"/>
    </xf>
    <xf numFmtId="14" fontId="6" fillId="0" borderId="58" xfId="2" applyNumberFormat="1" applyBorder="1" applyAlignment="1">
      <alignment horizontal="center" vertical="center" wrapText="1"/>
    </xf>
    <xf numFmtId="14" fontId="6" fillId="0" borderId="90" xfId="2" applyNumberFormat="1" applyBorder="1" applyAlignment="1">
      <alignment horizontal="center" vertical="center" wrapText="1"/>
    </xf>
    <xf numFmtId="14" fontId="6" fillId="0" borderId="91" xfId="2" applyNumberFormat="1" applyBorder="1" applyAlignment="1">
      <alignment horizontal="center" vertical="center" wrapText="1"/>
    </xf>
    <xf numFmtId="14" fontId="17" fillId="0" borderId="0" xfId="2" applyNumberFormat="1" applyFont="1" applyAlignment="1">
      <alignment horizontal="center" vertical="center" wrapText="1"/>
    </xf>
    <xf numFmtId="14" fontId="12" fillId="0" borderId="0" xfId="2" applyNumberFormat="1" applyFont="1" applyAlignment="1">
      <alignment horizontal="center" wrapText="1"/>
    </xf>
    <xf numFmtId="14" fontId="12" fillId="0" borderId="0" xfId="2" applyNumberFormat="1" applyFont="1" applyAlignment="1">
      <alignment horizontal="center" vertical="center" wrapText="1"/>
    </xf>
    <xf numFmtId="14" fontId="17" fillId="0" borderId="0" xfId="2" applyNumberFormat="1" applyFont="1" applyAlignment="1">
      <alignment horizontal="center" vertical="center"/>
    </xf>
    <xf numFmtId="14" fontId="12" fillId="0" borderId="0" xfId="2" applyNumberFormat="1" applyFont="1" applyAlignment="1">
      <alignment horizontal="left" vertical="center" textRotation="90" wrapText="1"/>
    </xf>
    <xf numFmtId="14" fontId="12" fillId="0" borderId="0" xfId="2" applyNumberFormat="1" applyFont="1" applyAlignment="1">
      <alignment horizontal="right" vertical="center" textRotation="180" wrapText="1"/>
    </xf>
    <xf numFmtId="168" fontId="8" fillId="0" borderId="58" xfId="1" applyNumberFormat="1" applyFont="1" applyBorder="1" applyAlignment="1">
      <alignment horizontal="left"/>
    </xf>
    <xf numFmtId="0" fontId="12" fillId="0" borderId="0" xfId="1" applyFont="1" applyBorder="1" applyAlignment="1">
      <alignment horizontal="center"/>
    </xf>
    <xf numFmtId="0" fontId="1" fillId="0" borderId="85" xfId="1" applyFont="1" applyBorder="1" applyAlignment="1">
      <alignment horizontal="center" vertical="center" textRotation="90"/>
    </xf>
    <xf numFmtId="0" fontId="1" fillId="0" borderId="99" xfId="1" applyFont="1" applyBorder="1" applyAlignment="1">
      <alignment horizontal="center" vertical="center" textRotation="90"/>
    </xf>
    <xf numFmtId="0" fontId="1" fillId="0" borderId="82" xfId="1" applyFont="1" applyBorder="1" applyAlignment="1">
      <alignment horizontal="center" vertical="center" textRotation="90"/>
    </xf>
    <xf numFmtId="0" fontId="1" fillId="0" borderId="135" xfId="1" applyFont="1" applyBorder="1" applyAlignment="1">
      <alignment horizontal="center" vertical="center" textRotation="90"/>
    </xf>
    <xf numFmtId="0" fontId="1" fillId="0" borderId="136" xfId="1" applyFont="1" applyBorder="1" applyAlignment="1">
      <alignment horizontal="center" vertical="center" textRotation="90"/>
    </xf>
    <xf numFmtId="0" fontId="1" fillId="0" borderId="137" xfId="1" applyFont="1" applyBorder="1" applyAlignment="1">
      <alignment horizontal="center" vertical="center" textRotation="90"/>
    </xf>
    <xf numFmtId="0" fontId="4" fillId="0" borderId="0" xfId="1" applyFont="1" applyAlignment="1">
      <alignment horizontal="center" vertical="center" textRotation="90"/>
    </xf>
    <xf numFmtId="0" fontId="1" fillId="0" borderId="138" xfId="1" applyFont="1" applyBorder="1" applyAlignment="1">
      <alignment horizontal="center"/>
    </xf>
    <xf numFmtId="0" fontId="1" fillId="0" borderId="92" xfId="1" applyFont="1" applyBorder="1" applyAlignment="1">
      <alignment horizontal="center"/>
    </xf>
    <xf numFmtId="0" fontId="4" fillId="0" borderId="0" xfId="1" applyFont="1" applyBorder="1" applyAlignment="1">
      <alignment horizontal="center" vertical="center" textRotation="90"/>
    </xf>
    <xf numFmtId="0" fontId="1" fillId="0" borderId="0" xfId="1" applyFont="1" applyBorder="1" applyAlignment="1">
      <alignment horizontal="center"/>
    </xf>
    <xf numFmtId="164" fontId="6" fillId="0" borderId="114" xfId="2" applyNumberFormat="1" applyBorder="1" applyAlignment="1">
      <alignment horizontal="left" vertical="top" wrapText="1"/>
    </xf>
    <xf numFmtId="0" fontId="6" fillId="0" borderId="115" xfId="2" applyBorder="1" applyAlignment="1">
      <alignment horizontal="left" vertical="top" wrapText="1"/>
    </xf>
    <xf numFmtId="0" fontId="6" fillId="0" borderId="116" xfId="2" applyBorder="1" applyAlignment="1">
      <alignment horizontal="left" vertical="top" wrapText="1"/>
    </xf>
    <xf numFmtId="0" fontId="6" fillId="0" borderId="117" xfId="2" applyBorder="1" applyAlignment="1">
      <alignment horizontal="left" vertical="top" wrapText="1"/>
    </xf>
    <xf numFmtId="0" fontId="23" fillId="0" borderId="0" xfId="1" applyFont="1" applyBorder="1" applyAlignment="1">
      <alignment horizontal="right" textRotation="90"/>
    </xf>
    <xf numFmtId="0" fontId="10" fillId="0" borderId="0" xfId="2" applyFont="1" applyBorder="1" applyAlignment="1" applyProtection="1">
      <alignment horizontal="left" vertical="top" textRotation="90"/>
      <protection locked="0"/>
    </xf>
    <xf numFmtId="0" fontId="10" fillId="0" borderId="0" xfId="2" applyFont="1" applyBorder="1" applyAlignment="1">
      <alignment horizontal="left" textRotation="90"/>
    </xf>
    <xf numFmtId="0" fontId="23" fillId="0" borderId="0" xfId="1" applyFont="1" applyBorder="1" applyAlignment="1">
      <alignment horizontal="left" textRotation="180"/>
    </xf>
    <xf numFmtId="164" fontId="6" fillId="0" borderId="115" xfId="2" applyNumberFormat="1" applyBorder="1" applyAlignment="1">
      <alignment horizontal="left" vertical="top" wrapText="1"/>
    </xf>
    <xf numFmtId="164" fontId="6" fillId="0" borderId="116" xfId="2" applyNumberFormat="1" applyBorder="1" applyAlignment="1">
      <alignment horizontal="left" vertical="top" wrapText="1"/>
    </xf>
    <xf numFmtId="164" fontId="6" fillId="0" borderId="117" xfId="2" applyNumberFormat="1" applyBorder="1" applyAlignment="1">
      <alignment horizontal="left" vertical="top" wrapText="1"/>
    </xf>
    <xf numFmtId="0" fontId="10" fillId="0" borderId="0" xfId="2" applyFont="1" applyBorder="1" applyAlignment="1">
      <alignment horizontal="right" textRotation="180"/>
    </xf>
    <xf numFmtId="164" fontId="6" fillId="0" borderId="114" xfId="2" applyNumberFormat="1" applyBorder="1" applyAlignment="1">
      <alignment vertical="top" wrapText="1"/>
    </xf>
    <xf numFmtId="0" fontId="6" fillId="0" borderId="115" xfId="2" applyBorder="1" applyAlignment="1">
      <alignment vertical="top" wrapText="1"/>
    </xf>
    <xf numFmtId="0" fontId="6" fillId="0" borderId="116" xfId="2" applyBorder="1" applyAlignment="1">
      <alignment vertical="top" wrapText="1"/>
    </xf>
    <xf numFmtId="0" fontId="6" fillId="0" borderId="117" xfId="2" applyBorder="1" applyAlignment="1">
      <alignment vertical="top" wrapText="1"/>
    </xf>
    <xf numFmtId="0" fontId="10" fillId="0" borderId="0" xfId="2" applyFont="1" applyBorder="1" applyAlignment="1" applyProtection="1">
      <alignment horizontal="right" vertical="top" textRotation="180"/>
      <protection locked="0"/>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8" fillId="0" borderId="56" xfId="2" applyFont="1" applyBorder="1" applyAlignment="1">
      <alignment vertical="top" wrapText="1"/>
    </xf>
    <xf numFmtId="0" fontId="8" fillId="0" borderId="0" xfId="2" applyFont="1" applyAlignment="1">
      <alignment vertical="top" wrapText="1"/>
    </xf>
    <xf numFmtId="0" fontId="8" fillId="0" borderId="38" xfId="2" applyFont="1" applyBorder="1" applyAlignment="1">
      <alignment vertical="top" wrapText="1"/>
    </xf>
    <xf numFmtId="0" fontId="17" fillId="0" borderId="47" xfId="2" applyFont="1" applyBorder="1" applyAlignment="1">
      <alignment horizontal="center" vertical="center"/>
    </xf>
    <xf numFmtId="0" fontId="17" fillId="0" borderId="48" xfId="2" applyFont="1" applyBorder="1" applyAlignment="1">
      <alignment horizontal="center" vertical="center"/>
    </xf>
    <xf numFmtId="0" fontId="17" fillId="0" borderId="46" xfId="2" applyFont="1" applyBorder="1" applyAlignment="1">
      <alignment horizontal="center" vertical="center"/>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5" xfId="2" applyFont="1" applyBorder="1" applyAlignment="1">
      <alignment horizontal="left" vertical="center" wrapText="1"/>
    </xf>
    <xf numFmtId="0" fontId="8" fillId="0" borderId="35" xfId="2" applyFont="1" applyBorder="1" applyAlignment="1">
      <alignment horizontal="center" vertical="top" wrapText="1"/>
    </xf>
    <xf numFmtId="0" fontId="8" fillId="0" borderId="0" xfId="2" applyFont="1" applyAlignment="1">
      <alignment horizontal="center" vertical="top" wrapText="1"/>
    </xf>
    <xf numFmtId="0" fontId="8" fillId="0" borderId="19" xfId="2" applyFont="1" applyBorder="1" applyAlignment="1">
      <alignment horizontal="center" vertical="top" wrapText="1"/>
    </xf>
    <xf numFmtId="0" fontId="8" fillId="0" borderId="40" xfId="2" applyFont="1" applyBorder="1" applyAlignment="1">
      <alignment horizontal="center" vertical="top" wrapText="1"/>
    </xf>
    <xf numFmtId="0" fontId="8" fillId="0" borderId="15" xfId="2" applyFont="1" applyBorder="1" applyAlignment="1">
      <alignment horizontal="center" vertical="top" wrapText="1"/>
    </xf>
    <xf numFmtId="0" fontId="8" fillId="0" borderId="39" xfId="2" applyFont="1" applyBorder="1" applyAlignment="1">
      <alignment horizontal="center" vertical="top" wrapText="1"/>
    </xf>
    <xf numFmtId="0" fontId="22" fillId="0" borderId="0" xfId="2" applyFont="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22" fillId="0" borderId="38" xfId="2" applyFont="1" applyBorder="1" applyAlignment="1">
      <alignment vertical="center" wrapText="1"/>
    </xf>
    <xf numFmtId="164" fontId="47" fillId="0" borderId="45" xfId="2" applyNumberFormat="1" applyFont="1" applyBorder="1" applyAlignment="1">
      <alignment horizontal="center" vertical="center"/>
    </xf>
    <xf numFmtId="164" fontId="47" fillId="0" borderId="0" xfId="2" applyNumberFormat="1" applyFont="1" applyAlignment="1">
      <alignment horizontal="center" vertical="center"/>
    </xf>
    <xf numFmtId="0" fontId="41" fillId="0" borderId="0" xfId="2" applyFont="1" applyAlignment="1">
      <alignment vertical="center"/>
    </xf>
    <xf numFmtId="0" fontId="40" fillId="0" borderId="15" xfId="2" applyFont="1" applyBorder="1" applyAlignment="1">
      <alignment horizontal="left" vertical="center" wrapText="1"/>
    </xf>
    <xf numFmtId="0" fontId="22" fillId="0" borderId="15" xfId="2" applyFont="1" applyBorder="1" applyAlignment="1">
      <alignment vertical="center" wrapText="1"/>
    </xf>
    <xf numFmtId="0" fontId="17" fillId="0" borderId="67" xfId="2" applyFont="1" applyBorder="1" applyAlignment="1">
      <alignment horizontal="center" vertical="center"/>
    </xf>
    <xf numFmtId="0" fontId="17" fillId="0" borderId="56" xfId="2" applyFont="1" applyBorder="1" applyAlignment="1">
      <alignment horizontal="center" vertical="center"/>
    </xf>
    <xf numFmtId="0" fontId="17" fillId="0" borderId="68" xfId="2" applyFont="1" applyBorder="1" applyAlignment="1">
      <alignment horizontal="center" vertical="center"/>
    </xf>
    <xf numFmtId="0" fontId="22" fillId="0" borderId="56" xfId="2" applyFont="1" applyBorder="1" applyAlignment="1">
      <alignment vertical="center" wrapText="1"/>
    </xf>
    <xf numFmtId="0" fontId="5" fillId="0" borderId="56" xfId="1" applyBorder="1" applyAlignment="1">
      <alignment vertical="center"/>
    </xf>
    <xf numFmtId="0" fontId="17" fillId="0" borderId="113" xfId="5" applyFont="1" applyBorder="1" applyAlignment="1">
      <alignment horizontal="center" vertical="center"/>
    </xf>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9" xfId="4" applyBorder="1"/>
    <xf numFmtId="0" fontId="59" fillId="0" borderId="102" xfId="4" applyBorder="1"/>
    <xf numFmtId="0" fontId="59" fillId="0" borderId="110" xfId="4" applyBorder="1"/>
    <xf numFmtId="0" fontId="48" fillId="0" borderId="55" xfId="0" applyFont="1" applyBorder="1" applyAlignment="1">
      <alignment horizontal="center"/>
    </xf>
    <xf numFmtId="0" fontId="49" fillId="0" borderId="0" xfId="0" applyFont="1" applyAlignment="1">
      <alignment horizontal="center" vertical="top"/>
    </xf>
    <xf numFmtId="0" fontId="13" fillId="0" borderId="0" xfId="1" applyFont="1" applyAlignment="1">
      <alignment horizontal="justify" vertical="center" wrapText="1"/>
    </xf>
    <xf numFmtId="0" fontId="14" fillId="0" borderId="0" xfId="1" applyFont="1" applyAlignment="1">
      <alignment horizontal="left"/>
    </xf>
    <xf numFmtId="0" fontId="14" fillId="0" borderId="0" xfId="1" applyFont="1" applyAlignment="1">
      <alignment horizontal="justify" vertical="top" wrapText="1"/>
    </xf>
  </cellXfs>
  <cellStyles count="6">
    <cellStyle name="Borda do Gráfico" xfId="4" xr:uid="{E8D2D6F1-D5E9-4650-BE3C-750470AFB555}"/>
    <cellStyle name="Hiperlink 2" xfId="3" xr:uid="{E7BBE083-8D76-42B2-B7F1-599CF710A46F}"/>
    <cellStyle name="Normal" xfId="0" builtinId="0"/>
    <cellStyle name="Normal 2" xfId="1" xr:uid="{00000000-0005-0000-0000-000002000000}"/>
    <cellStyle name="Normal 3" xfId="5" xr:uid="{7E4A9A31-1096-4EB0-9967-33449A5B2EC5}"/>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C0C0C0"/>
      <color rgb="FFFFFFCC"/>
      <color rgb="FFFFFF00"/>
      <color rgb="FFFFFF99"/>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onnections" Target="connections.xml"/><Relationship Id="rId47" Type="http://schemas.openxmlformats.org/officeDocument/2006/relationships/xmlMaps" Target="xmlMap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10.xml.rels><?xml version="1.0" encoding="UTF-8" standalone="yes"?>
<Relationships xmlns="http://schemas.openxmlformats.org/package/2006/relationships"><Relationship Id="rId8" Type="http://schemas.openxmlformats.org/officeDocument/2006/relationships/image" Target="../media/image41.svg"/><Relationship Id="rId13" Type="http://schemas.openxmlformats.org/officeDocument/2006/relationships/image" Target="../media/image46.png"/><Relationship Id="rId18" Type="http://schemas.openxmlformats.org/officeDocument/2006/relationships/image" Target="../media/image51.png"/><Relationship Id="rId3" Type="http://schemas.openxmlformats.org/officeDocument/2006/relationships/image" Target="../media/image36.png"/><Relationship Id="rId21" Type="http://schemas.openxmlformats.org/officeDocument/2006/relationships/image" Target="../media/image54.svg"/><Relationship Id="rId7" Type="http://schemas.openxmlformats.org/officeDocument/2006/relationships/image" Target="../media/image40.png"/><Relationship Id="rId12" Type="http://schemas.openxmlformats.org/officeDocument/2006/relationships/image" Target="../media/image45.svg"/><Relationship Id="rId17" Type="http://schemas.openxmlformats.org/officeDocument/2006/relationships/image" Target="../media/image50.svg"/><Relationship Id="rId25" Type="http://schemas.openxmlformats.org/officeDocument/2006/relationships/image" Target="../media/image58.svg"/><Relationship Id="rId2" Type="http://schemas.openxmlformats.org/officeDocument/2006/relationships/image" Target="../media/image35.svg"/><Relationship Id="rId16" Type="http://schemas.openxmlformats.org/officeDocument/2006/relationships/image" Target="../media/image49.png"/><Relationship Id="rId20" Type="http://schemas.openxmlformats.org/officeDocument/2006/relationships/image" Target="../media/image53.png"/><Relationship Id="rId1" Type="http://schemas.openxmlformats.org/officeDocument/2006/relationships/image" Target="../media/image34.png"/><Relationship Id="rId6" Type="http://schemas.openxmlformats.org/officeDocument/2006/relationships/image" Target="../media/image39.svg"/><Relationship Id="rId11" Type="http://schemas.openxmlformats.org/officeDocument/2006/relationships/image" Target="../media/image44.png"/><Relationship Id="rId24" Type="http://schemas.openxmlformats.org/officeDocument/2006/relationships/image" Target="../media/image57.png"/><Relationship Id="rId5" Type="http://schemas.openxmlformats.org/officeDocument/2006/relationships/image" Target="../media/image38.png"/><Relationship Id="rId15" Type="http://schemas.openxmlformats.org/officeDocument/2006/relationships/image" Target="../media/image48.png"/><Relationship Id="rId23" Type="http://schemas.openxmlformats.org/officeDocument/2006/relationships/image" Target="../media/image56.svg"/><Relationship Id="rId10" Type="http://schemas.openxmlformats.org/officeDocument/2006/relationships/image" Target="../media/image43.svg"/><Relationship Id="rId19" Type="http://schemas.openxmlformats.org/officeDocument/2006/relationships/image" Target="../media/image52.svg"/><Relationship Id="rId4" Type="http://schemas.openxmlformats.org/officeDocument/2006/relationships/image" Target="../media/image37.svg"/><Relationship Id="rId9" Type="http://schemas.openxmlformats.org/officeDocument/2006/relationships/image" Target="../media/image42.png"/><Relationship Id="rId14" Type="http://schemas.openxmlformats.org/officeDocument/2006/relationships/image" Target="../media/image47.svg"/><Relationship Id="rId22" Type="http://schemas.openxmlformats.org/officeDocument/2006/relationships/image" Target="../media/image5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svg"/><Relationship Id="rId3" Type="http://schemas.openxmlformats.org/officeDocument/2006/relationships/image" Target="../media/image11.svg"/><Relationship Id="rId7" Type="http://schemas.openxmlformats.org/officeDocument/2006/relationships/image" Target="../media/image15.sv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svg"/><Relationship Id="rId5" Type="http://schemas.openxmlformats.org/officeDocument/2006/relationships/image" Target="../media/image13.svg"/><Relationship Id="rId15" Type="http://schemas.openxmlformats.org/officeDocument/2006/relationships/image" Target="../media/image23.sv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sv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sv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image" Target="../media/image19.svg"/></Relationships>
</file>

<file path=xl/drawings/_rels/drawing5.xml.rels><?xml version="1.0" encoding="UTF-8" standalone="yes"?>
<Relationships xmlns="http://schemas.openxmlformats.org/package/2006/relationships"><Relationship Id="rId3" Type="http://schemas.openxmlformats.org/officeDocument/2006/relationships/image" Target="../media/image26.svg"/><Relationship Id="rId2" Type="http://schemas.openxmlformats.org/officeDocument/2006/relationships/image" Target="../media/image25.png"/><Relationship Id="rId1" Type="http://schemas.openxmlformats.org/officeDocument/2006/relationships/image" Target="../media/image24.gif"/><Relationship Id="rId5" Type="http://schemas.openxmlformats.org/officeDocument/2006/relationships/image" Target="../media/image28.svg"/><Relationship Id="rId4" Type="http://schemas.openxmlformats.org/officeDocument/2006/relationships/image" Target="../media/image2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gif"/><Relationship Id="rId2" Type="http://schemas.openxmlformats.org/officeDocument/2006/relationships/image" Target="../media/image30.gif"/><Relationship Id="rId1" Type="http://schemas.openxmlformats.org/officeDocument/2006/relationships/image" Target="../media/image29.gif"/><Relationship Id="rId4" Type="http://schemas.openxmlformats.org/officeDocument/2006/relationships/image" Target="../media/image32.gif"/></Relationships>
</file>

<file path=xl/drawings/_rels/drawing9.xml.rels><?xml version="1.0" encoding="UTF-8" standalone="yes"?>
<Relationships xmlns="http://schemas.openxmlformats.org/package/2006/relationships"><Relationship Id="rId1" Type="http://schemas.openxmlformats.org/officeDocument/2006/relationships/image" Target="../media/image33.gif"/></Relationships>
</file>

<file path=xl/drawings/drawing1.xml><?xml version="1.0" encoding="utf-8"?>
<xdr:wsDr xmlns:xdr="http://schemas.openxmlformats.org/drawingml/2006/spreadsheetDrawing" xmlns:a="http://schemas.openxmlformats.org/drawingml/2006/main">
  <xdr:twoCellAnchor editAs="oneCell">
    <xdr:from>
      <xdr:col>1</xdr:col>
      <xdr:colOff>11240</xdr:colOff>
      <xdr:row>17</xdr:row>
      <xdr:rowOff>171450</xdr:rowOff>
    </xdr:from>
    <xdr:to>
      <xdr:col>10</xdr:col>
      <xdr:colOff>388076</xdr:colOff>
      <xdr:row>46</xdr:row>
      <xdr:rowOff>5719</xdr:rowOff>
    </xdr:to>
    <xdr:pic>
      <xdr:nvPicPr>
        <xdr:cNvPr id="3" name="Imagem 2">
          <a:extLst>
            <a:ext uri="{FF2B5EF4-FFF2-40B4-BE49-F238E27FC236}">
              <a16:creationId xmlns:a16="http://schemas.microsoft.com/office/drawing/2014/main" id="{08E42865-F8A3-4E56-877B-1F502A04DC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5540" y="3476625"/>
          <a:ext cx="5863236" cy="5358769"/>
        </a:xfrm>
        <a:prstGeom prst="rect">
          <a:avLst/>
        </a:prstGeom>
      </xdr:spPr>
    </xdr:pic>
    <xdr:clientData/>
  </xdr:twoCellAnchor>
  <xdr:twoCellAnchor editAs="oneCell">
    <xdr:from>
      <xdr:col>8</xdr:col>
      <xdr:colOff>161925</xdr:colOff>
      <xdr:row>15</xdr:row>
      <xdr:rowOff>170589</xdr:rowOff>
    </xdr:from>
    <xdr:to>
      <xdr:col>10</xdr:col>
      <xdr:colOff>590550</xdr:colOff>
      <xdr:row>22</xdr:row>
      <xdr:rowOff>8664</xdr:rowOff>
    </xdr:to>
    <xdr:pic>
      <xdr:nvPicPr>
        <xdr:cNvPr id="5" name="Imagem 4">
          <a:extLst>
            <a:ext uri="{FF2B5EF4-FFF2-40B4-BE49-F238E27FC236}">
              <a16:creationId xmlns:a16="http://schemas.microsoft.com/office/drawing/2014/main" id="{5317B48B-9B0D-4C1F-A73A-CA3F076239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543425" y="3094764"/>
          <a:ext cx="1647825" cy="1171575"/>
        </a:xfrm>
        <a:prstGeom prst="rect">
          <a:avLst/>
        </a:prstGeom>
      </xdr:spPr>
    </xdr:pic>
    <xdr:clientData/>
  </xdr:twoCellAnchor>
  <xdr:twoCellAnchor editAs="oneCell">
    <xdr:from>
      <xdr:col>1</xdr:col>
      <xdr:colOff>28953</xdr:colOff>
      <xdr:row>49</xdr:row>
      <xdr:rowOff>42355</xdr:rowOff>
    </xdr:from>
    <xdr:to>
      <xdr:col>4</xdr:col>
      <xdr:colOff>28198</xdr:colOff>
      <xdr:row>58</xdr:row>
      <xdr:rowOff>174942</xdr:rowOff>
    </xdr:to>
    <xdr:pic>
      <xdr:nvPicPr>
        <xdr:cNvPr id="7" name="Imagem 6">
          <a:extLst>
            <a:ext uri="{FF2B5EF4-FFF2-40B4-BE49-F238E27FC236}">
              <a16:creationId xmlns:a16="http://schemas.microsoft.com/office/drawing/2014/main" id="{936E380E-8BBC-4197-856E-AD517396AE9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43253" y="9481630"/>
          <a:ext cx="1828045" cy="1847087"/>
        </a:xfrm>
        <a:prstGeom prst="rect">
          <a:avLst/>
        </a:prstGeom>
      </xdr:spPr>
    </xdr:pic>
    <xdr:clientData/>
  </xdr:twoCellAnchor>
  <xdr:twoCellAnchor editAs="oneCell">
    <xdr:from>
      <xdr:col>7</xdr:col>
      <xdr:colOff>600075</xdr:colOff>
      <xdr:row>53</xdr:row>
      <xdr:rowOff>38238</xdr:rowOff>
    </xdr:from>
    <xdr:to>
      <xdr:col>10</xdr:col>
      <xdr:colOff>587586</xdr:colOff>
      <xdr:row>58</xdr:row>
      <xdr:rowOff>169819</xdr:rowOff>
    </xdr:to>
    <xdr:pic>
      <xdr:nvPicPr>
        <xdr:cNvPr id="8" name="Imagem 7">
          <a:extLst>
            <a:ext uri="{FF2B5EF4-FFF2-40B4-BE49-F238E27FC236}">
              <a16:creationId xmlns:a16="http://schemas.microsoft.com/office/drawing/2014/main" id="{CF26AF10-1CAA-492D-B594-5F59128F14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4371975" y="10239513"/>
          <a:ext cx="1816311" cy="1084081"/>
        </a:xfrm>
        <a:prstGeom prst="rect">
          <a:avLst/>
        </a:prstGeom>
      </xdr:spPr>
    </xdr:pic>
    <xdr:clientData/>
  </xdr:twoCellAnchor>
  <xdr:twoCellAnchor editAs="oneCell">
    <xdr:from>
      <xdr:col>1</xdr:col>
      <xdr:colOff>9525</xdr:colOff>
      <xdr:row>3</xdr:row>
      <xdr:rowOff>93858</xdr:rowOff>
    </xdr:from>
    <xdr:to>
      <xdr:col>5</xdr:col>
      <xdr:colOff>513981</xdr:colOff>
      <xdr:row>19</xdr:row>
      <xdr:rowOff>131567</xdr:rowOff>
    </xdr:to>
    <xdr:pic>
      <xdr:nvPicPr>
        <xdr:cNvPr id="2" name="Imagem 1">
          <a:extLst>
            <a:ext uri="{FF2B5EF4-FFF2-40B4-BE49-F238E27FC236}">
              <a16:creationId xmlns:a16="http://schemas.microsoft.com/office/drawing/2014/main" id="{1B518BA3-BDB0-458C-BB17-8F66D3AFD5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23825" y="693933"/>
          <a:ext cx="2942856" cy="3123809"/>
        </a:xfrm>
        <a:prstGeom prst="rect">
          <a:avLst/>
        </a:prstGeom>
      </xdr:spPr>
    </xdr:pic>
    <xdr:clientData/>
  </xdr:twoCellAnchor>
  <xdr:twoCellAnchor editAs="oneCell">
    <xdr:from>
      <xdr:col>5</xdr:col>
      <xdr:colOff>238281</xdr:colOff>
      <xdr:row>7</xdr:row>
      <xdr:rowOff>163792</xdr:rowOff>
    </xdr:from>
    <xdr:to>
      <xdr:col>10</xdr:col>
      <xdr:colOff>590394</xdr:colOff>
      <xdr:row>16</xdr:row>
      <xdr:rowOff>182682</xdr:rowOff>
    </xdr:to>
    <xdr:pic>
      <xdr:nvPicPr>
        <xdr:cNvPr id="4" name="Imagem 3">
          <a:extLst>
            <a:ext uri="{FF2B5EF4-FFF2-40B4-BE49-F238E27FC236}">
              <a16:creationId xmlns:a16="http://schemas.microsoft.com/office/drawing/2014/main" id="{7CEB74B4-651F-415D-8021-413638CCFD1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2790981" y="1563967"/>
          <a:ext cx="3400113" cy="1733390"/>
        </a:xfrm>
        <a:prstGeom prst="rect">
          <a:avLst/>
        </a:prstGeom>
      </xdr:spPr>
    </xdr:pic>
    <xdr:clientData/>
  </xdr:twoCellAnchor>
  <xdr:twoCellAnchor editAs="oneCell">
    <xdr:from>
      <xdr:col>9</xdr:col>
      <xdr:colOff>47602</xdr:colOff>
      <xdr:row>2</xdr:row>
      <xdr:rowOff>85725</xdr:rowOff>
    </xdr:from>
    <xdr:to>
      <xdr:col>10</xdr:col>
      <xdr:colOff>589494</xdr:colOff>
      <xdr:row>7</xdr:row>
      <xdr:rowOff>151341</xdr:rowOff>
    </xdr:to>
    <xdr:pic>
      <xdr:nvPicPr>
        <xdr:cNvPr id="6" name="Imagem 5">
          <a:extLst>
            <a:ext uri="{FF2B5EF4-FFF2-40B4-BE49-F238E27FC236}">
              <a16:creationId xmlns:a16="http://schemas.microsoft.com/office/drawing/2014/main" id="{1B08A85B-FAFB-4DDD-B1D4-E31D7C1BA8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5038702" y="371475"/>
          <a:ext cx="1151492" cy="1180041"/>
        </a:xfrm>
        <a:prstGeom prst="rect">
          <a:avLst/>
        </a:prstGeom>
      </xdr:spPr>
    </xdr:pic>
    <xdr:clientData/>
  </xdr:twoCellAnchor>
  <xdr:twoCellAnchor editAs="oneCell">
    <xdr:from>
      <xdr:col>7</xdr:col>
      <xdr:colOff>114301</xdr:colOff>
      <xdr:row>43</xdr:row>
      <xdr:rowOff>64558</xdr:rowOff>
    </xdr:from>
    <xdr:to>
      <xdr:col>10</xdr:col>
      <xdr:colOff>593369</xdr:colOff>
      <xdr:row>47</xdr:row>
      <xdr:rowOff>132293</xdr:rowOff>
    </xdr:to>
    <xdr:pic>
      <xdr:nvPicPr>
        <xdr:cNvPr id="9" name="Imagem 8">
          <a:extLst>
            <a:ext uri="{FF2B5EF4-FFF2-40B4-BE49-F238E27FC236}">
              <a16:creationId xmlns:a16="http://schemas.microsoft.com/office/drawing/2014/main" id="{96F61DF6-BDD3-4CDA-A8DA-DCA81656A23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3886201" y="8322733"/>
          <a:ext cx="2307868" cy="86783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162401</xdr:colOff>
      <xdr:row>31</xdr:row>
      <xdr:rowOff>192065</xdr:rowOff>
    </xdr:from>
    <xdr:to>
      <xdr:col>16</xdr:col>
      <xdr:colOff>211929</xdr:colOff>
      <xdr:row>34</xdr:row>
      <xdr:rowOff>77762</xdr:rowOff>
    </xdr:to>
    <xdr:grpSp>
      <xdr:nvGrpSpPr>
        <xdr:cNvPr id="2" name="Agrupar 1">
          <a:extLst>
            <a:ext uri="{FF2B5EF4-FFF2-40B4-BE49-F238E27FC236}">
              <a16:creationId xmlns:a16="http://schemas.microsoft.com/office/drawing/2014/main" id="{3F45344B-CB46-4615-844E-0CDA22E2686A}"/>
            </a:ext>
          </a:extLst>
        </xdr:cNvPr>
        <xdr:cNvGrpSpPr>
          <a:grpSpLocks noChangeAspect="1"/>
        </xdr:cNvGrpSpPr>
      </xdr:nvGrpSpPr>
      <xdr:grpSpPr>
        <a:xfrm>
          <a:off x="4143851" y="7345340"/>
          <a:ext cx="306703" cy="571497"/>
          <a:chOff x="2702717" y="3714658"/>
          <a:chExt cx="966717" cy="1371617"/>
        </a:xfrm>
      </xdr:grpSpPr>
      <xdr:pic>
        <xdr:nvPicPr>
          <xdr:cNvPr id="3" name="Gráfico 2" descr="Usuários">
            <a:extLst>
              <a:ext uri="{FF2B5EF4-FFF2-40B4-BE49-F238E27FC236}">
                <a16:creationId xmlns:a16="http://schemas.microsoft.com/office/drawing/2014/main" id="{E5262D22-11D8-4714-91D5-80BF4384A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55034" y="4171875"/>
            <a:ext cx="914400" cy="914400"/>
          </a:xfrm>
          <a:prstGeom prst="rect">
            <a:avLst/>
          </a:prstGeom>
        </xdr:spPr>
      </xdr:pic>
      <xdr:pic>
        <xdr:nvPicPr>
          <xdr:cNvPr id="4" name="Gráfico 3" descr="Seta com giro para a direita">
            <a:extLst>
              <a:ext uri="{FF2B5EF4-FFF2-40B4-BE49-F238E27FC236}">
                <a16:creationId xmlns:a16="http://schemas.microsoft.com/office/drawing/2014/main" id="{5D092E6A-5016-4D20-BCF5-7A3442C4B1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02717" y="3714658"/>
            <a:ext cx="747619" cy="747619"/>
          </a:xfrm>
          <a:prstGeom prst="rect">
            <a:avLst/>
          </a:prstGeom>
        </xdr:spPr>
      </xdr:pic>
    </xdr:grpSp>
    <xdr:clientData/>
  </xdr:twoCellAnchor>
  <xdr:twoCellAnchor>
    <xdr:from>
      <xdr:col>26</xdr:col>
      <xdr:colOff>76199</xdr:colOff>
      <xdr:row>32</xdr:row>
      <xdr:rowOff>224540</xdr:rowOff>
    </xdr:from>
    <xdr:to>
      <xdr:col>27</xdr:col>
      <xdr:colOff>229781</xdr:colOff>
      <xdr:row>34</xdr:row>
      <xdr:rowOff>21697</xdr:rowOff>
    </xdr:to>
    <xdr:grpSp>
      <xdr:nvGrpSpPr>
        <xdr:cNvPr id="5" name="Agrupar 4">
          <a:extLst>
            <a:ext uri="{FF2B5EF4-FFF2-40B4-BE49-F238E27FC236}">
              <a16:creationId xmlns:a16="http://schemas.microsoft.com/office/drawing/2014/main" id="{8CC52D71-A741-4B3D-AD66-937843861F08}"/>
            </a:ext>
          </a:extLst>
        </xdr:cNvPr>
        <xdr:cNvGrpSpPr>
          <a:grpSpLocks noChangeAspect="1"/>
        </xdr:cNvGrpSpPr>
      </xdr:nvGrpSpPr>
      <xdr:grpSpPr>
        <a:xfrm>
          <a:off x="6886574" y="7606415"/>
          <a:ext cx="410757" cy="254357"/>
          <a:chOff x="3971908" y="3795659"/>
          <a:chExt cx="698906" cy="364359"/>
        </a:xfrm>
      </xdr:grpSpPr>
      <xdr:pic>
        <xdr:nvPicPr>
          <xdr:cNvPr id="6" name="Gráfico 5" descr="Lixo">
            <a:extLst>
              <a:ext uri="{FF2B5EF4-FFF2-40B4-BE49-F238E27FC236}">
                <a16:creationId xmlns:a16="http://schemas.microsoft.com/office/drawing/2014/main" id="{19BC4FE7-F5E8-49CD-AB52-24D9D98115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00463" y="3795659"/>
            <a:ext cx="370351" cy="345172"/>
          </a:xfrm>
          <a:prstGeom prst="rect">
            <a:avLst/>
          </a:prstGeom>
        </xdr:spPr>
      </xdr:pic>
      <xdr:pic>
        <xdr:nvPicPr>
          <xdr:cNvPr id="7" name="Gráfico 6" descr="Fechar">
            <a:extLst>
              <a:ext uri="{FF2B5EF4-FFF2-40B4-BE49-F238E27FC236}">
                <a16:creationId xmlns:a16="http://schemas.microsoft.com/office/drawing/2014/main" id="{261D0DAD-79DB-4A79-AF5A-E6D1F59F8E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1908" y="3811212"/>
            <a:ext cx="364653" cy="348806"/>
          </a:xfrm>
          <a:prstGeom prst="rect">
            <a:avLst/>
          </a:prstGeom>
        </xdr:spPr>
      </xdr:pic>
    </xdr:grpSp>
    <xdr:clientData/>
  </xdr:twoCellAnchor>
  <xdr:twoCellAnchor>
    <xdr:from>
      <xdr:col>23</xdr:col>
      <xdr:colOff>133350</xdr:colOff>
      <xdr:row>17</xdr:row>
      <xdr:rowOff>172047</xdr:rowOff>
    </xdr:from>
    <xdr:to>
      <xdr:col>27</xdr:col>
      <xdr:colOff>202405</xdr:colOff>
      <xdr:row>19</xdr:row>
      <xdr:rowOff>55477</xdr:rowOff>
    </xdr:to>
    <xdr:grpSp>
      <xdr:nvGrpSpPr>
        <xdr:cNvPr id="8" name="Agrupar 7">
          <a:extLst>
            <a:ext uri="{FF2B5EF4-FFF2-40B4-BE49-F238E27FC236}">
              <a16:creationId xmlns:a16="http://schemas.microsoft.com/office/drawing/2014/main" id="{50B43FA2-B769-4AEB-97FE-69F57E92CBFA}"/>
            </a:ext>
          </a:extLst>
        </xdr:cNvPr>
        <xdr:cNvGrpSpPr>
          <a:grpSpLocks noChangeAspect="1"/>
        </xdr:cNvGrpSpPr>
      </xdr:nvGrpSpPr>
      <xdr:grpSpPr>
        <a:xfrm>
          <a:off x="6172200" y="4124922"/>
          <a:ext cx="1097755" cy="340630"/>
          <a:chOff x="5417344" y="3315474"/>
          <a:chExt cx="1595436" cy="481430"/>
        </a:xfrm>
      </xdr:grpSpPr>
      <xdr:pic>
        <xdr:nvPicPr>
          <xdr:cNvPr id="9" name="Gráfico 8" descr="Calendário diário">
            <a:extLst>
              <a:ext uri="{FF2B5EF4-FFF2-40B4-BE49-F238E27FC236}">
                <a16:creationId xmlns:a16="http://schemas.microsoft.com/office/drawing/2014/main" id="{1C1D81B9-2F02-41A0-BC16-A72C14FED3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744942" y="3353322"/>
            <a:ext cx="370072" cy="411109"/>
          </a:xfrm>
          <a:prstGeom prst="rect">
            <a:avLst/>
          </a:prstGeom>
        </xdr:spPr>
      </xdr:pic>
      <xdr:pic>
        <xdr:nvPicPr>
          <xdr:cNvPr id="10" name="Gráfico 9" descr="Pasta aberta">
            <a:extLst>
              <a:ext uri="{FF2B5EF4-FFF2-40B4-BE49-F238E27FC236}">
                <a16:creationId xmlns:a16="http://schemas.microsoft.com/office/drawing/2014/main" id="{88D69283-0921-4C32-B9B8-6CCD92CFCE4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335694" y="3315474"/>
            <a:ext cx="422261" cy="481430"/>
          </a:xfrm>
          <a:prstGeom prst="rect">
            <a:avLst/>
          </a:prstGeom>
        </xdr:spPr>
      </xdr:pic>
      <xdr:pic>
        <xdr:nvPicPr>
          <xdr:cNvPr id="11" name="Gráfico 10" descr="Lista">
            <a:extLst>
              <a:ext uri="{FF2B5EF4-FFF2-40B4-BE49-F238E27FC236}">
                <a16:creationId xmlns:a16="http://schemas.microsoft.com/office/drawing/2014/main" id="{4CF0B3A3-C7FA-48CF-B7A4-B6CD7354084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66191" y="3382515"/>
            <a:ext cx="312203" cy="355950"/>
          </a:xfrm>
          <a:prstGeom prst="rect">
            <a:avLst/>
          </a:prstGeom>
        </xdr:spPr>
      </xdr:pic>
      <xdr:pic>
        <xdr:nvPicPr>
          <xdr:cNvPr id="12" name="Imagem 11">
            <a:extLst>
              <a:ext uri="{FF2B5EF4-FFF2-40B4-BE49-F238E27FC236}">
                <a16:creationId xmlns:a16="http://schemas.microsoft.com/office/drawing/2014/main" id="{C9CA5248-A817-4A29-A67F-DF3BDD6394E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val="0"/>
              </a:ext>
            </a:extLst>
          </a:blip>
          <a:stretch>
            <a:fillRect/>
          </a:stretch>
        </xdr:blipFill>
        <xdr:spPr>
          <a:xfrm>
            <a:off x="6743217" y="3375924"/>
            <a:ext cx="269563" cy="349084"/>
          </a:xfrm>
          <a:prstGeom prst="rect">
            <a:avLst/>
          </a:prstGeom>
        </xdr:spPr>
      </xdr:pic>
      <xdr:pic>
        <xdr:nvPicPr>
          <xdr:cNvPr id="13" name="Gráfico 12" descr="Alvo">
            <a:extLst>
              <a:ext uri="{FF2B5EF4-FFF2-40B4-BE49-F238E27FC236}">
                <a16:creationId xmlns:a16="http://schemas.microsoft.com/office/drawing/2014/main" id="{226B839C-DB6E-4D15-AEB4-C80029003E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417344" y="3379180"/>
            <a:ext cx="371309" cy="371309"/>
          </a:xfrm>
          <a:prstGeom prst="rect">
            <a:avLst/>
          </a:prstGeom>
        </xdr:spPr>
      </xdr:pic>
    </xdr:grpSp>
    <xdr:clientData/>
  </xdr:twoCellAnchor>
  <xdr:twoCellAnchor>
    <xdr:from>
      <xdr:col>15</xdr:col>
      <xdr:colOff>161925</xdr:colOff>
      <xdr:row>17</xdr:row>
      <xdr:rowOff>213232</xdr:rowOff>
    </xdr:from>
    <xdr:to>
      <xdr:col>16</xdr:col>
      <xdr:colOff>156163</xdr:colOff>
      <xdr:row>18</xdr:row>
      <xdr:rowOff>212969</xdr:rowOff>
    </xdr:to>
    <xdr:grpSp>
      <xdr:nvGrpSpPr>
        <xdr:cNvPr id="15" name="Agrupar 14">
          <a:extLst>
            <a:ext uri="{FF2B5EF4-FFF2-40B4-BE49-F238E27FC236}">
              <a16:creationId xmlns:a16="http://schemas.microsoft.com/office/drawing/2014/main" id="{C27A50FA-6391-4584-A4D0-B081679BDDF5}"/>
            </a:ext>
          </a:extLst>
        </xdr:cNvPr>
        <xdr:cNvGrpSpPr/>
      </xdr:nvGrpSpPr>
      <xdr:grpSpPr>
        <a:xfrm>
          <a:off x="4143375" y="4166107"/>
          <a:ext cx="251413" cy="228337"/>
          <a:chOff x="3429000" y="3457760"/>
          <a:chExt cx="251413" cy="228337"/>
        </a:xfrm>
      </xdr:grpSpPr>
      <xdr:pic>
        <xdr:nvPicPr>
          <xdr:cNvPr id="18" name="Gráfico 17" descr="Marca de seleção">
            <a:extLst>
              <a:ext uri="{FF2B5EF4-FFF2-40B4-BE49-F238E27FC236}">
                <a16:creationId xmlns:a16="http://schemas.microsoft.com/office/drawing/2014/main" id="{002D8D74-836B-46EC-A38D-3E4F3D927F5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464835" y="3457760"/>
            <a:ext cx="215578" cy="221641"/>
          </a:xfrm>
          <a:prstGeom prst="rect">
            <a:avLst/>
          </a:prstGeom>
        </xdr:spPr>
      </xdr:pic>
      <xdr:sp macro="" textlink="">
        <xdr:nvSpPr>
          <xdr:cNvPr id="19" name="Retângulo: Cantos Arredondados 18">
            <a:extLst>
              <a:ext uri="{FF2B5EF4-FFF2-40B4-BE49-F238E27FC236}">
                <a16:creationId xmlns:a16="http://schemas.microsoft.com/office/drawing/2014/main" id="{8A341C16-099F-4471-84F7-272016333F02}"/>
              </a:ext>
            </a:extLst>
          </xdr:cNvPr>
          <xdr:cNvSpPr/>
        </xdr:nvSpPr>
        <xdr:spPr>
          <a:xfrm>
            <a:off x="3429000" y="3495868"/>
            <a:ext cx="190795" cy="190229"/>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13</xdr:col>
      <xdr:colOff>5119</xdr:colOff>
      <xdr:row>17</xdr:row>
      <xdr:rowOff>218318</xdr:rowOff>
    </xdr:from>
    <xdr:to>
      <xdr:col>14</xdr:col>
      <xdr:colOff>4942</xdr:colOff>
      <xdr:row>19</xdr:row>
      <xdr:rowOff>17299</xdr:rowOff>
    </xdr:to>
    <xdr:pic>
      <xdr:nvPicPr>
        <xdr:cNvPr id="16" name="Gráfico 15" descr="Cronômetro">
          <a:extLst>
            <a:ext uri="{FF2B5EF4-FFF2-40B4-BE49-F238E27FC236}">
              <a16:creationId xmlns:a16="http://schemas.microsoft.com/office/drawing/2014/main" id="{E7BDD336-629B-4271-956E-E173011B9A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079644" y="4166973"/>
          <a:ext cx="256034" cy="257146"/>
        </a:xfrm>
        <a:prstGeom prst="rect">
          <a:avLst/>
        </a:prstGeom>
      </xdr:spPr>
    </xdr:pic>
    <xdr:clientData/>
  </xdr:twoCellAnchor>
  <xdr:twoCellAnchor>
    <xdr:from>
      <xdr:col>12</xdr:col>
      <xdr:colOff>27243</xdr:colOff>
      <xdr:row>18</xdr:row>
      <xdr:rowOff>5026</xdr:rowOff>
    </xdr:from>
    <xdr:to>
      <xdr:col>12</xdr:col>
      <xdr:colOff>247359</xdr:colOff>
      <xdr:row>18</xdr:row>
      <xdr:rowOff>224442</xdr:rowOff>
    </xdr:to>
    <xdr:pic>
      <xdr:nvPicPr>
        <xdr:cNvPr id="17" name="Gráfico 16" descr="Incêndio">
          <a:extLst>
            <a:ext uri="{FF2B5EF4-FFF2-40B4-BE49-F238E27FC236}">
              <a16:creationId xmlns:a16="http://schemas.microsoft.com/office/drawing/2014/main" id="{08A54EAF-339B-4234-9BA3-EA130D89782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845558" y="4182763"/>
          <a:ext cx="220116" cy="219416"/>
        </a:xfrm>
        <a:prstGeom prst="rect">
          <a:avLst/>
        </a:prstGeom>
      </xdr:spPr>
    </xdr:pic>
    <xdr:clientData/>
  </xdr:twoCellAnchor>
  <xdr:twoCellAnchor editAs="oneCell">
    <xdr:from>
      <xdr:col>14</xdr:col>
      <xdr:colOff>22064</xdr:colOff>
      <xdr:row>18</xdr:row>
      <xdr:rowOff>16036</xdr:rowOff>
    </xdr:from>
    <xdr:to>
      <xdr:col>14</xdr:col>
      <xdr:colOff>241520</xdr:colOff>
      <xdr:row>19</xdr:row>
      <xdr:rowOff>6892</xdr:rowOff>
    </xdr:to>
    <xdr:pic>
      <xdr:nvPicPr>
        <xdr:cNvPr id="21" name="Gráfico 20" descr="Tendência ascendente">
          <a:extLst>
            <a:ext uri="{FF2B5EF4-FFF2-40B4-BE49-F238E27FC236}">
              <a16:creationId xmlns:a16="http://schemas.microsoft.com/office/drawing/2014/main" id="{1E7732FB-24A4-4E6D-820D-9288CF8C08D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3352800" y="4193773"/>
          <a:ext cx="219456" cy="2199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xdr:row>
      <xdr:rowOff>214312</xdr:rowOff>
    </xdr:from>
    <xdr:to>
      <xdr:col>33</xdr:col>
      <xdr:colOff>9524</xdr:colOff>
      <xdr:row>29</xdr:row>
      <xdr:rowOff>138111</xdr:rowOff>
    </xdr:to>
    <xdr:pic>
      <xdr:nvPicPr>
        <xdr:cNvPr id="57" name="Imagem 56">
          <a:extLst>
            <a:ext uri="{FF2B5EF4-FFF2-40B4-BE49-F238E27FC236}">
              <a16:creationId xmlns:a16="http://schemas.microsoft.com/office/drawing/2014/main" id="{5F847A6C-8755-49E0-A1B3-607B9624B284}"/>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9525" y="776287"/>
          <a:ext cx="6095999" cy="6095999"/>
        </a:xfrm>
        <a:prstGeom prst="rect">
          <a:avLst/>
        </a:prstGeom>
      </xdr:spPr>
    </xdr:pic>
    <xdr:clientData/>
  </xdr:twoCellAnchor>
  <xdr:twoCellAnchor>
    <xdr:from>
      <xdr:col>4</xdr:col>
      <xdr:colOff>19050</xdr:colOff>
      <xdr:row>9</xdr:row>
      <xdr:rowOff>57149</xdr:rowOff>
    </xdr:from>
    <xdr:to>
      <xdr:col>20</xdr:col>
      <xdr:colOff>167607</xdr:colOff>
      <xdr:row>23</xdr:row>
      <xdr:rowOff>53306</xdr:rowOff>
    </xdr:to>
    <xdr:sp macro="" textlink="">
      <xdr:nvSpPr>
        <xdr:cNvPr id="58" name="Elipse 57">
          <a:extLst>
            <a:ext uri="{FF2B5EF4-FFF2-40B4-BE49-F238E27FC236}">
              <a16:creationId xmlns:a16="http://schemas.microsoft.com/office/drawing/2014/main" id="{13729B18-5148-44CC-80FA-7D7FA3167FBE}"/>
            </a:ext>
          </a:extLst>
        </xdr:cNvPr>
        <xdr:cNvSpPr>
          <a:spLocks noChangeAspect="1"/>
        </xdr:cNvSpPr>
      </xdr:nvSpPr>
      <xdr:spPr>
        <a:xfrm>
          <a:off x="59055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128587</xdr:colOff>
      <xdr:row>13</xdr:row>
      <xdr:rowOff>8605</xdr:rowOff>
    </xdr:from>
    <xdr:to>
      <xdr:col>25</xdr:col>
      <xdr:colOff>86644</xdr:colOff>
      <xdr:row>27</xdr:row>
      <xdr:rowOff>4762</xdr:rowOff>
    </xdr:to>
    <xdr:sp macro="" textlink="">
      <xdr:nvSpPr>
        <xdr:cNvPr id="59" name="Elipse 58">
          <a:extLst>
            <a:ext uri="{FF2B5EF4-FFF2-40B4-BE49-F238E27FC236}">
              <a16:creationId xmlns:a16="http://schemas.microsoft.com/office/drawing/2014/main" id="{31C3662F-AF63-415E-86EF-827612300C29}"/>
            </a:ext>
          </a:extLst>
        </xdr:cNvPr>
        <xdr:cNvSpPr>
          <a:spLocks noChangeAspect="1"/>
        </xdr:cNvSpPr>
      </xdr:nvSpPr>
      <xdr:spPr>
        <a:xfrm rot="5400000">
          <a:off x="146208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32418</xdr:colOff>
      <xdr:row>9</xdr:row>
      <xdr:rowOff>65003</xdr:rowOff>
    </xdr:from>
    <xdr:to>
      <xdr:col>29</xdr:col>
      <xdr:colOff>180975</xdr:colOff>
      <xdr:row>23</xdr:row>
      <xdr:rowOff>61160</xdr:rowOff>
    </xdr:to>
    <xdr:sp macro="" textlink="">
      <xdr:nvSpPr>
        <xdr:cNvPr id="60" name="Elipse 59">
          <a:extLst>
            <a:ext uri="{FF2B5EF4-FFF2-40B4-BE49-F238E27FC236}">
              <a16:creationId xmlns:a16="http://schemas.microsoft.com/office/drawing/2014/main" id="{9620353F-4116-4A8F-BD79-3841B13DF725}"/>
            </a:ext>
          </a:extLst>
        </xdr:cNvPr>
        <xdr:cNvSpPr>
          <a:spLocks noChangeAspect="1"/>
        </xdr:cNvSpPr>
      </xdr:nvSpPr>
      <xdr:spPr>
        <a:xfrm>
          <a:off x="231841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136441</xdr:colOff>
      <xdr:row>5</xdr:row>
      <xdr:rowOff>109537</xdr:rowOff>
    </xdr:from>
    <xdr:to>
      <xdr:col>25</xdr:col>
      <xdr:colOff>94498</xdr:colOff>
      <xdr:row>19</xdr:row>
      <xdr:rowOff>105694</xdr:rowOff>
    </xdr:to>
    <xdr:sp macro="" textlink="">
      <xdr:nvSpPr>
        <xdr:cNvPr id="61" name="Elipse 60">
          <a:extLst>
            <a:ext uri="{FF2B5EF4-FFF2-40B4-BE49-F238E27FC236}">
              <a16:creationId xmlns:a16="http://schemas.microsoft.com/office/drawing/2014/main" id="{BA80DD27-A9C3-417F-A4AE-CEF5338119BC}"/>
            </a:ext>
          </a:extLst>
        </xdr:cNvPr>
        <xdr:cNvSpPr>
          <a:spLocks noChangeAspect="1"/>
        </xdr:cNvSpPr>
      </xdr:nvSpPr>
      <xdr:spPr>
        <a:xfrm rot="5400000">
          <a:off x="146994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5</xdr:col>
      <xdr:colOff>45225</xdr:colOff>
      <xdr:row>13</xdr:row>
      <xdr:rowOff>73800</xdr:rowOff>
    </xdr:from>
    <xdr:to>
      <xdr:col>8</xdr:col>
      <xdr:colOff>66675</xdr:colOff>
      <xdr:row>15</xdr:row>
      <xdr:rowOff>209550</xdr:rowOff>
    </xdr:to>
    <xdr:pic>
      <xdr:nvPicPr>
        <xdr:cNvPr id="62" name="Gráfico 61" descr="Américas no globo terrestre">
          <a:extLst>
            <a:ext uri="{FF2B5EF4-FFF2-40B4-BE49-F238E27FC236}">
              <a16:creationId xmlns:a16="http://schemas.microsoft.com/office/drawing/2014/main" id="{A1536656-8D4A-422F-A332-95F09CEC6555}"/>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7225" y="3150375"/>
          <a:ext cx="592950" cy="592950"/>
        </a:xfrm>
        <a:prstGeom prst="rect">
          <a:avLst/>
        </a:prstGeom>
      </xdr:spPr>
    </xdr:pic>
    <xdr:clientData/>
  </xdr:twoCellAnchor>
  <xdr:twoCellAnchor editAs="oneCell">
    <xdr:from>
      <xdr:col>18</xdr:col>
      <xdr:colOff>19050</xdr:colOff>
      <xdr:row>6</xdr:row>
      <xdr:rowOff>76200</xdr:rowOff>
    </xdr:from>
    <xdr:to>
      <xdr:col>21</xdr:col>
      <xdr:colOff>9525</xdr:colOff>
      <xdr:row>8</xdr:row>
      <xdr:rowOff>180975</xdr:rowOff>
    </xdr:to>
    <xdr:pic>
      <xdr:nvPicPr>
        <xdr:cNvPr id="63" name="Gráfico 62" descr="Coração">
          <a:extLst>
            <a:ext uri="{FF2B5EF4-FFF2-40B4-BE49-F238E27FC236}">
              <a16:creationId xmlns:a16="http://schemas.microsoft.com/office/drawing/2014/main" id="{4B230491-98B5-4617-8485-F67CADEC4413}"/>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57550" y="1552575"/>
          <a:ext cx="561975" cy="561975"/>
        </a:xfrm>
        <a:prstGeom prst="rect">
          <a:avLst/>
        </a:prstGeom>
      </xdr:spPr>
    </xdr:pic>
    <xdr:clientData/>
  </xdr:twoCellAnchor>
  <xdr:twoCellAnchor>
    <xdr:from>
      <xdr:col>11</xdr:col>
      <xdr:colOff>111199</xdr:colOff>
      <xdr:row>23</xdr:row>
      <xdr:rowOff>9525</xdr:rowOff>
    </xdr:from>
    <xdr:to>
      <xdr:col>14</xdr:col>
      <xdr:colOff>152400</xdr:colOff>
      <xdr:row>26</xdr:row>
      <xdr:rowOff>78200</xdr:rowOff>
    </xdr:to>
    <xdr:grpSp>
      <xdr:nvGrpSpPr>
        <xdr:cNvPr id="64" name="Agrupar 63">
          <a:extLst>
            <a:ext uri="{FF2B5EF4-FFF2-40B4-BE49-F238E27FC236}">
              <a16:creationId xmlns:a16="http://schemas.microsoft.com/office/drawing/2014/main" id="{BCC67C87-ABAF-4185-B239-973395DA7A8F}"/>
            </a:ext>
          </a:extLst>
        </xdr:cNvPr>
        <xdr:cNvGrpSpPr>
          <a:grpSpLocks noChangeAspect="1"/>
        </xdr:cNvGrpSpPr>
      </xdr:nvGrpSpPr>
      <xdr:grpSpPr>
        <a:xfrm>
          <a:off x="2206699" y="5372100"/>
          <a:ext cx="612701" cy="754475"/>
          <a:chOff x="3778324" y="6629400"/>
          <a:chExt cx="1050851" cy="1294009"/>
        </a:xfrm>
      </xdr:grpSpPr>
      <xdr:pic>
        <xdr:nvPicPr>
          <xdr:cNvPr id="65" name="Gráfico 64" descr="Mão aberta">
            <a:extLst>
              <a:ext uri="{FF2B5EF4-FFF2-40B4-BE49-F238E27FC236}">
                <a16:creationId xmlns:a16="http://schemas.microsoft.com/office/drawing/2014/main" id="{29A742D7-B6F0-483E-829B-8B966AD7CA78}"/>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66" name="Gráfico 65" descr="Dinheiro">
            <a:extLst>
              <a:ext uri="{FF2B5EF4-FFF2-40B4-BE49-F238E27FC236}">
                <a16:creationId xmlns:a16="http://schemas.microsoft.com/office/drawing/2014/main" id="{3C1185B7-49FD-4599-BDF5-4F8FE251860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67" name="Gráfico 66" descr="Dólar">
            <a:extLst>
              <a:ext uri="{FF2B5EF4-FFF2-40B4-BE49-F238E27FC236}">
                <a16:creationId xmlns:a16="http://schemas.microsoft.com/office/drawing/2014/main" id="{7ED3BF52-2781-4F2E-8C17-B62B16585F4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2</xdr:col>
      <xdr:colOff>123825</xdr:colOff>
      <xdr:row>10</xdr:row>
      <xdr:rowOff>114299</xdr:rowOff>
    </xdr:from>
    <xdr:to>
      <xdr:col>9</xdr:col>
      <xdr:colOff>76200</xdr:colOff>
      <xdr:row>13</xdr:row>
      <xdr:rowOff>190500</xdr:rowOff>
    </xdr:to>
    <xdr:sp macro="" textlink="">
      <xdr:nvSpPr>
        <xdr:cNvPr id="68" name="Retângulo 67">
          <a:extLst>
            <a:ext uri="{FF2B5EF4-FFF2-40B4-BE49-F238E27FC236}">
              <a16:creationId xmlns:a16="http://schemas.microsoft.com/office/drawing/2014/main" id="{9A4B1626-E819-41A3-BCC9-A7AABBC94EF5}"/>
            </a:ext>
          </a:extLst>
        </xdr:cNvPr>
        <xdr:cNvSpPr/>
      </xdr:nvSpPr>
      <xdr:spPr>
        <a:xfrm>
          <a:off x="504825" y="2505074"/>
          <a:ext cx="128587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Liberated and Altruistic Life (</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13</xdr:col>
      <xdr:colOff>76200</xdr:colOff>
      <xdr:row>26</xdr:row>
      <xdr:rowOff>180975</xdr:rowOff>
    </xdr:from>
    <xdr:to>
      <xdr:col>20</xdr:col>
      <xdr:colOff>123825</xdr:colOff>
      <xdr:row>29</xdr:row>
      <xdr:rowOff>47625</xdr:rowOff>
    </xdr:to>
    <xdr:sp macro="" textlink="">
      <xdr:nvSpPr>
        <xdr:cNvPr id="69" name="Retângulo 68">
          <a:extLst>
            <a:ext uri="{FF2B5EF4-FFF2-40B4-BE49-F238E27FC236}">
              <a16:creationId xmlns:a16="http://schemas.microsoft.com/office/drawing/2014/main" id="{46BB8895-23F1-4085-9127-410996E5F005}"/>
            </a:ext>
          </a:extLst>
        </xdr:cNvPr>
        <xdr:cNvSpPr/>
      </xdr:nvSpPr>
      <xdr:spPr>
        <a:xfrm>
          <a:off x="2552700" y="6229350"/>
          <a:ext cx="13811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Prosperous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12</xdr:col>
      <xdr:colOff>123825</xdr:colOff>
      <xdr:row>3</xdr:row>
      <xdr:rowOff>47624</xdr:rowOff>
    </xdr:from>
    <xdr:to>
      <xdr:col>21</xdr:col>
      <xdr:colOff>114300</xdr:colOff>
      <xdr:row>5</xdr:row>
      <xdr:rowOff>209550</xdr:rowOff>
    </xdr:to>
    <xdr:sp macro="" textlink="">
      <xdr:nvSpPr>
        <xdr:cNvPr id="70" name="Retângulo: Cantos Arredondados 69">
          <a:extLst>
            <a:ext uri="{FF2B5EF4-FFF2-40B4-BE49-F238E27FC236}">
              <a16:creationId xmlns:a16="http://schemas.microsoft.com/office/drawing/2014/main" id="{E4DDB322-8CC5-4EFC-9C6B-4955EBC157BF}"/>
            </a:ext>
          </a:extLst>
        </xdr:cNvPr>
        <xdr:cNvSpPr/>
      </xdr:nvSpPr>
      <xdr:spPr>
        <a:xfrm>
          <a:off x="2409825" y="83819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Pleasant Life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26</xdr:col>
      <xdr:colOff>180975</xdr:colOff>
      <xdr:row>11</xdr:row>
      <xdr:rowOff>19050</xdr:rowOff>
    </xdr:from>
    <xdr:to>
      <xdr:col>32</xdr:col>
      <xdr:colOff>9525</xdr:colOff>
      <xdr:row>14</xdr:row>
      <xdr:rowOff>104775</xdr:rowOff>
    </xdr:to>
    <xdr:sp macro="" textlink="">
      <xdr:nvSpPr>
        <xdr:cNvPr id="71" name="Retângulo 70">
          <a:extLst>
            <a:ext uri="{FF2B5EF4-FFF2-40B4-BE49-F238E27FC236}">
              <a16:creationId xmlns:a16="http://schemas.microsoft.com/office/drawing/2014/main" id="{465E5B9C-F1EE-45E3-96F0-A0CB5099F43B}"/>
            </a:ext>
          </a:extLst>
        </xdr:cNvPr>
        <xdr:cNvSpPr/>
      </xdr:nvSpPr>
      <xdr:spPr>
        <a:xfrm>
          <a:off x="5133975" y="2638425"/>
          <a:ext cx="971550"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Productive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12</xdr:col>
      <xdr:colOff>57150</xdr:colOff>
      <xdr:row>6</xdr:row>
      <xdr:rowOff>66674</xdr:rowOff>
    </xdr:from>
    <xdr:to>
      <xdr:col>18</xdr:col>
      <xdr:colOff>152401</xdr:colOff>
      <xdr:row>8</xdr:row>
      <xdr:rowOff>161925</xdr:rowOff>
    </xdr:to>
    <xdr:sp macro="" textlink="">
      <xdr:nvSpPr>
        <xdr:cNvPr id="72" name="Retângulo 71">
          <a:extLst>
            <a:ext uri="{FF2B5EF4-FFF2-40B4-BE49-F238E27FC236}">
              <a16:creationId xmlns:a16="http://schemas.microsoft.com/office/drawing/2014/main" id="{87DFD8BC-CF8C-4621-BB9A-99E9DC99689D}"/>
            </a:ext>
          </a:extLst>
        </xdr:cNvPr>
        <xdr:cNvSpPr/>
      </xdr:nvSpPr>
      <xdr:spPr>
        <a:xfrm>
          <a:off x="2343150" y="1543049"/>
          <a:ext cx="12382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a:t>
          </a:r>
        </a:p>
        <a:p>
          <a:pPr algn="ctr"/>
          <a:r>
            <a:rPr lang="pt-BR" sz="1400" b="1">
              <a:solidFill>
                <a:sysClr val="windowText" lastClr="000000"/>
              </a:solidFill>
            </a:rPr>
            <a:t>I LOVE TO DO</a:t>
          </a:r>
        </a:p>
      </xdr:txBody>
    </xdr:sp>
    <xdr:clientData/>
  </xdr:twoCellAnchor>
  <xdr:twoCellAnchor>
    <xdr:from>
      <xdr:col>24</xdr:col>
      <xdr:colOff>142876</xdr:colOff>
      <xdr:row>16</xdr:row>
      <xdr:rowOff>19049</xdr:rowOff>
    </xdr:from>
    <xdr:to>
      <xdr:col>30</xdr:col>
      <xdr:colOff>9525</xdr:colOff>
      <xdr:row>19</xdr:row>
      <xdr:rowOff>114300</xdr:rowOff>
    </xdr:to>
    <xdr:sp macro="" textlink="">
      <xdr:nvSpPr>
        <xdr:cNvPr id="73" name="Retângulo 72">
          <a:extLst>
            <a:ext uri="{FF2B5EF4-FFF2-40B4-BE49-F238E27FC236}">
              <a16:creationId xmlns:a16="http://schemas.microsoft.com/office/drawing/2014/main" id="{E6E246E2-DEC1-4518-BAF3-F363E1D3E357}"/>
            </a:ext>
          </a:extLst>
        </xdr:cNvPr>
        <xdr:cNvSpPr/>
      </xdr:nvSpPr>
      <xdr:spPr>
        <a:xfrm>
          <a:off x="4714876" y="37814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I do </a:t>
          </a:r>
          <a:r>
            <a:rPr lang="pt-BR" sz="1400" b="1">
              <a:solidFill>
                <a:sysClr val="windowText" lastClr="000000"/>
              </a:solidFill>
            </a:rPr>
            <a:t>WELL DONE</a:t>
          </a:r>
        </a:p>
      </xdr:txBody>
    </xdr:sp>
    <xdr:clientData/>
  </xdr:twoCellAnchor>
  <xdr:twoCellAnchor>
    <xdr:from>
      <xdr:col>14</xdr:col>
      <xdr:colOff>85725</xdr:colOff>
      <xdr:row>23</xdr:row>
      <xdr:rowOff>66674</xdr:rowOff>
    </xdr:from>
    <xdr:to>
      <xdr:col>22</xdr:col>
      <xdr:colOff>161924</xdr:colOff>
      <xdr:row>25</xdr:row>
      <xdr:rowOff>142875</xdr:rowOff>
    </xdr:to>
    <xdr:sp macro="" textlink="">
      <xdr:nvSpPr>
        <xdr:cNvPr id="74" name="Retângulo 73">
          <a:extLst>
            <a:ext uri="{FF2B5EF4-FFF2-40B4-BE49-F238E27FC236}">
              <a16:creationId xmlns:a16="http://schemas.microsoft.com/office/drawing/2014/main" id="{A3436322-90C0-4E26-9A50-37BEC6BE3BC6}"/>
            </a:ext>
          </a:extLst>
        </xdr:cNvPr>
        <xdr:cNvSpPr/>
      </xdr:nvSpPr>
      <xdr:spPr>
        <a:xfrm>
          <a:off x="256222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can I be </a:t>
          </a:r>
        </a:p>
        <a:p>
          <a:pPr algn="ctr"/>
          <a:r>
            <a:rPr lang="pt-BR" sz="1400" b="1">
              <a:solidFill>
                <a:sysClr val="windowText" lastClr="000000"/>
              </a:solidFill>
            </a:rPr>
            <a:t>PAID TO DO</a:t>
          </a:r>
        </a:p>
      </xdr:txBody>
    </xdr:sp>
    <xdr:clientData/>
  </xdr:twoCellAnchor>
  <xdr:twoCellAnchor>
    <xdr:from>
      <xdr:col>4</xdr:col>
      <xdr:colOff>76200</xdr:colOff>
      <xdr:row>15</xdr:row>
      <xdr:rowOff>85725</xdr:rowOff>
    </xdr:from>
    <xdr:to>
      <xdr:col>9</xdr:col>
      <xdr:colOff>0</xdr:colOff>
      <xdr:row>18</xdr:row>
      <xdr:rowOff>152401</xdr:rowOff>
    </xdr:to>
    <xdr:sp macro="" textlink="">
      <xdr:nvSpPr>
        <xdr:cNvPr id="75" name="Retângulo 74">
          <a:extLst>
            <a:ext uri="{FF2B5EF4-FFF2-40B4-BE49-F238E27FC236}">
              <a16:creationId xmlns:a16="http://schemas.microsoft.com/office/drawing/2014/main" id="{B45B62F1-FE2E-41E7-8B5C-2EFEF5CD7080}"/>
            </a:ext>
          </a:extLst>
        </xdr:cNvPr>
        <xdr:cNvSpPr/>
      </xdr:nvSpPr>
      <xdr:spPr>
        <a:xfrm>
          <a:off x="64770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the </a:t>
          </a:r>
          <a:r>
            <a:rPr lang="pt-BR" sz="1400" b="1">
              <a:solidFill>
                <a:sysClr val="windowText" lastClr="000000"/>
              </a:solidFill>
            </a:rPr>
            <a:t>WORLD NEEDS</a:t>
          </a:r>
        </a:p>
      </xdr:txBody>
    </xdr:sp>
    <xdr:clientData/>
  </xdr:twoCellAnchor>
  <xdr:twoCellAnchor>
    <xdr:from>
      <xdr:col>9</xdr:col>
      <xdr:colOff>66675</xdr:colOff>
      <xdr:row>10</xdr:row>
      <xdr:rowOff>133349</xdr:rowOff>
    </xdr:from>
    <xdr:to>
      <xdr:col>13</xdr:col>
      <xdr:colOff>180975</xdr:colOff>
      <xdr:row>11</xdr:row>
      <xdr:rowOff>219075</xdr:rowOff>
    </xdr:to>
    <xdr:sp macro="" textlink="">
      <xdr:nvSpPr>
        <xdr:cNvPr id="76" name="Retângulo 75">
          <a:extLst>
            <a:ext uri="{FF2B5EF4-FFF2-40B4-BE49-F238E27FC236}">
              <a16:creationId xmlns:a16="http://schemas.microsoft.com/office/drawing/2014/main" id="{6A04DF75-5493-4DCD-8A4D-5DE2F8857047}"/>
            </a:ext>
          </a:extLst>
        </xdr:cNvPr>
        <xdr:cNvSpPr/>
      </xdr:nvSpPr>
      <xdr:spPr>
        <a:xfrm>
          <a:off x="1781175" y="2524124"/>
          <a:ext cx="8763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MISSION</a:t>
          </a:r>
        </a:p>
      </xdr:txBody>
    </xdr:sp>
    <xdr:clientData/>
  </xdr:twoCellAnchor>
  <xdr:twoCellAnchor>
    <xdr:from>
      <xdr:col>20</xdr:col>
      <xdr:colOff>57150</xdr:colOff>
      <xdr:row>10</xdr:row>
      <xdr:rowOff>76199</xdr:rowOff>
    </xdr:from>
    <xdr:to>
      <xdr:col>24</xdr:col>
      <xdr:colOff>133350</xdr:colOff>
      <xdr:row>11</xdr:row>
      <xdr:rowOff>161925</xdr:rowOff>
    </xdr:to>
    <xdr:sp macro="" textlink="">
      <xdr:nvSpPr>
        <xdr:cNvPr id="77" name="Retângulo 76">
          <a:extLst>
            <a:ext uri="{FF2B5EF4-FFF2-40B4-BE49-F238E27FC236}">
              <a16:creationId xmlns:a16="http://schemas.microsoft.com/office/drawing/2014/main" id="{0302BFAA-BA6D-49DE-8CA1-C1F34EF5B7A7}"/>
            </a:ext>
          </a:extLst>
        </xdr:cNvPr>
        <xdr:cNvSpPr/>
      </xdr:nvSpPr>
      <xdr:spPr>
        <a:xfrm>
          <a:off x="367665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PASSION</a:t>
          </a:r>
        </a:p>
      </xdr:txBody>
    </xdr:sp>
    <xdr:clientData/>
  </xdr:twoCellAnchor>
  <xdr:twoCellAnchor>
    <xdr:from>
      <xdr:col>8</xdr:col>
      <xdr:colOff>180974</xdr:colOff>
      <xdr:row>18</xdr:row>
      <xdr:rowOff>219074</xdr:rowOff>
    </xdr:from>
    <xdr:to>
      <xdr:col>14</xdr:col>
      <xdr:colOff>38099</xdr:colOff>
      <xdr:row>20</xdr:row>
      <xdr:rowOff>76200</xdr:rowOff>
    </xdr:to>
    <xdr:sp macro="" textlink="">
      <xdr:nvSpPr>
        <xdr:cNvPr id="78" name="Retângulo 77">
          <a:extLst>
            <a:ext uri="{FF2B5EF4-FFF2-40B4-BE49-F238E27FC236}">
              <a16:creationId xmlns:a16="http://schemas.microsoft.com/office/drawing/2014/main" id="{86C26FF1-B344-4F13-9D5B-1695F20514D0}"/>
            </a:ext>
          </a:extLst>
        </xdr:cNvPr>
        <xdr:cNvSpPr/>
      </xdr:nvSpPr>
      <xdr:spPr>
        <a:xfrm>
          <a:off x="1704974" y="4438649"/>
          <a:ext cx="10001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VOCATION</a:t>
          </a:r>
        </a:p>
      </xdr:txBody>
    </xdr:sp>
    <xdr:clientData/>
  </xdr:twoCellAnchor>
  <xdr:twoCellAnchor>
    <xdr:from>
      <xdr:col>19</xdr:col>
      <xdr:colOff>114300</xdr:colOff>
      <xdr:row>19</xdr:row>
      <xdr:rowOff>28574</xdr:rowOff>
    </xdr:from>
    <xdr:to>
      <xdr:col>25</xdr:col>
      <xdr:colOff>114300</xdr:colOff>
      <xdr:row>20</xdr:row>
      <xdr:rowOff>114300</xdr:rowOff>
    </xdr:to>
    <xdr:sp macro="" textlink="">
      <xdr:nvSpPr>
        <xdr:cNvPr id="79" name="Retângulo 78">
          <a:extLst>
            <a:ext uri="{FF2B5EF4-FFF2-40B4-BE49-F238E27FC236}">
              <a16:creationId xmlns:a16="http://schemas.microsoft.com/office/drawing/2014/main" id="{0E544323-6328-4C65-BBB1-A6F72ABD4226}"/>
            </a:ext>
          </a:extLst>
        </xdr:cNvPr>
        <xdr:cNvSpPr/>
      </xdr:nvSpPr>
      <xdr:spPr>
        <a:xfrm>
          <a:off x="3733800" y="4476749"/>
          <a:ext cx="11430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PROFESSION</a:t>
          </a:r>
        </a:p>
      </xdr:txBody>
    </xdr:sp>
    <xdr:clientData/>
  </xdr:twoCellAnchor>
  <xdr:twoCellAnchor>
    <xdr:from>
      <xdr:col>1</xdr:col>
      <xdr:colOff>9525</xdr:colOff>
      <xdr:row>3</xdr:row>
      <xdr:rowOff>209550</xdr:rowOff>
    </xdr:from>
    <xdr:to>
      <xdr:col>9</xdr:col>
      <xdr:colOff>28575</xdr:colOff>
      <xdr:row>5</xdr:row>
      <xdr:rowOff>219076</xdr:rowOff>
    </xdr:to>
    <xdr:sp macro="" textlink="">
      <xdr:nvSpPr>
        <xdr:cNvPr id="80" name="Retângulo 79">
          <a:extLst>
            <a:ext uri="{FF2B5EF4-FFF2-40B4-BE49-F238E27FC236}">
              <a16:creationId xmlns:a16="http://schemas.microsoft.com/office/drawing/2014/main" id="{A1EF4AE1-1B96-4717-8E8C-88F936295BA7}"/>
            </a:ext>
          </a:extLst>
        </xdr:cNvPr>
        <xdr:cNvSpPr/>
      </xdr:nvSpPr>
      <xdr:spPr>
        <a:xfrm>
          <a:off x="200025" y="1000125"/>
          <a:ext cx="154305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Pleasure and fullness, but without wealth</a:t>
          </a:r>
        </a:p>
      </xdr:txBody>
    </xdr:sp>
    <xdr:clientData/>
  </xdr:twoCellAnchor>
  <xdr:twoCellAnchor>
    <xdr:from>
      <xdr:col>16</xdr:col>
      <xdr:colOff>133350</xdr:colOff>
      <xdr:row>11</xdr:row>
      <xdr:rowOff>152400</xdr:rowOff>
    </xdr:from>
    <xdr:to>
      <xdr:col>17</xdr:col>
      <xdr:colOff>57150</xdr:colOff>
      <xdr:row>12</xdr:row>
      <xdr:rowOff>38100</xdr:rowOff>
    </xdr:to>
    <xdr:sp macro="" textlink="">
      <xdr:nvSpPr>
        <xdr:cNvPr id="81" name="Elipse 80">
          <a:extLst>
            <a:ext uri="{FF2B5EF4-FFF2-40B4-BE49-F238E27FC236}">
              <a16:creationId xmlns:a16="http://schemas.microsoft.com/office/drawing/2014/main" id="{42C47603-D6EA-4D9A-97A6-B3FD4410F953}"/>
            </a:ext>
          </a:extLst>
        </xdr:cNvPr>
        <xdr:cNvSpPr/>
      </xdr:nvSpPr>
      <xdr:spPr>
        <a:xfrm>
          <a:off x="299085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66675</xdr:colOff>
      <xdr:row>7</xdr:row>
      <xdr:rowOff>219075</xdr:rowOff>
    </xdr:from>
    <xdr:to>
      <xdr:col>30</xdr:col>
      <xdr:colOff>57150</xdr:colOff>
      <xdr:row>16</xdr:row>
      <xdr:rowOff>38103</xdr:rowOff>
    </xdr:to>
    <xdr:cxnSp macro="">
      <xdr:nvCxnSpPr>
        <xdr:cNvPr id="82" name="Conector reto 81">
          <a:extLst>
            <a:ext uri="{FF2B5EF4-FFF2-40B4-BE49-F238E27FC236}">
              <a16:creationId xmlns:a16="http://schemas.microsoft.com/office/drawing/2014/main" id="{F13E9502-E88A-4DFA-B55E-C12AECF24749}"/>
            </a:ext>
          </a:extLst>
        </xdr:cNvPr>
        <xdr:cNvCxnSpPr/>
      </xdr:nvCxnSpPr>
      <xdr:spPr>
        <a:xfrm flipV="1">
          <a:off x="406717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161926</xdr:colOff>
      <xdr:row>5</xdr:row>
      <xdr:rowOff>38100</xdr:rowOff>
    </xdr:from>
    <xdr:to>
      <xdr:col>33</xdr:col>
      <xdr:colOff>257176</xdr:colOff>
      <xdr:row>8</xdr:row>
      <xdr:rowOff>85725</xdr:rowOff>
    </xdr:to>
    <xdr:sp macro="" textlink="">
      <xdr:nvSpPr>
        <xdr:cNvPr id="83" name="Retângulo 82">
          <a:extLst>
            <a:ext uri="{FF2B5EF4-FFF2-40B4-BE49-F238E27FC236}">
              <a16:creationId xmlns:a16="http://schemas.microsoft.com/office/drawing/2014/main" id="{C679079E-B442-45B6-872A-C31CDF3DF5A1}"/>
            </a:ext>
          </a:extLst>
        </xdr:cNvPr>
        <xdr:cNvSpPr/>
      </xdr:nvSpPr>
      <xdr:spPr>
        <a:xfrm>
          <a:off x="5305426" y="1285875"/>
          <a:ext cx="1238250" cy="733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Satisfied, but with a feeling of worthlessness</a:t>
          </a:r>
        </a:p>
      </xdr:txBody>
    </xdr:sp>
    <xdr:clientData/>
  </xdr:twoCellAnchor>
  <xdr:twoCellAnchor>
    <xdr:from>
      <xdr:col>22</xdr:col>
      <xdr:colOff>0</xdr:colOff>
      <xdr:row>16</xdr:row>
      <xdr:rowOff>0</xdr:rowOff>
    </xdr:from>
    <xdr:to>
      <xdr:col>22</xdr:col>
      <xdr:colOff>114300</xdr:colOff>
      <xdr:row>16</xdr:row>
      <xdr:rowOff>114300</xdr:rowOff>
    </xdr:to>
    <xdr:sp macro="" textlink="">
      <xdr:nvSpPr>
        <xdr:cNvPr id="84" name="Elipse 83">
          <a:extLst>
            <a:ext uri="{FF2B5EF4-FFF2-40B4-BE49-F238E27FC236}">
              <a16:creationId xmlns:a16="http://schemas.microsoft.com/office/drawing/2014/main" id="{8E99AA68-2D52-4076-B9EF-274C80C2B3C1}"/>
            </a:ext>
          </a:extLst>
        </xdr:cNvPr>
        <xdr:cNvSpPr/>
      </xdr:nvSpPr>
      <xdr:spPr>
        <a:xfrm>
          <a:off x="400050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17</xdr:col>
      <xdr:colOff>19050</xdr:colOff>
      <xdr:row>20</xdr:row>
      <xdr:rowOff>152400</xdr:rowOff>
    </xdr:from>
    <xdr:to>
      <xdr:col>27</xdr:col>
      <xdr:colOff>95250</xdr:colOff>
      <xdr:row>25</xdr:row>
      <xdr:rowOff>200025</xdr:rowOff>
    </xdr:to>
    <xdr:cxnSp macro="">
      <xdr:nvCxnSpPr>
        <xdr:cNvPr id="85" name="Conector reto 84">
          <a:extLst>
            <a:ext uri="{FF2B5EF4-FFF2-40B4-BE49-F238E27FC236}">
              <a16:creationId xmlns:a16="http://schemas.microsoft.com/office/drawing/2014/main" id="{10E0B4B6-1953-46B4-B784-2D9A869F9342}"/>
            </a:ext>
          </a:extLst>
        </xdr:cNvPr>
        <xdr:cNvCxnSpPr/>
      </xdr:nvCxnSpPr>
      <xdr:spPr>
        <a:xfrm>
          <a:off x="306705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xdr:colOff>
      <xdr:row>25</xdr:row>
      <xdr:rowOff>85725</xdr:rowOff>
    </xdr:from>
    <xdr:to>
      <xdr:col>32</xdr:col>
      <xdr:colOff>104776</xdr:colOff>
      <xdr:row>29</xdr:row>
      <xdr:rowOff>66675</xdr:rowOff>
    </xdr:to>
    <xdr:sp macro="" textlink="">
      <xdr:nvSpPr>
        <xdr:cNvPr id="86" name="Retângulo 85">
          <a:extLst>
            <a:ext uri="{FF2B5EF4-FFF2-40B4-BE49-F238E27FC236}">
              <a16:creationId xmlns:a16="http://schemas.microsoft.com/office/drawing/2014/main" id="{50B1037D-990E-4905-925D-05FB1447921C}"/>
            </a:ext>
          </a:extLst>
        </xdr:cNvPr>
        <xdr:cNvSpPr/>
      </xdr:nvSpPr>
      <xdr:spPr>
        <a:xfrm>
          <a:off x="5162550" y="5905500"/>
          <a:ext cx="1038226"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Comfortable, but with a feeling of emptiness</a:t>
          </a:r>
        </a:p>
      </xdr:txBody>
    </xdr:sp>
    <xdr:clientData/>
  </xdr:twoCellAnchor>
  <xdr:twoCellAnchor>
    <xdr:from>
      <xdr:col>4</xdr:col>
      <xdr:colOff>47625</xdr:colOff>
      <xdr:row>16</xdr:row>
      <xdr:rowOff>66675</xdr:rowOff>
    </xdr:from>
    <xdr:to>
      <xdr:col>11</xdr:col>
      <xdr:colOff>161926</xdr:colOff>
      <xdr:row>24</xdr:row>
      <xdr:rowOff>76200</xdr:rowOff>
    </xdr:to>
    <xdr:cxnSp macro="">
      <xdr:nvCxnSpPr>
        <xdr:cNvPr id="87" name="Conector reto 86">
          <a:extLst>
            <a:ext uri="{FF2B5EF4-FFF2-40B4-BE49-F238E27FC236}">
              <a16:creationId xmlns:a16="http://schemas.microsoft.com/office/drawing/2014/main" id="{B47B58CE-CB8B-490F-AD33-438AFDD21B9D}"/>
            </a:ext>
          </a:extLst>
        </xdr:cNvPr>
        <xdr:cNvCxnSpPr/>
      </xdr:nvCxnSpPr>
      <xdr:spPr>
        <a:xfrm flipH="1">
          <a:off x="61912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142875</xdr:colOff>
      <xdr:row>20</xdr:row>
      <xdr:rowOff>76200</xdr:rowOff>
    </xdr:from>
    <xdr:to>
      <xdr:col>17</xdr:col>
      <xdr:colOff>66675</xdr:colOff>
      <xdr:row>20</xdr:row>
      <xdr:rowOff>190500</xdr:rowOff>
    </xdr:to>
    <xdr:sp macro="" textlink="">
      <xdr:nvSpPr>
        <xdr:cNvPr id="88" name="Elipse 87">
          <a:extLst>
            <a:ext uri="{FF2B5EF4-FFF2-40B4-BE49-F238E27FC236}">
              <a16:creationId xmlns:a16="http://schemas.microsoft.com/office/drawing/2014/main" id="{5A65CA69-A10A-4A25-BCC7-B2ED9C039B21}"/>
            </a:ext>
          </a:extLst>
        </xdr:cNvPr>
        <xdr:cNvSpPr/>
      </xdr:nvSpPr>
      <xdr:spPr>
        <a:xfrm>
          <a:off x="300037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114300</xdr:colOff>
      <xdr:row>15</xdr:row>
      <xdr:rowOff>219075</xdr:rowOff>
    </xdr:from>
    <xdr:to>
      <xdr:col>12</xdr:col>
      <xdr:colOff>38100</xdr:colOff>
      <xdr:row>16</xdr:row>
      <xdr:rowOff>104775</xdr:rowOff>
    </xdr:to>
    <xdr:sp macro="" textlink="">
      <xdr:nvSpPr>
        <xdr:cNvPr id="89" name="Elipse 88">
          <a:extLst>
            <a:ext uri="{FF2B5EF4-FFF2-40B4-BE49-F238E27FC236}">
              <a16:creationId xmlns:a16="http://schemas.microsoft.com/office/drawing/2014/main" id="{AD6BA103-3EF6-4148-BE92-95FA1215EF3F}"/>
            </a:ext>
          </a:extLst>
        </xdr:cNvPr>
        <xdr:cNvSpPr/>
      </xdr:nvSpPr>
      <xdr:spPr>
        <a:xfrm>
          <a:off x="201930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0</xdr:colOff>
      <xdr:row>24</xdr:row>
      <xdr:rowOff>47626</xdr:rowOff>
    </xdr:from>
    <xdr:to>
      <xdr:col>7</xdr:col>
      <xdr:colOff>19050</xdr:colOff>
      <xdr:row>28</xdr:row>
      <xdr:rowOff>209550</xdr:rowOff>
    </xdr:to>
    <xdr:sp macro="" textlink="">
      <xdr:nvSpPr>
        <xdr:cNvPr id="90" name="Retângulo 89">
          <a:extLst>
            <a:ext uri="{FF2B5EF4-FFF2-40B4-BE49-F238E27FC236}">
              <a16:creationId xmlns:a16="http://schemas.microsoft.com/office/drawing/2014/main" id="{792811A5-6C22-45D8-969C-013814F2003B}"/>
            </a:ext>
          </a:extLst>
        </xdr:cNvPr>
        <xdr:cNvSpPr/>
      </xdr:nvSpPr>
      <xdr:spPr>
        <a:xfrm>
          <a:off x="190500" y="5638801"/>
          <a:ext cx="11620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Excitement and complacency, but with a feeling of uncertainty</a:t>
          </a:r>
        </a:p>
      </xdr:txBody>
    </xdr:sp>
    <xdr:clientData/>
  </xdr:twoCellAnchor>
  <xdr:twoCellAnchor>
    <xdr:from>
      <xdr:col>5</xdr:col>
      <xdr:colOff>47625</xdr:colOff>
      <xdr:row>6</xdr:row>
      <xdr:rowOff>95250</xdr:rowOff>
    </xdr:from>
    <xdr:to>
      <xdr:col>16</xdr:col>
      <xdr:colOff>161925</xdr:colOff>
      <xdr:row>11</xdr:row>
      <xdr:rowOff>200025</xdr:rowOff>
    </xdr:to>
    <xdr:cxnSp macro="">
      <xdr:nvCxnSpPr>
        <xdr:cNvPr id="91" name="Conector reto 90">
          <a:extLst>
            <a:ext uri="{FF2B5EF4-FFF2-40B4-BE49-F238E27FC236}">
              <a16:creationId xmlns:a16="http://schemas.microsoft.com/office/drawing/2014/main" id="{DE1565DF-678E-4135-86EC-0F92D0CF80BF}"/>
            </a:ext>
          </a:extLst>
        </xdr:cNvPr>
        <xdr:cNvCxnSpPr/>
      </xdr:nvCxnSpPr>
      <xdr:spPr>
        <a:xfrm>
          <a:off x="80962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13</xdr:row>
      <xdr:rowOff>28573</xdr:rowOff>
    </xdr:from>
    <xdr:to>
      <xdr:col>21</xdr:col>
      <xdr:colOff>66675</xdr:colOff>
      <xdr:row>19</xdr:row>
      <xdr:rowOff>66674</xdr:rowOff>
    </xdr:to>
    <xdr:sp macro="" textlink="">
      <xdr:nvSpPr>
        <xdr:cNvPr id="92" name="Retângulo 91">
          <a:extLst>
            <a:ext uri="{FF2B5EF4-FFF2-40B4-BE49-F238E27FC236}">
              <a16:creationId xmlns:a16="http://schemas.microsoft.com/office/drawing/2014/main" id="{AEDA1F38-550E-433D-AE13-CB15C31C5E9F}"/>
            </a:ext>
          </a:extLst>
        </xdr:cNvPr>
        <xdr:cNvSpPr/>
      </xdr:nvSpPr>
      <xdr:spPr>
        <a:xfrm>
          <a:off x="2438400" y="3105148"/>
          <a:ext cx="16287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My </a:t>
          </a:r>
        </a:p>
        <a:p>
          <a:pPr algn="ctr"/>
          <a:r>
            <a:rPr lang="pt-BR" sz="1400" b="1">
              <a:solidFill>
                <a:sysClr val="windowText" lastClr="000000"/>
              </a:solidFill>
            </a:rPr>
            <a:t>PURPOSE OF LIFE,</a:t>
          </a:r>
        </a:p>
        <a:p>
          <a:pPr algn="ctr"/>
          <a:r>
            <a:rPr lang="pt-BR" sz="1400" b="1">
              <a:solidFill>
                <a:sysClr val="windowText" lastClr="000000"/>
              </a:solidFill>
            </a:rPr>
            <a:t>REASON FOR BEING</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25</xdr:col>
      <xdr:colOff>180975</xdr:colOff>
      <xdr:row>13</xdr:row>
      <xdr:rowOff>180500</xdr:rowOff>
    </xdr:from>
    <xdr:to>
      <xdr:col>28</xdr:col>
      <xdr:colOff>161925</xdr:colOff>
      <xdr:row>16</xdr:row>
      <xdr:rowOff>95249</xdr:rowOff>
    </xdr:to>
    <xdr:grpSp>
      <xdr:nvGrpSpPr>
        <xdr:cNvPr id="93" name="Agrupar 92">
          <a:extLst>
            <a:ext uri="{FF2B5EF4-FFF2-40B4-BE49-F238E27FC236}">
              <a16:creationId xmlns:a16="http://schemas.microsoft.com/office/drawing/2014/main" id="{361EE1BC-CF34-4544-B7D1-75460DADFB5E}"/>
            </a:ext>
          </a:extLst>
        </xdr:cNvPr>
        <xdr:cNvGrpSpPr/>
      </xdr:nvGrpSpPr>
      <xdr:grpSpPr>
        <a:xfrm>
          <a:off x="4943475" y="3257075"/>
          <a:ext cx="552450" cy="600549"/>
          <a:chOff x="4752975" y="2885600"/>
          <a:chExt cx="552450" cy="600549"/>
        </a:xfrm>
      </xdr:grpSpPr>
      <xdr:pic>
        <xdr:nvPicPr>
          <xdr:cNvPr id="94" name="Gráfico 93" descr="Palco">
            <a:extLst>
              <a:ext uri="{FF2B5EF4-FFF2-40B4-BE49-F238E27FC236}">
                <a16:creationId xmlns:a16="http://schemas.microsoft.com/office/drawing/2014/main" id="{0A75801A-4727-4C01-916B-913353F9DAE8}"/>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95" name="Gráfico 94" descr="Troféu">
            <a:extLst>
              <a:ext uri="{FF2B5EF4-FFF2-40B4-BE49-F238E27FC236}">
                <a16:creationId xmlns:a16="http://schemas.microsoft.com/office/drawing/2014/main" id="{BFCE8A66-4E2C-4D87-AE63-A993B8209C9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1</xdr:col>
      <xdr:colOff>19049</xdr:colOff>
      <xdr:row>2</xdr:row>
      <xdr:rowOff>0</xdr:rowOff>
    </xdr:from>
    <xdr:to>
      <xdr:col>32</xdr:col>
      <xdr:colOff>161925</xdr:colOff>
      <xdr:row>4</xdr:row>
      <xdr:rowOff>9526</xdr:rowOff>
    </xdr:to>
    <xdr:sp macro="" textlink="">
      <xdr:nvSpPr>
        <xdr:cNvPr id="96" name="Retângulo 95">
          <a:extLst>
            <a:ext uri="{FF2B5EF4-FFF2-40B4-BE49-F238E27FC236}">
              <a16:creationId xmlns:a16="http://schemas.microsoft.com/office/drawing/2014/main" id="{44C5AD20-B5C3-40FC-8A9E-82DBC335C20B}"/>
            </a:ext>
          </a:extLst>
        </xdr:cNvPr>
        <xdr:cNvSpPr/>
      </xdr:nvSpPr>
      <xdr:spPr>
        <a:xfrm>
          <a:off x="1904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(path of acceptance of action in harmony with the cosmos)</a:t>
          </a:r>
        </a:p>
      </xdr:txBody>
    </xdr:sp>
    <xdr:clientData/>
  </xdr:twoCellAnchor>
  <xdr:twoCellAnchor>
    <xdr:from>
      <xdr:col>8</xdr:col>
      <xdr:colOff>95250</xdr:colOff>
      <xdr:row>3</xdr:row>
      <xdr:rowOff>28575</xdr:rowOff>
    </xdr:from>
    <xdr:to>
      <xdr:col>10</xdr:col>
      <xdr:colOff>95250</xdr:colOff>
      <xdr:row>4</xdr:row>
      <xdr:rowOff>9525</xdr:rowOff>
    </xdr:to>
    <xdr:cxnSp macro="">
      <xdr:nvCxnSpPr>
        <xdr:cNvPr id="97" name="Conector reto 96">
          <a:extLst>
            <a:ext uri="{FF2B5EF4-FFF2-40B4-BE49-F238E27FC236}">
              <a16:creationId xmlns:a16="http://schemas.microsoft.com/office/drawing/2014/main" id="{D3B5295B-1A4C-4958-A6EF-EF8EBF98CD62}"/>
            </a:ext>
          </a:extLst>
        </xdr:cNvPr>
        <xdr:cNvCxnSpPr/>
      </xdr:nvCxnSpPr>
      <xdr:spPr>
        <a:xfrm flipH="1" flipV="1">
          <a:off x="142875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8</xdr:row>
      <xdr:rowOff>47625</xdr:rowOff>
    </xdr:from>
    <xdr:to>
      <xdr:col>24</xdr:col>
      <xdr:colOff>152401</xdr:colOff>
      <xdr:row>10</xdr:row>
      <xdr:rowOff>57151</xdr:rowOff>
    </xdr:to>
    <xdr:sp macro="" textlink="">
      <xdr:nvSpPr>
        <xdr:cNvPr id="98" name="Retângulo 97">
          <a:extLst>
            <a:ext uri="{FF2B5EF4-FFF2-40B4-BE49-F238E27FC236}">
              <a16:creationId xmlns:a16="http://schemas.microsoft.com/office/drawing/2014/main" id="{A30FD9BA-CBE3-404B-9153-B193142BE2FE}"/>
            </a:ext>
          </a:extLst>
        </xdr:cNvPr>
        <xdr:cNvSpPr/>
      </xdr:nvSpPr>
      <xdr:spPr>
        <a:xfrm>
          <a:off x="172402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what pleases immediately)</a:t>
          </a:r>
        </a:p>
      </xdr:txBody>
    </xdr:sp>
    <xdr:clientData/>
  </xdr:twoCellAnchor>
  <xdr:twoCellAnchor>
    <xdr:from>
      <xdr:col>8</xdr:col>
      <xdr:colOff>28575</xdr:colOff>
      <xdr:row>25</xdr:row>
      <xdr:rowOff>38100</xdr:rowOff>
    </xdr:from>
    <xdr:to>
      <xdr:col>25</xdr:col>
      <xdr:colOff>104775</xdr:colOff>
      <xdr:row>27</xdr:row>
      <xdr:rowOff>47626</xdr:rowOff>
    </xdr:to>
    <xdr:sp macro="" textlink="">
      <xdr:nvSpPr>
        <xdr:cNvPr id="99" name="Retângulo 98">
          <a:extLst>
            <a:ext uri="{FF2B5EF4-FFF2-40B4-BE49-F238E27FC236}">
              <a16:creationId xmlns:a16="http://schemas.microsoft.com/office/drawing/2014/main" id="{9C39E444-2B69-4762-B020-8094B2FD749E}"/>
            </a:ext>
          </a:extLst>
        </xdr:cNvPr>
        <xdr:cNvSpPr/>
      </xdr:nvSpPr>
      <xdr:spPr>
        <a:xfrm>
          <a:off x="1362075"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what brings beneficial final results)</a:t>
          </a:r>
        </a:p>
      </xdr:txBody>
    </xdr:sp>
    <xdr:clientData/>
  </xdr:twoCellAnchor>
  <xdr:twoCellAnchor>
    <xdr:from>
      <xdr:col>25</xdr:col>
      <xdr:colOff>9524</xdr:colOff>
      <xdr:row>18</xdr:row>
      <xdr:rowOff>200025</xdr:rowOff>
    </xdr:from>
    <xdr:to>
      <xdr:col>30</xdr:col>
      <xdr:colOff>95249</xdr:colOff>
      <xdr:row>20</xdr:row>
      <xdr:rowOff>209551</xdr:rowOff>
    </xdr:to>
    <xdr:sp macro="" textlink="">
      <xdr:nvSpPr>
        <xdr:cNvPr id="100" name="Retângulo 99">
          <a:extLst>
            <a:ext uri="{FF2B5EF4-FFF2-40B4-BE49-F238E27FC236}">
              <a16:creationId xmlns:a16="http://schemas.microsoft.com/office/drawing/2014/main" id="{F0C76A23-EC01-4AFF-9802-EB340BEC51AC}"/>
            </a:ext>
          </a:extLst>
        </xdr:cNvPr>
        <xdr:cNvSpPr/>
      </xdr:nvSpPr>
      <xdr:spPr>
        <a:xfrm>
          <a:off x="4772024" y="4419600"/>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what keeps)</a:t>
          </a:r>
        </a:p>
      </xdr:txBody>
    </xdr:sp>
    <xdr:clientData/>
  </xdr:twoCellAnchor>
  <xdr:twoCellAnchor>
    <xdr:from>
      <xdr:col>19</xdr:col>
      <xdr:colOff>123825</xdr:colOff>
      <xdr:row>11</xdr:row>
      <xdr:rowOff>57150</xdr:rowOff>
    </xdr:from>
    <xdr:to>
      <xdr:col>25</xdr:col>
      <xdr:colOff>38100</xdr:colOff>
      <xdr:row>13</xdr:row>
      <xdr:rowOff>66676</xdr:rowOff>
    </xdr:to>
    <xdr:sp macro="" textlink="">
      <xdr:nvSpPr>
        <xdr:cNvPr id="101" name="Retângulo 100">
          <a:extLst>
            <a:ext uri="{FF2B5EF4-FFF2-40B4-BE49-F238E27FC236}">
              <a16:creationId xmlns:a16="http://schemas.microsoft.com/office/drawing/2014/main" id="{4C3776F6-E25E-4A2E-A27F-BA8E4FEAC984}"/>
            </a:ext>
          </a:extLst>
        </xdr:cNvPr>
        <xdr:cNvSpPr/>
      </xdr:nvSpPr>
      <xdr:spPr>
        <a:xfrm>
          <a:off x="3743325" y="2676525"/>
          <a:ext cx="10572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(Psychological Value)</a:t>
          </a:r>
        </a:p>
      </xdr:txBody>
    </xdr:sp>
    <xdr:clientData/>
  </xdr:twoCellAnchor>
  <xdr:twoCellAnchor>
    <xdr:from>
      <xdr:col>20</xdr:col>
      <xdr:colOff>19050</xdr:colOff>
      <xdr:row>20</xdr:row>
      <xdr:rowOff>9525</xdr:rowOff>
    </xdr:from>
    <xdr:to>
      <xdr:col>24</xdr:col>
      <xdr:colOff>142876</xdr:colOff>
      <xdr:row>22</xdr:row>
      <xdr:rowOff>19051</xdr:rowOff>
    </xdr:to>
    <xdr:sp macro="" textlink="">
      <xdr:nvSpPr>
        <xdr:cNvPr id="102" name="Retângulo 101">
          <a:extLst>
            <a:ext uri="{FF2B5EF4-FFF2-40B4-BE49-F238E27FC236}">
              <a16:creationId xmlns:a16="http://schemas.microsoft.com/office/drawing/2014/main" id="{7B628CE2-A977-41D9-9A56-F9CD23772046}"/>
            </a:ext>
          </a:extLst>
        </xdr:cNvPr>
        <xdr:cNvSpPr/>
      </xdr:nvSpPr>
      <xdr:spPr>
        <a:xfrm>
          <a:off x="363855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(Moral Value)</a:t>
          </a:r>
        </a:p>
      </xdr:txBody>
    </xdr:sp>
    <xdr:clientData/>
  </xdr:twoCellAnchor>
  <xdr:twoCellAnchor>
    <xdr:from>
      <xdr:col>8</xdr:col>
      <xdr:colOff>114300</xdr:colOff>
      <xdr:row>19</xdr:row>
      <xdr:rowOff>200025</xdr:rowOff>
    </xdr:from>
    <xdr:to>
      <xdr:col>14</xdr:col>
      <xdr:colOff>180975</xdr:colOff>
      <xdr:row>22</xdr:row>
      <xdr:rowOff>1</xdr:rowOff>
    </xdr:to>
    <xdr:sp macro="" textlink="">
      <xdr:nvSpPr>
        <xdr:cNvPr id="103" name="Retângulo 102">
          <a:extLst>
            <a:ext uri="{FF2B5EF4-FFF2-40B4-BE49-F238E27FC236}">
              <a16:creationId xmlns:a16="http://schemas.microsoft.com/office/drawing/2014/main" id="{8E489D86-77B4-415D-8ED4-475C8B518920}"/>
            </a:ext>
          </a:extLst>
        </xdr:cNvPr>
        <xdr:cNvSpPr/>
      </xdr:nvSpPr>
      <xdr:spPr>
        <a:xfrm>
          <a:off x="1638300" y="4648200"/>
          <a:ext cx="1209675" cy="4857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(Economic and Financial Value)</a:t>
          </a:r>
        </a:p>
      </xdr:txBody>
    </xdr:sp>
    <xdr:clientData/>
  </xdr:twoCellAnchor>
  <xdr:twoCellAnchor>
    <xdr:from>
      <xdr:col>9</xdr:col>
      <xdr:colOff>28575</xdr:colOff>
      <xdr:row>11</xdr:row>
      <xdr:rowOff>114300</xdr:rowOff>
    </xdr:from>
    <xdr:to>
      <xdr:col>13</xdr:col>
      <xdr:colOff>152401</xdr:colOff>
      <xdr:row>13</xdr:row>
      <xdr:rowOff>123826</xdr:rowOff>
    </xdr:to>
    <xdr:sp macro="" textlink="">
      <xdr:nvSpPr>
        <xdr:cNvPr id="104" name="Retângulo 103">
          <a:extLst>
            <a:ext uri="{FF2B5EF4-FFF2-40B4-BE49-F238E27FC236}">
              <a16:creationId xmlns:a16="http://schemas.microsoft.com/office/drawing/2014/main" id="{B3D0F2BA-D0E2-4BC9-BD73-5BABA5720B7D}"/>
            </a:ext>
          </a:extLst>
        </xdr:cNvPr>
        <xdr:cNvSpPr/>
      </xdr:nvSpPr>
      <xdr:spPr>
        <a:xfrm>
          <a:off x="155257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(Spiritual Value)</a:t>
          </a:r>
        </a:p>
      </xdr:txBody>
    </xdr:sp>
    <xdr:clientData/>
  </xdr:twoCellAnchor>
  <xdr:twoCellAnchor>
    <xdr:from>
      <xdr:col>1</xdr:col>
      <xdr:colOff>161925</xdr:colOff>
      <xdr:row>18</xdr:row>
      <xdr:rowOff>19049</xdr:rowOff>
    </xdr:from>
    <xdr:to>
      <xdr:col>8</xdr:col>
      <xdr:colOff>123825</xdr:colOff>
      <xdr:row>21</xdr:row>
      <xdr:rowOff>38100</xdr:rowOff>
    </xdr:to>
    <xdr:sp macro="" textlink="">
      <xdr:nvSpPr>
        <xdr:cNvPr id="105" name="Retângulo 104">
          <a:extLst>
            <a:ext uri="{FF2B5EF4-FFF2-40B4-BE49-F238E27FC236}">
              <a16:creationId xmlns:a16="http://schemas.microsoft.com/office/drawing/2014/main" id="{600E7197-12DA-47C1-9DAE-B309116A959D}"/>
            </a:ext>
          </a:extLst>
        </xdr:cNvPr>
        <xdr:cNvSpPr/>
      </xdr:nvSpPr>
      <xdr:spPr>
        <a:xfrm>
          <a:off x="352425" y="4238624"/>
          <a:ext cx="1295400" cy="704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the ultimate goal of existence)</a:t>
          </a:r>
        </a:p>
      </xdr:txBody>
    </xdr:sp>
    <xdr:clientData/>
  </xdr:twoCellAnchor>
  <xdr:twoCellAnchor editAs="oneCell">
    <xdr:from>
      <xdr:col>35</xdr:col>
      <xdr:colOff>9525</xdr:colOff>
      <xdr:row>2</xdr:row>
      <xdr:rowOff>214312</xdr:rowOff>
    </xdr:from>
    <xdr:to>
      <xdr:col>67</xdr:col>
      <xdr:colOff>9524</xdr:colOff>
      <xdr:row>29</xdr:row>
      <xdr:rowOff>138111</xdr:rowOff>
    </xdr:to>
    <xdr:pic>
      <xdr:nvPicPr>
        <xdr:cNvPr id="106" name="Imagem 105">
          <a:extLst>
            <a:ext uri="{FF2B5EF4-FFF2-40B4-BE49-F238E27FC236}">
              <a16:creationId xmlns:a16="http://schemas.microsoft.com/office/drawing/2014/main" id="{45F3B94E-F364-4038-8A2A-5BD9A05D0F44}"/>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7048500" y="776287"/>
          <a:ext cx="6095999" cy="6095999"/>
        </a:xfrm>
        <a:prstGeom prst="rect">
          <a:avLst/>
        </a:prstGeom>
      </xdr:spPr>
    </xdr:pic>
    <xdr:clientData/>
  </xdr:twoCellAnchor>
  <xdr:twoCellAnchor>
    <xdr:from>
      <xdr:col>38</xdr:col>
      <xdr:colOff>19050</xdr:colOff>
      <xdr:row>9</xdr:row>
      <xdr:rowOff>57149</xdr:rowOff>
    </xdr:from>
    <xdr:to>
      <xdr:col>54</xdr:col>
      <xdr:colOff>167607</xdr:colOff>
      <xdr:row>23</xdr:row>
      <xdr:rowOff>53306</xdr:rowOff>
    </xdr:to>
    <xdr:sp macro="" textlink="">
      <xdr:nvSpPr>
        <xdr:cNvPr id="107" name="Elipse 106">
          <a:extLst>
            <a:ext uri="{FF2B5EF4-FFF2-40B4-BE49-F238E27FC236}">
              <a16:creationId xmlns:a16="http://schemas.microsoft.com/office/drawing/2014/main" id="{86CDB71D-7D01-4B55-9A73-B6F55E4EE517}"/>
            </a:ext>
          </a:extLst>
        </xdr:cNvPr>
        <xdr:cNvSpPr>
          <a:spLocks noChangeAspect="1"/>
        </xdr:cNvSpPr>
      </xdr:nvSpPr>
      <xdr:spPr>
        <a:xfrm>
          <a:off x="7629525"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128587</xdr:colOff>
      <xdr:row>13</xdr:row>
      <xdr:rowOff>8605</xdr:rowOff>
    </xdr:from>
    <xdr:to>
      <xdr:col>59</xdr:col>
      <xdr:colOff>86644</xdr:colOff>
      <xdr:row>27</xdr:row>
      <xdr:rowOff>4762</xdr:rowOff>
    </xdr:to>
    <xdr:sp macro="" textlink="">
      <xdr:nvSpPr>
        <xdr:cNvPr id="108" name="Elipse 107">
          <a:extLst>
            <a:ext uri="{FF2B5EF4-FFF2-40B4-BE49-F238E27FC236}">
              <a16:creationId xmlns:a16="http://schemas.microsoft.com/office/drawing/2014/main" id="{E0B08A16-2C02-49E3-AB0F-D81FA38CC175}"/>
            </a:ext>
          </a:extLst>
        </xdr:cNvPr>
        <xdr:cNvSpPr>
          <a:spLocks noChangeAspect="1"/>
        </xdr:cNvSpPr>
      </xdr:nvSpPr>
      <xdr:spPr>
        <a:xfrm rot="5400000">
          <a:off x="8501062"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47</xdr:col>
      <xdr:colOff>32418</xdr:colOff>
      <xdr:row>9</xdr:row>
      <xdr:rowOff>65003</xdr:rowOff>
    </xdr:from>
    <xdr:to>
      <xdr:col>63</xdr:col>
      <xdr:colOff>180975</xdr:colOff>
      <xdr:row>23</xdr:row>
      <xdr:rowOff>61160</xdr:rowOff>
    </xdr:to>
    <xdr:sp macro="" textlink="">
      <xdr:nvSpPr>
        <xdr:cNvPr id="109" name="Elipse 108">
          <a:extLst>
            <a:ext uri="{FF2B5EF4-FFF2-40B4-BE49-F238E27FC236}">
              <a16:creationId xmlns:a16="http://schemas.microsoft.com/office/drawing/2014/main" id="{DF7092D6-D250-4C66-ABF2-F04292CC4EEF}"/>
            </a:ext>
          </a:extLst>
        </xdr:cNvPr>
        <xdr:cNvSpPr>
          <a:spLocks noChangeAspect="1"/>
        </xdr:cNvSpPr>
      </xdr:nvSpPr>
      <xdr:spPr>
        <a:xfrm>
          <a:off x="9357393"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136441</xdr:colOff>
      <xdr:row>5</xdr:row>
      <xdr:rowOff>109537</xdr:rowOff>
    </xdr:from>
    <xdr:to>
      <xdr:col>59</xdr:col>
      <xdr:colOff>94498</xdr:colOff>
      <xdr:row>19</xdr:row>
      <xdr:rowOff>105694</xdr:rowOff>
    </xdr:to>
    <xdr:sp macro="" textlink="">
      <xdr:nvSpPr>
        <xdr:cNvPr id="110" name="Elipse 109">
          <a:extLst>
            <a:ext uri="{FF2B5EF4-FFF2-40B4-BE49-F238E27FC236}">
              <a16:creationId xmlns:a16="http://schemas.microsoft.com/office/drawing/2014/main" id="{A1BBFF7E-D526-49BA-A2A5-5325824569DF}"/>
            </a:ext>
          </a:extLst>
        </xdr:cNvPr>
        <xdr:cNvSpPr>
          <a:spLocks noChangeAspect="1"/>
        </xdr:cNvSpPr>
      </xdr:nvSpPr>
      <xdr:spPr>
        <a:xfrm rot="5400000">
          <a:off x="8508916"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39</xdr:col>
      <xdr:colOff>45225</xdr:colOff>
      <xdr:row>13</xdr:row>
      <xdr:rowOff>73800</xdr:rowOff>
    </xdr:from>
    <xdr:to>
      <xdr:col>42</xdr:col>
      <xdr:colOff>66675</xdr:colOff>
      <xdr:row>15</xdr:row>
      <xdr:rowOff>209550</xdr:rowOff>
    </xdr:to>
    <xdr:pic>
      <xdr:nvPicPr>
        <xdr:cNvPr id="111" name="Gráfico 110" descr="Américas no globo terrestre">
          <a:extLst>
            <a:ext uri="{FF2B5EF4-FFF2-40B4-BE49-F238E27FC236}">
              <a16:creationId xmlns:a16="http://schemas.microsoft.com/office/drawing/2014/main" id="{C2E0492E-762A-4D89-8E2D-4EF65DACFAF2}"/>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46200" y="3150375"/>
          <a:ext cx="592950" cy="592950"/>
        </a:xfrm>
        <a:prstGeom prst="rect">
          <a:avLst/>
        </a:prstGeom>
      </xdr:spPr>
    </xdr:pic>
    <xdr:clientData/>
  </xdr:twoCellAnchor>
  <xdr:twoCellAnchor editAs="oneCell">
    <xdr:from>
      <xdr:col>52</xdr:col>
      <xdr:colOff>19050</xdr:colOff>
      <xdr:row>6</xdr:row>
      <xdr:rowOff>76200</xdr:rowOff>
    </xdr:from>
    <xdr:to>
      <xdr:col>55</xdr:col>
      <xdr:colOff>9525</xdr:colOff>
      <xdr:row>8</xdr:row>
      <xdr:rowOff>180975</xdr:rowOff>
    </xdr:to>
    <xdr:pic>
      <xdr:nvPicPr>
        <xdr:cNvPr id="112" name="Gráfico 111" descr="Coração">
          <a:extLst>
            <a:ext uri="{FF2B5EF4-FFF2-40B4-BE49-F238E27FC236}">
              <a16:creationId xmlns:a16="http://schemas.microsoft.com/office/drawing/2014/main" id="{AE59A463-9532-4F3F-A624-A5EC92D0C1E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96525" y="1552575"/>
          <a:ext cx="561975" cy="561975"/>
        </a:xfrm>
        <a:prstGeom prst="rect">
          <a:avLst/>
        </a:prstGeom>
      </xdr:spPr>
    </xdr:pic>
    <xdr:clientData/>
  </xdr:twoCellAnchor>
  <xdr:twoCellAnchor>
    <xdr:from>
      <xdr:col>45</xdr:col>
      <xdr:colOff>111199</xdr:colOff>
      <xdr:row>23</xdr:row>
      <xdr:rowOff>9525</xdr:rowOff>
    </xdr:from>
    <xdr:to>
      <xdr:col>48</xdr:col>
      <xdr:colOff>152400</xdr:colOff>
      <xdr:row>26</xdr:row>
      <xdr:rowOff>78200</xdr:rowOff>
    </xdr:to>
    <xdr:grpSp>
      <xdr:nvGrpSpPr>
        <xdr:cNvPr id="113" name="Agrupar 112">
          <a:extLst>
            <a:ext uri="{FF2B5EF4-FFF2-40B4-BE49-F238E27FC236}">
              <a16:creationId xmlns:a16="http://schemas.microsoft.com/office/drawing/2014/main" id="{B509C702-159F-4F28-ACBB-86EBCE91AC93}"/>
            </a:ext>
          </a:extLst>
        </xdr:cNvPr>
        <xdr:cNvGrpSpPr>
          <a:grpSpLocks noChangeAspect="1"/>
        </xdr:cNvGrpSpPr>
      </xdr:nvGrpSpPr>
      <xdr:grpSpPr>
        <a:xfrm>
          <a:off x="9245674" y="5372100"/>
          <a:ext cx="612701" cy="754475"/>
          <a:chOff x="3778324" y="6629400"/>
          <a:chExt cx="1050851" cy="1294009"/>
        </a:xfrm>
      </xdr:grpSpPr>
      <xdr:pic>
        <xdr:nvPicPr>
          <xdr:cNvPr id="114" name="Gráfico 113" descr="Mão aberta">
            <a:extLst>
              <a:ext uri="{FF2B5EF4-FFF2-40B4-BE49-F238E27FC236}">
                <a16:creationId xmlns:a16="http://schemas.microsoft.com/office/drawing/2014/main" id="{86F14418-827D-4256-A6A0-D99CB6B76073}"/>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115" name="Gráfico 114" descr="Dinheiro">
            <a:extLst>
              <a:ext uri="{FF2B5EF4-FFF2-40B4-BE49-F238E27FC236}">
                <a16:creationId xmlns:a16="http://schemas.microsoft.com/office/drawing/2014/main" id="{27E683C9-3B4A-493B-A2A5-F376B69D74A8}"/>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116" name="Gráfico 115" descr="Dólar">
            <a:extLst>
              <a:ext uri="{FF2B5EF4-FFF2-40B4-BE49-F238E27FC236}">
                <a16:creationId xmlns:a16="http://schemas.microsoft.com/office/drawing/2014/main" id="{DD35486C-48BD-4C4D-BDC0-98DB0BFBF9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37</xdr:col>
      <xdr:colOff>47625</xdr:colOff>
      <xdr:row>8</xdr:row>
      <xdr:rowOff>228599</xdr:rowOff>
    </xdr:from>
    <xdr:to>
      <xdr:col>42</xdr:col>
      <xdr:colOff>171450</xdr:colOff>
      <xdr:row>13</xdr:row>
      <xdr:rowOff>57151</xdr:rowOff>
    </xdr:to>
    <xdr:sp macro="" textlink="">
      <xdr:nvSpPr>
        <xdr:cNvPr id="117" name="Retângulo 116">
          <a:extLst>
            <a:ext uri="{FF2B5EF4-FFF2-40B4-BE49-F238E27FC236}">
              <a16:creationId xmlns:a16="http://schemas.microsoft.com/office/drawing/2014/main" id="{0EAC87AC-F7C1-45AF-A6BD-C4ECD4A4F1E1}"/>
            </a:ext>
          </a:extLst>
        </xdr:cNvPr>
        <xdr:cNvSpPr/>
      </xdr:nvSpPr>
      <xdr:spPr>
        <a:xfrm>
          <a:off x="7467600"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y Altruista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47</xdr:col>
      <xdr:colOff>123825</xdr:colOff>
      <xdr:row>26</xdr:row>
      <xdr:rowOff>180975</xdr:rowOff>
    </xdr:from>
    <xdr:to>
      <xdr:col>54</xdr:col>
      <xdr:colOff>57150</xdr:colOff>
      <xdr:row>29</xdr:row>
      <xdr:rowOff>47625</xdr:rowOff>
    </xdr:to>
    <xdr:sp macro="" textlink="">
      <xdr:nvSpPr>
        <xdr:cNvPr id="118" name="Retângulo 117">
          <a:extLst>
            <a:ext uri="{FF2B5EF4-FFF2-40B4-BE49-F238E27FC236}">
              <a16:creationId xmlns:a16="http://schemas.microsoft.com/office/drawing/2014/main" id="{96745B56-EAF5-4F84-AB35-41A20CC73F9F}"/>
            </a:ext>
          </a:extLst>
        </xdr:cNvPr>
        <xdr:cNvSpPr/>
      </xdr:nvSpPr>
      <xdr:spPr>
        <a:xfrm>
          <a:off x="9448800"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46</xdr:col>
      <xdr:colOff>123825</xdr:colOff>
      <xdr:row>3</xdr:row>
      <xdr:rowOff>57149</xdr:rowOff>
    </xdr:from>
    <xdr:to>
      <xdr:col>55</xdr:col>
      <xdr:colOff>114300</xdr:colOff>
      <xdr:row>5</xdr:row>
      <xdr:rowOff>219075</xdr:rowOff>
    </xdr:to>
    <xdr:sp macro="" textlink="">
      <xdr:nvSpPr>
        <xdr:cNvPr id="119" name="Retângulo: Cantos Arredondados 118">
          <a:extLst>
            <a:ext uri="{FF2B5EF4-FFF2-40B4-BE49-F238E27FC236}">
              <a16:creationId xmlns:a16="http://schemas.microsoft.com/office/drawing/2014/main" id="{8C01CAEC-D7DD-416D-B109-9EB91A0C680A}"/>
            </a:ext>
          </a:extLst>
        </xdr:cNvPr>
        <xdr:cNvSpPr/>
      </xdr:nvSpPr>
      <xdr:spPr>
        <a:xfrm>
          <a:off x="9448800" y="847724"/>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agradable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60</xdr:col>
      <xdr:colOff>104775</xdr:colOff>
      <xdr:row>9</xdr:row>
      <xdr:rowOff>209550</xdr:rowOff>
    </xdr:from>
    <xdr:to>
      <xdr:col>65</xdr:col>
      <xdr:colOff>133350</xdr:colOff>
      <xdr:row>13</xdr:row>
      <xdr:rowOff>66675</xdr:rowOff>
    </xdr:to>
    <xdr:sp macro="" textlink="">
      <xdr:nvSpPr>
        <xdr:cNvPr id="120" name="Retângulo 119">
          <a:extLst>
            <a:ext uri="{FF2B5EF4-FFF2-40B4-BE49-F238E27FC236}">
              <a16:creationId xmlns:a16="http://schemas.microsoft.com/office/drawing/2014/main" id="{EA0381F5-2F73-4483-8E92-539890E6C2AC}"/>
            </a:ext>
          </a:extLst>
        </xdr:cNvPr>
        <xdr:cNvSpPr/>
      </xdr:nvSpPr>
      <xdr:spPr>
        <a:xfrm>
          <a:off x="12096750" y="2371725"/>
          <a:ext cx="98107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productiva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45</xdr:col>
      <xdr:colOff>19050</xdr:colOff>
      <xdr:row>6</xdr:row>
      <xdr:rowOff>66674</xdr:rowOff>
    </xdr:from>
    <xdr:to>
      <xdr:col>52</xdr:col>
      <xdr:colOff>152401</xdr:colOff>
      <xdr:row>8</xdr:row>
      <xdr:rowOff>161925</xdr:rowOff>
    </xdr:to>
    <xdr:sp macro="" textlink="">
      <xdr:nvSpPr>
        <xdr:cNvPr id="121" name="Retângulo 120">
          <a:extLst>
            <a:ext uri="{FF2B5EF4-FFF2-40B4-BE49-F238E27FC236}">
              <a16:creationId xmlns:a16="http://schemas.microsoft.com/office/drawing/2014/main" id="{01F4BFAD-83C9-447F-B90E-35D623163FE4}"/>
            </a:ext>
          </a:extLst>
        </xdr:cNvPr>
        <xdr:cNvSpPr/>
      </xdr:nvSpPr>
      <xdr:spPr>
        <a:xfrm>
          <a:off x="9153525" y="1543049"/>
          <a:ext cx="14668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me </a:t>
          </a:r>
        </a:p>
        <a:p>
          <a:pPr algn="ctr"/>
          <a:r>
            <a:rPr lang="pt-BR" sz="1400" b="1">
              <a:solidFill>
                <a:sysClr val="windowText" lastClr="000000"/>
              </a:solidFill>
            </a:rPr>
            <a:t>ENCANTA HACER</a:t>
          </a:r>
        </a:p>
      </xdr:txBody>
    </xdr:sp>
    <xdr:clientData/>
  </xdr:twoCellAnchor>
  <xdr:twoCellAnchor>
    <xdr:from>
      <xdr:col>59</xdr:col>
      <xdr:colOff>57152</xdr:colOff>
      <xdr:row>15</xdr:row>
      <xdr:rowOff>152399</xdr:rowOff>
    </xdr:from>
    <xdr:to>
      <xdr:col>63</xdr:col>
      <xdr:colOff>85726</xdr:colOff>
      <xdr:row>20</xdr:row>
      <xdr:rowOff>47625</xdr:rowOff>
    </xdr:to>
    <xdr:sp macro="" textlink="">
      <xdr:nvSpPr>
        <xdr:cNvPr id="122" name="Retângulo 121">
          <a:extLst>
            <a:ext uri="{FF2B5EF4-FFF2-40B4-BE49-F238E27FC236}">
              <a16:creationId xmlns:a16="http://schemas.microsoft.com/office/drawing/2014/main" id="{364AB9E8-0ABE-49D4-97D5-1624ECC03F69}"/>
            </a:ext>
          </a:extLst>
        </xdr:cNvPr>
        <xdr:cNvSpPr/>
      </xdr:nvSpPr>
      <xdr:spPr>
        <a:xfrm>
          <a:off x="11858627" y="3686174"/>
          <a:ext cx="790574" cy="10382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hago </a:t>
          </a:r>
        </a:p>
        <a:p>
          <a:pPr algn="ctr"/>
          <a:r>
            <a:rPr lang="pt-BR" sz="1400" b="1">
              <a:solidFill>
                <a:sysClr val="windowText" lastClr="000000"/>
              </a:solidFill>
            </a:rPr>
            <a:t>BIEN HECHO</a:t>
          </a:r>
        </a:p>
      </xdr:txBody>
    </xdr:sp>
    <xdr:clientData/>
  </xdr:twoCellAnchor>
  <xdr:twoCellAnchor>
    <xdr:from>
      <xdr:col>48</xdr:col>
      <xdr:colOff>85725</xdr:colOff>
      <xdr:row>23</xdr:row>
      <xdr:rowOff>66674</xdr:rowOff>
    </xdr:from>
    <xdr:to>
      <xdr:col>56</xdr:col>
      <xdr:colOff>161924</xdr:colOff>
      <xdr:row>25</xdr:row>
      <xdr:rowOff>142875</xdr:rowOff>
    </xdr:to>
    <xdr:sp macro="" textlink="">
      <xdr:nvSpPr>
        <xdr:cNvPr id="123" name="Retângulo 122">
          <a:extLst>
            <a:ext uri="{FF2B5EF4-FFF2-40B4-BE49-F238E27FC236}">
              <a16:creationId xmlns:a16="http://schemas.microsoft.com/office/drawing/2014/main" id="{CF61CD45-9ED2-46E0-A6B1-84C149E2B57A}"/>
            </a:ext>
          </a:extLst>
        </xdr:cNvPr>
        <xdr:cNvSpPr/>
      </xdr:nvSpPr>
      <xdr:spPr>
        <a:xfrm>
          <a:off x="9601200"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puedo ser </a:t>
          </a:r>
          <a:r>
            <a:rPr lang="pt-BR" sz="1400" b="1">
              <a:solidFill>
                <a:sysClr val="windowText" lastClr="000000"/>
              </a:solidFill>
            </a:rPr>
            <a:t>PAGADO HACER</a:t>
          </a:r>
        </a:p>
      </xdr:txBody>
    </xdr:sp>
    <xdr:clientData/>
  </xdr:twoCellAnchor>
  <xdr:twoCellAnchor>
    <xdr:from>
      <xdr:col>38</xdr:col>
      <xdr:colOff>0</xdr:colOff>
      <xdr:row>15</xdr:row>
      <xdr:rowOff>85725</xdr:rowOff>
    </xdr:from>
    <xdr:to>
      <xdr:col>43</xdr:col>
      <xdr:colOff>76200</xdr:colOff>
      <xdr:row>18</xdr:row>
      <xdr:rowOff>152401</xdr:rowOff>
    </xdr:to>
    <xdr:sp macro="" textlink="">
      <xdr:nvSpPr>
        <xdr:cNvPr id="124" name="Retângulo 123">
          <a:extLst>
            <a:ext uri="{FF2B5EF4-FFF2-40B4-BE49-F238E27FC236}">
              <a16:creationId xmlns:a16="http://schemas.microsoft.com/office/drawing/2014/main" id="{DA36C515-102F-41D1-A2E4-D97955528C32}"/>
            </a:ext>
          </a:extLst>
        </xdr:cNvPr>
        <xdr:cNvSpPr/>
      </xdr:nvSpPr>
      <xdr:spPr>
        <a:xfrm>
          <a:off x="7800975" y="3619500"/>
          <a:ext cx="10287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a:t>
          </a:r>
          <a:r>
            <a:rPr lang="pt-BR" sz="1400" b="1">
              <a:solidFill>
                <a:sysClr val="windowText" lastClr="000000"/>
              </a:solidFill>
            </a:rPr>
            <a:t>NECESITA EL MUNDO</a:t>
          </a:r>
        </a:p>
      </xdr:txBody>
    </xdr:sp>
    <xdr:clientData/>
  </xdr:twoCellAnchor>
  <xdr:twoCellAnchor>
    <xdr:from>
      <xdr:col>43</xdr:col>
      <xdr:colOff>66675</xdr:colOff>
      <xdr:row>10</xdr:row>
      <xdr:rowOff>133349</xdr:rowOff>
    </xdr:from>
    <xdr:to>
      <xdr:col>47</xdr:col>
      <xdr:colOff>142875</xdr:colOff>
      <xdr:row>11</xdr:row>
      <xdr:rowOff>219075</xdr:rowOff>
    </xdr:to>
    <xdr:sp macro="" textlink="">
      <xdr:nvSpPr>
        <xdr:cNvPr id="125" name="Retângulo 124">
          <a:extLst>
            <a:ext uri="{FF2B5EF4-FFF2-40B4-BE49-F238E27FC236}">
              <a16:creationId xmlns:a16="http://schemas.microsoft.com/office/drawing/2014/main" id="{1A5EF53E-9CA5-4D9B-BFCD-8CFBFAD06C5C}"/>
            </a:ext>
          </a:extLst>
        </xdr:cNvPr>
        <xdr:cNvSpPr/>
      </xdr:nvSpPr>
      <xdr:spPr>
        <a:xfrm>
          <a:off x="8629650"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MISIÓN</a:t>
          </a:r>
        </a:p>
      </xdr:txBody>
    </xdr:sp>
    <xdr:clientData/>
  </xdr:twoCellAnchor>
  <xdr:twoCellAnchor>
    <xdr:from>
      <xdr:col>54</xdr:col>
      <xdr:colOff>57150</xdr:colOff>
      <xdr:row>10</xdr:row>
      <xdr:rowOff>76199</xdr:rowOff>
    </xdr:from>
    <xdr:to>
      <xdr:col>58</xdr:col>
      <xdr:colOff>133350</xdr:colOff>
      <xdr:row>11</xdr:row>
      <xdr:rowOff>161925</xdr:rowOff>
    </xdr:to>
    <xdr:sp macro="" textlink="">
      <xdr:nvSpPr>
        <xdr:cNvPr id="126" name="Retângulo 125">
          <a:extLst>
            <a:ext uri="{FF2B5EF4-FFF2-40B4-BE49-F238E27FC236}">
              <a16:creationId xmlns:a16="http://schemas.microsoft.com/office/drawing/2014/main" id="{9CC3DDC9-7722-4562-9F03-66ABB9A182E2}"/>
            </a:ext>
          </a:extLst>
        </xdr:cNvPr>
        <xdr:cNvSpPr/>
      </xdr:nvSpPr>
      <xdr:spPr>
        <a:xfrm>
          <a:off x="10715625"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PASIÓN</a:t>
          </a:r>
        </a:p>
      </xdr:txBody>
    </xdr:sp>
    <xdr:clientData/>
  </xdr:twoCellAnchor>
  <xdr:twoCellAnchor>
    <xdr:from>
      <xdr:col>42</xdr:col>
      <xdr:colOff>171449</xdr:colOff>
      <xdr:row>18</xdr:row>
      <xdr:rowOff>219074</xdr:rowOff>
    </xdr:from>
    <xdr:to>
      <xdr:col>48</xdr:col>
      <xdr:colOff>66674</xdr:colOff>
      <xdr:row>20</xdr:row>
      <xdr:rowOff>76200</xdr:rowOff>
    </xdr:to>
    <xdr:sp macro="" textlink="">
      <xdr:nvSpPr>
        <xdr:cNvPr id="127" name="Retângulo 126">
          <a:extLst>
            <a:ext uri="{FF2B5EF4-FFF2-40B4-BE49-F238E27FC236}">
              <a16:creationId xmlns:a16="http://schemas.microsoft.com/office/drawing/2014/main" id="{8D5BA515-A3E4-470F-AC19-08211153E01E}"/>
            </a:ext>
          </a:extLst>
        </xdr:cNvPr>
        <xdr:cNvSpPr/>
      </xdr:nvSpPr>
      <xdr:spPr>
        <a:xfrm>
          <a:off x="8734424" y="4438649"/>
          <a:ext cx="10382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VOCACIÓN</a:t>
          </a:r>
        </a:p>
      </xdr:txBody>
    </xdr:sp>
    <xdr:clientData/>
  </xdr:twoCellAnchor>
  <xdr:twoCellAnchor>
    <xdr:from>
      <xdr:col>53</xdr:col>
      <xdr:colOff>171450</xdr:colOff>
      <xdr:row>19</xdr:row>
      <xdr:rowOff>28574</xdr:rowOff>
    </xdr:from>
    <xdr:to>
      <xdr:col>59</xdr:col>
      <xdr:colOff>76200</xdr:colOff>
      <xdr:row>20</xdr:row>
      <xdr:rowOff>114300</xdr:rowOff>
    </xdr:to>
    <xdr:sp macro="" textlink="">
      <xdr:nvSpPr>
        <xdr:cNvPr id="128" name="Retângulo 127">
          <a:extLst>
            <a:ext uri="{FF2B5EF4-FFF2-40B4-BE49-F238E27FC236}">
              <a16:creationId xmlns:a16="http://schemas.microsoft.com/office/drawing/2014/main" id="{BBDA8B65-7A9A-42CD-B579-D7B6FEBE4546}"/>
            </a:ext>
          </a:extLst>
        </xdr:cNvPr>
        <xdr:cNvSpPr/>
      </xdr:nvSpPr>
      <xdr:spPr>
        <a:xfrm>
          <a:off x="10639425"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PROFESIÓN</a:t>
          </a:r>
        </a:p>
      </xdr:txBody>
    </xdr:sp>
    <xdr:clientData/>
  </xdr:twoCellAnchor>
  <xdr:twoCellAnchor>
    <xdr:from>
      <xdr:col>35</xdr:col>
      <xdr:colOff>9525</xdr:colOff>
      <xdr:row>4</xdr:row>
      <xdr:rowOff>85725</xdr:rowOff>
    </xdr:from>
    <xdr:to>
      <xdr:col>42</xdr:col>
      <xdr:colOff>76201</xdr:colOff>
      <xdr:row>6</xdr:row>
      <xdr:rowOff>95251</xdr:rowOff>
    </xdr:to>
    <xdr:sp macro="" textlink="">
      <xdr:nvSpPr>
        <xdr:cNvPr id="129" name="Retângulo 128">
          <a:extLst>
            <a:ext uri="{FF2B5EF4-FFF2-40B4-BE49-F238E27FC236}">
              <a16:creationId xmlns:a16="http://schemas.microsoft.com/office/drawing/2014/main" id="{E6E31A0F-87F8-4369-A2CC-C3736C6D1B0E}"/>
            </a:ext>
          </a:extLst>
        </xdr:cNvPr>
        <xdr:cNvSpPr/>
      </xdr:nvSpPr>
      <xdr:spPr>
        <a:xfrm>
          <a:off x="7048500"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Placer y plenitud, pero sin riqueza</a:t>
          </a:r>
        </a:p>
      </xdr:txBody>
    </xdr:sp>
    <xdr:clientData/>
  </xdr:twoCellAnchor>
  <xdr:twoCellAnchor>
    <xdr:from>
      <xdr:col>50</xdr:col>
      <xdr:colOff>133350</xdr:colOff>
      <xdr:row>11</xdr:row>
      <xdr:rowOff>152400</xdr:rowOff>
    </xdr:from>
    <xdr:to>
      <xdr:col>51</xdr:col>
      <xdr:colOff>57150</xdr:colOff>
      <xdr:row>12</xdr:row>
      <xdr:rowOff>38100</xdr:rowOff>
    </xdr:to>
    <xdr:sp macro="" textlink="">
      <xdr:nvSpPr>
        <xdr:cNvPr id="130" name="Elipse 129">
          <a:extLst>
            <a:ext uri="{FF2B5EF4-FFF2-40B4-BE49-F238E27FC236}">
              <a16:creationId xmlns:a16="http://schemas.microsoft.com/office/drawing/2014/main" id="{C6F03839-36A8-4DC2-AF5B-019DCDF1DC39}"/>
            </a:ext>
          </a:extLst>
        </xdr:cNvPr>
        <xdr:cNvSpPr/>
      </xdr:nvSpPr>
      <xdr:spPr>
        <a:xfrm>
          <a:off x="10029825"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56</xdr:col>
      <xdr:colOff>66675</xdr:colOff>
      <xdr:row>7</xdr:row>
      <xdr:rowOff>219075</xdr:rowOff>
    </xdr:from>
    <xdr:to>
      <xdr:col>64</xdr:col>
      <xdr:colOff>57150</xdr:colOff>
      <xdr:row>16</xdr:row>
      <xdr:rowOff>38103</xdr:rowOff>
    </xdr:to>
    <xdr:cxnSp macro="">
      <xdr:nvCxnSpPr>
        <xdr:cNvPr id="131" name="Conector reto 130">
          <a:extLst>
            <a:ext uri="{FF2B5EF4-FFF2-40B4-BE49-F238E27FC236}">
              <a16:creationId xmlns:a16="http://schemas.microsoft.com/office/drawing/2014/main" id="{00328F31-2CC2-44D2-B653-717AC4F5C9F4}"/>
            </a:ext>
          </a:extLst>
        </xdr:cNvPr>
        <xdr:cNvCxnSpPr/>
      </xdr:nvCxnSpPr>
      <xdr:spPr>
        <a:xfrm flipV="1">
          <a:off x="11106150"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xdr:colOff>
      <xdr:row>2</xdr:row>
      <xdr:rowOff>228599</xdr:rowOff>
    </xdr:from>
    <xdr:to>
      <xdr:col>66</xdr:col>
      <xdr:colOff>180975</xdr:colOff>
      <xdr:row>7</xdr:row>
      <xdr:rowOff>190500</xdr:rowOff>
    </xdr:to>
    <xdr:sp macro="" textlink="">
      <xdr:nvSpPr>
        <xdr:cNvPr id="132" name="Retângulo 131">
          <a:extLst>
            <a:ext uri="{FF2B5EF4-FFF2-40B4-BE49-F238E27FC236}">
              <a16:creationId xmlns:a16="http://schemas.microsoft.com/office/drawing/2014/main" id="{38E8627C-6A0B-42BA-A93D-4D5BD467E465}"/>
            </a:ext>
          </a:extLst>
        </xdr:cNvPr>
        <xdr:cNvSpPr/>
      </xdr:nvSpPr>
      <xdr:spPr>
        <a:xfrm>
          <a:off x="12192000"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Satisfecho, pero con un sentimiento de inutilidad.</a:t>
          </a:r>
        </a:p>
      </xdr:txBody>
    </xdr:sp>
    <xdr:clientData/>
  </xdr:twoCellAnchor>
  <xdr:twoCellAnchor>
    <xdr:from>
      <xdr:col>56</xdr:col>
      <xdr:colOff>0</xdr:colOff>
      <xdr:row>16</xdr:row>
      <xdr:rowOff>0</xdr:rowOff>
    </xdr:from>
    <xdr:to>
      <xdr:col>56</xdr:col>
      <xdr:colOff>114300</xdr:colOff>
      <xdr:row>16</xdr:row>
      <xdr:rowOff>114300</xdr:rowOff>
    </xdr:to>
    <xdr:sp macro="" textlink="">
      <xdr:nvSpPr>
        <xdr:cNvPr id="133" name="Elipse 132">
          <a:extLst>
            <a:ext uri="{FF2B5EF4-FFF2-40B4-BE49-F238E27FC236}">
              <a16:creationId xmlns:a16="http://schemas.microsoft.com/office/drawing/2014/main" id="{B625E914-3428-4EEA-AF9A-CB610FE5CDF8}"/>
            </a:ext>
          </a:extLst>
        </xdr:cNvPr>
        <xdr:cNvSpPr/>
      </xdr:nvSpPr>
      <xdr:spPr>
        <a:xfrm>
          <a:off x="11039475"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51</xdr:col>
      <xdr:colOff>19050</xdr:colOff>
      <xdr:row>20</xdr:row>
      <xdr:rowOff>152400</xdr:rowOff>
    </xdr:from>
    <xdr:to>
      <xdr:col>61</xdr:col>
      <xdr:colOff>95250</xdr:colOff>
      <xdr:row>25</xdr:row>
      <xdr:rowOff>200025</xdr:rowOff>
    </xdr:to>
    <xdr:cxnSp macro="">
      <xdr:nvCxnSpPr>
        <xdr:cNvPr id="134" name="Conector reto 133">
          <a:extLst>
            <a:ext uri="{FF2B5EF4-FFF2-40B4-BE49-F238E27FC236}">
              <a16:creationId xmlns:a16="http://schemas.microsoft.com/office/drawing/2014/main" id="{F6886938-AA02-4635-9152-B9FA410880F1}"/>
            </a:ext>
          </a:extLst>
        </xdr:cNvPr>
        <xdr:cNvCxnSpPr/>
      </xdr:nvCxnSpPr>
      <xdr:spPr>
        <a:xfrm>
          <a:off x="10106025"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95250</xdr:colOff>
      <xdr:row>25</xdr:row>
      <xdr:rowOff>95250</xdr:rowOff>
    </xdr:from>
    <xdr:to>
      <xdr:col>65</xdr:col>
      <xdr:colOff>171451</xdr:colOff>
      <xdr:row>29</xdr:row>
      <xdr:rowOff>76200</xdr:rowOff>
    </xdr:to>
    <xdr:sp macro="" textlink="">
      <xdr:nvSpPr>
        <xdr:cNvPr id="135" name="Retângulo 134">
          <a:extLst>
            <a:ext uri="{FF2B5EF4-FFF2-40B4-BE49-F238E27FC236}">
              <a16:creationId xmlns:a16="http://schemas.microsoft.com/office/drawing/2014/main" id="{73DF5CA5-FF19-4107-BD15-5F7F7148AEF5}"/>
            </a:ext>
          </a:extLst>
        </xdr:cNvPr>
        <xdr:cNvSpPr/>
      </xdr:nvSpPr>
      <xdr:spPr>
        <a:xfrm>
          <a:off x="12087225" y="5915025"/>
          <a:ext cx="1028701"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Cómodo, pero con una sensación de vacío.</a:t>
          </a:r>
        </a:p>
      </xdr:txBody>
    </xdr:sp>
    <xdr:clientData/>
  </xdr:twoCellAnchor>
  <xdr:twoCellAnchor>
    <xdr:from>
      <xdr:col>38</xdr:col>
      <xdr:colOff>47625</xdr:colOff>
      <xdr:row>16</xdr:row>
      <xdr:rowOff>66675</xdr:rowOff>
    </xdr:from>
    <xdr:to>
      <xdr:col>45</xdr:col>
      <xdr:colOff>161926</xdr:colOff>
      <xdr:row>24</xdr:row>
      <xdr:rowOff>76200</xdr:rowOff>
    </xdr:to>
    <xdr:cxnSp macro="">
      <xdr:nvCxnSpPr>
        <xdr:cNvPr id="136" name="Conector reto 135">
          <a:extLst>
            <a:ext uri="{FF2B5EF4-FFF2-40B4-BE49-F238E27FC236}">
              <a16:creationId xmlns:a16="http://schemas.microsoft.com/office/drawing/2014/main" id="{E8B306EE-8C4B-43DC-9D82-7CF3836882F6}"/>
            </a:ext>
          </a:extLst>
        </xdr:cNvPr>
        <xdr:cNvCxnSpPr/>
      </xdr:nvCxnSpPr>
      <xdr:spPr>
        <a:xfrm flipH="1">
          <a:off x="7658100"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142875</xdr:colOff>
      <xdr:row>20</xdr:row>
      <xdr:rowOff>76200</xdr:rowOff>
    </xdr:from>
    <xdr:to>
      <xdr:col>51</xdr:col>
      <xdr:colOff>66675</xdr:colOff>
      <xdr:row>20</xdr:row>
      <xdr:rowOff>190500</xdr:rowOff>
    </xdr:to>
    <xdr:sp macro="" textlink="">
      <xdr:nvSpPr>
        <xdr:cNvPr id="137" name="Elipse 136">
          <a:extLst>
            <a:ext uri="{FF2B5EF4-FFF2-40B4-BE49-F238E27FC236}">
              <a16:creationId xmlns:a16="http://schemas.microsoft.com/office/drawing/2014/main" id="{A00CC5EE-7478-4B6F-844F-E6B5591B8D05}"/>
            </a:ext>
          </a:extLst>
        </xdr:cNvPr>
        <xdr:cNvSpPr/>
      </xdr:nvSpPr>
      <xdr:spPr>
        <a:xfrm>
          <a:off x="10039350"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45</xdr:col>
      <xdr:colOff>114300</xdr:colOff>
      <xdr:row>15</xdr:row>
      <xdr:rowOff>219075</xdr:rowOff>
    </xdr:from>
    <xdr:to>
      <xdr:col>46</xdr:col>
      <xdr:colOff>38100</xdr:colOff>
      <xdr:row>16</xdr:row>
      <xdr:rowOff>104775</xdr:rowOff>
    </xdr:to>
    <xdr:sp macro="" textlink="">
      <xdr:nvSpPr>
        <xdr:cNvPr id="138" name="Elipse 137">
          <a:extLst>
            <a:ext uri="{FF2B5EF4-FFF2-40B4-BE49-F238E27FC236}">
              <a16:creationId xmlns:a16="http://schemas.microsoft.com/office/drawing/2014/main" id="{FC6F2D5C-58C9-4A17-AF5C-ED53DFAF53FC}"/>
            </a:ext>
          </a:extLst>
        </xdr:cNvPr>
        <xdr:cNvSpPr/>
      </xdr:nvSpPr>
      <xdr:spPr>
        <a:xfrm>
          <a:off x="9058275"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34</xdr:col>
      <xdr:colOff>190499</xdr:colOff>
      <xdr:row>24</xdr:row>
      <xdr:rowOff>114301</xdr:rowOff>
    </xdr:from>
    <xdr:to>
      <xdr:col>41</xdr:col>
      <xdr:colOff>9524</xdr:colOff>
      <xdr:row>29</xdr:row>
      <xdr:rowOff>47625</xdr:rowOff>
    </xdr:to>
    <xdr:sp macro="" textlink="">
      <xdr:nvSpPr>
        <xdr:cNvPr id="139" name="Retângulo 138">
          <a:extLst>
            <a:ext uri="{FF2B5EF4-FFF2-40B4-BE49-F238E27FC236}">
              <a16:creationId xmlns:a16="http://schemas.microsoft.com/office/drawing/2014/main" id="{3EE33602-37ED-4AF3-B024-49B23C3398FD}"/>
            </a:ext>
          </a:extLst>
        </xdr:cNvPr>
        <xdr:cNvSpPr/>
      </xdr:nvSpPr>
      <xdr:spPr>
        <a:xfrm>
          <a:off x="7229474" y="5705476"/>
          <a:ext cx="1152525"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Emoción y complacencia, pero con un sentimiento de incertitude.</a:t>
          </a:r>
        </a:p>
      </xdr:txBody>
    </xdr:sp>
    <xdr:clientData/>
  </xdr:twoCellAnchor>
  <xdr:twoCellAnchor>
    <xdr:from>
      <xdr:col>39</xdr:col>
      <xdr:colOff>47625</xdr:colOff>
      <xdr:row>6</xdr:row>
      <xdr:rowOff>95250</xdr:rowOff>
    </xdr:from>
    <xdr:to>
      <xdr:col>50</xdr:col>
      <xdr:colOff>161925</xdr:colOff>
      <xdr:row>11</xdr:row>
      <xdr:rowOff>200025</xdr:rowOff>
    </xdr:to>
    <xdr:cxnSp macro="">
      <xdr:nvCxnSpPr>
        <xdr:cNvPr id="140" name="Conector reto 139">
          <a:extLst>
            <a:ext uri="{FF2B5EF4-FFF2-40B4-BE49-F238E27FC236}">
              <a16:creationId xmlns:a16="http://schemas.microsoft.com/office/drawing/2014/main" id="{C679D4EB-E238-4123-A9CC-C62B5D5F8FBB}"/>
            </a:ext>
          </a:extLst>
        </xdr:cNvPr>
        <xdr:cNvCxnSpPr/>
      </xdr:nvCxnSpPr>
      <xdr:spPr>
        <a:xfrm>
          <a:off x="7848600"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76200</xdr:colOff>
      <xdr:row>13</xdr:row>
      <xdr:rowOff>28573</xdr:rowOff>
    </xdr:from>
    <xdr:to>
      <xdr:col>54</xdr:col>
      <xdr:colOff>142875</xdr:colOff>
      <xdr:row>19</xdr:row>
      <xdr:rowOff>66674</xdr:rowOff>
    </xdr:to>
    <xdr:sp macro="" textlink="">
      <xdr:nvSpPr>
        <xdr:cNvPr id="141" name="Retângulo 140">
          <a:extLst>
            <a:ext uri="{FF2B5EF4-FFF2-40B4-BE49-F238E27FC236}">
              <a16:creationId xmlns:a16="http://schemas.microsoft.com/office/drawing/2014/main" id="{5F584E11-4D55-4E93-A3A6-A0B20C8CA54A}"/>
            </a:ext>
          </a:extLst>
        </xdr:cNvPr>
        <xdr:cNvSpPr/>
      </xdr:nvSpPr>
      <xdr:spPr>
        <a:xfrm>
          <a:off x="9401175"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Mi </a:t>
          </a:r>
        </a:p>
        <a:p>
          <a:pPr algn="ctr"/>
          <a:r>
            <a:rPr lang="pt-BR" sz="1400" b="1">
              <a:solidFill>
                <a:sysClr val="windowText" lastClr="000000"/>
              </a:solidFill>
            </a:rPr>
            <a:t>PROPÓSITO DE VIDA,</a:t>
          </a:r>
        </a:p>
        <a:p>
          <a:pPr algn="ctr"/>
          <a:r>
            <a:rPr lang="pt-BR" sz="1400" b="1">
              <a:solidFill>
                <a:sysClr val="windowText" lastClr="000000"/>
              </a:solidFill>
            </a:rPr>
            <a:t>RAZÓN DE SER</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59</xdr:col>
      <xdr:colOff>180975</xdr:colOff>
      <xdr:row>13</xdr:row>
      <xdr:rowOff>85250</xdr:rowOff>
    </xdr:from>
    <xdr:to>
      <xdr:col>62</xdr:col>
      <xdr:colOff>161925</xdr:colOff>
      <xdr:row>15</xdr:row>
      <xdr:rowOff>228599</xdr:rowOff>
    </xdr:to>
    <xdr:grpSp>
      <xdr:nvGrpSpPr>
        <xdr:cNvPr id="142" name="Agrupar 141">
          <a:extLst>
            <a:ext uri="{FF2B5EF4-FFF2-40B4-BE49-F238E27FC236}">
              <a16:creationId xmlns:a16="http://schemas.microsoft.com/office/drawing/2014/main" id="{6C73EE6B-244F-4386-A651-D93C410783EC}"/>
            </a:ext>
          </a:extLst>
        </xdr:cNvPr>
        <xdr:cNvGrpSpPr/>
      </xdr:nvGrpSpPr>
      <xdr:grpSpPr>
        <a:xfrm>
          <a:off x="11982450" y="3161825"/>
          <a:ext cx="552450" cy="600549"/>
          <a:chOff x="4752975" y="2885600"/>
          <a:chExt cx="552450" cy="600549"/>
        </a:xfrm>
      </xdr:grpSpPr>
      <xdr:pic>
        <xdr:nvPicPr>
          <xdr:cNvPr id="143" name="Gráfico 142" descr="Palco">
            <a:extLst>
              <a:ext uri="{FF2B5EF4-FFF2-40B4-BE49-F238E27FC236}">
                <a16:creationId xmlns:a16="http://schemas.microsoft.com/office/drawing/2014/main" id="{CC93AA28-CCAE-42EF-8699-F1C30C692A0C}"/>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144" name="Gráfico 143" descr="Troféu">
            <a:extLst>
              <a:ext uri="{FF2B5EF4-FFF2-40B4-BE49-F238E27FC236}">
                <a16:creationId xmlns:a16="http://schemas.microsoft.com/office/drawing/2014/main" id="{6256DE59-A8E3-4500-BF89-E409ED8196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35</xdr:col>
      <xdr:colOff>19049</xdr:colOff>
      <xdr:row>2</xdr:row>
      <xdr:rowOff>0</xdr:rowOff>
    </xdr:from>
    <xdr:to>
      <xdr:col>66</xdr:col>
      <xdr:colOff>161925</xdr:colOff>
      <xdr:row>4</xdr:row>
      <xdr:rowOff>9526</xdr:rowOff>
    </xdr:to>
    <xdr:sp macro="" textlink="">
      <xdr:nvSpPr>
        <xdr:cNvPr id="145" name="Retângulo 144">
          <a:extLst>
            <a:ext uri="{FF2B5EF4-FFF2-40B4-BE49-F238E27FC236}">
              <a16:creationId xmlns:a16="http://schemas.microsoft.com/office/drawing/2014/main" id="{7130647E-C1DB-4AE9-8341-4751DCA35E0F}"/>
            </a:ext>
          </a:extLst>
        </xdr:cNvPr>
        <xdr:cNvSpPr/>
      </xdr:nvSpPr>
      <xdr:spPr>
        <a:xfrm>
          <a:off x="7058024"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(camino de la aceptación de la acción en armonía con el cosmos)</a:t>
          </a:r>
        </a:p>
      </xdr:txBody>
    </xdr:sp>
    <xdr:clientData/>
  </xdr:twoCellAnchor>
  <xdr:twoCellAnchor>
    <xdr:from>
      <xdr:col>42</xdr:col>
      <xdr:colOff>95250</xdr:colOff>
      <xdr:row>3</xdr:row>
      <xdr:rowOff>28575</xdr:rowOff>
    </xdr:from>
    <xdr:to>
      <xdr:col>44</xdr:col>
      <xdr:colOff>95250</xdr:colOff>
      <xdr:row>4</xdr:row>
      <xdr:rowOff>9525</xdr:rowOff>
    </xdr:to>
    <xdr:cxnSp macro="">
      <xdr:nvCxnSpPr>
        <xdr:cNvPr id="146" name="Conector reto 145">
          <a:extLst>
            <a:ext uri="{FF2B5EF4-FFF2-40B4-BE49-F238E27FC236}">
              <a16:creationId xmlns:a16="http://schemas.microsoft.com/office/drawing/2014/main" id="{6E12D3D5-60E6-4E8D-9EBD-6A03088C75C0}"/>
            </a:ext>
          </a:extLst>
        </xdr:cNvPr>
        <xdr:cNvCxnSpPr/>
      </xdr:nvCxnSpPr>
      <xdr:spPr>
        <a:xfrm flipH="1" flipV="1">
          <a:off x="8467725"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8</xdr:row>
      <xdr:rowOff>47625</xdr:rowOff>
    </xdr:from>
    <xdr:to>
      <xdr:col>58</xdr:col>
      <xdr:colOff>152401</xdr:colOff>
      <xdr:row>10</xdr:row>
      <xdr:rowOff>57151</xdr:rowOff>
    </xdr:to>
    <xdr:sp macro="" textlink="">
      <xdr:nvSpPr>
        <xdr:cNvPr id="147" name="Retângulo 146">
          <a:extLst>
            <a:ext uri="{FF2B5EF4-FFF2-40B4-BE49-F238E27FC236}">
              <a16:creationId xmlns:a16="http://schemas.microsoft.com/office/drawing/2014/main" id="{B1B49A9C-61F3-4844-ABA4-8DB7969D6EE8}"/>
            </a:ext>
          </a:extLst>
        </xdr:cNvPr>
        <xdr:cNvSpPr/>
      </xdr:nvSpPr>
      <xdr:spPr>
        <a:xfrm>
          <a:off x="8763000"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lo que agrada de inmediato)</a:t>
          </a:r>
        </a:p>
      </xdr:txBody>
    </xdr:sp>
    <xdr:clientData/>
  </xdr:twoCellAnchor>
  <xdr:twoCellAnchor>
    <xdr:from>
      <xdr:col>42</xdr:col>
      <xdr:colOff>28575</xdr:colOff>
      <xdr:row>25</xdr:row>
      <xdr:rowOff>28575</xdr:rowOff>
    </xdr:from>
    <xdr:to>
      <xdr:col>60</xdr:col>
      <xdr:colOff>57150</xdr:colOff>
      <xdr:row>27</xdr:row>
      <xdr:rowOff>38101</xdr:rowOff>
    </xdr:to>
    <xdr:sp macro="" textlink="">
      <xdr:nvSpPr>
        <xdr:cNvPr id="148" name="Retângulo 147">
          <a:extLst>
            <a:ext uri="{FF2B5EF4-FFF2-40B4-BE49-F238E27FC236}">
              <a16:creationId xmlns:a16="http://schemas.microsoft.com/office/drawing/2014/main" id="{B948994A-8EE0-4B61-A4D6-E8313F18FA52}"/>
            </a:ext>
          </a:extLst>
        </xdr:cNvPr>
        <xdr:cNvSpPr/>
      </xdr:nvSpPr>
      <xdr:spPr>
        <a:xfrm>
          <a:off x="8591550" y="5848350"/>
          <a:ext cx="34575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lo que trae resultados beneficiosos finales )</a:t>
          </a:r>
        </a:p>
      </xdr:txBody>
    </xdr:sp>
    <xdr:clientData/>
  </xdr:twoCellAnchor>
  <xdr:twoCellAnchor>
    <xdr:from>
      <xdr:col>59</xdr:col>
      <xdr:colOff>66674</xdr:colOff>
      <xdr:row>19</xdr:row>
      <xdr:rowOff>85724</xdr:rowOff>
    </xdr:from>
    <xdr:to>
      <xdr:col>65</xdr:col>
      <xdr:colOff>38099</xdr:colOff>
      <xdr:row>21</xdr:row>
      <xdr:rowOff>123825</xdr:rowOff>
    </xdr:to>
    <xdr:sp macro="" textlink="">
      <xdr:nvSpPr>
        <xdr:cNvPr id="149" name="Retângulo 148">
          <a:extLst>
            <a:ext uri="{FF2B5EF4-FFF2-40B4-BE49-F238E27FC236}">
              <a16:creationId xmlns:a16="http://schemas.microsoft.com/office/drawing/2014/main" id="{6AEAB92F-297A-4674-8407-1EBCFAC41946}"/>
            </a:ext>
          </a:extLst>
        </xdr:cNvPr>
        <xdr:cNvSpPr/>
      </xdr:nvSpPr>
      <xdr:spPr>
        <a:xfrm>
          <a:off x="11868149" y="4533899"/>
          <a:ext cx="1114425" cy="4953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lo que mantiene)</a:t>
          </a:r>
        </a:p>
      </xdr:txBody>
    </xdr:sp>
    <xdr:clientData/>
  </xdr:twoCellAnchor>
  <xdr:twoCellAnchor>
    <xdr:from>
      <xdr:col>53</xdr:col>
      <xdr:colOff>171449</xdr:colOff>
      <xdr:row>11</xdr:row>
      <xdr:rowOff>57150</xdr:rowOff>
    </xdr:from>
    <xdr:to>
      <xdr:col>58</xdr:col>
      <xdr:colOff>142874</xdr:colOff>
      <xdr:row>13</xdr:row>
      <xdr:rowOff>66676</xdr:rowOff>
    </xdr:to>
    <xdr:sp macro="" textlink="">
      <xdr:nvSpPr>
        <xdr:cNvPr id="150" name="Retângulo 149">
          <a:extLst>
            <a:ext uri="{FF2B5EF4-FFF2-40B4-BE49-F238E27FC236}">
              <a16:creationId xmlns:a16="http://schemas.microsoft.com/office/drawing/2014/main" id="{EF27EE4B-390E-429F-A9B0-4BD583D2B087}"/>
            </a:ext>
          </a:extLst>
        </xdr:cNvPr>
        <xdr:cNvSpPr/>
      </xdr:nvSpPr>
      <xdr:spPr>
        <a:xfrm>
          <a:off x="10639424"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54</xdr:col>
      <xdr:colOff>19050</xdr:colOff>
      <xdr:row>20</xdr:row>
      <xdr:rowOff>9525</xdr:rowOff>
    </xdr:from>
    <xdr:to>
      <xdr:col>58</xdr:col>
      <xdr:colOff>142876</xdr:colOff>
      <xdr:row>22</xdr:row>
      <xdr:rowOff>19051</xdr:rowOff>
    </xdr:to>
    <xdr:sp macro="" textlink="">
      <xdr:nvSpPr>
        <xdr:cNvPr id="151" name="Retângulo 150">
          <a:extLst>
            <a:ext uri="{FF2B5EF4-FFF2-40B4-BE49-F238E27FC236}">
              <a16:creationId xmlns:a16="http://schemas.microsoft.com/office/drawing/2014/main" id="{CD98E267-F7C4-4212-AEC2-42CDF18391D1}"/>
            </a:ext>
          </a:extLst>
        </xdr:cNvPr>
        <xdr:cNvSpPr/>
      </xdr:nvSpPr>
      <xdr:spPr>
        <a:xfrm>
          <a:off x="10677525"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42</xdr:col>
      <xdr:colOff>85725</xdr:colOff>
      <xdr:row>19</xdr:row>
      <xdr:rowOff>200024</xdr:rowOff>
    </xdr:from>
    <xdr:to>
      <xdr:col>48</xdr:col>
      <xdr:colOff>152400</xdr:colOff>
      <xdr:row>22</xdr:row>
      <xdr:rowOff>190499</xdr:rowOff>
    </xdr:to>
    <xdr:sp macro="" textlink="">
      <xdr:nvSpPr>
        <xdr:cNvPr id="152" name="Retângulo 151">
          <a:extLst>
            <a:ext uri="{FF2B5EF4-FFF2-40B4-BE49-F238E27FC236}">
              <a16:creationId xmlns:a16="http://schemas.microsoft.com/office/drawing/2014/main" id="{4D95E1B6-6D08-42ED-8EA2-14B3654AA7FF}"/>
            </a:ext>
          </a:extLst>
        </xdr:cNvPr>
        <xdr:cNvSpPr/>
      </xdr:nvSpPr>
      <xdr:spPr>
        <a:xfrm>
          <a:off x="86487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Económico y Financiero)</a:t>
          </a:r>
        </a:p>
      </xdr:txBody>
    </xdr:sp>
    <xdr:clientData/>
  </xdr:twoCellAnchor>
  <xdr:twoCellAnchor>
    <xdr:from>
      <xdr:col>43</xdr:col>
      <xdr:colOff>28575</xdr:colOff>
      <xdr:row>11</xdr:row>
      <xdr:rowOff>114300</xdr:rowOff>
    </xdr:from>
    <xdr:to>
      <xdr:col>47</xdr:col>
      <xdr:colOff>152401</xdr:colOff>
      <xdr:row>13</xdr:row>
      <xdr:rowOff>123826</xdr:rowOff>
    </xdr:to>
    <xdr:sp macro="" textlink="">
      <xdr:nvSpPr>
        <xdr:cNvPr id="153" name="Retângulo 152">
          <a:extLst>
            <a:ext uri="{FF2B5EF4-FFF2-40B4-BE49-F238E27FC236}">
              <a16:creationId xmlns:a16="http://schemas.microsoft.com/office/drawing/2014/main" id="{875984B3-BE3F-4F18-A1A1-4C4F392BDC84}"/>
            </a:ext>
          </a:extLst>
        </xdr:cNvPr>
        <xdr:cNvSpPr/>
      </xdr:nvSpPr>
      <xdr:spPr>
        <a:xfrm>
          <a:off x="8591550"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36</xdr:col>
      <xdr:colOff>9525</xdr:colOff>
      <xdr:row>18</xdr:row>
      <xdr:rowOff>19049</xdr:rowOff>
    </xdr:from>
    <xdr:to>
      <xdr:col>42</xdr:col>
      <xdr:colOff>57151</xdr:colOff>
      <xdr:row>20</xdr:row>
      <xdr:rowOff>219074</xdr:rowOff>
    </xdr:to>
    <xdr:sp macro="" textlink="">
      <xdr:nvSpPr>
        <xdr:cNvPr id="154" name="Retângulo 153">
          <a:extLst>
            <a:ext uri="{FF2B5EF4-FFF2-40B4-BE49-F238E27FC236}">
              <a16:creationId xmlns:a16="http://schemas.microsoft.com/office/drawing/2014/main" id="{CDDBA0EA-22CE-43E6-B93D-939C0664A9F7}"/>
            </a:ext>
          </a:extLst>
        </xdr:cNvPr>
        <xdr:cNvSpPr/>
      </xdr:nvSpPr>
      <xdr:spPr>
        <a:xfrm>
          <a:off x="7429500" y="4238624"/>
          <a:ext cx="1190626"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el objetivo final de la existencia)</a:t>
          </a:r>
        </a:p>
      </xdr:txBody>
    </xdr:sp>
    <xdr:clientData/>
  </xdr:twoCellAnchor>
  <xdr:twoCellAnchor editAs="oneCell">
    <xdr:from>
      <xdr:col>69</xdr:col>
      <xdr:colOff>9525</xdr:colOff>
      <xdr:row>2</xdr:row>
      <xdr:rowOff>214312</xdr:rowOff>
    </xdr:from>
    <xdr:to>
      <xdr:col>101</xdr:col>
      <xdr:colOff>9524</xdr:colOff>
      <xdr:row>29</xdr:row>
      <xdr:rowOff>138111</xdr:rowOff>
    </xdr:to>
    <xdr:pic>
      <xdr:nvPicPr>
        <xdr:cNvPr id="204" name="Imagem 203">
          <a:extLst>
            <a:ext uri="{FF2B5EF4-FFF2-40B4-BE49-F238E27FC236}">
              <a16:creationId xmlns:a16="http://schemas.microsoft.com/office/drawing/2014/main" id="{B3301134-8AFD-417E-9D7D-230DE4A21931}"/>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14087475" y="776287"/>
          <a:ext cx="6095999" cy="6095999"/>
        </a:xfrm>
        <a:prstGeom prst="rect">
          <a:avLst/>
        </a:prstGeom>
      </xdr:spPr>
    </xdr:pic>
    <xdr:clientData/>
  </xdr:twoCellAnchor>
  <xdr:twoCellAnchor>
    <xdr:from>
      <xdr:col>72</xdr:col>
      <xdr:colOff>19050</xdr:colOff>
      <xdr:row>9</xdr:row>
      <xdr:rowOff>57149</xdr:rowOff>
    </xdr:from>
    <xdr:to>
      <xdr:col>88</xdr:col>
      <xdr:colOff>167607</xdr:colOff>
      <xdr:row>23</xdr:row>
      <xdr:rowOff>53306</xdr:rowOff>
    </xdr:to>
    <xdr:sp macro="" textlink="">
      <xdr:nvSpPr>
        <xdr:cNvPr id="205" name="Elipse 204">
          <a:extLst>
            <a:ext uri="{FF2B5EF4-FFF2-40B4-BE49-F238E27FC236}">
              <a16:creationId xmlns:a16="http://schemas.microsoft.com/office/drawing/2014/main" id="{B2BB2BDA-871D-4F44-AAA3-EFCAE1CAC167}"/>
            </a:ext>
          </a:extLst>
        </xdr:cNvPr>
        <xdr:cNvSpPr>
          <a:spLocks noChangeAspect="1"/>
        </xdr:cNvSpPr>
      </xdr:nvSpPr>
      <xdr:spPr>
        <a:xfrm>
          <a:off x="1466850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128587</xdr:colOff>
      <xdr:row>13</xdr:row>
      <xdr:rowOff>8605</xdr:rowOff>
    </xdr:from>
    <xdr:to>
      <xdr:col>93</xdr:col>
      <xdr:colOff>86644</xdr:colOff>
      <xdr:row>27</xdr:row>
      <xdr:rowOff>4762</xdr:rowOff>
    </xdr:to>
    <xdr:sp macro="" textlink="">
      <xdr:nvSpPr>
        <xdr:cNvPr id="206" name="Elipse 205">
          <a:extLst>
            <a:ext uri="{FF2B5EF4-FFF2-40B4-BE49-F238E27FC236}">
              <a16:creationId xmlns:a16="http://schemas.microsoft.com/office/drawing/2014/main" id="{F4C34075-4438-4519-B679-76690A2B81A3}"/>
            </a:ext>
          </a:extLst>
        </xdr:cNvPr>
        <xdr:cNvSpPr>
          <a:spLocks noChangeAspect="1"/>
        </xdr:cNvSpPr>
      </xdr:nvSpPr>
      <xdr:spPr>
        <a:xfrm rot="5400000">
          <a:off x="1554003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81</xdr:col>
      <xdr:colOff>32418</xdr:colOff>
      <xdr:row>9</xdr:row>
      <xdr:rowOff>65003</xdr:rowOff>
    </xdr:from>
    <xdr:to>
      <xdr:col>97</xdr:col>
      <xdr:colOff>180975</xdr:colOff>
      <xdr:row>23</xdr:row>
      <xdr:rowOff>61160</xdr:rowOff>
    </xdr:to>
    <xdr:sp macro="" textlink="">
      <xdr:nvSpPr>
        <xdr:cNvPr id="207" name="Elipse 206">
          <a:extLst>
            <a:ext uri="{FF2B5EF4-FFF2-40B4-BE49-F238E27FC236}">
              <a16:creationId xmlns:a16="http://schemas.microsoft.com/office/drawing/2014/main" id="{18BB08CC-1959-4DC0-85F6-B8F4A1A2F957}"/>
            </a:ext>
          </a:extLst>
        </xdr:cNvPr>
        <xdr:cNvSpPr>
          <a:spLocks noChangeAspect="1"/>
        </xdr:cNvSpPr>
      </xdr:nvSpPr>
      <xdr:spPr>
        <a:xfrm>
          <a:off x="1639636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136441</xdr:colOff>
      <xdr:row>5</xdr:row>
      <xdr:rowOff>109537</xdr:rowOff>
    </xdr:from>
    <xdr:to>
      <xdr:col>93</xdr:col>
      <xdr:colOff>94498</xdr:colOff>
      <xdr:row>19</xdr:row>
      <xdr:rowOff>105694</xdr:rowOff>
    </xdr:to>
    <xdr:sp macro="" textlink="">
      <xdr:nvSpPr>
        <xdr:cNvPr id="208" name="Elipse 207">
          <a:extLst>
            <a:ext uri="{FF2B5EF4-FFF2-40B4-BE49-F238E27FC236}">
              <a16:creationId xmlns:a16="http://schemas.microsoft.com/office/drawing/2014/main" id="{2FE4AAD0-9087-42EB-8033-182DE0AA342C}"/>
            </a:ext>
          </a:extLst>
        </xdr:cNvPr>
        <xdr:cNvSpPr>
          <a:spLocks noChangeAspect="1"/>
        </xdr:cNvSpPr>
      </xdr:nvSpPr>
      <xdr:spPr>
        <a:xfrm rot="5400000">
          <a:off x="1554789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73</xdr:col>
      <xdr:colOff>45225</xdr:colOff>
      <xdr:row>13</xdr:row>
      <xdr:rowOff>73800</xdr:rowOff>
    </xdr:from>
    <xdr:to>
      <xdr:col>76</xdr:col>
      <xdr:colOff>66675</xdr:colOff>
      <xdr:row>15</xdr:row>
      <xdr:rowOff>209550</xdr:rowOff>
    </xdr:to>
    <xdr:pic>
      <xdr:nvPicPr>
        <xdr:cNvPr id="209" name="Gráfico 208" descr="Américas no globo terrestre">
          <a:extLst>
            <a:ext uri="{FF2B5EF4-FFF2-40B4-BE49-F238E27FC236}">
              <a16:creationId xmlns:a16="http://schemas.microsoft.com/office/drawing/2014/main" id="{147F911F-1543-4389-A45E-FBBB7F85D49B}"/>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885175" y="3150375"/>
          <a:ext cx="592950" cy="592950"/>
        </a:xfrm>
        <a:prstGeom prst="rect">
          <a:avLst/>
        </a:prstGeom>
      </xdr:spPr>
    </xdr:pic>
    <xdr:clientData/>
  </xdr:twoCellAnchor>
  <xdr:twoCellAnchor editAs="oneCell">
    <xdr:from>
      <xdr:col>86</xdr:col>
      <xdr:colOff>19050</xdr:colOff>
      <xdr:row>6</xdr:row>
      <xdr:rowOff>76200</xdr:rowOff>
    </xdr:from>
    <xdr:to>
      <xdr:col>89</xdr:col>
      <xdr:colOff>9525</xdr:colOff>
      <xdr:row>8</xdr:row>
      <xdr:rowOff>180975</xdr:rowOff>
    </xdr:to>
    <xdr:pic>
      <xdr:nvPicPr>
        <xdr:cNvPr id="210" name="Gráfico 209" descr="Coração">
          <a:extLst>
            <a:ext uri="{FF2B5EF4-FFF2-40B4-BE49-F238E27FC236}">
              <a16:creationId xmlns:a16="http://schemas.microsoft.com/office/drawing/2014/main" id="{D036783A-3023-4C38-98D1-1D8174DBBE01}"/>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335500" y="1552575"/>
          <a:ext cx="561975" cy="561975"/>
        </a:xfrm>
        <a:prstGeom prst="rect">
          <a:avLst/>
        </a:prstGeom>
      </xdr:spPr>
    </xdr:pic>
    <xdr:clientData/>
  </xdr:twoCellAnchor>
  <xdr:twoCellAnchor>
    <xdr:from>
      <xdr:col>79</xdr:col>
      <xdr:colOff>111199</xdr:colOff>
      <xdr:row>23</xdr:row>
      <xdr:rowOff>9525</xdr:rowOff>
    </xdr:from>
    <xdr:to>
      <xdr:col>82</xdr:col>
      <xdr:colOff>152400</xdr:colOff>
      <xdr:row>26</xdr:row>
      <xdr:rowOff>78200</xdr:rowOff>
    </xdr:to>
    <xdr:grpSp>
      <xdr:nvGrpSpPr>
        <xdr:cNvPr id="211" name="Agrupar 210">
          <a:extLst>
            <a:ext uri="{FF2B5EF4-FFF2-40B4-BE49-F238E27FC236}">
              <a16:creationId xmlns:a16="http://schemas.microsoft.com/office/drawing/2014/main" id="{D385C1FF-854D-42BA-93C7-4FEE9E2FE954}"/>
            </a:ext>
          </a:extLst>
        </xdr:cNvPr>
        <xdr:cNvGrpSpPr>
          <a:grpSpLocks noChangeAspect="1"/>
        </xdr:cNvGrpSpPr>
      </xdr:nvGrpSpPr>
      <xdr:grpSpPr>
        <a:xfrm>
          <a:off x="16284649" y="5372100"/>
          <a:ext cx="612701" cy="754475"/>
          <a:chOff x="3778324" y="6629400"/>
          <a:chExt cx="1050851" cy="1294009"/>
        </a:xfrm>
      </xdr:grpSpPr>
      <xdr:pic>
        <xdr:nvPicPr>
          <xdr:cNvPr id="212" name="Gráfico 211" descr="Mão aberta">
            <a:extLst>
              <a:ext uri="{FF2B5EF4-FFF2-40B4-BE49-F238E27FC236}">
                <a16:creationId xmlns:a16="http://schemas.microsoft.com/office/drawing/2014/main" id="{D70D98E2-2497-4F2F-A712-56B6C8807A2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213" name="Gráfico 212" descr="Dinheiro">
            <a:extLst>
              <a:ext uri="{FF2B5EF4-FFF2-40B4-BE49-F238E27FC236}">
                <a16:creationId xmlns:a16="http://schemas.microsoft.com/office/drawing/2014/main" id="{54C244E8-2866-4FE4-85FA-699730EBB3CE}"/>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214" name="Gráfico 213" descr="Dólar">
            <a:extLst>
              <a:ext uri="{FF2B5EF4-FFF2-40B4-BE49-F238E27FC236}">
                <a16:creationId xmlns:a16="http://schemas.microsoft.com/office/drawing/2014/main" id="{5C0FADC8-A187-4524-993C-62095896850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71</xdr:col>
      <xdr:colOff>47625</xdr:colOff>
      <xdr:row>8</xdr:row>
      <xdr:rowOff>228599</xdr:rowOff>
    </xdr:from>
    <xdr:to>
      <xdr:col>76</xdr:col>
      <xdr:colOff>171450</xdr:colOff>
      <xdr:row>13</xdr:row>
      <xdr:rowOff>57151</xdr:rowOff>
    </xdr:to>
    <xdr:sp macro="" textlink="">
      <xdr:nvSpPr>
        <xdr:cNvPr id="215" name="Retângulo 214">
          <a:extLst>
            <a:ext uri="{FF2B5EF4-FFF2-40B4-BE49-F238E27FC236}">
              <a16:creationId xmlns:a16="http://schemas.microsoft.com/office/drawing/2014/main" id="{1D5252CD-782F-4230-914F-1078B11D0C24}"/>
            </a:ext>
          </a:extLst>
        </xdr:cNvPr>
        <xdr:cNvSpPr/>
      </xdr:nvSpPr>
      <xdr:spPr>
        <a:xfrm>
          <a:off x="14506575"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e Altruísta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81</xdr:col>
      <xdr:colOff>123825</xdr:colOff>
      <xdr:row>26</xdr:row>
      <xdr:rowOff>180975</xdr:rowOff>
    </xdr:from>
    <xdr:to>
      <xdr:col>88</xdr:col>
      <xdr:colOff>57150</xdr:colOff>
      <xdr:row>29</xdr:row>
      <xdr:rowOff>47625</xdr:rowOff>
    </xdr:to>
    <xdr:sp macro="" textlink="">
      <xdr:nvSpPr>
        <xdr:cNvPr id="216" name="Retângulo 215">
          <a:extLst>
            <a:ext uri="{FF2B5EF4-FFF2-40B4-BE49-F238E27FC236}">
              <a16:creationId xmlns:a16="http://schemas.microsoft.com/office/drawing/2014/main" id="{74D53322-0DB2-479E-BFED-010586D7E520}"/>
            </a:ext>
          </a:extLst>
        </xdr:cNvPr>
        <xdr:cNvSpPr/>
      </xdr:nvSpPr>
      <xdr:spPr>
        <a:xfrm>
          <a:off x="16487775"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80</xdr:col>
      <xdr:colOff>104775</xdr:colOff>
      <xdr:row>3</xdr:row>
      <xdr:rowOff>66674</xdr:rowOff>
    </xdr:from>
    <xdr:to>
      <xdr:col>89</xdr:col>
      <xdr:colOff>95250</xdr:colOff>
      <xdr:row>6</xdr:row>
      <xdr:rowOff>0</xdr:rowOff>
    </xdr:to>
    <xdr:sp macro="" textlink="">
      <xdr:nvSpPr>
        <xdr:cNvPr id="217" name="Retângulo: Cantos Arredondados 216">
          <a:extLst>
            <a:ext uri="{FF2B5EF4-FFF2-40B4-BE49-F238E27FC236}">
              <a16:creationId xmlns:a16="http://schemas.microsoft.com/office/drawing/2014/main" id="{26D0C816-8764-489B-8294-205DD1BF5F23}"/>
            </a:ext>
          </a:extLst>
        </xdr:cNvPr>
        <xdr:cNvSpPr/>
      </xdr:nvSpPr>
      <xdr:spPr>
        <a:xfrm>
          <a:off x="16468725" y="85724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Agradável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95</xdr:col>
      <xdr:colOff>19050</xdr:colOff>
      <xdr:row>9</xdr:row>
      <xdr:rowOff>161925</xdr:rowOff>
    </xdr:from>
    <xdr:to>
      <xdr:col>99</xdr:col>
      <xdr:colOff>142875</xdr:colOff>
      <xdr:row>13</xdr:row>
      <xdr:rowOff>19050</xdr:rowOff>
    </xdr:to>
    <xdr:sp macro="" textlink="">
      <xdr:nvSpPr>
        <xdr:cNvPr id="218" name="Retângulo 217">
          <a:extLst>
            <a:ext uri="{FF2B5EF4-FFF2-40B4-BE49-F238E27FC236}">
              <a16:creationId xmlns:a16="http://schemas.microsoft.com/office/drawing/2014/main" id="{0F7E68E2-15AC-47AE-80AD-07C0FC2F8724}"/>
            </a:ext>
          </a:extLst>
        </xdr:cNvPr>
        <xdr:cNvSpPr/>
      </xdr:nvSpPr>
      <xdr:spPr>
        <a:xfrm>
          <a:off x="19050000" y="2324100"/>
          <a:ext cx="88582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a:t>
          </a:r>
        </a:p>
        <a:p>
          <a:pPr marL="0" indent="0" algn="ctr"/>
          <a:r>
            <a:rPr lang="pt-BR" sz="1400">
              <a:solidFill>
                <a:sysClr val="windowText" lastClr="000000"/>
              </a:solidFill>
              <a:latin typeface="+mn-lt"/>
              <a:ea typeface="+mn-ea"/>
              <a:cs typeface="+mn-cs"/>
            </a:rPr>
            <a:t>Produtiva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80</xdr:col>
      <xdr:colOff>171451</xdr:colOff>
      <xdr:row>6</xdr:row>
      <xdr:rowOff>66674</xdr:rowOff>
    </xdr:from>
    <xdr:to>
      <xdr:col>86</xdr:col>
      <xdr:colOff>152401</xdr:colOff>
      <xdr:row>8</xdr:row>
      <xdr:rowOff>161925</xdr:rowOff>
    </xdr:to>
    <xdr:sp macro="" textlink="">
      <xdr:nvSpPr>
        <xdr:cNvPr id="219" name="Retângulo 218">
          <a:extLst>
            <a:ext uri="{FF2B5EF4-FFF2-40B4-BE49-F238E27FC236}">
              <a16:creationId xmlns:a16="http://schemas.microsoft.com/office/drawing/2014/main" id="{5AF9C91A-F166-4E07-BCDB-3FCE14D38594}"/>
            </a:ext>
          </a:extLst>
        </xdr:cNvPr>
        <xdr:cNvSpPr/>
      </xdr:nvSpPr>
      <xdr:spPr>
        <a:xfrm>
          <a:off x="16344901" y="1543049"/>
          <a:ext cx="1123950"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eu </a:t>
          </a:r>
        </a:p>
        <a:p>
          <a:pPr algn="ctr"/>
          <a:r>
            <a:rPr lang="pt-BR" sz="1400" b="1">
              <a:solidFill>
                <a:sysClr val="windowText" lastClr="000000"/>
              </a:solidFill>
            </a:rPr>
            <a:t>AMO FAZER</a:t>
          </a:r>
        </a:p>
      </xdr:txBody>
    </xdr:sp>
    <xdr:clientData/>
  </xdr:twoCellAnchor>
  <xdr:twoCellAnchor>
    <xdr:from>
      <xdr:col>92</xdr:col>
      <xdr:colOff>142876</xdr:colOff>
      <xdr:row>15</xdr:row>
      <xdr:rowOff>57149</xdr:rowOff>
    </xdr:from>
    <xdr:to>
      <xdr:col>98</xdr:col>
      <xdr:colOff>9525</xdr:colOff>
      <xdr:row>18</xdr:row>
      <xdr:rowOff>152400</xdr:rowOff>
    </xdr:to>
    <xdr:sp macro="" textlink="">
      <xdr:nvSpPr>
        <xdr:cNvPr id="220" name="Retângulo 219">
          <a:extLst>
            <a:ext uri="{FF2B5EF4-FFF2-40B4-BE49-F238E27FC236}">
              <a16:creationId xmlns:a16="http://schemas.microsoft.com/office/drawing/2014/main" id="{30AC9EEB-CA76-40F5-BEF4-CC036AC6F095}"/>
            </a:ext>
          </a:extLst>
        </xdr:cNvPr>
        <xdr:cNvSpPr/>
      </xdr:nvSpPr>
      <xdr:spPr>
        <a:xfrm>
          <a:off x="18602326" y="35909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Aquilo que eu faço</a:t>
          </a:r>
        </a:p>
        <a:p>
          <a:pPr algn="ctr"/>
          <a:r>
            <a:rPr lang="pt-BR" sz="1400" b="1">
              <a:solidFill>
                <a:sysClr val="windowText" lastClr="000000"/>
              </a:solidFill>
            </a:rPr>
            <a:t>BEM FEITO</a:t>
          </a:r>
        </a:p>
      </xdr:txBody>
    </xdr:sp>
    <xdr:clientData/>
  </xdr:twoCellAnchor>
  <xdr:twoCellAnchor>
    <xdr:from>
      <xdr:col>82</xdr:col>
      <xdr:colOff>85725</xdr:colOff>
      <xdr:row>23</xdr:row>
      <xdr:rowOff>66674</xdr:rowOff>
    </xdr:from>
    <xdr:to>
      <xdr:col>90</xdr:col>
      <xdr:colOff>161924</xdr:colOff>
      <xdr:row>25</xdr:row>
      <xdr:rowOff>142875</xdr:rowOff>
    </xdr:to>
    <xdr:sp macro="" textlink="">
      <xdr:nvSpPr>
        <xdr:cNvPr id="221" name="Retângulo 220">
          <a:extLst>
            <a:ext uri="{FF2B5EF4-FFF2-40B4-BE49-F238E27FC236}">
              <a16:creationId xmlns:a16="http://schemas.microsoft.com/office/drawing/2014/main" id="{3AE4CCB5-3DBA-4CAA-A35E-A46AC2B41477}"/>
            </a:ext>
          </a:extLst>
        </xdr:cNvPr>
        <xdr:cNvSpPr/>
      </xdr:nvSpPr>
      <xdr:spPr>
        <a:xfrm>
          <a:off x="1664017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posso</a:t>
          </a:r>
          <a:r>
            <a:rPr lang="pt-BR" sz="1400" baseline="0">
              <a:solidFill>
                <a:sysClr val="windowText" lastClr="000000"/>
              </a:solidFill>
            </a:rPr>
            <a:t> ser</a:t>
          </a:r>
          <a:r>
            <a:rPr lang="pt-BR" sz="1400">
              <a:solidFill>
                <a:sysClr val="windowText" lastClr="000000"/>
              </a:solidFill>
            </a:rPr>
            <a:t> </a:t>
          </a:r>
        </a:p>
        <a:p>
          <a:pPr algn="ctr"/>
          <a:r>
            <a:rPr lang="pt-BR" sz="1400" b="1">
              <a:solidFill>
                <a:sysClr val="windowText" lastClr="000000"/>
              </a:solidFill>
            </a:rPr>
            <a:t>PAGO PARA</a:t>
          </a:r>
          <a:r>
            <a:rPr lang="pt-BR" sz="1400" b="1" baseline="0">
              <a:solidFill>
                <a:sysClr val="windowText" lastClr="000000"/>
              </a:solidFill>
            </a:rPr>
            <a:t> </a:t>
          </a:r>
          <a:r>
            <a:rPr lang="pt-BR" sz="1400" b="1">
              <a:solidFill>
                <a:sysClr val="windowText" lastClr="000000"/>
              </a:solidFill>
            </a:rPr>
            <a:t>FAZER</a:t>
          </a:r>
        </a:p>
      </xdr:txBody>
    </xdr:sp>
    <xdr:clientData/>
  </xdr:twoCellAnchor>
  <xdr:twoCellAnchor>
    <xdr:from>
      <xdr:col>72</xdr:col>
      <xdr:colOff>76200</xdr:colOff>
      <xdr:row>15</xdr:row>
      <xdr:rowOff>85725</xdr:rowOff>
    </xdr:from>
    <xdr:to>
      <xdr:col>77</xdr:col>
      <xdr:colOff>0</xdr:colOff>
      <xdr:row>18</xdr:row>
      <xdr:rowOff>152401</xdr:rowOff>
    </xdr:to>
    <xdr:sp macro="" textlink="">
      <xdr:nvSpPr>
        <xdr:cNvPr id="222" name="Retângulo 221">
          <a:extLst>
            <a:ext uri="{FF2B5EF4-FFF2-40B4-BE49-F238E27FC236}">
              <a16:creationId xmlns:a16="http://schemas.microsoft.com/office/drawing/2014/main" id="{B049350A-5E5F-4655-A488-F52760331E05}"/>
            </a:ext>
          </a:extLst>
        </xdr:cNvPr>
        <xdr:cNvSpPr/>
      </xdr:nvSpPr>
      <xdr:spPr>
        <a:xfrm>
          <a:off x="1472565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o</a:t>
          </a:r>
        </a:p>
        <a:p>
          <a:pPr algn="ctr"/>
          <a:r>
            <a:rPr lang="pt-BR" sz="1400" b="1">
              <a:solidFill>
                <a:sysClr val="windowText" lastClr="000000"/>
              </a:solidFill>
            </a:rPr>
            <a:t>MUNDO PRECISA</a:t>
          </a:r>
        </a:p>
      </xdr:txBody>
    </xdr:sp>
    <xdr:clientData/>
  </xdr:twoCellAnchor>
  <xdr:twoCellAnchor>
    <xdr:from>
      <xdr:col>77</xdr:col>
      <xdr:colOff>66675</xdr:colOff>
      <xdr:row>10</xdr:row>
      <xdr:rowOff>133349</xdr:rowOff>
    </xdr:from>
    <xdr:to>
      <xdr:col>81</xdr:col>
      <xdr:colOff>142875</xdr:colOff>
      <xdr:row>11</xdr:row>
      <xdr:rowOff>219075</xdr:rowOff>
    </xdr:to>
    <xdr:sp macro="" textlink="">
      <xdr:nvSpPr>
        <xdr:cNvPr id="223" name="Retângulo 222">
          <a:extLst>
            <a:ext uri="{FF2B5EF4-FFF2-40B4-BE49-F238E27FC236}">
              <a16:creationId xmlns:a16="http://schemas.microsoft.com/office/drawing/2014/main" id="{6F925884-AB30-4848-9DA5-1030D9DCCB6D}"/>
            </a:ext>
          </a:extLst>
        </xdr:cNvPr>
        <xdr:cNvSpPr/>
      </xdr:nvSpPr>
      <xdr:spPr>
        <a:xfrm>
          <a:off x="15668625"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MISSÃO</a:t>
          </a:r>
        </a:p>
      </xdr:txBody>
    </xdr:sp>
    <xdr:clientData/>
  </xdr:twoCellAnchor>
  <xdr:twoCellAnchor>
    <xdr:from>
      <xdr:col>88</xdr:col>
      <xdr:colOff>57150</xdr:colOff>
      <xdr:row>10</xdr:row>
      <xdr:rowOff>76199</xdr:rowOff>
    </xdr:from>
    <xdr:to>
      <xdr:col>92</xdr:col>
      <xdr:colOff>133350</xdr:colOff>
      <xdr:row>11</xdr:row>
      <xdr:rowOff>161925</xdr:rowOff>
    </xdr:to>
    <xdr:sp macro="" textlink="">
      <xdr:nvSpPr>
        <xdr:cNvPr id="224" name="Retângulo 223">
          <a:extLst>
            <a:ext uri="{FF2B5EF4-FFF2-40B4-BE49-F238E27FC236}">
              <a16:creationId xmlns:a16="http://schemas.microsoft.com/office/drawing/2014/main" id="{894AD8AA-541E-494F-BC2E-2C93C5986BF7}"/>
            </a:ext>
          </a:extLst>
        </xdr:cNvPr>
        <xdr:cNvSpPr/>
      </xdr:nvSpPr>
      <xdr:spPr>
        <a:xfrm>
          <a:off x="1775460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PAIXÃO</a:t>
          </a:r>
        </a:p>
      </xdr:txBody>
    </xdr:sp>
    <xdr:clientData/>
  </xdr:twoCellAnchor>
  <xdr:twoCellAnchor>
    <xdr:from>
      <xdr:col>77</xdr:col>
      <xdr:colOff>19050</xdr:colOff>
      <xdr:row>18</xdr:row>
      <xdr:rowOff>219074</xdr:rowOff>
    </xdr:from>
    <xdr:to>
      <xdr:col>82</xdr:col>
      <xdr:colOff>19050</xdr:colOff>
      <xdr:row>20</xdr:row>
      <xdr:rowOff>76200</xdr:rowOff>
    </xdr:to>
    <xdr:sp macro="" textlink="">
      <xdr:nvSpPr>
        <xdr:cNvPr id="225" name="Retângulo 224">
          <a:extLst>
            <a:ext uri="{FF2B5EF4-FFF2-40B4-BE49-F238E27FC236}">
              <a16:creationId xmlns:a16="http://schemas.microsoft.com/office/drawing/2014/main" id="{CBFEDF8E-A044-4784-ADB0-002C61FFAE13}"/>
            </a:ext>
          </a:extLst>
        </xdr:cNvPr>
        <xdr:cNvSpPr/>
      </xdr:nvSpPr>
      <xdr:spPr>
        <a:xfrm>
          <a:off x="15621000" y="4438649"/>
          <a:ext cx="9525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VOCAÇÃO</a:t>
          </a:r>
        </a:p>
      </xdr:txBody>
    </xdr:sp>
    <xdr:clientData/>
  </xdr:twoCellAnchor>
  <xdr:twoCellAnchor>
    <xdr:from>
      <xdr:col>87</xdr:col>
      <xdr:colOff>171450</xdr:colOff>
      <xdr:row>19</xdr:row>
      <xdr:rowOff>28574</xdr:rowOff>
    </xdr:from>
    <xdr:to>
      <xdr:col>93</xdr:col>
      <xdr:colOff>76200</xdr:colOff>
      <xdr:row>20</xdr:row>
      <xdr:rowOff>114300</xdr:rowOff>
    </xdr:to>
    <xdr:sp macro="" textlink="">
      <xdr:nvSpPr>
        <xdr:cNvPr id="226" name="Retângulo 225">
          <a:extLst>
            <a:ext uri="{FF2B5EF4-FFF2-40B4-BE49-F238E27FC236}">
              <a16:creationId xmlns:a16="http://schemas.microsoft.com/office/drawing/2014/main" id="{ECE412F8-BD3C-4D42-BFD0-6EDDBC09E0A9}"/>
            </a:ext>
          </a:extLst>
        </xdr:cNvPr>
        <xdr:cNvSpPr/>
      </xdr:nvSpPr>
      <xdr:spPr>
        <a:xfrm>
          <a:off x="17678400"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PROFISSÃO</a:t>
          </a:r>
        </a:p>
      </xdr:txBody>
    </xdr:sp>
    <xdr:clientData/>
  </xdr:twoCellAnchor>
  <xdr:twoCellAnchor>
    <xdr:from>
      <xdr:col>69</xdr:col>
      <xdr:colOff>9525</xdr:colOff>
      <xdr:row>4</xdr:row>
      <xdr:rowOff>85725</xdr:rowOff>
    </xdr:from>
    <xdr:to>
      <xdr:col>76</xdr:col>
      <xdr:colOff>76201</xdr:colOff>
      <xdr:row>6</xdr:row>
      <xdr:rowOff>95251</xdr:rowOff>
    </xdr:to>
    <xdr:sp macro="" textlink="">
      <xdr:nvSpPr>
        <xdr:cNvPr id="227" name="Retângulo 226">
          <a:extLst>
            <a:ext uri="{FF2B5EF4-FFF2-40B4-BE49-F238E27FC236}">
              <a16:creationId xmlns:a16="http://schemas.microsoft.com/office/drawing/2014/main" id="{4D18E68F-C0CB-4472-A79A-419FCB85FD8F}"/>
            </a:ext>
          </a:extLst>
        </xdr:cNvPr>
        <xdr:cNvSpPr/>
      </xdr:nvSpPr>
      <xdr:spPr>
        <a:xfrm>
          <a:off x="14087475"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Prazer</a:t>
          </a:r>
          <a:r>
            <a:rPr lang="pt-BR" sz="1200" baseline="0">
              <a:solidFill>
                <a:sysClr val="windowText" lastClr="000000"/>
              </a:solidFill>
              <a:latin typeface="+mn-lt"/>
              <a:ea typeface="+mn-ea"/>
              <a:cs typeface="+mn-cs"/>
            </a:rPr>
            <a:t> e plenitude, mas sem riqueza</a:t>
          </a:r>
          <a:endParaRPr lang="pt-BR" sz="1200">
            <a:solidFill>
              <a:sysClr val="windowText" lastClr="000000"/>
            </a:solidFill>
            <a:latin typeface="+mn-lt"/>
            <a:ea typeface="+mn-ea"/>
            <a:cs typeface="+mn-cs"/>
          </a:endParaRPr>
        </a:p>
      </xdr:txBody>
    </xdr:sp>
    <xdr:clientData/>
  </xdr:twoCellAnchor>
  <xdr:twoCellAnchor>
    <xdr:from>
      <xdr:col>84</xdr:col>
      <xdr:colOff>133350</xdr:colOff>
      <xdr:row>11</xdr:row>
      <xdr:rowOff>152400</xdr:rowOff>
    </xdr:from>
    <xdr:to>
      <xdr:col>85</xdr:col>
      <xdr:colOff>57150</xdr:colOff>
      <xdr:row>12</xdr:row>
      <xdr:rowOff>38100</xdr:rowOff>
    </xdr:to>
    <xdr:sp macro="" textlink="">
      <xdr:nvSpPr>
        <xdr:cNvPr id="228" name="Elipse 227">
          <a:extLst>
            <a:ext uri="{FF2B5EF4-FFF2-40B4-BE49-F238E27FC236}">
              <a16:creationId xmlns:a16="http://schemas.microsoft.com/office/drawing/2014/main" id="{FEE54D28-7936-489F-ADC8-F46FCD8A0A6D}"/>
            </a:ext>
          </a:extLst>
        </xdr:cNvPr>
        <xdr:cNvSpPr/>
      </xdr:nvSpPr>
      <xdr:spPr>
        <a:xfrm>
          <a:off x="1706880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90</xdr:col>
      <xdr:colOff>66675</xdr:colOff>
      <xdr:row>7</xdr:row>
      <xdr:rowOff>219075</xdr:rowOff>
    </xdr:from>
    <xdr:to>
      <xdr:col>98</xdr:col>
      <xdr:colOff>57150</xdr:colOff>
      <xdr:row>16</xdr:row>
      <xdr:rowOff>38103</xdr:rowOff>
    </xdr:to>
    <xdr:cxnSp macro="">
      <xdr:nvCxnSpPr>
        <xdr:cNvPr id="229" name="Conector reto 228">
          <a:extLst>
            <a:ext uri="{FF2B5EF4-FFF2-40B4-BE49-F238E27FC236}">
              <a16:creationId xmlns:a16="http://schemas.microsoft.com/office/drawing/2014/main" id="{F378FE7F-EDAC-4C5F-85FA-A94EFD5B4FE9}"/>
            </a:ext>
          </a:extLst>
        </xdr:cNvPr>
        <xdr:cNvCxnSpPr/>
      </xdr:nvCxnSpPr>
      <xdr:spPr>
        <a:xfrm flipV="1">
          <a:off x="1814512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9525</xdr:colOff>
      <xdr:row>2</xdr:row>
      <xdr:rowOff>228599</xdr:rowOff>
    </xdr:from>
    <xdr:to>
      <xdr:col>100</xdr:col>
      <xdr:colOff>180975</xdr:colOff>
      <xdr:row>7</xdr:row>
      <xdr:rowOff>190500</xdr:rowOff>
    </xdr:to>
    <xdr:sp macro="" textlink="">
      <xdr:nvSpPr>
        <xdr:cNvPr id="230" name="Retângulo 229">
          <a:extLst>
            <a:ext uri="{FF2B5EF4-FFF2-40B4-BE49-F238E27FC236}">
              <a16:creationId xmlns:a16="http://schemas.microsoft.com/office/drawing/2014/main" id="{3EFDB5EE-039F-41F4-81C0-D6578B656E9A}"/>
            </a:ext>
          </a:extLst>
        </xdr:cNvPr>
        <xdr:cNvSpPr/>
      </xdr:nvSpPr>
      <xdr:spPr>
        <a:xfrm>
          <a:off x="19230975"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Satisfeito, mas com sentimento de inutilidade</a:t>
          </a:r>
        </a:p>
      </xdr:txBody>
    </xdr:sp>
    <xdr:clientData/>
  </xdr:twoCellAnchor>
  <xdr:twoCellAnchor>
    <xdr:from>
      <xdr:col>90</xdr:col>
      <xdr:colOff>0</xdr:colOff>
      <xdr:row>16</xdr:row>
      <xdr:rowOff>0</xdr:rowOff>
    </xdr:from>
    <xdr:to>
      <xdr:col>90</xdr:col>
      <xdr:colOff>114300</xdr:colOff>
      <xdr:row>16</xdr:row>
      <xdr:rowOff>114300</xdr:rowOff>
    </xdr:to>
    <xdr:sp macro="" textlink="">
      <xdr:nvSpPr>
        <xdr:cNvPr id="231" name="Elipse 230">
          <a:extLst>
            <a:ext uri="{FF2B5EF4-FFF2-40B4-BE49-F238E27FC236}">
              <a16:creationId xmlns:a16="http://schemas.microsoft.com/office/drawing/2014/main" id="{8399A804-2CE8-49AD-B1B2-A8D5C36F2B22}"/>
            </a:ext>
          </a:extLst>
        </xdr:cNvPr>
        <xdr:cNvSpPr/>
      </xdr:nvSpPr>
      <xdr:spPr>
        <a:xfrm>
          <a:off x="1807845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85</xdr:col>
      <xdr:colOff>19050</xdr:colOff>
      <xdr:row>20</xdr:row>
      <xdr:rowOff>152400</xdr:rowOff>
    </xdr:from>
    <xdr:to>
      <xdr:col>95</xdr:col>
      <xdr:colOff>95250</xdr:colOff>
      <xdr:row>25</xdr:row>
      <xdr:rowOff>200025</xdr:rowOff>
    </xdr:to>
    <xdr:cxnSp macro="">
      <xdr:nvCxnSpPr>
        <xdr:cNvPr id="232" name="Conector reto 231">
          <a:extLst>
            <a:ext uri="{FF2B5EF4-FFF2-40B4-BE49-F238E27FC236}">
              <a16:creationId xmlns:a16="http://schemas.microsoft.com/office/drawing/2014/main" id="{B534E9A4-A2C1-49E3-8AE0-16003EF6BB2E}"/>
            </a:ext>
          </a:extLst>
        </xdr:cNvPr>
        <xdr:cNvCxnSpPr/>
      </xdr:nvCxnSpPr>
      <xdr:spPr>
        <a:xfrm>
          <a:off x="1714500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38101</xdr:colOff>
      <xdr:row>25</xdr:row>
      <xdr:rowOff>95250</xdr:rowOff>
    </xdr:from>
    <xdr:to>
      <xdr:col>100</xdr:col>
      <xdr:colOff>38101</xdr:colOff>
      <xdr:row>29</xdr:row>
      <xdr:rowOff>76200</xdr:rowOff>
    </xdr:to>
    <xdr:sp macro="" textlink="">
      <xdr:nvSpPr>
        <xdr:cNvPr id="233" name="Retângulo 232">
          <a:extLst>
            <a:ext uri="{FF2B5EF4-FFF2-40B4-BE49-F238E27FC236}">
              <a16:creationId xmlns:a16="http://schemas.microsoft.com/office/drawing/2014/main" id="{8C982992-7C05-4440-B7D2-1003EC27D2AC}"/>
            </a:ext>
          </a:extLst>
        </xdr:cNvPr>
        <xdr:cNvSpPr/>
      </xdr:nvSpPr>
      <xdr:spPr>
        <a:xfrm>
          <a:off x="19259551" y="5915025"/>
          <a:ext cx="9525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Confortável, mas com sentimento de vazio</a:t>
          </a:r>
        </a:p>
      </xdr:txBody>
    </xdr:sp>
    <xdr:clientData/>
  </xdr:twoCellAnchor>
  <xdr:twoCellAnchor>
    <xdr:from>
      <xdr:col>72</xdr:col>
      <xdr:colOff>47625</xdr:colOff>
      <xdr:row>16</xdr:row>
      <xdr:rowOff>66675</xdr:rowOff>
    </xdr:from>
    <xdr:to>
      <xdr:col>79</xdr:col>
      <xdr:colOff>161926</xdr:colOff>
      <xdr:row>24</xdr:row>
      <xdr:rowOff>76200</xdr:rowOff>
    </xdr:to>
    <xdr:cxnSp macro="">
      <xdr:nvCxnSpPr>
        <xdr:cNvPr id="234" name="Conector reto 233">
          <a:extLst>
            <a:ext uri="{FF2B5EF4-FFF2-40B4-BE49-F238E27FC236}">
              <a16:creationId xmlns:a16="http://schemas.microsoft.com/office/drawing/2014/main" id="{3D062E88-355C-45B5-8090-65FB2DDDBEF2}"/>
            </a:ext>
          </a:extLst>
        </xdr:cNvPr>
        <xdr:cNvCxnSpPr/>
      </xdr:nvCxnSpPr>
      <xdr:spPr>
        <a:xfrm flipH="1">
          <a:off x="1469707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142875</xdr:colOff>
      <xdr:row>20</xdr:row>
      <xdr:rowOff>76200</xdr:rowOff>
    </xdr:from>
    <xdr:to>
      <xdr:col>85</xdr:col>
      <xdr:colOff>66675</xdr:colOff>
      <xdr:row>20</xdr:row>
      <xdr:rowOff>190500</xdr:rowOff>
    </xdr:to>
    <xdr:sp macro="" textlink="">
      <xdr:nvSpPr>
        <xdr:cNvPr id="235" name="Elipse 234">
          <a:extLst>
            <a:ext uri="{FF2B5EF4-FFF2-40B4-BE49-F238E27FC236}">
              <a16:creationId xmlns:a16="http://schemas.microsoft.com/office/drawing/2014/main" id="{69C34BD6-3580-4066-BCE9-FBC307BDBDB7}"/>
            </a:ext>
          </a:extLst>
        </xdr:cNvPr>
        <xdr:cNvSpPr/>
      </xdr:nvSpPr>
      <xdr:spPr>
        <a:xfrm>
          <a:off x="1707832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79</xdr:col>
      <xdr:colOff>114300</xdr:colOff>
      <xdr:row>15</xdr:row>
      <xdr:rowOff>219075</xdr:rowOff>
    </xdr:from>
    <xdr:to>
      <xdr:col>80</xdr:col>
      <xdr:colOff>38100</xdr:colOff>
      <xdr:row>16</xdr:row>
      <xdr:rowOff>104775</xdr:rowOff>
    </xdr:to>
    <xdr:sp macro="" textlink="">
      <xdr:nvSpPr>
        <xdr:cNvPr id="236" name="Elipse 235">
          <a:extLst>
            <a:ext uri="{FF2B5EF4-FFF2-40B4-BE49-F238E27FC236}">
              <a16:creationId xmlns:a16="http://schemas.microsoft.com/office/drawing/2014/main" id="{F8567728-1695-4AB1-94E3-20D63C4C2662}"/>
            </a:ext>
          </a:extLst>
        </xdr:cNvPr>
        <xdr:cNvSpPr/>
      </xdr:nvSpPr>
      <xdr:spPr>
        <a:xfrm>
          <a:off x="1609725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69</xdr:col>
      <xdr:colOff>0</xdr:colOff>
      <xdr:row>24</xdr:row>
      <xdr:rowOff>114301</xdr:rowOff>
    </xdr:from>
    <xdr:to>
      <xdr:col>74</xdr:col>
      <xdr:colOff>133350</xdr:colOff>
      <xdr:row>29</xdr:row>
      <xdr:rowOff>47625</xdr:rowOff>
    </xdr:to>
    <xdr:sp macro="" textlink="">
      <xdr:nvSpPr>
        <xdr:cNvPr id="237" name="Retângulo 236">
          <a:extLst>
            <a:ext uri="{FF2B5EF4-FFF2-40B4-BE49-F238E27FC236}">
              <a16:creationId xmlns:a16="http://schemas.microsoft.com/office/drawing/2014/main" id="{F14A9022-1052-42AE-AA64-BF7E7F917053}"/>
            </a:ext>
          </a:extLst>
        </xdr:cNvPr>
        <xdr:cNvSpPr/>
      </xdr:nvSpPr>
      <xdr:spPr>
        <a:xfrm>
          <a:off x="14077950" y="5705476"/>
          <a:ext cx="10858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Excitação e complacência, mas com sentimento </a:t>
          </a:r>
        </a:p>
        <a:p>
          <a:pPr marL="0" indent="0" algn="l"/>
          <a:r>
            <a:rPr lang="pt-BR" sz="1200">
              <a:solidFill>
                <a:sysClr val="windowText" lastClr="000000"/>
              </a:solidFill>
              <a:latin typeface="+mn-lt"/>
              <a:ea typeface="+mn-ea"/>
              <a:cs typeface="+mn-cs"/>
            </a:rPr>
            <a:t>de incerteza</a:t>
          </a:r>
        </a:p>
      </xdr:txBody>
    </xdr:sp>
    <xdr:clientData/>
  </xdr:twoCellAnchor>
  <xdr:twoCellAnchor>
    <xdr:from>
      <xdr:col>73</xdr:col>
      <xdr:colOff>47625</xdr:colOff>
      <xdr:row>6</xdr:row>
      <xdr:rowOff>95250</xdr:rowOff>
    </xdr:from>
    <xdr:to>
      <xdr:col>84</xdr:col>
      <xdr:colOff>161925</xdr:colOff>
      <xdr:row>11</xdr:row>
      <xdr:rowOff>200025</xdr:rowOff>
    </xdr:to>
    <xdr:cxnSp macro="">
      <xdr:nvCxnSpPr>
        <xdr:cNvPr id="238" name="Conector reto 237">
          <a:extLst>
            <a:ext uri="{FF2B5EF4-FFF2-40B4-BE49-F238E27FC236}">
              <a16:creationId xmlns:a16="http://schemas.microsoft.com/office/drawing/2014/main" id="{A1E42D32-126C-444D-AE76-427B57BC1B27}"/>
            </a:ext>
          </a:extLst>
        </xdr:cNvPr>
        <xdr:cNvCxnSpPr/>
      </xdr:nvCxnSpPr>
      <xdr:spPr>
        <a:xfrm>
          <a:off x="1488757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76200</xdr:colOff>
      <xdr:row>13</xdr:row>
      <xdr:rowOff>28573</xdr:rowOff>
    </xdr:from>
    <xdr:to>
      <xdr:col>88</xdr:col>
      <xdr:colOff>142875</xdr:colOff>
      <xdr:row>19</xdr:row>
      <xdr:rowOff>66674</xdr:rowOff>
    </xdr:to>
    <xdr:sp macro="" textlink="">
      <xdr:nvSpPr>
        <xdr:cNvPr id="239" name="Retângulo 238">
          <a:extLst>
            <a:ext uri="{FF2B5EF4-FFF2-40B4-BE49-F238E27FC236}">
              <a16:creationId xmlns:a16="http://schemas.microsoft.com/office/drawing/2014/main" id="{383236E8-19C8-44D5-BD1A-2942F9FE30DD}"/>
            </a:ext>
          </a:extLst>
        </xdr:cNvPr>
        <xdr:cNvSpPr/>
      </xdr:nvSpPr>
      <xdr:spPr>
        <a:xfrm>
          <a:off x="16440150"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Meu</a:t>
          </a:r>
        </a:p>
        <a:p>
          <a:pPr algn="ctr"/>
          <a:r>
            <a:rPr lang="pt-BR" sz="1400" b="1">
              <a:solidFill>
                <a:sysClr val="windowText" lastClr="000000"/>
              </a:solidFill>
            </a:rPr>
            <a:t>PROPÓSITO DE</a:t>
          </a:r>
          <a:r>
            <a:rPr lang="pt-BR" sz="1400" b="1" baseline="0">
              <a:solidFill>
                <a:sysClr val="windowText" lastClr="000000"/>
              </a:solidFill>
            </a:rPr>
            <a:t> VIDA</a:t>
          </a:r>
          <a:r>
            <a:rPr lang="pt-BR" sz="1400" b="1">
              <a:solidFill>
                <a:sysClr val="windowText" lastClr="000000"/>
              </a:solidFill>
            </a:rPr>
            <a:t>,</a:t>
          </a:r>
        </a:p>
        <a:p>
          <a:pPr algn="ctr"/>
          <a:r>
            <a:rPr lang="pt-BR" sz="1400" b="1">
              <a:solidFill>
                <a:sysClr val="windowText" lastClr="000000"/>
              </a:solidFill>
            </a:rPr>
            <a:t>RAZÃO DE SER</a:t>
          </a:r>
        </a:p>
        <a:p>
          <a:pPr algn="ctr"/>
          <a:r>
            <a:rPr lang="pt-BR" sz="1400" b="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93</xdr:col>
      <xdr:colOff>180975</xdr:colOff>
      <xdr:row>12</xdr:row>
      <xdr:rowOff>218600</xdr:rowOff>
    </xdr:from>
    <xdr:to>
      <xdr:col>96</xdr:col>
      <xdr:colOff>161925</xdr:colOff>
      <xdr:row>15</xdr:row>
      <xdr:rowOff>133349</xdr:rowOff>
    </xdr:to>
    <xdr:grpSp>
      <xdr:nvGrpSpPr>
        <xdr:cNvPr id="240" name="Agrupar 239">
          <a:extLst>
            <a:ext uri="{FF2B5EF4-FFF2-40B4-BE49-F238E27FC236}">
              <a16:creationId xmlns:a16="http://schemas.microsoft.com/office/drawing/2014/main" id="{57CADAB2-1C87-42AE-B123-1BB3B5372C78}"/>
            </a:ext>
          </a:extLst>
        </xdr:cNvPr>
        <xdr:cNvGrpSpPr/>
      </xdr:nvGrpSpPr>
      <xdr:grpSpPr>
        <a:xfrm>
          <a:off x="19021425" y="3066575"/>
          <a:ext cx="552450" cy="600549"/>
          <a:chOff x="4752975" y="2885600"/>
          <a:chExt cx="552450" cy="600549"/>
        </a:xfrm>
      </xdr:grpSpPr>
      <xdr:pic>
        <xdr:nvPicPr>
          <xdr:cNvPr id="241" name="Gráfico 240" descr="Palco">
            <a:extLst>
              <a:ext uri="{FF2B5EF4-FFF2-40B4-BE49-F238E27FC236}">
                <a16:creationId xmlns:a16="http://schemas.microsoft.com/office/drawing/2014/main" id="{6C0948AA-0C2C-476E-84ED-F464D4BD35DC}"/>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242" name="Gráfico 241" descr="Troféu">
            <a:extLst>
              <a:ext uri="{FF2B5EF4-FFF2-40B4-BE49-F238E27FC236}">
                <a16:creationId xmlns:a16="http://schemas.microsoft.com/office/drawing/2014/main" id="{6E0B2EF4-9AB0-4B8B-8F9E-0AABB6B5038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69</xdr:col>
      <xdr:colOff>19049</xdr:colOff>
      <xdr:row>2</xdr:row>
      <xdr:rowOff>0</xdr:rowOff>
    </xdr:from>
    <xdr:to>
      <xdr:col>100</xdr:col>
      <xdr:colOff>161925</xdr:colOff>
      <xdr:row>4</xdr:row>
      <xdr:rowOff>9526</xdr:rowOff>
    </xdr:to>
    <xdr:sp macro="" textlink="">
      <xdr:nvSpPr>
        <xdr:cNvPr id="243" name="Retângulo 242">
          <a:extLst>
            <a:ext uri="{FF2B5EF4-FFF2-40B4-BE49-F238E27FC236}">
              <a16:creationId xmlns:a16="http://schemas.microsoft.com/office/drawing/2014/main" id="{ABA359AC-6FC3-4364-ABFF-E7EB08F0335E}"/>
            </a:ext>
          </a:extLst>
        </xdr:cNvPr>
        <xdr:cNvSpPr/>
      </xdr:nvSpPr>
      <xdr:spPr>
        <a:xfrm>
          <a:off x="1409699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(caminho da aceitação da</a:t>
          </a:r>
          <a:r>
            <a:rPr lang="pt-BR" sz="1200" baseline="0">
              <a:solidFill>
                <a:sysClr val="windowText" lastClr="000000"/>
              </a:solidFill>
              <a:latin typeface="+mn-lt"/>
              <a:ea typeface="+mn-ea"/>
              <a:cs typeface="+mn-cs"/>
            </a:rPr>
            <a:t> ação em </a:t>
          </a:r>
          <a:r>
            <a:rPr lang="pt-BR" sz="1200">
              <a:solidFill>
                <a:sysClr val="windowText" lastClr="000000"/>
              </a:solidFill>
              <a:latin typeface="+mn-lt"/>
              <a:ea typeface="+mn-ea"/>
              <a:cs typeface="+mn-cs"/>
            </a:rPr>
            <a:t>harmonia com o cosmo)</a:t>
          </a:r>
        </a:p>
      </xdr:txBody>
    </xdr:sp>
    <xdr:clientData/>
  </xdr:twoCellAnchor>
  <xdr:twoCellAnchor>
    <xdr:from>
      <xdr:col>76</xdr:col>
      <xdr:colOff>95250</xdr:colOff>
      <xdr:row>3</xdr:row>
      <xdr:rowOff>28575</xdr:rowOff>
    </xdr:from>
    <xdr:to>
      <xdr:col>78</xdr:col>
      <xdr:colOff>95250</xdr:colOff>
      <xdr:row>4</xdr:row>
      <xdr:rowOff>9525</xdr:rowOff>
    </xdr:to>
    <xdr:cxnSp macro="">
      <xdr:nvCxnSpPr>
        <xdr:cNvPr id="244" name="Conector reto 243">
          <a:extLst>
            <a:ext uri="{FF2B5EF4-FFF2-40B4-BE49-F238E27FC236}">
              <a16:creationId xmlns:a16="http://schemas.microsoft.com/office/drawing/2014/main" id="{D07C8C42-06E9-4DE0-9A05-68DE7EC7A874}"/>
            </a:ext>
          </a:extLst>
        </xdr:cNvPr>
        <xdr:cNvCxnSpPr/>
      </xdr:nvCxnSpPr>
      <xdr:spPr>
        <a:xfrm flipH="1" flipV="1">
          <a:off x="1550670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9525</xdr:colOff>
      <xdr:row>8</xdr:row>
      <xdr:rowOff>47625</xdr:rowOff>
    </xdr:from>
    <xdr:to>
      <xdr:col>92</xdr:col>
      <xdr:colOff>152401</xdr:colOff>
      <xdr:row>10</xdr:row>
      <xdr:rowOff>57151</xdr:rowOff>
    </xdr:to>
    <xdr:sp macro="" textlink="">
      <xdr:nvSpPr>
        <xdr:cNvPr id="245" name="Retângulo 244">
          <a:extLst>
            <a:ext uri="{FF2B5EF4-FFF2-40B4-BE49-F238E27FC236}">
              <a16:creationId xmlns:a16="http://schemas.microsoft.com/office/drawing/2014/main" id="{AE29099C-1CB2-4CEF-A511-3BAA33B9800D}"/>
            </a:ext>
          </a:extLst>
        </xdr:cNvPr>
        <xdr:cNvSpPr/>
      </xdr:nvSpPr>
      <xdr:spPr>
        <a:xfrm>
          <a:off x="1580197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o que é agradável de imediato)</a:t>
          </a:r>
        </a:p>
      </xdr:txBody>
    </xdr:sp>
    <xdr:clientData/>
  </xdr:twoCellAnchor>
  <xdr:twoCellAnchor>
    <xdr:from>
      <xdr:col>76</xdr:col>
      <xdr:colOff>114300</xdr:colOff>
      <xdr:row>25</xdr:row>
      <xdr:rowOff>38100</xdr:rowOff>
    </xdr:from>
    <xdr:to>
      <xdr:col>94</xdr:col>
      <xdr:colOff>0</xdr:colOff>
      <xdr:row>27</xdr:row>
      <xdr:rowOff>47626</xdr:rowOff>
    </xdr:to>
    <xdr:sp macro="" textlink="">
      <xdr:nvSpPr>
        <xdr:cNvPr id="246" name="Retângulo 245">
          <a:extLst>
            <a:ext uri="{FF2B5EF4-FFF2-40B4-BE49-F238E27FC236}">
              <a16:creationId xmlns:a16="http://schemas.microsoft.com/office/drawing/2014/main" id="{F2B2303A-558C-49D9-9AD7-AE2A0DF8FEA6}"/>
            </a:ext>
          </a:extLst>
        </xdr:cNvPr>
        <xdr:cNvSpPr/>
      </xdr:nvSpPr>
      <xdr:spPr>
        <a:xfrm>
          <a:off x="15716250"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o que traz resultados benéficos finais)</a:t>
          </a:r>
        </a:p>
      </xdr:txBody>
    </xdr:sp>
    <xdr:clientData/>
  </xdr:twoCellAnchor>
  <xdr:twoCellAnchor>
    <xdr:from>
      <xdr:col>93</xdr:col>
      <xdr:colOff>142874</xdr:colOff>
      <xdr:row>18</xdr:row>
      <xdr:rowOff>0</xdr:rowOff>
    </xdr:from>
    <xdr:to>
      <xdr:col>99</xdr:col>
      <xdr:colOff>38099</xdr:colOff>
      <xdr:row>20</xdr:row>
      <xdr:rowOff>9526</xdr:rowOff>
    </xdr:to>
    <xdr:sp macro="" textlink="">
      <xdr:nvSpPr>
        <xdr:cNvPr id="247" name="Retângulo 246">
          <a:extLst>
            <a:ext uri="{FF2B5EF4-FFF2-40B4-BE49-F238E27FC236}">
              <a16:creationId xmlns:a16="http://schemas.microsoft.com/office/drawing/2014/main" id="{ED271655-4450-4AAE-B9A5-604048523165}"/>
            </a:ext>
          </a:extLst>
        </xdr:cNvPr>
        <xdr:cNvSpPr/>
      </xdr:nvSpPr>
      <xdr:spPr>
        <a:xfrm>
          <a:off x="18983324" y="4219575"/>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o que mantém)</a:t>
          </a:r>
        </a:p>
      </xdr:txBody>
    </xdr:sp>
    <xdr:clientData/>
  </xdr:twoCellAnchor>
  <xdr:twoCellAnchor>
    <xdr:from>
      <xdr:col>87</xdr:col>
      <xdr:colOff>171449</xdr:colOff>
      <xdr:row>11</xdr:row>
      <xdr:rowOff>57150</xdr:rowOff>
    </xdr:from>
    <xdr:to>
      <xdr:col>92</xdr:col>
      <xdr:colOff>142874</xdr:colOff>
      <xdr:row>13</xdr:row>
      <xdr:rowOff>66676</xdr:rowOff>
    </xdr:to>
    <xdr:sp macro="" textlink="">
      <xdr:nvSpPr>
        <xdr:cNvPr id="248" name="Retângulo 247">
          <a:extLst>
            <a:ext uri="{FF2B5EF4-FFF2-40B4-BE49-F238E27FC236}">
              <a16:creationId xmlns:a16="http://schemas.microsoft.com/office/drawing/2014/main" id="{59B86751-9FD1-44AC-B0B6-4EC84F5E88DB}"/>
            </a:ext>
          </a:extLst>
        </xdr:cNvPr>
        <xdr:cNvSpPr/>
      </xdr:nvSpPr>
      <xdr:spPr>
        <a:xfrm>
          <a:off x="17678399"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88</xdr:col>
      <xdr:colOff>19050</xdr:colOff>
      <xdr:row>20</xdr:row>
      <xdr:rowOff>9525</xdr:rowOff>
    </xdr:from>
    <xdr:to>
      <xdr:col>92</xdr:col>
      <xdr:colOff>142876</xdr:colOff>
      <xdr:row>22</xdr:row>
      <xdr:rowOff>19051</xdr:rowOff>
    </xdr:to>
    <xdr:sp macro="" textlink="">
      <xdr:nvSpPr>
        <xdr:cNvPr id="249" name="Retângulo 248">
          <a:extLst>
            <a:ext uri="{FF2B5EF4-FFF2-40B4-BE49-F238E27FC236}">
              <a16:creationId xmlns:a16="http://schemas.microsoft.com/office/drawing/2014/main" id="{79E47FEE-F0D7-479C-843A-6804E000F3EC}"/>
            </a:ext>
          </a:extLst>
        </xdr:cNvPr>
        <xdr:cNvSpPr/>
      </xdr:nvSpPr>
      <xdr:spPr>
        <a:xfrm>
          <a:off x="1771650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76</xdr:col>
      <xdr:colOff>57150</xdr:colOff>
      <xdr:row>19</xdr:row>
      <xdr:rowOff>200024</xdr:rowOff>
    </xdr:from>
    <xdr:to>
      <xdr:col>82</xdr:col>
      <xdr:colOff>123825</xdr:colOff>
      <xdr:row>22</xdr:row>
      <xdr:rowOff>190499</xdr:rowOff>
    </xdr:to>
    <xdr:sp macro="" textlink="">
      <xdr:nvSpPr>
        <xdr:cNvPr id="250" name="Retângulo 249">
          <a:extLst>
            <a:ext uri="{FF2B5EF4-FFF2-40B4-BE49-F238E27FC236}">
              <a16:creationId xmlns:a16="http://schemas.microsoft.com/office/drawing/2014/main" id="{39EF405A-60D4-48CA-BA09-17689075C32F}"/>
            </a:ext>
          </a:extLst>
        </xdr:cNvPr>
        <xdr:cNvSpPr/>
      </xdr:nvSpPr>
      <xdr:spPr>
        <a:xfrm>
          <a:off x="154686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a:t>
          </a:r>
        </a:p>
        <a:p>
          <a:pPr marL="0" indent="0" algn="ctr"/>
          <a:r>
            <a:rPr lang="pt-BR" sz="1200">
              <a:solidFill>
                <a:sysClr val="windowText" lastClr="000000"/>
              </a:solidFill>
              <a:latin typeface="+mn-lt"/>
              <a:ea typeface="+mn-ea"/>
              <a:cs typeface="+mn-cs"/>
            </a:rPr>
            <a:t>Econômico-financeiro)</a:t>
          </a:r>
        </a:p>
      </xdr:txBody>
    </xdr:sp>
    <xdr:clientData/>
  </xdr:twoCellAnchor>
  <xdr:twoCellAnchor>
    <xdr:from>
      <xdr:col>77</xdr:col>
      <xdr:colOff>28575</xdr:colOff>
      <xdr:row>11</xdr:row>
      <xdr:rowOff>114300</xdr:rowOff>
    </xdr:from>
    <xdr:to>
      <xdr:col>81</xdr:col>
      <xdr:colOff>152401</xdr:colOff>
      <xdr:row>13</xdr:row>
      <xdr:rowOff>123826</xdr:rowOff>
    </xdr:to>
    <xdr:sp macro="" textlink="">
      <xdr:nvSpPr>
        <xdr:cNvPr id="251" name="Retângulo 250">
          <a:extLst>
            <a:ext uri="{FF2B5EF4-FFF2-40B4-BE49-F238E27FC236}">
              <a16:creationId xmlns:a16="http://schemas.microsoft.com/office/drawing/2014/main" id="{60736B03-28AA-4D60-8213-8F39B2AC51EA}"/>
            </a:ext>
          </a:extLst>
        </xdr:cNvPr>
        <xdr:cNvSpPr/>
      </xdr:nvSpPr>
      <xdr:spPr>
        <a:xfrm>
          <a:off x="1563052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70</xdr:col>
      <xdr:colOff>47626</xdr:colOff>
      <xdr:row>18</xdr:row>
      <xdr:rowOff>19049</xdr:rowOff>
    </xdr:from>
    <xdr:to>
      <xdr:col>76</xdr:col>
      <xdr:colOff>28576</xdr:colOff>
      <xdr:row>20</xdr:row>
      <xdr:rowOff>219074</xdr:rowOff>
    </xdr:to>
    <xdr:sp macro="" textlink="">
      <xdr:nvSpPr>
        <xdr:cNvPr id="252" name="Retângulo 251">
          <a:extLst>
            <a:ext uri="{FF2B5EF4-FFF2-40B4-BE49-F238E27FC236}">
              <a16:creationId xmlns:a16="http://schemas.microsoft.com/office/drawing/2014/main" id="{8D00B062-6F6F-4D4D-89B7-A771657E0449}"/>
            </a:ext>
          </a:extLst>
        </xdr:cNvPr>
        <xdr:cNvSpPr/>
      </xdr:nvSpPr>
      <xdr:spPr>
        <a:xfrm>
          <a:off x="14316076" y="4238624"/>
          <a:ext cx="1123950"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a meta última da existência)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2</xdr:row>
      <xdr:rowOff>19051</xdr:rowOff>
    </xdr:from>
    <xdr:to>
      <xdr:col>2</xdr:col>
      <xdr:colOff>9526</xdr:colOff>
      <xdr:row>2</xdr:row>
      <xdr:rowOff>209551</xdr:rowOff>
    </xdr:to>
    <xdr:pic>
      <xdr:nvPicPr>
        <xdr:cNvPr id="2" name="Gráfico 1" descr="Coração">
          <a:extLst>
            <a:ext uri="{FF2B5EF4-FFF2-40B4-BE49-F238E27FC236}">
              <a16:creationId xmlns:a16="http://schemas.microsoft.com/office/drawing/2014/main" id="{AAF1876B-6F5D-437C-AE2E-4396A32420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7251" y="581026"/>
          <a:ext cx="190500" cy="190500"/>
        </a:xfrm>
        <a:prstGeom prst="rect">
          <a:avLst/>
        </a:prstGeom>
      </xdr:spPr>
    </xdr:pic>
    <xdr:clientData/>
  </xdr:twoCellAnchor>
  <xdr:twoCellAnchor>
    <xdr:from>
      <xdr:col>3</xdr:col>
      <xdr:colOff>0</xdr:colOff>
      <xdr:row>2</xdr:row>
      <xdr:rowOff>9525</xdr:rowOff>
    </xdr:from>
    <xdr:to>
      <xdr:col>4</xdr:col>
      <xdr:colOff>9526</xdr:colOff>
      <xdr:row>2</xdr:row>
      <xdr:rowOff>209551</xdr:rowOff>
    </xdr:to>
    <xdr:pic>
      <xdr:nvPicPr>
        <xdr:cNvPr id="3" name="Gráfico 2" descr="Dólar">
          <a:extLst>
            <a:ext uri="{FF2B5EF4-FFF2-40B4-BE49-F238E27FC236}">
              <a16:creationId xmlns:a16="http://schemas.microsoft.com/office/drawing/2014/main" id="{C9A7F0D4-CD66-4C61-A06C-DF6814508A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28725" y="571500"/>
          <a:ext cx="200026" cy="200026"/>
        </a:xfrm>
        <a:prstGeom prst="rect">
          <a:avLst/>
        </a:prstGeom>
      </xdr:spPr>
    </xdr:pic>
    <xdr:clientData/>
  </xdr:twoCellAnchor>
  <xdr:twoCellAnchor editAs="oneCell">
    <xdr:from>
      <xdr:col>4</xdr:col>
      <xdr:colOff>9525</xdr:colOff>
      <xdr:row>2</xdr:row>
      <xdr:rowOff>19050</xdr:rowOff>
    </xdr:from>
    <xdr:to>
      <xdr:col>5</xdr:col>
      <xdr:colOff>9525</xdr:colOff>
      <xdr:row>2</xdr:row>
      <xdr:rowOff>209550</xdr:rowOff>
    </xdr:to>
    <xdr:pic>
      <xdr:nvPicPr>
        <xdr:cNvPr id="4" name="Gráfico 3" descr="Américas no globo terrestre">
          <a:extLst>
            <a:ext uri="{FF2B5EF4-FFF2-40B4-BE49-F238E27FC236}">
              <a16:creationId xmlns:a16="http://schemas.microsoft.com/office/drawing/2014/main" id="{8572ADF6-6244-4161-A14A-8DA841D184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28750" y="581025"/>
          <a:ext cx="190500" cy="190500"/>
        </a:xfrm>
        <a:prstGeom prst="rect">
          <a:avLst/>
        </a:prstGeom>
      </xdr:spPr>
    </xdr:pic>
    <xdr:clientData/>
  </xdr:twoCellAnchor>
  <xdr:twoCellAnchor editAs="oneCell">
    <xdr:from>
      <xdr:col>2</xdr:col>
      <xdr:colOff>9525</xdr:colOff>
      <xdr:row>2</xdr:row>
      <xdr:rowOff>19050</xdr:rowOff>
    </xdr:from>
    <xdr:to>
      <xdr:col>3</xdr:col>
      <xdr:colOff>9525</xdr:colOff>
      <xdr:row>2</xdr:row>
      <xdr:rowOff>209550</xdr:rowOff>
    </xdr:to>
    <xdr:pic>
      <xdr:nvPicPr>
        <xdr:cNvPr id="5" name="Gráfico 4" descr="Troféu">
          <a:extLst>
            <a:ext uri="{FF2B5EF4-FFF2-40B4-BE49-F238E27FC236}">
              <a16:creationId xmlns:a16="http://schemas.microsoft.com/office/drawing/2014/main" id="{61D39B2E-64C1-4D11-A771-580CE42DA8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7750" y="581025"/>
          <a:ext cx="190500" cy="190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9525</xdr:colOff>
      <xdr:row>10</xdr:row>
      <xdr:rowOff>9525</xdr:rowOff>
    </xdr:to>
    <xdr:sp macro="" textlink="">
      <xdr:nvSpPr>
        <xdr:cNvPr id="2" name="Retângulo: Cantos Arredondados 1">
          <a:extLst>
            <a:ext uri="{FF2B5EF4-FFF2-40B4-BE49-F238E27FC236}">
              <a16:creationId xmlns:a16="http://schemas.microsoft.com/office/drawing/2014/main" id="{D49567BB-9CD3-406E-B1CE-211ADC2F9ACE}"/>
            </a:ext>
          </a:extLst>
        </xdr:cNvPr>
        <xdr:cNvSpPr/>
      </xdr:nvSpPr>
      <xdr:spPr>
        <a:xfrm>
          <a:off x="1857375" y="7905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11</xdr:row>
      <xdr:rowOff>0</xdr:rowOff>
    </xdr:from>
    <xdr:to>
      <xdr:col>4</xdr:col>
      <xdr:colOff>9525</xdr:colOff>
      <xdr:row>18</xdr:row>
      <xdr:rowOff>9525</xdr:rowOff>
    </xdr:to>
    <xdr:sp macro="" textlink="">
      <xdr:nvSpPr>
        <xdr:cNvPr id="3" name="Retângulo: Cantos Arredondados 2">
          <a:extLst>
            <a:ext uri="{FF2B5EF4-FFF2-40B4-BE49-F238E27FC236}">
              <a16:creationId xmlns:a16="http://schemas.microsoft.com/office/drawing/2014/main" id="{242D5A1B-D4D5-4B8B-9899-C9933430351A}"/>
            </a:ext>
          </a:extLst>
        </xdr:cNvPr>
        <xdr:cNvSpPr/>
      </xdr:nvSpPr>
      <xdr:spPr>
        <a:xfrm>
          <a:off x="1857375" y="26193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19</xdr:row>
      <xdr:rowOff>0</xdr:rowOff>
    </xdr:from>
    <xdr:to>
      <xdr:col>4</xdr:col>
      <xdr:colOff>9525</xdr:colOff>
      <xdr:row>26</xdr:row>
      <xdr:rowOff>9525</xdr:rowOff>
    </xdr:to>
    <xdr:sp macro="" textlink="">
      <xdr:nvSpPr>
        <xdr:cNvPr id="4" name="Retângulo: Cantos Arredondados 3">
          <a:extLst>
            <a:ext uri="{FF2B5EF4-FFF2-40B4-BE49-F238E27FC236}">
              <a16:creationId xmlns:a16="http://schemas.microsoft.com/office/drawing/2014/main" id="{2C31DC7F-1DD3-44C3-BDF9-58024FB18299}"/>
            </a:ext>
          </a:extLst>
        </xdr:cNvPr>
        <xdr:cNvSpPr/>
      </xdr:nvSpPr>
      <xdr:spPr>
        <a:xfrm>
          <a:off x="1857375" y="44481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27</xdr:row>
      <xdr:rowOff>0</xdr:rowOff>
    </xdr:from>
    <xdr:to>
      <xdr:col>4</xdr:col>
      <xdr:colOff>9525</xdr:colOff>
      <xdr:row>34</xdr:row>
      <xdr:rowOff>9525</xdr:rowOff>
    </xdr:to>
    <xdr:sp macro="" textlink="">
      <xdr:nvSpPr>
        <xdr:cNvPr id="5" name="Retângulo: Cantos Arredondados 4">
          <a:extLst>
            <a:ext uri="{FF2B5EF4-FFF2-40B4-BE49-F238E27FC236}">
              <a16:creationId xmlns:a16="http://schemas.microsoft.com/office/drawing/2014/main" id="{BFD1B32D-4B0C-4F34-B284-713328722E5E}"/>
            </a:ext>
          </a:extLst>
        </xdr:cNvPr>
        <xdr:cNvSpPr/>
      </xdr:nvSpPr>
      <xdr:spPr>
        <a:xfrm>
          <a:off x="1857375" y="62769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35</xdr:row>
      <xdr:rowOff>0</xdr:rowOff>
    </xdr:from>
    <xdr:to>
      <xdr:col>4</xdr:col>
      <xdr:colOff>9525</xdr:colOff>
      <xdr:row>40</xdr:row>
      <xdr:rowOff>9525</xdr:rowOff>
    </xdr:to>
    <xdr:sp macro="" textlink="">
      <xdr:nvSpPr>
        <xdr:cNvPr id="6" name="Retângulo: Cantos Arredondados 5">
          <a:extLst>
            <a:ext uri="{FF2B5EF4-FFF2-40B4-BE49-F238E27FC236}">
              <a16:creationId xmlns:a16="http://schemas.microsoft.com/office/drawing/2014/main" id="{9430DC55-C84D-4FD9-B033-211A1BDABDB5}"/>
            </a:ext>
          </a:extLst>
        </xdr:cNvPr>
        <xdr:cNvSpPr/>
      </xdr:nvSpPr>
      <xdr:spPr>
        <a:xfrm>
          <a:off x="1857375" y="8105775"/>
          <a:ext cx="4133850" cy="11525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40</xdr:row>
      <xdr:rowOff>228599</xdr:rowOff>
    </xdr:from>
    <xdr:to>
      <xdr:col>4</xdr:col>
      <xdr:colOff>9525</xdr:colOff>
      <xdr:row>45</xdr:row>
      <xdr:rowOff>9524</xdr:rowOff>
    </xdr:to>
    <xdr:sp macro="" textlink="">
      <xdr:nvSpPr>
        <xdr:cNvPr id="7" name="Retângulo: Cantos Arredondados 6">
          <a:extLst>
            <a:ext uri="{FF2B5EF4-FFF2-40B4-BE49-F238E27FC236}">
              <a16:creationId xmlns:a16="http://schemas.microsoft.com/office/drawing/2014/main" id="{1B19DB77-4A36-4DE4-B965-EAC43B75B1B7}"/>
            </a:ext>
          </a:extLst>
        </xdr:cNvPr>
        <xdr:cNvSpPr/>
      </xdr:nvSpPr>
      <xdr:spPr>
        <a:xfrm>
          <a:off x="1857375" y="9477374"/>
          <a:ext cx="4133850" cy="9239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343693</xdr:colOff>
      <xdr:row>17</xdr:row>
      <xdr:rowOff>144790</xdr:rowOff>
    </xdr:from>
    <xdr:to>
      <xdr:col>5</xdr:col>
      <xdr:colOff>5555</xdr:colOff>
      <xdr:row>27</xdr:row>
      <xdr:rowOff>141918</xdr:rowOff>
    </xdr:to>
    <xdr:pic>
      <xdr:nvPicPr>
        <xdr:cNvPr id="2" name="Imagem 1">
          <a:extLst>
            <a:ext uri="{FF2B5EF4-FFF2-40B4-BE49-F238E27FC236}">
              <a16:creationId xmlns:a16="http://schemas.microsoft.com/office/drawing/2014/main" id="{32C7DBDC-0B7C-4E00-8E08-231B51649F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772568" y="3449965"/>
          <a:ext cx="3786187" cy="2283128"/>
        </a:xfrm>
        <a:prstGeom prst="rect">
          <a:avLst/>
        </a:prstGeom>
        <a:ln>
          <a:noFill/>
        </a:ln>
      </xdr:spPr>
    </xdr:pic>
    <xdr:clientData/>
  </xdr:twoCellAnchor>
  <xdr:twoCellAnchor>
    <xdr:from>
      <xdr:col>2</xdr:col>
      <xdr:colOff>1771649</xdr:colOff>
      <xdr:row>5</xdr:row>
      <xdr:rowOff>38100</xdr:rowOff>
    </xdr:from>
    <xdr:to>
      <xdr:col>4</xdr:col>
      <xdr:colOff>1095374</xdr:colOff>
      <xdr:row>15</xdr:row>
      <xdr:rowOff>76424</xdr:rowOff>
    </xdr:to>
    <xdr:sp macro="" textlink="">
      <xdr:nvSpPr>
        <xdr:cNvPr id="3" name="Elipse 2">
          <a:extLst>
            <a:ext uri="{FF2B5EF4-FFF2-40B4-BE49-F238E27FC236}">
              <a16:creationId xmlns:a16="http://schemas.microsoft.com/office/drawing/2014/main" id="{C042EA07-64CD-4381-8FAE-704A7C723D33}"/>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10 years</a:t>
          </a:r>
          <a:endParaRPr lang="pt-BR" sz="1100">
            <a:solidFill>
              <a:sysClr val="windowText" lastClr="000000"/>
            </a:solidFill>
          </a:endParaRPr>
        </a:p>
      </xdr:txBody>
    </xdr:sp>
    <xdr:clientData/>
  </xdr:twoCellAnchor>
  <xdr:twoCellAnchor editAs="oneCell">
    <xdr:from>
      <xdr:col>4</xdr:col>
      <xdr:colOff>171450</xdr:colOff>
      <xdr:row>15</xdr:row>
      <xdr:rowOff>85725</xdr:rowOff>
    </xdr:from>
    <xdr:to>
      <xdr:col>4</xdr:col>
      <xdr:colOff>523875</xdr:colOff>
      <xdr:row>18</xdr:row>
      <xdr:rowOff>40005</xdr:rowOff>
    </xdr:to>
    <xdr:pic>
      <xdr:nvPicPr>
        <xdr:cNvPr id="4" name="Gráfico 3" descr="Marcador">
          <a:extLst>
            <a:ext uri="{FF2B5EF4-FFF2-40B4-BE49-F238E27FC236}">
              <a16:creationId xmlns:a16="http://schemas.microsoft.com/office/drawing/2014/main" id="{AAA96C8C-00DD-46B3-9D89-91985F296E6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twoCellAnchor>
  <xdr:twoCellAnchor>
    <xdr:from>
      <xdr:col>0</xdr:col>
      <xdr:colOff>762000</xdr:colOff>
      <xdr:row>15</xdr:row>
      <xdr:rowOff>114300</xdr:rowOff>
    </xdr:from>
    <xdr:to>
      <xdr:col>2</xdr:col>
      <xdr:colOff>371475</xdr:colOff>
      <xdr:row>25</xdr:row>
      <xdr:rowOff>142875</xdr:rowOff>
    </xdr:to>
    <xdr:sp macro="" textlink="">
      <xdr:nvSpPr>
        <xdr:cNvPr id="5" name="Elipse 4">
          <a:extLst>
            <a:ext uri="{FF2B5EF4-FFF2-40B4-BE49-F238E27FC236}">
              <a16:creationId xmlns:a16="http://schemas.microsoft.com/office/drawing/2014/main" id="{A9511CB5-8E69-4502-911B-A9162C165827}"/>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5 years.</a:t>
          </a:r>
        </a:p>
        <a:p>
          <a:pPr algn="ctr"/>
          <a:r>
            <a:rPr lang="pt-BR" sz="1100" baseline="0">
              <a:solidFill>
                <a:sysClr val="windowText" lastClr="000000"/>
              </a:solidFill>
            </a:rPr>
            <a:t>How to help me in the dream for 10 years?</a:t>
          </a:r>
          <a:endParaRPr lang="pt-BR" sz="1100">
            <a:solidFill>
              <a:sysClr val="windowText" lastClr="000000"/>
            </a:solidFill>
          </a:endParaRPr>
        </a:p>
      </xdr:txBody>
    </xdr:sp>
    <xdr:clientData/>
  </xdr:twoCellAnchor>
  <xdr:twoCellAnchor editAs="oneCell">
    <xdr:from>
      <xdr:col>2</xdr:col>
      <xdr:colOff>1314450</xdr:colOff>
      <xdr:row>17</xdr:row>
      <xdr:rowOff>76200</xdr:rowOff>
    </xdr:from>
    <xdr:to>
      <xdr:col>2</xdr:col>
      <xdr:colOff>1685926</xdr:colOff>
      <xdr:row>20</xdr:row>
      <xdr:rowOff>30480</xdr:rowOff>
    </xdr:to>
    <xdr:pic>
      <xdr:nvPicPr>
        <xdr:cNvPr id="6" name="Gráfico 5" descr="Marcador">
          <a:extLst>
            <a:ext uri="{FF2B5EF4-FFF2-40B4-BE49-F238E27FC236}">
              <a16:creationId xmlns:a16="http://schemas.microsoft.com/office/drawing/2014/main" id="{319E120C-CBE6-4C4B-9D17-967FAF331EF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twoCellAnchor>
  <xdr:twoCellAnchor>
    <xdr:from>
      <xdr:col>2</xdr:col>
      <xdr:colOff>1771649</xdr:colOff>
      <xdr:row>25</xdr:row>
      <xdr:rowOff>38100</xdr:rowOff>
    </xdr:from>
    <xdr:to>
      <xdr:col>4</xdr:col>
      <xdr:colOff>1095599</xdr:colOff>
      <xdr:row>35</xdr:row>
      <xdr:rowOff>66675</xdr:rowOff>
    </xdr:to>
    <xdr:sp macro="" textlink="">
      <xdr:nvSpPr>
        <xdr:cNvPr id="7" name="Elipse 6">
          <a:extLst>
            <a:ext uri="{FF2B5EF4-FFF2-40B4-BE49-F238E27FC236}">
              <a16:creationId xmlns:a16="http://schemas.microsoft.com/office/drawing/2014/main" id="{BAF91C76-C167-477E-8336-4716E805E14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 year.</a:t>
          </a:r>
        </a:p>
        <a:p>
          <a:pPr algn="ctr"/>
          <a:r>
            <a:rPr lang="pt-BR" sz="1100" baseline="0">
              <a:solidFill>
                <a:sysClr val="windowText" lastClr="000000"/>
              </a:solidFill>
            </a:rPr>
            <a:t>Why is it important </a:t>
          </a:r>
        </a:p>
        <a:p>
          <a:pPr algn="ctr"/>
          <a:r>
            <a:rPr lang="pt-BR" sz="1100" baseline="0">
              <a:solidFill>
                <a:sysClr val="windowText" lastClr="000000"/>
              </a:solidFill>
            </a:rPr>
            <a:t>to me?</a:t>
          </a:r>
        </a:p>
        <a:p>
          <a:pPr algn="ctr"/>
          <a:r>
            <a:rPr lang="pt-BR" sz="1100" baseline="0">
              <a:solidFill>
                <a:sysClr val="windowText" lastClr="000000"/>
              </a:solidFill>
            </a:rPr>
            <a:t>How does it help me in the 5-year dream?</a:t>
          </a:r>
          <a:endParaRPr lang="pt-BR" sz="1100">
            <a:solidFill>
              <a:sysClr val="windowText" lastClr="000000"/>
            </a:solidFill>
          </a:endParaRPr>
        </a:p>
      </xdr:txBody>
    </xdr:sp>
    <xdr:clientData/>
  </xdr:twoCellAnchor>
  <xdr:twoCellAnchor editAs="oneCell">
    <xdr:from>
      <xdr:col>3</xdr:col>
      <xdr:colOff>314325</xdr:colOff>
      <xdr:row>22</xdr:row>
      <xdr:rowOff>0</xdr:rowOff>
    </xdr:from>
    <xdr:to>
      <xdr:col>3</xdr:col>
      <xdr:colOff>687709</xdr:colOff>
      <xdr:row>24</xdr:row>
      <xdr:rowOff>182880</xdr:rowOff>
    </xdr:to>
    <xdr:pic>
      <xdr:nvPicPr>
        <xdr:cNvPr id="8" name="Gráfico 7" descr="Marcador">
          <a:extLst>
            <a:ext uri="{FF2B5EF4-FFF2-40B4-BE49-F238E27FC236}">
              <a16:creationId xmlns:a16="http://schemas.microsoft.com/office/drawing/2014/main" id="{E3C86160-099B-4701-B223-68779F18960A}"/>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twoCellAnchor>
  <xdr:twoCellAnchor>
    <xdr:from>
      <xdr:col>1</xdr:col>
      <xdr:colOff>666750</xdr:colOff>
      <xdr:row>34</xdr:row>
      <xdr:rowOff>171450</xdr:rowOff>
    </xdr:from>
    <xdr:to>
      <xdr:col>2</xdr:col>
      <xdr:colOff>1123950</xdr:colOff>
      <xdr:row>44</xdr:row>
      <xdr:rowOff>200025</xdr:rowOff>
    </xdr:to>
    <xdr:sp macro="" textlink="">
      <xdr:nvSpPr>
        <xdr:cNvPr id="9" name="Elipse 8">
          <a:extLst>
            <a:ext uri="{FF2B5EF4-FFF2-40B4-BE49-F238E27FC236}">
              <a16:creationId xmlns:a16="http://schemas.microsoft.com/office/drawing/2014/main" id="{964F8CB3-B0BB-4647-BDBF-A5F2C033A9FE}"/>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Current situation</a:t>
          </a:r>
        </a:p>
      </xdr:txBody>
    </xdr:sp>
    <xdr:clientData/>
  </xdr:twoCellAnchor>
  <xdr:twoCellAnchor>
    <xdr:from>
      <xdr:col>0</xdr:col>
      <xdr:colOff>762000</xdr:colOff>
      <xdr:row>6</xdr:row>
      <xdr:rowOff>133350</xdr:rowOff>
    </xdr:from>
    <xdr:to>
      <xdr:col>2</xdr:col>
      <xdr:colOff>1657350</xdr:colOff>
      <xdr:row>15</xdr:row>
      <xdr:rowOff>19050</xdr:rowOff>
    </xdr:to>
    <xdr:sp macro="" textlink="">
      <xdr:nvSpPr>
        <xdr:cNvPr id="10" name="Retângulo: Cantos Arredondados 9">
          <a:extLst>
            <a:ext uri="{FF2B5EF4-FFF2-40B4-BE49-F238E27FC236}">
              <a16:creationId xmlns:a16="http://schemas.microsoft.com/office/drawing/2014/main" id="{AF8683C7-F451-4E0A-9FC3-1EBF20949134}"/>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6th to 9th year.</a:t>
          </a:r>
        </a:p>
      </xdr:txBody>
    </xdr:sp>
    <xdr:clientData/>
  </xdr:twoCellAnchor>
  <xdr:twoCellAnchor>
    <xdr:from>
      <xdr:col>0</xdr:col>
      <xdr:colOff>771525</xdr:colOff>
      <xdr:row>26</xdr:row>
      <xdr:rowOff>19050</xdr:rowOff>
    </xdr:from>
    <xdr:to>
      <xdr:col>2</xdr:col>
      <xdr:colOff>1352550</xdr:colOff>
      <xdr:row>34</xdr:row>
      <xdr:rowOff>57150</xdr:rowOff>
    </xdr:to>
    <xdr:sp macro="" textlink="">
      <xdr:nvSpPr>
        <xdr:cNvPr id="11" name="Retângulo: Cantos Arredondados 10">
          <a:extLst>
            <a:ext uri="{FF2B5EF4-FFF2-40B4-BE49-F238E27FC236}">
              <a16:creationId xmlns:a16="http://schemas.microsoft.com/office/drawing/2014/main" id="{CAD607B7-E809-417C-941F-8093AEB9F900}"/>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a:t>
          </a:r>
        </a:p>
        <a:p>
          <a:pPr marL="0" indent="0" algn="ctr"/>
          <a:r>
            <a:rPr lang="pt-BR" sz="1100" baseline="0">
              <a:solidFill>
                <a:sysClr val="windowText" lastClr="000000"/>
              </a:solidFill>
              <a:latin typeface="+mn-lt"/>
              <a:ea typeface="+mn-ea"/>
              <a:cs typeface="+mn-cs"/>
            </a:rPr>
            <a:t>the 2nd to the 4th year.</a:t>
          </a:r>
        </a:p>
      </xdr:txBody>
    </xdr:sp>
    <xdr:clientData/>
  </xdr:twoCellAnchor>
  <xdr:twoCellAnchor>
    <xdr:from>
      <xdr:col>2</xdr:col>
      <xdr:colOff>1552575</xdr:colOff>
      <xdr:row>14</xdr:row>
      <xdr:rowOff>171450</xdr:rowOff>
    </xdr:from>
    <xdr:to>
      <xdr:col>3</xdr:col>
      <xdr:colOff>376237</xdr:colOff>
      <xdr:row>17</xdr:row>
      <xdr:rowOff>143834</xdr:rowOff>
    </xdr:to>
    <xdr:cxnSp macro="">
      <xdr:nvCxnSpPr>
        <xdr:cNvPr id="12" name="Conector reto 11">
          <a:extLst>
            <a:ext uri="{FF2B5EF4-FFF2-40B4-BE49-F238E27FC236}">
              <a16:creationId xmlns:a16="http://schemas.microsoft.com/office/drawing/2014/main" id="{F85682D8-B52A-464B-AAB3-99BB24097728}"/>
            </a:ext>
          </a:extLst>
        </xdr:cNvPr>
        <xdr:cNvCxnSpPr>
          <a:endCxn id="2"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1566863</xdr:colOff>
      <xdr:row>21</xdr:row>
      <xdr:rowOff>152400</xdr:rowOff>
    </xdr:from>
    <xdr:to>
      <xdr:col>2</xdr:col>
      <xdr:colOff>1323975</xdr:colOff>
      <xdr:row>26</xdr:row>
      <xdr:rowOff>19050</xdr:rowOff>
    </xdr:to>
    <xdr:cxnSp macro="">
      <xdr:nvCxnSpPr>
        <xdr:cNvPr id="13" name="Conector reto 12">
          <a:extLst>
            <a:ext uri="{FF2B5EF4-FFF2-40B4-BE49-F238E27FC236}">
              <a16:creationId xmlns:a16="http://schemas.microsoft.com/office/drawing/2014/main" id="{AED77B3E-29B7-4D85-9C75-A431EEFA7DE8}"/>
            </a:ext>
          </a:extLst>
        </xdr:cNvPr>
        <xdr:cNvCxnSpPr>
          <a:stCxn id="11"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1276350</xdr:colOff>
      <xdr:row>23</xdr:row>
      <xdr:rowOff>76200</xdr:rowOff>
    </xdr:from>
    <xdr:to>
      <xdr:col>2</xdr:col>
      <xdr:colOff>1649734</xdr:colOff>
      <xdr:row>26</xdr:row>
      <xdr:rowOff>30480</xdr:rowOff>
    </xdr:to>
    <xdr:pic>
      <xdr:nvPicPr>
        <xdr:cNvPr id="14" name="Gráfico 13" descr="Marcador">
          <a:extLst>
            <a:ext uri="{FF2B5EF4-FFF2-40B4-BE49-F238E27FC236}">
              <a16:creationId xmlns:a16="http://schemas.microsoft.com/office/drawing/2014/main" id="{06EBCFDB-4BA8-4F25-9954-5EA0402598A7}"/>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twoCellAnchor>
  <xdr:twoCellAnchor>
    <xdr:from>
      <xdr:col>2</xdr:col>
      <xdr:colOff>1600199</xdr:colOff>
      <xdr:row>35</xdr:row>
      <xdr:rowOff>152400</xdr:rowOff>
    </xdr:from>
    <xdr:to>
      <xdr:col>5</xdr:col>
      <xdr:colOff>76199</xdr:colOff>
      <xdr:row>45</xdr:row>
      <xdr:rowOff>123825</xdr:rowOff>
    </xdr:to>
    <xdr:sp macro="" textlink="">
      <xdr:nvSpPr>
        <xdr:cNvPr id="15" name="Retângulo 14">
          <a:extLst>
            <a:ext uri="{FF2B5EF4-FFF2-40B4-BE49-F238E27FC236}">
              <a16:creationId xmlns:a16="http://schemas.microsoft.com/office/drawing/2014/main" id="{2633AACE-2F90-49BF-A4D5-51190829C756}"/>
            </a:ext>
          </a:extLst>
        </xdr:cNvPr>
        <xdr:cNvSpPr/>
      </xdr:nvSpPr>
      <xdr:spPr>
        <a:xfrm>
          <a:off x="4305299" y="7572375"/>
          <a:ext cx="2600325" cy="22574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Those who are on this path are resolute in purpose, and their aim is one. The intelligence of those who are irresolute is many-branched.</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2</xdr:col>
      <xdr:colOff>1123950</xdr:colOff>
      <xdr:row>24</xdr:row>
      <xdr:rowOff>167640</xdr:rowOff>
    </xdr:from>
    <xdr:to>
      <xdr:col>2</xdr:col>
      <xdr:colOff>1649734</xdr:colOff>
      <xdr:row>39</xdr:row>
      <xdr:rowOff>185738</xdr:rowOff>
    </xdr:to>
    <xdr:cxnSp macro="">
      <xdr:nvCxnSpPr>
        <xdr:cNvPr id="16" name="Conector: Angulado 15">
          <a:extLst>
            <a:ext uri="{FF2B5EF4-FFF2-40B4-BE49-F238E27FC236}">
              <a16:creationId xmlns:a16="http://schemas.microsoft.com/office/drawing/2014/main" id="{1AC44621-8CD1-4EE0-BDB7-32428CC3C328}"/>
            </a:ext>
          </a:extLst>
        </xdr:cNvPr>
        <xdr:cNvCxnSpPr>
          <a:stCxn id="14" idx="3"/>
          <a:endCxn id="9"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609600</xdr:colOff>
      <xdr:row>23</xdr:row>
      <xdr:rowOff>200025</xdr:rowOff>
    </xdr:from>
    <xdr:to>
      <xdr:col>3</xdr:col>
      <xdr:colOff>1071674</xdr:colOff>
      <xdr:row>25</xdr:row>
      <xdr:rowOff>38100</xdr:rowOff>
    </xdr:to>
    <xdr:cxnSp macro="">
      <xdr:nvCxnSpPr>
        <xdr:cNvPr id="17" name="Conector: Angulado 87">
          <a:extLst>
            <a:ext uri="{FF2B5EF4-FFF2-40B4-BE49-F238E27FC236}">
              <a16:creationId xmlns:a16="http://schemas.microsoft.com/office/drawing/2014/main" id="{55C775FD-ED3E-4CD0-9090-2633CF1264AD}"/>
            </a:ext>
          </a:extLst>
        </xdr:cNvPr>
        <xdr:cNvCxnSpPr>
          <a:endCxn id="7"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32513</xdr:colOff>
      <xdr:row>16</xdr:row>
      <xdr:rowOff>224662</xdr:rowOff>
    </xdr:from>
    <xdr:to>
      <xdr:col>2</xdr:col>
      <xdr:colOff>1333500</xdr:colOff>
      <xdr:row>17</xdr:row>
      <xdr:rowOff>219075</xdr:rowOff>
    </xdr:to>
    <xdr:cxnSp macro="">
      <xdr:nvCxnSpPr>
        <xdr:cNvPr id="18" name="Conector: Angulado 87">
          <a:extLst>
            <a:ext uri="{FF2B5EF4-FFF2-40B4-BE49-F238E27FC236}">
              <a16:creationId xmlns:a16="http://schemas.microsoft.com/office/drawing/2014/main" id="{1E2446B1-E7D5-4F08-95F5-AF8E1FCD040B}"/>
            </a:ext>
          </a:extLst>
        </xdr:cNvPr>
        <xdr:cNvCxnSpPr>
          <a:stCxn id="5"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1071562</xdr:colOff>
      <xdr:row>15</xdr:row>
      <xdr:rowOff>76424</xdr:rowOff>
    </xdr:from>
    <xdr:to>
      <xdr:col>4</xdr:col>
      <xdr:colOff>200025</xdr:colOff>
      <xdr:row>16</xdr:row>
      <xdr:rowOff>0</xdr:rowOff>
    </xdr:to>
    <xdr:cxnSp macro="">
      <xdr:nvCxnSpPr>
        <xdr:cNvPr id="19" name="Conector reto 18">
          <a:extLst>
            <a:ext uri="{FF2B5EF4-FFF2-40B4-BE49-F238E27FC236}">
              <a16:creationId xmlns:a16="http://schemas.microsoft.com/office/drawing/2014/main" id="{7D61567B-B6DF-4003-8421-314E84C2D468}"/>
            </a:ext>
          </a:extLst>
        </xdr:cNvPr>
        <xdr:cNvCxnSpPr>
          <a:stCxn id="3"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343693</xdr:colOff>
      <xdr:row>17</xdr:row>
      <xdr:rowOff>146705</xdr:rowOff>
    </xdr:from>
    <xdr:ext cx="3779837" cy="2279299"/>
    <xdr:pic>
      <xdr:nvPicPr>
        <xdr:cNvPr id="183" name="Imagem 182">
          <a:extLst>
            <a:ext uri="{FF2B5EF4-FFF2-40B4-BE49-F238E27FC236}">
              <a16:creationId xmlns:a16="http://schemas.microsoft.com/office/drawing/2014/main" id="{60C0735B-923A-4B1B-BB2C-65441F1CE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763918" y="3451880"/>
          <a:ext cx="3779837" cy="2279299"/>
        </a:xfrm>
        <a:prstGeom prst="rect">
          <a:avLst/>
        </a:prstGeom>
        <a:ln>
          <a:noFill/>
        </a:ln>
      </xdr:spPr>
    </xdr:pic>
    <xdr:clientData/>
  </xdr:oneCellAnchor>
  <xdr:twoCellAnchor>
    <xdr:from>
      <xdr:col>9</xdr:col>
      <xdr:colOff>1771649</xdr:colOff>
      <xdr:row>5</xdr:row>
      <xdr:rowOff>38100</xdr:rowOff>
    </xdr:from>
    <xdr:to>
      <xdr:col>11</xdr:col>
      <xdr:colOff>1095374</xdr:colOff>
      <xdr:row>15</xdr:row>
      <xdr:rowOff>76424</xdr:rowOff>
    </xdr:to>
    <xdr:sp macro="" textlink="">
      <xdr:nvSpPr>
        <xdr:cNvPr id="184" name="Elipse 183">
          <a:extLst>
            <a:ext uri="{FF2B5EF4-FFF2-40B4-BE49-F238E27FC236}">
              <a16:creationId xmlns:a16="http://schemas.microsoft.com/office/drawing/2014/main" id="{F266DC7A-19F9-4299-840F-73791F318DEF}"/>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10 años</a:t>
          </a:r>
          <a:endParaRPr lang="pt-BR" sz="1100">
            <a:solidFill>
              <a:sysClr val="windowText" lastClr="000000"/>
            </a:solidFill>
          </a:endParaRPr>
        </a:p>
      </xdr:txBody>
    </xdr:sp>
    <xdr:clientData/>
  </xdr:twoCellAnchor>
  <xdr:oneCellAnchor>
    <xdr:from>
      <xdr:col>11</xdr:col>
      <xdr:colOff>171450</xdr:colOff>
      <xdr:row>15</xdr:row>
      <xdr:rowOff>85725</xdr:rowOff>
    </xdr:from>
    <xdr:ext cx="352425" cy="640080"/>
    <xdr:pic>
      <xdr:nvPicPr>
        <xdr:cNvPr id="185" name="Gráfico 184" descr="Marcador">
          <a:extLst>
            <a:ext uri="{FF2B5EF4-FFF2-40B4-BE49-F238E27FC236}">
              <a16:creationId xmlns:a16="http://schemas.microsoft.com/office/drawing/2014/main" id="{FF39B742-0748-45D0-B74E-E2D795BEAE59}"/>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7</xdr:col>
      <xdr:colOff>762000</xdr:colOff>
      <xdr:row>15</xdr:row>
      <xdr:rowOff>114300</xdr:rowOff>
    </xdr:from>
    <xdr:to>
      <xdr:col>9</xdr:col>
      <xdr:colOff>371475</xdr:colOff>
      <xdr:row>25</xdr:row>
      <xdr:rowOff>142875</xdr:rowOff>
    </xdr:to>
    <xdr:sp macro="" textlink="">
      <xdr:nvSpPr>
        <xdr:cNvPr id="186" name="Elipse 185">
          <a:extLst>
            <a:ext uri="{FF2B5EF4-FFF2-40B4-BE49-F238E27FC236}">
              <a16:creationId xmlns:a16="http://schemas.microsoft.com/office/drawing/2014/main" id="{206CEFED-CF0C-4B90-9156-D534FB659CC1}"/>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5 años.</a:t>
          </a:r>
        </a:p>
        <a:p>
          <a:pPr algn="ctr"/>
          <a:r>
            <a:rPr lang="pt-BR" sz="1100" baseline="0">
              <a:solidFill>
                <a:sysClr val="windowText" lastClr="000000"/>
              </a:solidFill>
            </a:rPr>
            <a:t>¿Cómo me ayudas en mi sueño dentro de 10 años?</a:t>
          </a:r>
          <a:endParaRPr lang="pt-BR" sz="1100">
            <a:solidFill>
              <a:sysClr val="windowText" lastClr="000000"/>
            </a:solidFill>
          </a:endParaRPr>
        </a:p>
      </xdr:txBody>
    </xdr:sp>
    <xdr:clientData/>
  </xdr:twoCellAnchor>
  <xdr:oneCellAnchor>
    <xdr:from>
      <xdr:col>9</xdr:col>
      <xdr:colOff>1314450</xdr:colOff>
      <xdr:row>17</xdr:row>
      <xdr:rowOff>76200</xdr:rowOff>
    </xdr:from>
    <xdr:ext cx="371476" cy="640080"/>
    <xdr:pic>
      <xdr:nvPicPr>
        <xdr:cNvPr id="187" name="Gráfico 186" descr="Marcador">
          <a:extLst>
            <a:ext uri="{FF2B5EF4-FFF2-40B4-BE49-F238E27FC236}">
              <a16:creationId xmlns:a16="http://schemas.microsoft.com/office/drawing/2014/main" id="{8D439DA9-9233-4F02-8477-4E10E6EBEA01}"/>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9</xdr:col>
      <xdr:colOff>1771649</xdr:colOff>
      <xdr:row>25</xdr:row>
      <xdr:rowOff>38100</xdr:rowOff>
    </xdr:from>
    <xdr:to>
      <xdr:col>11</xdr:col>
      <xdr:colOff>1095599</xdr:colOff>
      <xdr:row>35</xdr:row>
      <xdr:rowOff>66675</xdr:rowOff>
    </xdr:to>
    <xdr:sp macro="" textlink="">
      <xdr:nvSpPr>
        <xdr:cNvPr id="188" name="Elipse 187">
          <a:extLst>
            <a:ext uri="{FF2B5EF4-FFF2-40B4-BE49-F238E27FC236}">
              <a16:creationId xmlns:a16="http://schemas.microsoft.com/office/drawing/2014/main" id="{EAD79A81-753F-4723-8B0D-4F968144B3F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por 1 año.</a:t>
          </a:r>
        </a:p>
        <a:p>
          <a:pPr algn="ctr"/>
          <a:r>
            <a:rPr lang="pt-BR" sz="1100" baseline="0">
              <a:solidFill>
                <a:sysClr val="windowText" lastClr="000000"/>
              </a:solidFill>
            </a:rPr>
            <a:t>¿Por qué es importante para mi?</a:t>
          </a:r>
        </a:p>
        <a:p>
          <a:pPr algn="ctr"/>
          <a:r>
            <a:rPr lang="pt-BR" sz="1100" baseline="0">
              <a:solidFill>
                <a:sysClr val="windowText" lastClr="000000"/>
              </a:solidFill>
            </a:rPr>
            <a:t>¿Cómo me ayuda en el sueño de 5 años?</a:t>
          </a:r>
          <a:endParaRPr lang="pt-BR" sz="1100">
            <a:solidFill>
              <a:sysClr val="windowText" lastClr="000000"/>
            </a:solidFill>
          </a:endParaRPr>
        </a:p>
      </xdr:txBody>
    </xdr:sp>
    <xdr:clientData/>
  </xdr:twoCellAnchor>
  <xdr:oneCellAnchor>
    <xdr:from>
      <xdr:col>10</xdr:col>
      <xdr:colOff>314325</xdr:colOff>
      <xdr:row>22</xdr:row>
      <xdr:rowOff>0</xdr:rowOff>
    </xdr:from>
    <xdr:ext cx="373384" cy="640080"/>
    <xdr:pic>
      <xdr:nvPicPr>
        <xdr:cNvPr id="189" name="Gráfico 188" descr="Marcador">
          <a:extLst>
            <a:ext uri="{FF2B5EF4-FFF2-40B4-BE49-F238E27FC236}">
              <a16:creationId xmlns:a16="http://schemas.microsoft.com/office/drawing/2014/main" id="{96D1C2B2-5600-4553-9803-C5AB2C2143B2}"/>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8</xdr:col>
      <xdr:colOff>666750</xdr:colOff>
      <xdr:row>34</xdr:row>
      <xdr:rowOff>171450</xdr:rowOff>
    </xdr:from>
    <xdr:to>
      <xdr:col>9</xdr:col>
      <xdr:colOff>1123950</xdr:colOff>
      <xdr:row>44</xdr:row>
      <xdr:rowOff>200025</xdr:rowOff>
    </xdr:to>
    <xdr:sp macro="" textlink="">
      <xdr:nvSpPr>
        <xdr:cNvPr id="190" name="Elipse 189">
          <a:extLst>
            <a:ext uri="{FF2B5EF4-FFF2-40B4-BE49-F238E27FC236}">
              <a16:creationId xmlns:a16="http://schemas.microsoft.com/office/drawing/2014/main" id="{608BF3C1-4791-4062-888A-8A093CB10DA1}"/>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Situación actual</a:t>
          </a:r>
        </a:p>
      </xdr:txBody>
    </xdr:sp>
    <xdr:clientData/>
  </xdr:twoCellAnchor>
  <xdr:twoCellAnchor>
    <xdr:from>
      <xdr:col>7</xdr:col>
      <xdr:colOff>762000</xdr:colOff>
      <xdr:row>6</xdr:row>
      <xdr:rowOff>133350</xdr:rowOff>
    </xdr:from>
    <xdr:to>
      <xdr:col>9</xdr:col>
      <xdr:colOff>1657350</xdr:colOff>
      <xdr:row>15</xdr:row>
      <xdr:rowOff>19050</xdr:rowOff>
    </xdr:to>
    <xdr:sp macro="" textlink="">
      <xdr:nvSpPr>
        <xdr:cNvPr id="191" name="Retângulo: Cantos Arredondados 190">
          <a:extLst>
            <a:ext uri="{FF2B5EF4-FFF2-40B4-BE49-F238E27FC236}">
              <a16:creationId xmlns:a16="http://schemas.microsoft.com/office/drawing/2014/main" id="{B87CE855-D1BE-4213-81E9-7B3095F5E243}"/>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6º al 9º año.</a:t>
          </a:r>
        </a:p>
      </xdr:txBody>
    </xdr:sp>
    <xdr:clientData/>
  </xdr:twoCellAnchor>
  <xdr:twoCellAnchor>
    <xdr:from>
      <xdr:col>7</xdr:col>
      <xdr:colOff>771525</xdr:colOff>
      <xdr:row>26</xdr:row>
      <xdr:rowOff>19050</xdr:rowOff>
    </xdr:from>
    <xdr:to>
      <xdr:col>9</xdr:col>
      <xdr:colOff>1352550</xdr:colOff>
      <xdr:row>34</xdr:row>
      <xdr:rowOff>57150</xdr:rowOff>
    </xdr:to>
    <xdr:sp macro="" textlink="">
      <xdr:nvSpPr>
        <xdr:cNvPr id="192" name="Retângulo: Cantos Arredondados 191">
          <a:extLst>
            <a:ext uri="{FF2B5EF4-FFF2-40B4-BE49-F238E27FC236}">
              <a16:creationId xmlns:a16="http://schemas.microsoft.com/office/drawing/2014/main" id="{33A67445-AD35-4EB0-BA1F-1C2E00219A83}"/>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2º al 4º año.</a:t>
          </a:r>
        </a:p>
      </xdr:txBody>
    </xdr:sp>
    <xdr:clientData/>
  </xdr:twoCellAnchor>
  <xdr:twoCellAnchor>
    <xdr:from>
      <xdr:col>9</xdr:col>
      <xdr:colOff>1552575</xdr:colOff>
      <xdr:row>14</xdr:row>
      <xdr:rowOff>171450</xdr:rowOff>
    </xdr:from>
    <xdr:to>
      <xdr:col>10</xdr:col>
      <xdr:colOff>376237</xdr:colOff>
      <xdr:row>17</xdr:row>
      <xdr:rowOff>143834</xdr:rowOff>
    </xdr:to>
    <xdr:cxnSp macro="">
      <xdr:nvCxnSpPr>
        <xdr:cNvPr id="193" name="Conector reto 192">
          <a:extLst>
            <a:ext uri="{FF2B5EF4-FFF2-40B4-BE49-F238E27FC236}">
              <a16:creationId xmlns:a16="http://schemas.microsoft.com/office/drawing/2014/main" id="{F574814E-B637-44B7-82A0-F49F7C024392}"/>
            </a:ext>
          </a:extLst>
        </xdr:cNvPr>
        <xdr:cNvCxnSpPr>
          <a:endCxn id="183"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1566863</xdr:colOff>
      <xdr:row>21</xdr:row>
      <xdr:rowOff>152400</xdr:rowOff>
    </xdr:from>
    <xdr:to>
      <xdr:col>9</xdr:col>
      <xdr:colOff>1323975</xdr:colOff>
      <xdr:row>26</xdr:row>
      <xdr:rowOff>19050</xdr:rowOff>
    </xdr:to>
    <xdr:cxnSp macro="">
      <xdr:nvCxnSpPr>
        <xdr:cNvPr id="194" name="Conector reto 193">
          <a:extLst>
            <a:ext uri="{FF2B5EF4-FFF2-40B4-BE49-F238E27FC236}">
              <a16:creationId xmlns:a16="http://schemas.microsoft.com/office/drawing/2014/main" id="{774D8A69-B6D6-47D7-8974-3E8E1A18C8B7}"/>
            </a:ext>
          </a:extLst>
        </xdr:cNvPr>
        <xdr:cNvCxnSpPr>
          <a:stCxn id="192"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1276350</xdr:colOff>
      <xdr:row>23</xdr:row>
      <xdr:rowOff>76200</xdr:rowOff>
    </xdr:from>
    <xdr:ext cx="373384" cy="640080"/>
    <xdr:pic>
      <xdr:nvPicPr>
        <xdr:cNvPr id="195" name="Gráfico 194" descr="Marcador">
          <a:extLst>
            <a:ext uri="{FF2B5EF4-FFF2-40B4-BE49-F238E27FC236}">
              <a16:creationId xmlns:a16="http://schemas.microsoft.com/office/drawing/2014/main" id="{011DDE48-6371-40BB-B93A-650045EF07E6}"/>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9</xdr:col>
      <xdr:colOff>1619250</xdr:colOff>
      <xdr:row>35</xdr:row>
      <xdr:rowOff>200025</xdr:rowOff>
    </xdr:from>
    <xdr:to>
      <xdr:col>12</xdr:col>
      <xdr:colOff>76200</xdr:colOff>
      <xdr:row>45</xdr:row>
      <xdr:rowOff>104775</xdr:rowOff>
    </xdr:to>
    <xdr:sp macro="" textlink="">
      <xdr:nvSpPr>
        <xdr:cNvPr id="196" name="Retângulo 195">
          <a:extLst>
            <a:ext uri="{FF2B5EF4-FFF2-40B4-BE49-F238E27FC236}">
              <a16:creationId xmlns:a16="http://schemas.microsoft.com/office/drawing/2014/main" id="{925B15CF-5913-40E5-AE19-E32BA5BA7DC2}"/>
            </a:ext>
          </a:extLst>
        </xdr:cNvPr>
        <xdr:cNvSpPr/>
      </xdr:nvSpPr>
      <xdr:spPr>
        <a:xfrm>
          <a:off x="11591925" y="7620000"/>
          <a:ext cx="2581275" cy="219075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Aquellos que están en este sendero son muy resueltos, y su objetivo </a:t>
          </a:r>
        </a:p>
        <a:p>
          <a:pPr marL="0" indent="0" algn="ctr"/>
          <a:r>
            <a:rPr lang="pt-BR" sz="1700" b="1" baseline="0">
              <a:solidFill>
                <a:sysClr val="windowText" lastClr="000000"/>
              </a:solidFill>
              <a:latin typeface="+mn-lt"/>
              <a:ea typeface="+mn-ea"/>
              <a:cs typeface="+mn-cs"/>
            </a:rPr>
            <a:t>es uno. La inteligencia </a:t>
          </a:r>
        </a:p>
        <a:p>
          <a:pPr marL="0" indent="0" algn="ctr"/>
          <a:r>
            <a:rPr lang="pt-BR" sz="1700" b="1" baseline="0">
              <a:solidFill>
                <a:sysClr val="windowText" lastClr="000000"/>
              </a:solidFill>
              <a:latin typeface="+mn-lt"/>
              <a:ea typeface="+mn-ea"/>
              <a:cs typeface="+mn-cs"/>
            </a:rPr>
            <a:t>de los irresolutos es </a:t>
          </a:r>
        </a:p>
        <a:p>
          <a:pPr marL="0" indent="0" algn="ctr"/>
          <a:r>
            <a:rPr lang="pt-BR" sz="1700" b="1" baseline="0">
              <a:solidFill>
                <a:sysClr val="windowText" lastClr="000000"/>
              </a:solidFill>
              <a:latin typeface="+mn-lt"/>
              <a:ea typeface="+mn-ea"/>
              <a:cs typeface="+mn-cs"/>
            </a:rPr>
            <a:t>multi-diversificada.</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9</xdr:col>
      <xdr:colOff>1123950</xdr:colOff>
      <xdr:row>24</xdr:row>
      <xdr:rowOff>167640</xdr:rowOff>
    </xdr:from>
    <xdr:to>
      <xdr:col>9</xdr:col>
      <xdr:colOff>1649734</xdr:colOff>
      <xdr:row>39</xdr:row>
      <xdr:rowOff>185738</xdr:rowOff>
    </xdr:to>
    <xdr:cxnSp macro="">
      <xdr:nvCxnSpPr>
        <xdr:cNvPr id="197" name="Conector: Angulado 196">
          <a:extLst>
            <a:ext uri="{FF2B5EF4-FFF2-40B4-BE49-F238E27FC236}">
              <a16:creationId xmlns:a16="http://schemas.microsoft.com/office/drawing/2014/main" id="{0118A193-BC1F-4A4A-B130-746DCE839428}"/>
            </a:ext>
          </a:extLst>
        </xdr:cNvPr>
        <xdr:cNvCxnSpPr>
          <a:stCxn id="195" idx="3"/>
          <a:endCxn id="190"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23</xdr:row>
      <xdr:rowOff>200025</xdr:rowOff>
    </xdr:from>
    <xdr:to>
      <xdr:col>10</xdr:col>
      <xdr:colOff>1071674</xdr:colOff>
      <xdr:row>25</xdr:row>
      <xdr:rowOff>38100</xdr:rowOff>
    </xdr:to>
    <xdr:cxnSp macro="">
      <xdr:nvCxnSpPr>
        <xdr:cNvPr id="198" name="Conector: Angulado 87">
          <a:extLst>
            <a:ext uri="{FF2B5EF4-FFF2-40B4-BE49-F238E27FC236}">
              <a16:creationId xmlns:a16="http://schemas.microsoft.com/office/drawing/2014/main" id="{0F2F4F45-EFCC-44CA-BC36-F41C933BF84C}"/>
            </a:ext>
          </a:extLst>
        </xdr:cNvPr>
        <xdr:cNvCxnSpPr>
          <a:endCxn id="188"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32513</xdr:colOff>
      <xdr:row>16</xdr:row>
      <xdr:rowOff>224662</xdr:rowOff>
    </xdr:from>
    <xdr:to>
      <xdr:col>9</xdr:col>
      <xdr:colOff>1333500</xdr:colOff>
      <xdr:row>17</xdr:row>
      <xdr:rowOff>219075</xdr:rowOff>
    </xdr:to>
    <xdr:cxnSp macro="">
      <xdr:nvCxnSpPr>
        <xdr:cNvPr id="199" name="Conector: Angulado 87">
          <a:extLst>
            <a:ext uri="{FF2B5EF4-FFF2-40B4-BE49-F238E27FC236}">
              <a16:creationId xmlns:a16="http://schemas.microsoft.com/office/drawing/2014/main" id="{62E26501-D68C-45A4-B2A9-D14F9F6FBC3F}"/>
            </a:ext>
          </a:extLst>
        </xdr:cNvPr>
        <xdr:cNvCxnSpPr>
          <a:stCxn id="186"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1071562</xdr:colOff>
      <xdr:row>15</xdr:row>
      <xdr:rowOff>76424</xdr:rowOff>
    </xdr:from>
    <xdr:to>
      <xdr:col>11</xdr:col>
      <xdr:colOff>200025</xdr:colOff>
      <xdr:row>16</xdr:row>
      <xdr:rowOff>0</xdr:rowOff>
    </xdr:to>
    <xdr:cxnSp macro="">
      <xdr:nvCxnSpPr>
        <xdr:cNvPr id="200" name="Conector reto 199">
          <a:extLst>
            <a:ext uri="{FF2B5EF4-FFF2-40B4-BE49-F238E27FC236}">
              <a16:creationId xmlns:a16="http://schemas.microsoft.com/office/drawing/2014/main" id="{3AC24012-59A5-46E6-8C63-603E431B49B5}"/>
            </a:ext>
          </a:extLst>
        </xdr:cNvPr>
        <xdr:cNvCxnSpPr>
          <a:stCxn id="184"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343693</xdr:colOff>
      <xdr:row>17</xdr:row>
      <xdr:rowOff>146705</xdr:rowOff>
    </xdr:from>
    <xdr:ext cx="3779837" cy="2279299"/>
    <xdr:pic>
      <xdr:nvPicPr>
        <xdr:cNvPr id="201" name="Imagem 200">
          <a:extLst>
            <a:ext uri="{FF2B5EF4-FFF2-40B4-BE49-F238E27FC236}">
              <a16:creationId xmlns:a16="http://schemas.microsoft.com/office/drawing/2014/main" id="{7551D774-1B3E-4A62-A566-E3C71FE275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755268" y="3451880"/>
          <a:ext cx="3779837" cy="2279299"/>
        </a:xfrm>
        <a:prstGeom prst="rect">
          <a:avLst/>
        </a:prstGeom>
        <a:ln>
          <a:noFill/>
        </a:ln>
      </xdr:spPr>
    </xdr:pic>
    <xdr:clientData/>
  </xdr:oneCellAnchor>
  <xdr:twoCellAnchor>
    <xdr:from>
      <xdr:col>16</xdr:col>
      <xdr:colOff>1771649</xdr:colOff>
      <xdr:row>5</xdr:row>
      <xdr:rowOff>38100</xdr:rowOff>
    </xdr:from>
    <xdr:to>
      <xdr:col>18</xdr:col>
      <xdr:colOff>1095374</xdr:colOff>
      <xdr:row>15</xdr:row>
      <xdr:rowOff>76424</xdr:rowOff>
    </xdr:to>
    <xdr:sp macro="" textlink="">
      <xdr:nvSpPr>
        <xdr:cNvPr id="202" name="Elipse 201">
          <a:extLst>
            <a:ext uri="{FF2B5EF4-FFF2-40B4-BE49-F238E27FC236}">
              <a16:creationId xmlns:a16="http://schemas.microsoft.com/office/drawing/2014/main" id="{FD4BA5A3-5634-4E0B-A7C7-086DF8BD3A40}"/>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10 anos.</a:t>
          </a:r>
          <a:endParaRPr lang="pt-BR" sz="1100">
            <a:solidFill>
              <a:sysClr val="windowText" lastClr="000000"/>
            </a:solidFill>
          </a:endParaRPr>
        </a:p>
      </xdr:txBody>
    </xdr:sp>
    <xdr:clientData/>
  </xdr:twoCellAnchor>
  <xdr:oneCellAnchor>
    <xdr:from>
      <xdr:col>18</xdr:col>
      <xdr:colOff>171450</xdr:colOff>
      <xdr:row>15</xdr:row>
      <xdr:rowOff>85725</xdr:rowOff>
    </xdr:from>
    <xdr:ext cx="352425" cy="640080"/>
    <xdr:pic>
      <xdr:nvPicPr>
        <xdr:cNvPr id="203" name="Gráfico 202" descr="Marcador">
          <a:extLst>
            <a:ext uri="{FF2B5EF4-FFF2-40B4-BE49-F238E27FC236}">
              <a16:creationId xmlns:a16="http://schemas.microsoft.com/office/drawing/2014/main" id="{DBADDA28-5C10-4B28-B85D-AE6F7D88F578}"/>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14</xdr:col>
      <xdr:colOff>762000</xdr:colOff>
      <xdr:row>15</xdr:row>
      <xdr:rowOff>114300</xdr:rowOff>
    </xdr:from>
    <xdr:to>
      <xdr:col>16</xdr:col>
      <xdr:colOff>371475</xdr:colOff>
      <xdr:row>25</xdr:row>
      <xdr:rowOff>142875</xdr:rowOff>
    </xdr:to>
    <xdr:sp macro="" textlink="">
      <xdr:nvSpPr>
        <xdr:cNvPr id="204" name="Elipse 203">
          <a:extLst>
            <a:ext uri="{FF2B5EF4-FFF2-40B4-BE49-F238E27FC236}">
              <a16:creationId xmlns:a16="http://schemas.microsoft.com/office/drawing/2014/main" id="{A807BFFA-1914-4FD9-96F3-65CBE27E692E}"/>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5 anos.</a:t>
          </a:r>
        </a:p>
        <a:p>
          <a:pPr algn="ctr"/>
          <a:r>
            <a:rPr lang="pt-BR" sz="1100" baseline="0">
              <a:solidFill>
                <a:sysClr val="windowText" lastClr="000000"/>
              </a:solidFill>
            </a:rPr>
            <a:t>Como me ajuda no sonho para 10 anos?</a:t>
          </a:r>
          <a:endParaRPr lang="pt-BR" sz="1100">
            <a:solidFill>
              <a:sysClr val="windowText" lastClr="000000"/>
            </a:solidFill>
          </a:endParaRPr>
        </a:p>
      </xdr:txBody>
    </xdr:sp>
    <xdr:clientData/>
  </xdr:twoCellAnchor>
  <xdr:oneCellAnchor>
    <xdr:from>
      <xdr:col>16</xdr:col>
      <xdr:colOff>1314450</xdr:colOff>
      <xdr:row>17</xdr:row>
      <xdr:rowOff>76200</xdr:rowOff>
    </xdr:from>
    <xdr:ext cx="371476" cy="640080"/>
    <xdr:pic>
      <xdr:nvPicPr>
        <xdr:cNvPr id="205" name="Gráfico 204" descr="Marcador">
          <a:extLst>
            <a:ext uri="{FF2B5EF4-FFF2-40B4-BE49-F238E27FC236}">
              <a16:creationId xmlns:a16="http://schemas.microsoft.com/office/drawing/2014/main" id="{DE0EF17A-878A-4125-9EB7-B4749DF35B1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16</xdr:col>
      <xdr:colOff>1771649</xdr:colOff>
      <xdr:row>25</xdr:row>
      <xdr:rowOff>38100</xdr:rowOff>
    </xdr:from>
    <xdr:to>
      <xdr:col>18</xdr:col>
      <xdr:colOff>1095599</xdr:colOff>
      <xdr:row>35</xdr:row>
      <xdr:rowOff>66675</xdr:rowOff>
    </xdr:to>
    <xdr:sp macro="" textlink="">
      <xdr:nvSpPr>
        <xdr:cNvPr id="206" name="Elipse 205">
          <a:extLst>
            <a:ext uri="{FF2B5EF4-FFF2-40B4-BE49-F238E27FC236}">
              <a16:creationId xmlns:a16="http://schemas.microsoft.com/office/drawing/2014/main" id="{BD82AB38-BAE6-4583-A421-E2F1A3ACE709}"/>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 ano.</a:t>
          </a:r>
        </a:p>
        <a:p>
          <a:pPr algn="ctr"/>
          <a:r>
            <a:rPr lang="pt-BR" sz="1100" baseline="0">
              <a:solidFill>
                <a:sysClr val="windowText" lastClr="000000"/>
              </a:solidFill>
            </a:rPr>
            <a:t>Por que é importante para mim?</a:t>
          </a:r>
        </a:p>
        <a:p>
          <a:pPr algn="ctr"/>
          <a:r>
            <a:rPr lang="pt-BR" sz="1100" baseline="0">
              <a:solidFill>
                <a:sysClr val="windowText" lastClr="000000"/>
              </a:solidFill>
            </a:rPr>
            <a:t>Como me ajuda no sonho de 5 anos?</a:t>
          </a:r>
          <a:endParaRPr lang="pt-BR" sz="1100">
            <a:solidFill>
              <a:sysClr val="windowText" lastClr="000000"/>
            </a:solidFill>
          </a:endParaRPr>
        </a:p>
      </xdr:txBody>
    </xdr:sp>
    <xdr:clientData/>
  </xdr:twoCellAnchor>
  <xdr:oneCellAnchor>
    <xdr:from>
      <xdr:col>17</xdr:col>
      <xdr:colOff>314325</xdr:colOff>
      <xdr:row>22</xdr:row>
      <xdr:rowOff>0</xdr:rowOff>
    </xdr:from>
    <xdr:ext cx="373384" cy="640080"/>
    <xdr:pic>
      <xdr:nvPicPr>
        <xdr:cNvPr id="207" name="Gráfico 206" descr="Marcador">
          <a:extLst>
            <a:ext uri="{FF2B5EF4-FFF2-40B4-BE49-F238E27FC236}">
              <a16:creationId xmlns:a16="http://schemas.microsoft.com/office/drawing/2014/main" id="{8A5E6D3D-31A4-4A1E-9EAB-96FCDFB891D7}"/>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15</xdr:col>
      <xdr:colOff>666750</xdr:colOff>
      <xdr:row>34</xdr:row>
      <xdr:rowOff>171450</xdr:rowOff>
    </xdr:from>
    <xdr:to>
      <xdr:col>16</xdr:col>
      <xdr:colOff>1123950</xdr:colOff>
      <xdr:row>44</xdr:row>
      <xdr:rowOff>200025</xdr:rowOff>
    </xdr:to>
    <xdr:sp macro="" textlink="">
      <xdr:nvSpPr>
        <xdr:cNvPr id="208" name="Elipse 207">
          <a:extLst>
            <a:ext uri="{FF2B5EF4-FFF2-40B4-BE49-F238E27FC236}">
              <a16:creationId xmlns:a16="http://schemas.microsoft.com/office/drawing/2014/main" id="{0930CE9E-340E-4026-A5ED-7D320429D1B7}"/>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Situação atual.</a:t>
          </a:r>
        </a:p>
      </xdr:txBody>
    </xdr:sp>
    <xdr:clientData/>
  </xdr:twoCellAnchor>
  <xdr:twoCellAnchor>
    <xdr:from>
      <xdr:col>14</xdr:col>
      <xdr:colOff>762000</xdr:colOff>
      <xdr:row>6</xdr:row>
      <xdr:rowOff>133350</xdr:rowOff>
    </xdr:from>
    <xdr:to>
      <xdr:col>16</xdr:col>
      <xdr:colOff>1657350</xdr:colOff>
      <xdr:row>15</xdr:row>
      <xdr:rowOff>19050</xdr:rowOff>
    </xdr:to>
    <xdr:sp macro="" textlink="">
      <xdr:nvSpPr>
        <xdr:cNvPr id="209" name="Retângulo: Cantos Arredondados 208">
          <a:extLst>
            <a:ext uri="{FF2B5EF4-FFF2-40B4-BE49-F238E27FC236}">
              <a16:creationId xmlns:a16="http://schemas.microsoft.com/office/drawing/2014/main" id="{49B152D5-025A-4AF3-8E97-ECC80C88CD80}"/>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6º ao 9º ano.</a:t>
          </a:r>
        </a:p>
      </xdr:txBody>
    </xdr:sp>
    <xdr:clientData/>
  </xdr:twoCellAnchor>
  <xdr:twoCellAnchor>
    <xdr:from>
      <xdr:col>14</xdr:col>
      <xdr:colOff>771525</xdr:colOff>
      <xdr:row>26</xdr:row>
      <xdr:rowOff>19050</xdr:rowOff>
    </xdr:from>
    <xdr:to>
      <xdr:col>16</xdr:col>
      <xdr:colOff>1352550</xdr:colOff>
      <xdr:row>34</xdr:row>
      <xdr:rowOff>57150</xdr:rowOff>
    </xdr:to>
    <xdr:sp macro="" textlink="">
      <xdr:nvSpPr>
        <xdr:cNvPr id="210" name="Retângulo: Cantos Arredondados 209">
          <a:extLst>
            <a:ext uri="{FF2B5EF4-FFF2-40B4-BE49-F238E27FC236}">
              <a16:creationId xmlns:a16="http://schemas.microsoft.com/office/drawing/2014/main" id="{C2D16F0C-55D0-4531-894F-B8F44525AE4F}"/>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2º ao 4º ano.</a:t>
          </a:r>
        </a:p>
      </xdr:txBody>
    </xdr:sp>
    <xdr:clientData/>
  </xdr:twoCellAnchor>
  <xdr:twoCellAnchor>
    <xdr:from>
      <xdr:col>16</xdr:col>
      <xdr:colOff>1552575</xdr:colOff>
      <xdr:row>14</xdr:row>
      <xdr:rowOff>171450</xdr:rowOff>
    </xdr:from>
    <xdr:to>
      <xdr:col>17</xdr:col>
      <xdr:colOff>376237</xdr:colOff>
      <xdr:row>17</xdr:row>
      <xdr:rowOff>143834</xdr:rowOff>
    </xdr:to>
    <xdr:cxnSp macro="">
      <xdr:nvCxnSpPr>
        <xdr:cNvPr id="211" name="Conector reto 210">
          <a:extLst>
            <a:ext uri="{FF2B5EF4-FFF2-40B4-BE49-F238E27FC236}">
              <a16:creationId xmlns:a16="http://schemas.microsoft.com/office/drawing/2014/main" id="{1F9BEACC-A302-4D28-8CE1-3545D831D5C1}"/>
            </a:ext>
          </a:extLst>
        </xdr:cNvPr>
        <xdr:cNvCxnSpPr>
          <a:endCxn id="201"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1566863</xdr:colOff>
      <xdr:row>21</xdr:row>
      <xdr:rowOff>152400</xdr:rowOff>
    </xdr:from>
    <xdr:to>
      <xdr:col>16</xdr:col>
      <xdr:colOff>1323975</xdr:colOff>
      <xdr:row>26</xdr:row>
      <xdr:rowOff>19050</xdr:rowOff>
    </xdr:to>
    <xdr:cxnSp macro="">
      <xdr:nvCxnSpPr>
        <xdr:cNvPr id="212" name="Conector reto 211">
          <a:extLst>
            <a:ext uri="{FF2B5EF4-FFF2-40B4-BE49-F238E27FC236}">
              <a16:creationId xmlns:a16="http://schemas.microsoft.com/office/drawing/2014/main" id="{1E796911-BBE1-4D65-94AE-4FCD5D7FCFAD}"/>
            </a:ext>
          </a:extLst>
        </xdr:cNvPr>
        <xdr:cNvCxnSpPr>
          <a:stCxn id="210"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1276350</xdr:colOff>
      <xdr:row>23</xdr:row>
      <xdr:rowOff>76200</xdr:rowOff>
    </xdr:from>
    <xdr:ext cx="373384" cy="640080"/>
    <xdr:pic>
      <xdr:nvPicPr>
        <xdr:cNvPr id="213" name="Gráfico 212" descr="Marcador">
          <a:extLst>
            <a:ext uri="{FF2B5EF4-FFF2-40B4-BE49-F238E27FC236}">
              <a16:creationId xmlns:a16="http://schemas.microsoft.com/office/drawing/2014/main" id="{291DEAD7-9499-4A8C-BC0D-F8D0B756E136}"/>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16</xdr:col>
      <xdr:colOff>1619250</xdr:colOff>
      <xdr:row>35</xdr:row>
      <xdr:rowOff>190499</xdr:rowOff>
    </xdr:from>
    <xdr:to>
      <xdr:col>19</xdr:col>
      <xdr:colOff>19051</xdr:colOff>
      <xdr:row>45</xdr:row>
      <xdr:rowOff>123824</xdr:rowOff>
    </xdr:to>
    <xdr:sp macro="" textlink="">
      <xdr:nvSpPr>
        <xdr:cNvPr id="214" name="Retângulo 213">
          <a:extLst>
            <a:ext uri="{FF2B5EF4-FFF2-40B4-BE49-F238E27FC236}">
              <a16:creationId xmlns:a16="http://schemas.microsoft.com/office/drawing/2014/main" id="{301834C2-83A3-4931-B8A4-5284784CD358}"/>
            </a:ext>
          </a:extLst>
        </xdr:cNvPr>
        <xdr:cNvSpPr/>
      </xdr:nvSpPr>
      <xdr:spPr>
        <a:xfrm>
          <a:off x="18859500" y="7610474"/>
          <a:ext cx="2524126" cy="22193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Aqueles que estão neste caminho são resolutos, e têm um só objetivo. </a:t>
          </a:r>
        </a:p>
        <a:p>
          <a:pPr marL="0" indent="0" algn="ctr"/>
          <a:r>
            <a:rPr lang="pt-BR" sz="1700" b="1" baseline="0">
              <a:solidFill>
                <a:sysClr val="windowText" lastClr="000000"/>
              </a:solidFill>
              <a:latin typeface="+mn-lt"/>
              <a:ea typeface="+mn-ea"/>
              <a:cs typeface="+mn-cs"/>
            </a:rPr>
            <a:t>A inteligência daqueles que são irresolutos é multidiversificada.</a:t>
          </a:r>
        </a:p>
        <a:p>
          <a:pPr marL="0" indent="0" algn="ctr"/>
          <a:r>
            <a:rPr lang="pt-BR" sz="1700" b="1" baseline="0">
              <a:solidFill>
                <a:sysClr val="windowText" lastClr="000000"/>
              </a:solidFill>
              <a:latin typeface="+mn-lt"/>
              <a:ea typeface="+mn-ea"/>
              <a:cs typeface="+mn-cs"/>
            </a:rPr>
            <a:t>Bhagavad-gita 2.41.</a:t>
          </a:r>
        </a:p>
      </xdr:txBody>
    </xdr:sp>
    <xdr:clientData/>
  </xdr:twoCellAnchor>
  <xdr:twoCellAnchor>
    <xdr:from>
      <xdr:col>16</xdr:col>
      <xdr:colOff>1123950</xdr:colOff>
      <xdr:row>24</xdr:row>
      <xdr:rowOff>167640</xdr:rowOff>
    </xdr:from>
    <xdr:to>
      <xdr:col>16</xdr:col>
      <xdr:colOff>1649734</xdr:colOff>
      <xdr:row>39</xdr:row>
      <xdr:rowOff>185738</xdr:rowOff>
    </xdr:to>
    <xdr:cxnSp macro="">
      <xdr:nvCxnSpPr>
        <xdr:cNvPr id="215" name="Conector: Angulado 214">
          <a:extLst>
            <a:ext uri="{FF2B5EF4-FFF2-40B4-BE49-F238E27FC236}">
              <a16:creationId xmlns:a16="http://schemas.microsoft.com/office/drawing/2014/main" id="{0113BAB1-2666-4777-990B-C53AF115F117}"/>
            </a:ext>
          </a:extLst>
        </xdr:cNvPr>
        <xdr:cNvCxnSpPr>
          <a:stCxn id="213" idx="3"/>
          <a:endCxn id="208"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23</xdr:row>
      <xdr:rowOff>200025</xdr:rowOff>
    </xdr:from>
    <xdr:to>
      <xdr:col>17</xdr:col>
      <xdr:colOff>1071674</xdr:colOff>
      <xdr:row>25</xdr:row>
      <xdr:rowOff>38100</xdr:rowOff>
    </xdr:to>
    <xdr:cxnSp macro="">
      <xdr:nvCxnSpPr>
        <xdr:cNvPr id="216" name="Conector: Angulado 87">
          <a:extLst>
            <a:ext uri="{FF2B5EF4-FFF2-40B4-BE49-F238E27FC236}">
              <a16:creationId xmlns:a16="http://schemas.microsoft.com/office/drawing/2014/main" id="{E39FAEF9-B622-4EAF-88B5-55AE307EE872}"/>
            </a:ext>
          </a:extLst>
        </xdr:cNvPr>
        <xdr:cNvCxnSpPr>
          <a:endCxn id="206"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32513</xdr:colOff>
      <xdr:row>16</xdr:row>
      <xdr:rowOff>224662</xdr:rowOff>
    </xdr:from>
    <xdr:to>
      <xdr:col>16</xdr:col>
      <xdr:colOff>1333500</xdr:colOff>
      <xdr:row>17</xdr:row>
      <xdr:rowOff>219075</xdr:rowOff>
    </xdr:to>
    <xdr:cxnSp macro="">
      <xdr:nvCxnSpPr>
        <xdr:cNvPr id="217" name="Conector: Angulado 87">
          <a:extLst>
            <a:ext uri="{FF2B5EF4-FFF2-40B4-BE49-F238E27FC236}">
              <a16:creationId xmlns:a16="http://schemas.microsoft.com/office/drawing/2014/main" id="{F326129F-A1D5-4E73-9EF6-9132E45BB546}"/>
            </a:ext>
          </a:extLst>
        </xdr:cNvPr>
        <xdr:cNvCxnSpPr>
          <a:stCxn id="204"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1071562</xdr:colOff>
      <xdr:row>15</xdr:row>
      <xdr:rowOff>76424</xdr:rowOff>
    </xdr:from>
    <xdr:to>
      <xdr:col>18</xdr:col>
      <xdr:colOff>200025</xdr:colOff>
      <xdr:row>16</xdr:row>
      <xdr:rowOff>0</xdr:rowOff>
    </xdr:to>
    <xdr:cxnSp macro="">
      <xdr:nvCxnSpPr>
        <xdr:cNvPr id="218" name="Conector reto 217">
          <a:extLst>
            <a:ext uri="{FF2B5EF4-FFF2-40B4-BE49-F238E27FC236}">
              <a16:creationId xmlns:a16="http://schemas.microsoft.com/office/drawing/2014/main" id="{E071770C-B2F6-4DD5-BC5A-46E1CA5FAF0F}"/>
            </a:ext>
          </a:extLst>
        </xdr:cNvPr>
        <xdr:cNvCxnSpPr>
          <a:stCxn id="202"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1714501</xdr:colOff>
      <xdr:row>16</xdr:row>
      <xdr:rowOff>219075</xdr:rowOff>
    </xdr:from>
    <xdr:to>
      <xdr:col>1</xdr:col>
      <xdr:colOff>2800213</xdr:colOff>
      <xdr:row>18</xdr:row>
      <xdr:rowOff>219017</xdr:rowOff>
    </xdr:to>
    <xdr:pic>
      <xdr:nvPicPr>
        <xdr:cNvPr id="3" name="Imagem 2">
          <a:extLst>
            <a:ext uri="{FF2B5EF4-FFF2-40B4-BE49-F238E27FC236}">
              <a16:creationId xmlns:a16="http://schemas.microsoft.com/office/drawing/2014/main" id="{2FC2E7AA-F12B-44ED-A24D-8E962A9A7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81201" y="3848100"/>
          <a:ext cx="1085712" cy="457142"/>
        </a:xfrm>
        <a:prstGeom prst="rect">
          <a:avLst/>
        </a:prstGeom>
      </xdr:spPr>
    </xdr:pic>
    <xdr:clientData/>
  </xdr:twoCellAnchor>
  <xdr:twoCellAnchor editAs="oneCell">
    <xdr:from>
      <xdr:col>3</xdr:col>
      <xdr:colOff>47678</xdr:colOff>
      <xdr:row>17</xdr:row>
      <xdr:rowOff>28575</xdr:rowOff>
    </xdr:from>
    <xdr:to>
      <xdr:col>3</xdr:col>
      <xdr:colOff>895297</xdr:colOff>
      <xdr:row>18</xdr:row>
      <xdr:rowOff>209498</xdr:rowOff>
    </xdr:to>
    <xdr:pic>
      <xdr:nvPicPr>
        <xdr:cNvPr id="5" name="Imagem 4">
          <a:extLst>
            <a:ext uri="{FF2B5EF4-FFF2-40B4-BE49-F238E27FC236}">
              <a16:creationId xmlns:a16="http://schemas.microsoft.com/office/drawing/2014/main" id="{04BC01A1-C908-48C7-8624-420D40C58D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3314753" y="3886200"/>
          <a:ext cx="847619" cy="409523"/>
        </a:xfrm>
        <a:prstGeom prst="rect">
          <a:avLst/>
        </a:prstGeom>
      </xdr:spPr>
    </xdr:pic>
    <xdr:clientData/>
  </xdr:twoCellAnchor>
  <xdr:twoCellAnchor editAs="oneCell">
    <xdr:from>
      <xdr:col>1</xdr:col>
      <xdr:colOff>1914526</xdr:colOff>
      <xdr:row>31</xdr:row>
      <xdr:rowOff>209550</xdr:rowOff>
    </xdr:from>
    <xdr:to>
      <xdr:col>1</xdr:col>
      <xdr:colOff>2790714</xdr:colOff>
      <xdr:row>33</xdr:row>
      <xdr:rowOff>199968</xdr:rowOff>
    </xdr:to>
    <xdr:pic>
      <xdr:nvPicPr>
        <xdr:cNvPr id="7" name="Imagem 6">
          <a:extLst>
            <a:ext uri="{FF2B5EF4-FFF2-40B4-BE49-F238E27FC236}">
              <a16:creationId xmlns:a16="http://schemas.microsoft.com/office/drawing/2014/main" id="{F3C085F7-F970-4806-BBEC-F596026BEB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181226" y="7134225"/>
          <a:ext cx="876188" cy="447618"/>
        </a:xfrm>
        <a:prstGeom prst="rect">
          <a:avLst/>
        </a:prstGeom>
      </xdr:spPr>
    </xdr:pic>
    <xdr:clientData/>
  </xdr:twoCellAnchor>
  <xdr:twoCellAnchor editAs="oneCell">
    <xdr:from>
      <xdr:col>3</xdr:col>
      <xdr:colOff>19050</xdr:colOff>
      <xdr:row>31</xdr:row>
      <xdr:rowOff>114300</xdr:rowOff>
    </xdr:from>
    <xdr:to>
      <xdr:col>3</xdr:col>
      <xdr:colOff>819049</xdr:colOff>
      <xdr:row>33</xdr:row>
      <xdr:rowOff>190432</xdr:rowOff>
    </xdr:to>
    <xdr:pic>
      <xdr:nvPicPr>
        <xdr:cNvPr id="9" name="Imagem 8">
          <a:extLst>
            <a:ext uri="{FF2B5EF4-FFF2-40B4-BE49-F238E27FC236}">
              <a16:creationId xmlns:a16="http://schemas.microsoft.com/office/drawing/2014/main" id="{A89CA77D-8C6D-44FC-92AB-3CEB3AF395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286125" y="7038975"/>
          <a:ext cx="799999" cy="5333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190497</xdr:colOff>
      <xdr:row>39</xdr:row>
      <xdr:rowOff>219075</xdr:rowOff>
    </xdr:from>
    <xdr:to>
      <xdr:col>2</xdr:col>
      <xdr:colOff>1143000</xdr:colOff>
      <xdr:row>48</xdr:row>
      <xdr:rowOff>0</xdr:rowOff>
    </xdr:to>
    <xdr:grpSp>
      <xdr:nvGrpSpPr>
        <xdr:cNvPr id="2" name="Agrupar 1">
          <a:extLst>
            <a:ext uri="{FF2B5EF4-FFF2-40B4-BE49-F238E27FC236}">
              <a16:creationId xmlns:a16="http://schemas.microsoft.com/office/drawing/2014/main" id="{A4BE185D-4E92-4A71-A0C7-125CA75520D9}"/>
            </a:ext>
          </a:extLst>
        </xdr:cNvPr>
        <xdr:cNvGrpSpPr/>
      </xdr:nvGrpSpPr>
      <xdr:grpSpPr>
        <a:xfrm>
          <a:off x="190497" y="8896350"/>
          <a:ext cx="2981328" cy="1847850"/>
          <a:chOff x="76197" y="8896350"/>
          <a:chExt cx="2981328" cy="1847850"/>
        </a:xfrm>
      </xdr:grpSpPr>
      <xdr:sp macro="" textlink="">
        <xdr:nvSpPr>
          <xdr:cNvPr id="3" name="Arco 2">
            <a:extLst>
              <a:ext uri="{FF2B5EF4-FFF2-40B4-BE49-F238E27FC236}">
                <a16:creationId xmlns:a16="http://schemas.microsoft.com/office/drawing/2014/main" id="{6CDD957A-C844-40BD-B4E0-E066727F8D42}"/>
              </a:ext>
            </a:extLst>
          </xdr:cNvPr>
          <xdr:cNvSpPr/>
        </xdr:nvSpPr>
        <xdr:spPr>
          <a:xfrm flipH="1">
            <a:off x="76199" y="8896350"/>
            <a:ext cx="2981326" cy="1847850"/>
          </a:xfrm>
          <a:prstGeom prst="arc">
            <a:avLst>
              <a:gd name="adj1" fmla="val 16558527"/>
              <a:gd name="adj2" fmla="val 951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4" name="Arco 3">
            <a:extLst>
              <a:ext uri="{FF2B5EF4-FFF2-40B4-BE49-F238E27FC236}">
                <a16:creationId xmlns:a16="http://schemas.microsoft.com/office/drawing/2014/main" id="{C988DE89-3321-4EE9-A777-D4A2930E56FC}"/>
              </a:ext>
            </a:extLst>
          </xdr:cNvPr>
          <xdr:cNvSpPr/>
        </xdr:nvSpPr>
        <xdr:spPr>
          <a:xfrm flipH="1" flipV="1">
            <a:off x="76197" y="9010650"/>
            <a:ext cx="2981327" cy="1676398"/>
          </a:xfrm>
          <a:prstGeom prst="arc">
            <a:avLst>
              <a:gd name="adj1" fmla="val 16775895"/>
              <a:gd name="adj2" fmla="val 21587711"/>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5" name="Arco 4">
            <a:extLst>
              <a:ext uri="{FF2B5EF4-FFF2-40B4-BE49-F238E27FC236}">
                <a16:creationId xmlns:a16="http://schemas.microsoft.com/office/drawing/2014/main" id="{F70F87A2-8F45-4E2B-B775-0BD86F75CDD3}"/>
              </a:ext>
            </a:extLst>
          </xdr:cNvPr>
          <xdr:cNvSpPr/>
        </xdr:nvSpPr>
        <xdr:spPr>
          <a:xfrm>
            <a:off x="1085850" y="8905874"/>
            <a:ext cx="790575" cy="1828801"/>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6" name="Arco 5">
            <a:extLst>
              <a:ext uri="{FF2B5EF4-FFF2-40B4-BE49-F238E27FC236}">
                <a16:creationId xmlns:a16="http://schemas.microsoft.com/office/drawing/2014/main" id="{BCE19E63-A9A6-412E-B61A-58F1696F2C20}"/>
              </a:ext>
            </a:extLst>
          </xdr:cNvPr>
          <xdr:cNvSpPr/>
        </xdr:nvSpPr>
        <xdr:spPr>
          <a:xfrm flipV="1">
            <a:off x="1076325" y="8982074"/>
            <a:ext cx="790575" cy="1695448"/>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grpSp>
    <xdr:clientData/>
  </xdr:twoCellAnchor>
  <xdr:twoCellAnchor>
    <xdr:from>
      <xdr:col>0</xdr:col>
      <xdr:colOff>790575</xdr:colOff>
      <xdr:row>40</xdr:row>
      <xdr:rowOff>200025</xdr:rowOff>
    </xdr:from>
    <xdr:to>
      <xdr:col>0</xdr:col>
      <xdr:colOff>1419225</xdr:colOff>
      <xdr:row>43</xdr:row>
      <xdr:rowOff>142875</xdr:rowOff>
    </xdr:to>
    <xdr:sp macro="" textlink="">
      <xdr:nvSpPr>
        <xdr:cNvPr id="7" name="Elipse 6">
          <a:extLst>
            <a:ext uri="{FF2B5EF4-FFF2-40B4-BE49-F238E27FC236}">
              <a16:creationId xmlns:a16="http://schemas.microsoft.com/office/drawing/2014/main" id="{AB2CFC0C-36E9-4475-8DD9-A1D2184C2BB6}"/>
            </a:ext>
          </a:extLst>
        </xdr:cNvPr>
        <xdr:cNvSpPr/>
      </xdr:nvSpPr>
      <xdr:spPr>
        <a:xfrm>
          <a:off x="790575" y="9105900"/>
          <a:ext cx="628650" cy="628650"/>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847725</xdr:colOff>
      <xdr:row>41</xdr:row>
      <xdr:rowOff>123825</xdr:rowOff>
    </xdr:from>
    <xdr:to>
      <xdr:col>0</xdr:col>
      <xdr:colOff>1219200</xdr:colOff>
      <xdr:row>43</xdr:row>
      <xdr:rowOff>38100</xdr:rowOff>
    </xdr:to>
    <xdr:sp macro="" textlink="">
      <xdr:nvSpPr>
        <xdr:cNvPr id="8" name="Elipse 7">
          <a:extLst>
            <a:ext uri="{FF2B5EF4-FFF2-40B4-BE49-F238E27FC236}">
              <a16:creationId xmlns:a16="http://schemas.microsoft.com/office/drawing/2014/main" id="{F4A1CAAB-BF60-412A-A092-1BEA902E53BB}"/>
            </a:ext>
          </a:extLst>
        </xdr:cNvPr>
        <xdr:cNvSpPr>
          <a:spLocks noChangeAspect="1"/>
        </xdr:cNvSpPr>
      </xdr:nvSpPr>
      <xdr:spPr>
        <a:xfrm>
          <a:off x="847725" y="9258300"/>
          <a:ext cx="371475" cy="371475"/>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238214</xdr:colOff>
      <xdr:row>44</xdr:row>
      <xdr:rowOff>7687</xdr:rowOff>
    </xdr:from>
    <xdr:to>
      <xdr:col>0</xdr:col>
      <xdr:colOff>1314449</xdr:colOff>
      <xdr:row>45</xdr:row>
      <xdr:rowOff>44797</xdr:rowOff>
    </xdr:to>
    <xdr:sp macro="" textlink="">
      <xdr:nvSpPr>
        <xdr:cNvPr id="9" name="Seta: Divisa 8">
          <a:extLst>
            <a:ext uri="{FF2B5EF4-FFF2-40B4-BE49-F238E27FC236}">
              <a16:creationId xmlns:a16="http://schemas.microsoft.com/office/drawing/2014/main" id="{36C320DF-E4C3-4980-A68D-98FEECFDA9A3}"/>
            </a:ext>
          </a:extLst>
        </xdr:cNvPr>
        <xdr:cNvSpPr/>
      </xdr:nvSpPr>
      <xdr:spPr>
        <a:xfrm>
          <a:off x="238214" y="9837487"/>
          <a:ext cx="1076235" cy="265710"/>
        </a:xfrm>
        <a:prstGeom prst="chevron">
          <a:avLst>
            <a:gd name="adj" fmla="val 242294"/>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xdr:col>
      <xdr:colOff>57150</xdr:colOff>
      <xdr:row>40</xdr:row>
      <xdr:rowOff>219075</xdr:rowOff>
    </xdr:from>
    <xdr:to>
      <xdr:col>2</xdr:col>
      <xdr:colOff>104775</xdr:colOff>
      <xdr:row>43</xdr:row>
      <xdr:rowOff>228600</xdr:rowOff>
    </xdr:to>
    <xdr:cxnSp macro="">
      <xdr:nvCxnSpPr>
        <xdr:cNvPr id="10" name="Conector reto 9">
          <a:extLst>
            <a:ext uri="{FF2B5EF4-FFF2-40B4-BE49-F238E27FC236}">
              <a16:creationId xmlns:a16="http://schemas.microsoft.com/office/drawing/2014/main" id="{EB7D796B-3239-4D33-92E3-A7C761EF333F}"/>
            </a:ext>
          </a:extLst>
        </xdr:cNvPr>
        <xdr:cNvCxnSpPr>
          <a:stCxn id="5" idx="2"/>
        </xdr:cNvCxnSpPr>
      </xdr:nvCxnSpPr>
      <xdr:spPr>
        <a:xfrm flipV="1">
          <a:off x="1990725" y="9124950"/>
          <a:ext cx="142875" cy="695325"/>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47625</xdr:colOff>
      <xdr:row>43</xdr:row>
      <xdr:rowOff>238123</xdr:rowOff>
    </xdr:from>
    <xdr:to>
      <xdr:col>2</xdr:col>
      <xdr:colOff>95250</xdr:colOff>
      <xdr:row>47</xdr:row>
      <xdr:rowOff>9525</xdr:rowOff>
    </xdr:to>
    <xdr:cxnSp macro="">
      <xdr:nvCxnSpPr>
        <xdr:cNvPr id="11" name="Conector reto 10">
          <a:extLst>
            <a:ext uri="{FF2B5EF4-FFF2-40B4-BE49-F238E27FC236}">
              <a16:creationId xmlns:a16="http://schemas.microsoft.com/office/drawing/2014/main" id="{D3C38089-4C7F-48DF-A337-F652E8E8DCC3}"/>
            </a:ext>
          </a:extLst>
        </xdr:cNvPr>
        <xdr:cNvCxnSpPr>
          <a:stCxn id="6" idx="2"/>
        </xdr:cNvCxnSpPr>
      </xdr:nvCxnSpPr>
      <xdr:spPr>
        <a:xfrm>
          <a:off x="1981200" y="9829798"/>
          <a:ext cx="142875"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9525</xdr:colOff>
      <xdr:row>41</xdr:row>
      <xdr:rowOff>0</xdr:rowOff>
    </xdr:from>
    <xdr:to>
      <xdr:col>4</xdr:col>
      <xdr:colOff>85725</xdr:colOff>
      <xdr:row>43</xdr:row>
      <xdr:rowOff>219078</xdr:rowOff>
    </xdr:to>
    <xdr:cxnSp macro="">
      <xdr:nvCxnSpPr>
        <xdr:cNvPr id="12" name="Conector reto 11">
          <a:extLst>
            <a:ext uri="{FF2B5EF4-FFF2-40B4-BE49-F238E27FC236}">
              <a16:creationId xmlns:a16="http://schemas.microsoft.com/office/drawing/2014/main" id="{A7F60FD3-1884-480A-80BC-8675FC8F95C3}"/>
            </a:ext>
          </a:extLst>
        </xdr:cNvPr>
        <xdr:cNvCxnSpPr/>
      </xdr:nvCxnSpPr>
      <xdr:spPr>
        <a:xfrm flipV="1">
          <a:off x="3971925" y="9134475"/>
          <a:ext cx="171450" cy="676278"/>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0</xdr:colOff>
      <xdr:row>43</xdr:row>
      <xdr:rowOff>228598</xdr:rowOff>
    </xdr:from>
    <xdr:to>
      <xdr:col>4</xdr:col>
      <xdr:colOff>76200</xdr:colOff>
      <xdr:row>47</xdr:row>
      <xdr:rowOff>0</xdr:rowOff>
    </xdr:to>
    <xdr:cxnSp macro="">
      <xdr:nvCxnSpPr>
        <xdr:cNvPr id="13" name="Conector reto 12">
          <a:extLst>
            <a:ext uri="{FF2B5EF4-FFF2-40B4-BE49-F238E27FC236}">
              <a16:creationId xmlns:a16="http://schemas.microsoft.com/office/drawing/2014/main" id="{A41939A1-6740-4264-904F-B19DFC3B8857}"/>
            </a:ext>
          </a:extLst>
        </xdr:cNvPr>
        <xdr:cNvCxnSpPr/>
      </xdr:nvCxnSpPr>
      <xdr:spPr>
        <a:xfrm>
          <a:off x="3962400" y="9820273"/>
          <a:ext cx="171450"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1247782</xdr:colOff>
      <xdr:row>39</xdr:row>
      <xdr:rowOff>209549</xdr:rowOff>
    </xdr:from>
    <xdr:to>
      <xdr:col>5</xdr:col>
      <xdr:colOff>1928819</xdr:colOff>
      <xdr:row>48</xdr:row>
      <xdr:rowOff>9523</xdr:rowOff>
    </xdr:to>
    <xdr:sp macro="" textlink="">
      <xdr:nvSpPr>
        <xdr:cNvPr id="2" name="Fluxograma: Extrair 1">
          <a:extLst>
            <a:ext uri="{FF2B5EF4-FFF2-40B4-BE49-F238E27FC236}">
              <a16:creationId xmlns:a16="http://schemas.microsoft.com/office/drawing/2014/main" id="{1E1604EE-9405-4D25-B7BD-1B7A373C8611}"/>
            </a:ext>
          </a:extLst>
        </xdr:cNvPr>
        <xdr:cNvSpPr/>
      </xdr:nvSpPr>
      <xdr:spPr>
        <a:xfrm rot="16200000">
          <a:off x="5474501" y="9308305"/>
          <a:ext cx="1866899" cy="681037"/>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1685926</xdr:colOff>
      <xdr:row>39</xdr:row>
      <xdr:rowOff>209548</xdr:rowOff>
    </xdr:from>
    <xdr:to>
      <xdr:col>5</xdr:col>
      <xdr:colOff>1928820</xdr:colOff>
      <xdr:row>48</xdr:row>
      <xdr:rowOff>9522</xdr:rowOff>
    </xdr:to>
    <xdr:sp macro="" textlink="">
      <xdr:nvSpPr>
        <xdr:cNvPr id="3" name="Fluxograma: Extrair 2">
          <a:extLst>
            <a:ext uri="{FF2B5EF4-FFF2-40B4-BE49-F238E27FC236}">
              <a16:creationId xmlns:a16="http://schemas.microsoft.com/office/drawing/2014/main" id="{68813886-920B-4100-AB98-76C499DB999A}"/>
            </a:ext>
          </a:extLst>
        </xdr:cNvPr>
        <xdr:cNvSpPr/>
      </xdr:nvSpPr>
      <xdr:spPr>
        <a:xfrm rot="16200000">
          <a:off x="5693573" y="9527376"/>
          <a:ext cx="1866899" cy="242894"/>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9525</xdr:colOff>
      <xdr:row>40</xdr:row>
      <xdr:rowOff>9525</xdr:rowOff>
    </xdr:from>
    <xdr:to>
      <xdr:col>1</xdr:col>
      <xdr:colOff>209550</xdr:colOff>
      <xdr:row>43</xdr:row>
      <xdr:rowOff>209555</xdr:rowOff>
    </xdr:to>
    <xdr:cxnSp macro="">
      <xdr:nvCxnSpPr>
        <xdr:cNvPr id="4" name="Conector reto 3">
          <a:extLst>
            <a:ext uri="{FF2B5EF4-FFF2-40B4-BE49-F238E27FC236}">
              <a16:creationId xmlns:a16="http://schemas.microsoft.com/office/drawing/2014/main" id="{A2EF6172-76D3-43A3-847F-8194A01C0582}"/>
            </a:ext>
          </a:extLst>
        </xdr:cNvPr>
        <xdr:cNvCxnSpPr/>
      </xdr:nvCxnSpPr>
      <xdr:spPr>
        <a:xfrm flipV="1">
          <a:off x="771525" y="8743950"/>
          <a:ext cx="200025" cy="885830"/>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0</xdr:colOff>
      <xdr:row>43</xdr:row>
      <xdr:rowOff>219073</xdr:rowOff>
    </xdr:from>
    <xdr:to>
      <xdr:col>1</xdr:col>
      <xdr:colOff>114300</xdr:colOff>
      <xdr:row>47</xdr:row>
      <xdr:rowOff>0</xdr:rowOff>
    </xdr:to>
    <xdr:cxnSp macro="">
      <xdr:nvCxnSpPr>
        <xdr:cNvPr id="5" name="Conector reto 4">
          <a:extLst>
            <a:ext uri="{FF2B5EF4-FFF2-40B4-BE49-F238E27FC236}">
              <a16:creationId xmlns:a16="http://schemas.microsoft.com/office/drawing/2014/main" id="{EAD2C5FD-280C-4DDF-8AFB-E81C4D7B513B}"/>
            </a:ext>
          </a:extLst>
        </xdr:cNvPr>
        <xdr:cNvCxnSpPr/>
      </xdr:nvCxnSpPr>
      <xdr:spPr>
        <a:xfrm>
          <a:off x="762000" y="9639298"/>
          <a:ext cx="114300" cy="70485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1924050</xdr:colOff>
      <xdr:row>40</xdr:row>
      <xdr:rowOff>0</xdr:rowOff>
    </xdr:from>
    <xdr:to>
      <xdr:col>3</xdr:col>
      <xdr:colOff>190500</xdr:colOff>
      <xdr:row>43</xdr:row>
      <xdr:rowOff>228604</xdr:rowOff>
    </xdr:to>
    <xdr:cxnSp macro="">
      <xdr:nvCxnSpPr>
        <xdr:cNvPr id="6" name="Conector reto 5">
          <a:extLst>
            <a:ext uri="{FF2B5EF4-FFF2-40B4-BE49-F238E27FC236}">
              <a16:creationId xmlns:a16="http://schemas.microsoft.com/office/drawing/2014/main" id="{5BED621A-B62A-4DE1-A823-0654F7FA6900}"/>
            </a:ext>
          </a:extLst>
        </xdr:cNvPr>
        <xdr:cNvCxnSpPr/>
      </xdr:nvCxnSpPr>
      <xdr:spPr>
        <a:xfrm flipV="1">
          <a:off x="2686050" y="8734425"/>
          <a:ext cx="295275" cy="91440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1914525</xdr:colOff>
      <xdr:row>43</xdr:row>
      <xdr:rowOff>238123</xdr:rowOff>
    </xdr:from>
    <xdr:to>
      <xdr:col>3</xdr:col>
      <xdr:colOff>76200</xdr:colOff>
      <xdr:row>47</xdr:row>
      <xdr:rowOff>0</xdr:rowOff>
    </xdr:to>
    <xdr:cxnSp macro="">
      <xdr:nvCxnSpPr>
        <xdr:cNvPr id="7" name="Conector reto 6">
          <a:extLst>
            <a:ext uri="{FF2B5EF4-FFF2-40B4-BE49-F238E27FC236}">
              <a16:creationId xmlns:a16="http://schemas.microsoft.com/office/drawing/2014/main" id="{B4B66B3D-AF62-4A4D-86BD-723C6A1304BB}"/>
            </a:ext>
          </a:extLst>
        </xdr:cNvPr>
        <xdr:cNvCxnSpPr/>
      </xdr:nvCxnSpPr>
      <xdr:spPr>
        <a:xfrm>
          <a:off x="2676525" y="9658348"/>
          <a:ext cx="190500" cy="68580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9525</xdr:colOff>
      <xdr:row>40</xdr:row>
      <xdr:rowOff>0</xdr:rowOff>
    </xdr:from>
    <xdr:to>
      <xdr:col>5</xdr:col>
      <xdr:colOff>171450</xdr:colOff>
      <xdr:row>43</xdr:row>
      <xdr:rowOff>209554</xdr:rowOff>
    </xdr:to>
    <xdr:cxnSp macro="">
      <xdr:nvCxnSpPr>
        <xdr:cNvPr id="8" name="Conector reto 7">
          <a:extLst>
            <a:ext uri="{FF2B5EF4-FFF2-40B4-BE49-F238E27FC236}">
              <a16:creationId xmlns:a16="http://schemas.microsoft.com/office/drawing/2014/main" id="{C5E46546-3EAB-4A72-9F0A-EE3B5D8FFF51}"/>
            </a:ext>
          </a:extLst>
        </xdr:cNvPr>
        <xdr:cNvCxnSpPr/>
      </xdr:nvCxnSpPr>
      <xdr:spPr>
        <a:xfrm flipV="1">
          <a:off x="4733925" y="8734425"/>
          <a:ext cx="257175" cy="89535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0</xdr:colOff>
      <xdr:row>43</xdr:row>
      <xdr:rowOff>219073</xdr:rowOff>
    </xdr:from>
    <xdr:to>
      <xdr:col>5</xdr:col>
      <xdr:colOff>66675</xdr:colOff>
      <xdr:row>47</xdr:row>
      <xdr:rowOff>9525</xdr:rowOff>
    </xdr:to>
    <xdr:cxnSp macro="">
      <xdr:nvCxnSpPr>
        <xdr:cNvPr id="9" name="Conector reto 8">
          <a:extLst>
            <a:ext uri="{FF2B5EF4-FFF2-40B4-BE49-F238E27FC236}">
              <a16:creationId xmlns:a16="http://schemas.microsoft.com/office/drawing/2014/main" id="{E08ABFA6-F514-4A0D-B579-A839D3876827}"/>
            </a:ext>
          </a:extLst>
        </xdr:cNvPr>
        <xdr:cNvCxnSpPr/>
      </xdr:nvCxnSpPr>
      <xdr:spPr>
        <a:xfrm>
          <a:off x="4724400" y="9639298"/>
          <a:ext cx="161925" cy="71437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428625</xdr:colOff>
      <xdr:row>4</xdr:row>
      <xdr:rowOff>190500</xdr:rowOff>
    </xdr:from>
    <xdr:to>
      <xdr:col>10</xdr:col>
      <xdr:colOff>333375</xdr:colOff>
      <xdr:row>27</xdr:row>
      <xdr:rowOff>47625</xdr:rowOff>
    </xdr:to>
    <xdr:pic>
      <xdr:nvPicPr>
        <xdr:cNvPr id="2" name="Imagem 1">
          <a:extLst>
            <a:ext uri="{FF2B5EF4-FFF2-40B4-BE49-F238E27FC236}">
              <a16:creationId xmlns:a16="http://schemas.microsoft.com/office/drawing/2014/main" id="{AC0C3C26-993C-4EAD-A8C3-E04B9E0BDB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8625" y="1095375"/>
          <a:ext cx="5133975" cy="5114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rgio/Documents/GPlan2020R2C/tpl/templates%20-%20Copia%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urpose 1"/>
      <sheetName val="Personal Data"/>
      <sheetName val="Calendar"/>
      <sheetName val="Holidays"/>
      <sheetName val="Life Purpose"/>
      <sheetName val="Activities"/>
      <sheetName val="Declaration"/>
      <sheetName val="Dreams"/>
      <sheetName val="SWOT"/>
      <sheetName val="Annual Planning"/>
      <sheetName val="Notes-Left"/>
      <sheetName val="Notes-Right"/>
      <sheetName val="Solving"/>
      <sheetName val="Revision"/>
      <sheetName val="Wheel of Life"/>
      <sheetName val="Calendar (2)"/>
      <sheetName val="Prioritization"/>
      <sheetName val="Prioritization (2)"/>
      <sheetName val="GPlan-Translations"/>
      <sheetName val="Monthly-Left"/>
      <sheetName val="Monthly-Right"/>
      <sheetName val="Weekly-Left"/>
      <sheetName val="Weekly-Right"/>
      <sheetName val="Personalities"/>
      <sheetName val="Events"/>
      <sheetName val="Reunions"/>
      <sheetName val="Contact-Left"/>
      <sheetName val="Contact-Right"/>
      <sheetName val="Purpose 2"/>
      <sheetName val="Title"/>
      <sheetName val="Quotes"/>
      <sheetName val="GNU FDL 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showRowColHeaders="0" tabSelected="1" zoomScaleNormal="100"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16384" width="9.140625" style="48" hidden="1"/>
  </cols>
  <sheetData>
    <row r="1" spans="2:21" ht="15.75">
      <c r="B1" s="692" t="str">
        <f ca="1">'GPlan-Translations'!C7</f>
        <v>AGENDA VAISHNAVA GPLAN</v>
      </c>
      <c r="C1" s="692"/>
      <c r="D1" s="692"/>
      <c r="E1" s="692"/>
      <c r="F1" s="692"/>
      <c r="G1" s="692"/>
      <c r="H1" s="692"/>
    </row>
    <row r="2" spans="2:21" ht="32.25" customHeight="1">
      <c r="B2" s="692"/>
      <c r="C2" s="692"/>
      <c r="D2" s="692"/>
      <c r="E2" s="692"/>
      <c r="F2" s="692"/>
      <c r="G2" s="692"/>
      <c r="H2" s="692"/>
      <c r="U2" s="466" t="s">
        <v>2248</v>
      </c>
    </row>
    <row r="3" spans="2:21" ht="24.75" customHeight="1">
      <c r="B3" s="692"/>
      <c r="C3" s="692"/>
      <c r="D3" s="692"/>
      <c r="E3" s="692"/>
      <c r="F3" s="692"/>
      <c r="G3" s="692"/>
      <c r="H3" s="692"/>
      <c r="U3" s="466" t="s">
        <v>1794</v>
      </c>
    </row>
    <row r="4" spans="2:21" ht="15.75">
      <c r="U4" s="466">
        <v>2021</v>
      </c>
    </row>
    <row r="5" spans="2:21" ht="15.75">
      <c r="U5" s="466" t="s">
        <v>2418</v>
      </c>
    </row>
    <row r="6" spans="2:21" ht="19.5" customHeight="1">
      <c r="B6" s="693" t="str">
        <f>U2</f>
        <v>Gaurabda</v>
      </c>
      <c r="C6" s="693"/>
      <c r="D6" s="693"/>
      <c r="E6" s="693"/>
      <c r="F6" s="693"/>
      <c r="G6" s="693"/>
      <c r="H6" s="693"/>
    </row>
    <row r="7" spans="2:21" ht="19.5" customHeight="1">
      <c r="B7" s="270"/>
      <c r="C7" s="270"/>
      <c r="D7" s="270"/>
      <c r="E7" s="270"/>
      <c r="F7" s="270"/>
      <c r="G7" s="270"/>
      <c r="H7" s="270"/>
    </row>
    <row r="8" spans="2:21" ht="19.5" customHeight="1">
      <c r="B8" s="693" t="str">
        <f>U3</f>
        <v>City Name</v>
      </c>
      <c r="C8" s="693"/>
      <c r="D8" s="693"/>
      <c r="E8" s="693"/>
      <c r="F8" s="693"/>
      <c r="G8" s="693"/>
      <c r="H8" s="693"/>
    </row>
    <row r="9" spans="2:21" ht="15.75">
      <c r="B9" s="694">
        <f>U4</f>
        <v>2021</v>
      </c>
      <c r="C9" s="694"/>
      <c r="D9" s="694"/>
      <c r="E9" s="694"/>
      <c r="F9" s="694"/>
      <c r="G9" s="694"/>
      <c r="H9" s="694"/>
    </row>
    <row r="10" spans="2:21" ht="22.5" customHeight="1">
      <c r="B10" s="694"/>
      <c r="C10" s="694"/>
      <c r="D10" s="694"/>
      <c r="E10" s="694"/>
      <c r="F10" s="694"/>
      <c r="G10" s="694"/>
      <c r="H10" s="694"/>
    </row>
    <row r="11" spans="2:21" ht="15.75"/>
    <row r="12" spans="2:21" ht="15.75"/>
    <row r="13" spans="2:21" ht="15" customHeight="1">
      <c r="B13" s="695" t="str">
        <f ca="1">'GPlan-Translations'!C8</f>
        <v>Uma agenda transcendental, para você não perder de vista o que realmente importa.</v>
      </c>
      <c r="C13" s="695"/>
      <c r="D13" s="695"/>
      <c r="E13" s="695"/>
      <c r="F13" s="695"/>
      <c r="G13" s="695"/>
      <c r="H13" s="695"/>
    </row>
    <row r="14" spans="2:21" ht="15" customHeight="1">
      <c r="B14" s="695"/>
      <c r="C14" s="695"/>
      <c r="D14" s="695"/>
      <c r="E14" s="695"/>
      <c r="F14" s="695"/>
      <c r="G14" s="695"/>
      <c r="H14" s="695"/>
    </row>
    <row r="15" spans="2:21" ht="15" customHeight="1">
      <c r="B15" s="695"/>
      <c r="C15" s="695"/>
      <c r="D15" s="695"/>
      <c r="E15" s="695"/>
      <c r="F15" s="695"/>
      <c r="G15" s="695"/>
      <c r="H15" s="695"/>
    </row>
    <row r="16" spans="2:21" ht="15" customHeight="1">
      <c r="B16" s="695"/>
      <c r="C16" s="695"/>
      <c r="D16" s="695"/>
      <c r="E16" s="695"/>
      <c r="F16" s="695"/>
      <c r="G16" s="695"/>
      <c r="H16" s="695"/>
    </row>
    <row r="17" spans="2:8" ht="15" customHeight="1">
      <c r="B17" s="302"/>
      <c r="C17" s="302"/>
      <c r="D17" s="302"/>
      <c r="E17" s="302"/>
      <c r="F17" s="302"/>
      <c r="G17" s="464"/>
      <c r="H17" s="465" t="str">
        <f ca="1">'GPlan-Translations'!C9 &amp; " " &amp; U5</f>
        <v>Versão 21.1</v>
      </c>
    </row>
    <row r="18" spans="2:8" ht="15.75"/>
    <row r="19" spans="2:8" ht="15.75"/>
    <row r="20" spans="2:8" ht="33.75" customHeight="1">
      <c r="B20" s="697" t="str">
        <f>Quotes!B44</f>
        <v>वेणुं क्वणन्तमरविन्ददलायताक्षं बर्हावतंसमसिताम्बुदसुन्दराङ्गम्
कन्दर्पकोतिकमिनीयविशेषशोभं गोविन्दमादिपुरुषं तमहं भजामि</v>
      </c>
      <c r="C20" s="697"/>
      <c r="D20" s="697"/>
      <c r="E20" s="697"/>
      <c r="F20" s="697"/>
      <c r="G20" s="697"/>
      <c r="H20" s="697"/>
    </row>
    <row r="21" spans="2:8" ht="67.5" customHeight="1">
      <c r="B21" s="698" t="str">
        <f>Quotes!C44</f>
        <v>veṇuṁ kvaṇantam aravinda-dalāyatākṣam-
barhāvataṁsam asitāmbuda-sundarāṅgam
kandarpa-koṭi-kamanīya-viśeṣa-śobhaṁ
govindam ādi-puruṣaṁ tam ahaṁ bhajāmi</v>
      </c>
      <c r="C21" s="698"/>
      <c r="D21" s="698"/>
      <c r="E21" s="698"/>
      <c r="F21" s="698"/>
      <c r="G21" s="698"/>
      <c r="H21" s="698"/>
    </row>
    <row r="22" spans="2:8" customFormat="1" ht="75" customHeight="1">
      <c r="B22" s="699" t="str">
        <f ca="1">Quotes!D44</f>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C22" s="699"/>
      <c r="D22" s="699"/>
      <c r="E22" s="699"/>
      <c r="F22" s="699"/>
      <c r="G22" s="699"/>
      <c r="H22" s="699"/>
    </row>
    <row r="23" spans="2:8" ht="22.5" customHeight="1"/>
    <row r="24" spans="2:8" ht="33.75" customHeight="1">
      <c r="B24" s="697" t="str">
        <f>Quotes!B45</f>
        <v>अङ्गानि यस्य सकलेन्द्रियवृत्तिमन्ति पश्यन्ति पान्ति कलयन्ति चिरं जगन्ति
आनन्दचिन्मयसदुज्ज्वलविग्रहस्य गोविन्दमादिपुरुषं तमहं भजामि</v>
      </c>
      <c r="C24" s="697"/>
      <c r="D24" s="697"/>
      <c r="E24" s="697"/>
      <c r="F24" s="697"/>
      <c r="G24" s="697"/>
      <c r="H24" s="697"/>
    </row>
    <row r="25" spans="2:8" ht="67.5" customHeight="1">
      <c r="B25" s="698" t="str">
        <f>Quotes!C45</f>
        <v>aṅgāni yasya sakalendriya-vṛtti-manti
paśyanti pānti kalayanti ciraṁ jaganti
ānanda-cinmaya-sad-ujjvala-vigrahasya
govindam ādi-puruṣaṁ tam ahaṁ bhajāmi</v>
      </c>
      <c r="C25" s="698"/>
      <c r="D25" s="698"/>
      <c r="E25" s="698"/>
      <c r="F25" s="698"/>
      <c r="G25" s="698"/>
      <c r="H25" s="698"/>
    </row>
    <row r="26" spans="2:8" ht="86.25" customHeight="1">
      <c r="B26" s="696" t="str">
        <f ca="1">Quotes!D45</f>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C26" s="696"/>
      <c r="D26" s="696"/>
      <c r="E26" s="696"/>
      <c r="F26" s="696"/>
      <c r="G26" s="696"/>
      <c r="H26" s="696"/>
    </row>
    <row r="27" spans="2:8" ht="15" customHeight="1"/>
  </sheetData>
  <mergeCells count="11">
    <mergeCell ref="B26:H26"/>
    <mergeCell ref="B20:H20"/>
    <mergeCell ref="B21:H21"/>
    <mergeCell ref="B22:H22"/>
    <mergeCell ref="B24:H24"/>
    <mergeCell ref="B25:H25"/>
    <mergeCell ref="B1:H3"/>
    <mergeCell ref="B6:H6"/>
    <mergeCell ref="B8:H8"/>
    <mergeCell ref="B9:H10"/>
    <mergeCell ref="B13:H16"/>
  </mergeCells>
  <printOptions horizontalCentered="1"/>
  <pageMargins left="0.78740157480314965" right="0.78740157480314965" top="0.98425196850393704" bottom="0.98425196850393704" header="0.51181102362204722" footer="0.51181102362204722"/>
  <pageSetup paperSize="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4631-AF0C-46FC-BAFD-6B96F41E39C2}">
  <sheetPr codeName="wksSwot">
    <pageSetUpPr fitToPage="1"/>
  </sheetPr>
  <dimension ref="A1:HM63"/>
  <sheetViews>
    <sheetView showGridLines="0" showRowColHeaders="0" zoomScaleNormal="100" workbookViewId="0"/>
  </sheetViews>
  <sheetFormatPr defaultColWidth="0" defaultRowHeight="0" customHeight="1" zeroHeight="1"/>
  <cols>
    <col min="1" max="1" width="4" style="5" bestFit="1" customWidth="1"/>
    <col min="2" max="2" width="43.5703125" style="5" customWidth="1"/>
    <col min="3" max="3" width="1.42578125" style="5" customWidth="1"/>
    <col min="4" max="4" width="43.5703125" style="5" customWidth="1"/>
    <col min="5" max="5" width="12.7109375" style="5" customWidth="1"/>
    <col min="6" max="221" width="9.140625" style="5" hidden="1" customWidth="1"/>
    <col min="222" max="16384" width="0" style="5" hidden="1"/>
  </cols>
  <sheetData>
    <row r="1" spans="1:4" ht="19.5">
      <c r="A1" s="293"/>
      <c r="B1" s="7"/>
      <c r="C1" s="296"/>
      <c r="D1" s="33"/>
    </row>
    <row r="2" spans="1:4" ht="24.75">
      <c r="A2" s="297" t="str">
        <f ca="1">'GPlan-Translations'!C352</f>
        <v>Análise SWOT</v>
      </c>
      <c r="C2" s="298"/>
      <c r="D2" s="299"/>
    </row>
    <row r="3" spans="1:4" ht="18">
      <c r="A3" s="508"/>
      <c r="B3" s="696" t="str">
        <f ca="1">'GPlan-Translations'!C353</f>
        <v>Forças ou Pontos Fortes (Strengths), Fraquezas ou Pontos Fracos (Weaknesses), Oportunidades (Opportunities) e Ameaças (Threats).</v>
      </c>
      <c r="C3" s="696"/>
      <c r="D3" s="696"/>
    </row>
    <row r="4" spans="1:4" ht="18">
      <c r="A4" s="508"/>
      <c r="B4" s="696"/>
      <c r="C4" s="696"/>
      <c r="D4" s="696"/>
    </row>
    <row r="5" spans="1:4" ht="7.5" customHeight="1">
      <c r="B5" s="522"/>
      <c r="D5" s="522"/>
    </row>
    <row r="6" spans="1:4" ht="18" customHeight="1">
      <c r="A6" s="717" t="str">
        <f ca="1">'GPlan-Translations'!C354</f>
        <v>Fatores Internos</v>
      </c>
      <c r="B6" s="670" t="str">
        <f>'GPlan-Translations'!D356</f>
        <v>Strengths</v>
      </c>
      <c r="D6" s="670" t="str">
        <f ca="1">'GPlan-Translations'!C359</f>
        <v>Fraquezas</v>
      </c>
    </row>
    <row r="7" spans="1:4" ht="18" customHeight="1">
      <c r="A7" s="717"/>
      <c r="B7" s="718" t="str">
        <f ca="1">'GPlan-Translations'!C357</f>
        <v>Quais são seus pontos fortes, principais qualidades, virtudes ou talentos?</v>
      </c>
      <c r="D7" s="718" t="str">
        <f ca="1">'GPlan-Translations'!C360</f>
        <v>Quais são seus principais pontos a serem melhorados, fraquezas, defeitos ou dificuldades?</v>
      </c>
    </row>
    <row r="8" spans="1:4" ht="18" customHeight="1">
      <c r="A8" s="717"/>
      <c r="B8" s="718"/>
      <c r="D8" s="718"/>
    </row>
    <row r="9" spans="1:4" ht="18" customHeight="1">
      <c r="A9" s="717"/>
      <c r="B9" s="718"/>
      <c r="D9" s="718"/>
    </row>
    <row r="10" spans="1:4" ht="18" customHeight="1">
      <c r="A10" s="717"/>
      <c r="B10" s="671"/>
      <c r="D10" s="671"/>
    </row>
    <row r="11" spans="1:4" ht="18">
      <c r="A11" s="717"/>
      <c r="B11" s="671"/>
      <c r="D11" s="671"/>
    </row>
    <row r="12" spans="1:4" ht="18" customHeight="1">
      <c r="A12" s="717"/>
      <c r="B12" s="671"/>
      <c r="D12" s="671"/>
    </row>
    <row r="13" spans="1:4" ht="18" customHeight="1">
      <c r="A13" s="717"/>
      <c r="B13" s="671"/>
      <c r="D13" s="671"/>
    </row>
    <row r="14" spans="1:4" ht="18" customHeight="1">
      <c r="A14" s="717"/>
      <c r="B14" s="671"/>
      <c r="D14" s="671"/>
    </row>
    <row r="15" spans="1:4" ht="18" customHeight="1">
      <c r="A15" s="717"/>
      <c r="B15" s="671"/>
      <c r="D15" s="671"/>
    </row>
    <row r="16" spans="1:4" ht="18">
      <c r="A16" s="717"/>
      <c r="B16" s="671"/>
      <c r="D16" s="671"/>
    </row>
    <row r="17" spans="1:4" ht="18" customHeight="1">
      <c r="A17" s="717"/>
      <c r="B17" s="671"/>
      <c r="D17" s="671"/>
    </row>
    <row r="18" spans="1:4" ht="18" customHeight="1">
      <c r="A18" s="717"/>
      <c r="B18" s="652"/>
      <c r="D18" s="671"/>
    </row>
    <row r="19" spans="1:4" ht="18">
      <c r="A19" s="717"/>
      <c r="B19" s="672" t="str">
        <f ca="1">'GPlan-Translations'!C358</f>
        <v>Potencialize</v>
      </c>
      <c r="C19" s="508"/>
      <c r="D19" s="673" t="str">
        <f ca="1">'GPlan-Translations'!C361</f>
        <v>Melhore</v>
      </c>
    </row>
    <row r="20" spans="1:4" ht="7.5" customHeight="1">
      <c r="A20" s="523"/>
      <c r="B20" s="508"/>
      <c r="D20" s="508"/>
    </row>
    <row r="21" spans="1:4" ht="18">
      <c r="A21" s="717" t="str">
        <f ca="1">'GPlan-Translations'!C355</f>
        <v>Fatores Externos</v>
      </c>
      <c r="B21" s="670" t="str">
        <f ca="1">'GPlan-Translations'!C362</f>
        <v>Oportunidades</v>
      </c>
      <c r="D21" s="670" t="str">
        <f ca="1">'GPlan-Translations'!C365</f>
        <v>Ameaças</v>
      </c>
    </row>
    <row r="22" spans="1:4" ht="18" customHeight="1">
      <c r="A22" s="719"/>
      <c r="B22" s="718" t="str">
        <f ca="1">'GPlan-Translations'!C363</f>
        <v>Quais oportunidades existem para aproveitar estas forças e alcançar seus objetivos?</v>
      </c>
      <c r="D22" s="718" t="str">
        <f ca="1">'GPlan-Translations'!C366</f>
        <v>Quais ameaças existem devido as suas fraquezas que podem impedí-lo de atingir seus objetivos?</v>
      </c>
    </row>
    <row r="23" spans="1:4" ht="18" customHeight="1">
      <c r="A23" s="719"/>
      <c r="B23" s="718"/>
      <c r="D23" s="718"/>
    </row>
    <row r="24" spans="1:4" ht="18" customHeight="1">
      <c r="A24" s="719"/>
      <c r="B24" s="718"/>
      <c r="D24" s="718"/>
    </row>
    <row r="25" spans="1:4" ht="18" customHeight="1">
      <c r="A25" s="719"/>
      <c r="B25" s="674"/>
      <c r="D25" s="674"/>
    </row>
    <row r="26" spans="1:4" ht="18">
      <c r="A26" s="719"/>
      <c r="B26" s="674"/>
      <c r="D26" s="674"/>
    </row>
    <row r="27" spans="1:4" ht="18">
      <c r="A27" s="719"/>
      <c r="B27" s="674"/>
      <c r="D27" s="674"/>
    </row>
    <row r="28" spans="1:4" ht="18">
      <c r="A28" s="719"/>
      <c r="B28" s="674"/>
      <c r="D28" s="674"/>
    </row>
    <row r="29" spans="1:4" ht="18">
      <c r="A29" s="719"/>
      <c r="B29" s="674"/>
      <c r="D29" s="674"/>
    </row>
    <row r="30" spans="1:4" ht="18">
      <c r="A30" s="719"/>
      <c r="B30" s="674"/>
      <c r="D30" s="674"/>
    </row>
    <row r="31" spans="1:4" ht="18">
      <c r="A31" s="719"/>
      <c r="B31" s="674"/>
      <c r="D31" s="674"/>
    </row>
    <row r="32" spans="1:4" ht="18">
      <c r="A32" s="719"/>
      <c r="B32" s="674"/>
      <c r="D32" s="674"/>
    </row>
    <row r="33" spans="1:4" ht="18">
      <c r="A33" s="719"/>
      <c r="B33" s="674"/>
      <c r="D33" s="674"/>
    </row>
    <row r="34" spans="1:4" ht="18">
      <c r="A34" s="719"/>
      <c r="B34" s="672" t="str">
        <f ca="1">'GPlan-Translations'!C364</f>
        <v>Acompanhe</v>
      </c>
      <c r="D34" s="673" t="str">
        <f ca="1">'GPlan-Translations'!C367</f>
        <v>Minimize</v>
      </c>
    </row>
    <row r="35" spans="1:4" ht="7.5" customHeight="1">
      <c r="A35" s="521"/>
      <c r="B35" s="521"/>
      <c r="D35" s="521"/>
    </row>
    <row r="36" spans="1:4" ht="18">
      <c r="A36" s="524" t="str">
        <f ca="1">'GPlan-Translations'!C368</f>
        <v>Conclusões:</v>
      </c>
      <c r="B36" s="521"/>
      <c r="D36" s="521"/>
    </row>
    <row r="37" spans="1:4" ht="18">
      <c r="A37" s="521"/>
      <c r="B37" s="521"/>
      <c r="D37" s="521"/>
    </row>
    <row r="38" spans="1:4" ht="18">
      <c r="A38" s="596"/>
      <c r="B38" s="596"/>
      <c r="C38" s="597"/>
      <c r="D38" s="596"/>
    </row>
    <row r="39" spans="1:4" ht="18">
      <c r="A39" s="596"/>
      <c r="B39" s="596"/>
      <c r="C39" s="597"/>
      <c r="D39" s="596"/>
    </row>
    <row r="40" spans="1:4" ht="18">
      <c r="A40" s="596"/>
      <c r="B40" s="596"/>
      <c r="C40" s="597"/>
      <c r="D40" s="596"/>
    </row>
    <row r="41" spans="1:4" ht="18">
      <c r="A41" s="594"/>
      <c r="B41" s="594"/>
      <c r="C41" s="595"/>
      <c r="D41" s="594"/>
    </row>
    <row r="42" spans="1:4" ht="18">
      <c r="A42" s="524" t="str">
        <f ca="1">'GPlan-Translations'!C369</f>
        <v>O que fazer para aproveitar melhor as oportunidades e diminuir as ameaças?</v>
      </c>
      <c r="B42" s="521"/>
      <c r="D42" s="521"/>
    </row>
    <row r="43" spans="1:4" ht="18">
      <c r="A43" s="594"/>
      <c r="B43" s="594"/>
      <c r="C43" s="595"/>
      <c r="D43" s="594"/>
    </row>
    <row r="44" spans="1:4" ht="18">
      <c r="A44" s="596"/>
      <c r="B44" s="596"/>
      <c r="C44" s="597"/>
      <c r="D44" s="596"/>
    </row>
    <row r="45" spans="1:4" ht="18">
      <c r="A45" s="596"/>
      <c r="B45" s="596"/>
      <c r="C45" s="597"/>
      <c r="D45" s="596"/>
    </row>
    <row r="46" spans="1:4" ht="18">
      <c r="A46" s="596"/>
      <c r="B46" s="596"/>
      <c r="C46" s="597"/>
      <c r="D46" s="596"/>
    </row>
    <row r="47" spans="1:4" ht="18">
      <c r="A47" s="596"/>
      <c r="B47" s="596"/>
      <c r="C47" s="597"/>
      <c r="D47" s="596"/>
    </row>
    <row r="48" spans="1:4" ht="12.75"/>
    <row r="49" ht="12.75" hidden="1"/>
    <row r="50" ht="12.75" hidden="1"/>
    <row r="51" ht="12.75" hidden="1"/>
    <row r="52" ht="12.75" hidden="1"/>
    <row r="53" ht="12.75" hidden="1"/>
    <row r="54" ht="12.75" hidden="1"/>
    <row r="55" ht="12.75" hidden="1"/>
    <row r="56" ht="12.75" hidden="1"/>
    <row r="57" ht="12.75" hidden="1"/>
    <row r="58" ht="12.75" hidden="1"/>
    <row r="59" ht="12.75" hidden="1"/>
    <row r="60" ht="12.75" hidden="1"/>
    <row r="61" ht="12.75" hidden="1"/>
    <row r="62" ht="12.75" hidden="1"/>
    <row r="63" ht="12.75" hidden="1"/>
  </sheetData>
  <mergeCells count="7">
    <mergeCell ref="B3:D4"/>
    <mergeCell ref="A6:A19"/>
    <mergeCell ref="B7:B9"/>
    <mergeCell ref="D7:D9"/>
    <mergeCell ref="A21:A34"/>
    <mergeCell ref="B22:B24"/>
    <mergeCell ref="D22:D24"/>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47DC-D51E-4FCC-BE8A-6BC8A6198CC1}">
  <sheetPr codeName="wksAnnualPlanning">
    <pageSetUpPr fitToPage="1"/>
  </sheetPr>
  <dimension ref="B1:HR69"/>
  <sheetViews>
    <sheetView showGridLines="0" showRowColHeaders="0" zoomScaleNormal="100" workbookViewId="0"/>
  </sheetViews>
  <sheetFormatPr defaultColWidth="0" defaultRowHeight="0" customHeight="1" zeroHeight="1"/>
  <cols>
    <col min="1" max="1" width="8.7109375" style="5" customWidth="1"/>
    <col min="2" max="2" width="29.7109375" style="5" customWidth="1"/>
    <col min="3" max="3" width="2.140625" style="5" customWidth="1"/>
    <col min="4" max="4" width="29.7109375" style="5" customWidth="1"/>
    <col min="5" max="5" width="2.140625" style="5" customWidth="1"/>
    <col min="6" max="6" width="29.7109375" style="5" customWidth="1"/>
    <col min="7" max="7" width="3.7109375" style="5" customWidth="1"/>
    <col min="8" max="226" width="9.140625" style="5" hidden="1" customWidth="1"/>
    <col min="227" max="16384" width="0" style="5" hidden="1"/>
  </cols>
  <sheetData>
    <row r="1" spans="2:6" ht="19.5">
      <c r="B1" s="293"/>
      <c r="C1" s="293"/>
      <c r="D1" s="296"/>
      <c r="E1" s="7"/>
      <c r="F1" s="33"/>
    </row>
    <row r="2" spans="2:6" ht="24.75">
      <c r="B2" s="525" t="str">
        <f ca="1">'GPlan-Translations'!C372</f>
        <v>Planejamento Anual</v>
      </c>
      <c r="C2" s="301"/>
      <c r="D2" s="298"/>
      <c r="E2" s="714">
        <f>Calendar!U1 - 1</f>
        <v>2019</v>
      </c>
      <c r="F2" s="714"/>
    </row>
    <row r="3" spans="2:6" ht="11.25" customHeight="1">
      <c r="B3" s="508"/>
      <c r="C3" s="508"/>
      <c r="D3" s="583"/>
      <c r="E3" s="508"/>
      <c r="F3" s="583"/>
    </row>
    <row r="4" spans="2:6" ht="18">
      <c r="B4" s="598" t="str">
        <f ca="1">'GPlan-Translations'!C373</f>
        <v>Jan</v>
      </c>
      <c r="C4" s="508"/>
      <c r="D4" s="598" t="str">
        <f ca="1">'GPlan-Translations'!C374</f>
        <v>Fev</v>
      </c>
      <c r="E4" s="508"/>
      <c r="F4" s="598" t="str">
        <f ca="1">'GPlan-Translations'!C375</f>
        <v>Mar</v>
      </c>
    </row>
    <row r="5" spans="2:6" ht="18">
      <c r="B5" s="593"/>
      <c r="C5" s="508"/>
      <c r="D5" s="593"/>
      <c r="E5" s="508"/>
      <c r="F5" s="593"/>
    </row>
    <row r="6" spans="2:6" ht="18">
      <c r="B6" s="593"/>
      <c r="C6" s="508"/>
      <c r="D6" s="593"/>
      <c r="E6" s="508"/>
      <c r="F6" s="593"/>
    </row>
    <row r="7" spans="2:6" ht="18">
      <c r="B7" s="593"/>
      <c r="C7" s="508"/>
      <c r="D7" s="593"/>
      <c r="E7" s="508"/>
      <c r="F7" s="593"/>
    </row>
    <row r="8" spans="2:6" ht="18">
      <c r="B8" s="593"/>
      <c r="C8" s="508"/>
      <c r="D8" s="593"/>
      <c r="E8" s="508"/>
      <c r="F8" s="593"/>
    </row>
    <row r="9" spans="2:6" ht="18">
      <c r="B9" s="593"/>
      <c r="C9" s="508"/>
      <c r="D9" s="593"/>
      <c r="E9" s="508"/>
      <c r="F9" s="593"/>
    </row>
    <row r="10" spans="2:6" ht="18">
      <c r="B10" s="593"/>
      <c r="C10" s="508"/>
      <c r="D10" s="593"/>
      <c r="E10" s="508"/>
      <c r="F10" s="593"/>
    </row>
    <row r="11" spans="2:6" ht="18">
      <c r="B11" s="593"/>
      <c r="C11" s="508"/>
      <c r="D11" s="593"/>
      <c r="E11" s="508"/>
      <c r="F11" s="593"/>
    </row>
    <row r="12" spans="2:6" ht="18">
      <c r="B12" s="593"/>
      <c r="C12" s="508"/>
      <c r="D12" s="593"/>
      <c r="E12" s="508"/>
      <c r="F12" s="593"/>
    </row>
    <row r="13" spans="2:6" ht="18">
      <c r="B13" s="593"/>
      <c r="C13" s="508"/>
      <c r="D13" s="593"/>
      <c r="E13" s="508"/>
      <c r="F13" s="593"/>
    </row>
    <row r="14" spans="2:6" ht="18" customHeight="1">
      <c r="B14" s="597"/>
      <c r="D14" s="597"/>
      <c r="F14" s="597"/>
    </row>
    <row r="15" spans="2:6" ht="18">
      <c r="B15" s="598" t="str">
        <f ca="1">'GPlan-Translations'!C376</f>
        <v>Abr</v>
      </c>
      <c r="C15" s="508"/>
      <c r="D15" s="598" t="str">
        <f ca="1">'GPlan-Translations'!C377</f>
        <v>Mai</v>
      </c>
      <c r="E15" s="508"/>
      <c r="F15" s="598" t="str">
        <f ca="1">'GPlan-Translations'!C378</f>
        <v>Jun</v>
      </c>
    </row>
    <row r="16" spans="2:6" ht="18">
      <c r="B16" s="593"/>
      <c r="C16" s="508"/>
      <c r="D16" s="593"/>
      <c r="E16" s="508"/>
      <c r="F16" s="593"/>
    </row>
    <row r="17" spans="2:6" ht="18">
      <c r="B17" s="593"/>
      <c r="C17" s="508"/>
      <c r="D17" s="593"/>
      <c r="E17" s="508"/>
      <c r="F17" s="593"/>
    </row>
    <row r="18" spans="2:6" ht="18">
      <c r="B18" s="593"/>
      <c r="C18" s="508"/>
      <c r="D18" s="593"/>
      <c r="E18" s="508"/>
      <c r="F18" s="593"/>
    </row>
    <row r="19" spans="2:6" ht="18">
      <c r="B19" s="593"/>
      <c r="C19" s="508"/>
      <c r="D19" s="593"/>
      <c r="E19" s="508"/>
      <c r="F19" s="593"/>
    </row>
    <row r="20" spans="2:6" ht="18">
      <c r="B20" s="593"/>
      <c r="C20" s="508"/>
      <c r="D20" s="593"/>
      <c r="E20" s="508"/>
      <c r="F20" s="593"/>
    </row>
    <row r="21" spans="2:6" ht="18">
      <c r="B21" s="593"/>
      <c r="C21" s="508"/>
      <c r="D21" s="593"/>
      <c r="E21" s="508"/>
      <c r="F21" s="593"/>
    </row>
    <row r="22" spans="2:6" ht="18">
      <c r="B22" s="593"/>
      <c r="C22" s="508"/>
      <c r="D22" s="593"/>
      <c r="E22" s="508"/>
      <c r="F22" s="593"/>
    </row>
    <row r="23" spans="2:6" ht="18">
      <c r="B23" s="593"/>
      <c r="C23" s="508"/>
      <c r="D23" s="593"/>
      <c r="E23" s="508"/>
      <c r="F23" s="593"/>
    </row>
    <row r="24" spans="2:6" ht="18">
      <c r="B24" s="593"/>
      <c r="C24" s="508"/>
      <c r="D24" s="593"/>
      <c r="E24" s="508"/>
      <c r="F24" s="593"/>
    </row>
    <row r="25" spans="2:6" ht="18" customHeight="1">
      <c r="B25" s="597"/>
      <c r="D25" s="597"/>
      <c r="F25" s="597"/>
    </row>
    <row r="26" spans="2:6" ht="18">
      <c r="B26" s="598" t="str">
        <f ca="1">'GPlan-Translations'!C379</f>
        <v>Jul</v>
      </c>
      <c r="C26" s="508"/>
      <c r="D26" s="598" t="str">
        <f ca="1">'GPlan-Translations'!C380</f>
        <v>Ago</v>
      </c>
      <c r="E26" s="508"/>
      <c r="F26" s="598" t="str">
        <f ca="1">'GPlan-Translations'!C381</f>
        <v>Set</v>
      </c>
    </row>
    <row r="27" spans="2:6" ht="18">
      <c r="B27" s="593"/>
      <c r="C27" s="508"/>
      <c r="D27" s="593"/>
      <c r="E27" s="508"/>
      <c r="F27" s="593"/>
    </row>
    <row r="28" spans="2:6" ht="18">
      <c r="B28" s="593"/>
      <c r="C28" s="508"/>
      <c r="D28" s="593"/>
      <c r="E28" s="508"/>
      <c r="F28" s="593"/>
    </row>
    <row r="29" spans="2:6" ht="18">
      <c r="B29" s="593"/>
      <c r="C29" s="508"/>
      <c r="D29" s="593"/>
      <c r="E29" s="508"/>
      <c r="F29" s="593"/>
    </row>
    <row r="30" spans="2:6" ht="18">
      <c r="B30" s="593"/>
      <c r="C30" s="508"/>
      <c r="D30" s="593"/>
      <c r="E30" s="508"/>
      <c r="F30" s="593"/>
    </row>
    <row r="31" spans="2:6" ht="18">
      <c r="B31" s="593"/>
      <c r="C31" s="508"/>
      <c r="D31" s="593"/>
      <c r="E31" s="508"/>
      <c r="F31" s="593"/>
    </row>
    <row r="32" spans="2:6" ht="18">
      <c r="B32" s="593"/>
      <c r="C32" s="508"/>
      <c r="D32" s="593"/>
      <c r="E32" s="508"/>
      <c r="F32" s="593"/>
    </row>
    <row r="33" spans="2:6" ht="18">
      <c r="B33" s="593"/>
      <c r="C33" s="508"/>
      <c r="D33" s="593"/>
      <c r="E33" s="508"/>
      <c r="F33" s="593"/>
    </row>
    <row r="34" spans="2:6" ht="18">
      <c r="B34" s="593"/>
      <c r="C34" s="508"/>
      <c r="D34" s="593"/>
      <c r="E34" s="508"/>
      <c r="F34" s="593"/>
    </row>
    <row r="35" spans="2:6" ht="18">
      <c r="B35" s="593"/>
      <c r="C35" s="508"/>
      <c r="D35" s="593"/>
      <c r="E35" s="508"/>
      <c r="F35" s="593"/>
    </row>
    <row r="36" spans="2:6" ht="18" customHeight="1">
      <c r="B36" s="597"/>
      <c r="D36" s="597"/>
      <c r="F36" s="597"/>
    </row>
    <row r="37" spans="2:6" ht="18">
      <c r="B37" s="598" t="str">
        <f ca="1">'GPlan-Translations'!C382</f>
        <v>Out</v>
      </c>
      <c r="C37" s="508"/>
      <c r="D37" s="598" t="str">
        <f>'GPlan-Translations'!D383</f>
        <v>Nov</v>
      </c>
      <c r="E37" s="508"/>
      <c r="F37" s="598" t="str">
        <f>'GPlan-Translations'!D384</f>
        <v>Dec</v>
      </c>
    </row>
    <row r="38" spans="2:6" ht="18">
      <c r="B38" s="593"/>
      <c r="C38" s="508"/>
      <c r="D38" s="593"/>
      <c r="E38" s="508"/>
      <c r="F38" s="593"/>
    </row>
    <row r="39" spans="2:6" ht="18">
      <c r="B39" s="593"/>
      <c r="C39" s="508"/>
      <c r="D39" s="593"/>
      <c r="E39" s="508"/>
      <c r="F39" s="593"/>
    </row>
    <row r="40" spans="2:6" ht="18">
      <c r="B40" s="593"/>
      <c r="C40" s="508"/>
      <c r="D40" s="593"/>
      <c r="E40" s="508"/>
      <c r="F40" s="593"/>
    </row>
    <row r="41" spans="2:6" ht="18">
      <c r="B41" s="593"/>
      <c r="C41" s="508"/>
      <c r="D41" s="593"/>
      <c r="E41" s="508"/>
      <c r="F41" s="593"/>
    </row>
    <row r="42" spans="2:6" ht="18">
      <c r="B42" s="593"/>
      <c r="C42" s="508"/>
      <c r="D42" s="593"/>
      <c r="E42" s="508"/>
      <c r="F42" s="593"/>
    </row>
    <row r="43" spans="2:6" ht="18">
      <c r="B43" s="593"/>
      <c r="C43" s="508"/>
      <c r="D43" s="593"/>
      <c r="E43" s="508"/>
      <c r="F43" s="593"/>
    </row>
    <row r="44" spans="2:6" ht="18">
      <c r="B44" s="593"/>
      <c r="C44" s="508"/>
      <c r="D44" s="593"/>
      <c r="E44" s="508"/>
      <c r="F44" s="593"/>
    </row>
    <row r="45" spans="2:6" ht="18">
      <c r="B45" s="593"/>
      <c r="C45" s="508"/>
      <c r="D45" s="593"/>
      <c r="E45" s="508"/>
      <c r="F45" s="593"/>
    </row>
    <row r="46" spans="2:6" ht="18">
      <c r="B46" s="593"/>
      <c r="C46" s="508"/>
      <c r="D46" s="593"/>
      <c r="E46" s="508"/>
      <c r="F46" s="593"/>
    </row>
    <row r="47" spans="2:6" ht="12.75" customHeight="1"/>
    <row r="48" spans="2:6"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2.75" hidden="1" customHeight="1"/>
    <row r="63" ht="12.75" hidden="1"/>
    <row r="64" ht="12.75" hidden="1"/>
    <row r="65" ht="12.75" hidden="1"/>
    <row r="66" ht="12.75" hidden="1"/>
    <row r="67" ht="12.75" hidden="1"/>
    <row r="68" ht="12.75" hidden="1"/>
    <row r="69" ht="12.75" hidden="1"/>
  </sheetData>
  <mergeCells count="1">
    <mergeCell ref="E2:F2"/>
  </mergeCells>
  <pageMargins left="0.19685039370078741" right="0.19685039370078741" top="0.19685039370078741" bottom="0.19685039370078741" header="0.11811023622047245" footer="0.11811023622047245"/>
  <pageSetup paperSize="9" scale="98"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8E7-B555-4A5C-9617-BE2B0076F14F}">
  <sheetPr codeName="wksSolving">
    <pageSetUpPr fitToPage="1"/>
  </sheetPr>
  <dimension ref="A1:G49"/>
  <sheetViews>
    <sheetView showGridLines="0" zoomScaleNormal="100" workbookViewId="0"/>
  </sheetViews>
  <sheetFormatPr defaultColWidth="9.140625" defaultRowHeight="12.75" customHeight="1" zeroHeight="1"/>
  <cols>
    <col min="1" max="1" width="29" style="5" customWidth="1"/>
    <col min="2" max="2" width="1.42578125" style="5" customWidth="1"/>
    <col min="3" max="3" width="29" style="5" customWidth="1"/>
    <col min="4" max="4" width="1.42578125" style="5" customWidth="1"/>
    <col min="5" max="5" width="29" style="5" customWidth="1"/>
    <col min="6" max="6" width="12.7109375" style="5" customWidth="1"/>
    <col min="7" max="223" width="9.140625" style="5" customWidth="1"/>
    <col min="224" max="16384" width="9.140625" style="5"/>
  </cols>
  <sheetData>
    <row r="1" spans="1:7" ht="19.5">
      <c r="A1" s="293"/>
      <c r="B1" s="293"/>
      <c r="C1" s="296"/>
      <c r="D1" s="7"/>
      <c r="E1" s="33"/>
      <c r="G1" s="553" t="s">
        <v>555</v>
      </c>
    </row>
    <row r="2" spans="1:7" ht="24.75">
      <c r="A2" s="297" t="str">
        <f>G1</f>
        <v>December</v>
      </c>
      <c r="B2" s="297"/>
      <c r="C2" s="298"/>
      <c r="D2" s="298"/>
      <c r="E2" s="527" t="str">
        <f ca="1">'GPlan-Translations'!C387</f>
        <v>Resolução de Problemas</v>
      </c>
    </row>
    <row r="3" spans="1:7" ht="11.25" customHeight="1">
      <c r="A3" s="508"/>
      <c r="B3" s="508"/>
      <c r="C3" s="508"/>
      <c r="D3" s="508"/>
      <c r="E3" s="508"/>
    </row>
    <row r="4" spans="1:7" ht="18">
      <c r="A4" s="593" t="str">
        <f ca="1">'GPlan-Translations'!C388</f>
        <v xml:space="preserve">5W - </v>
      </c>
      <c r="B4" s="582"/>
      <c r="C4" s="593"/>
      <c r="D4" s="582"/>
      <c r="E4" s="593"/>
    </row>
    <row r="5" spans="1:7" ht="18">
      <c r="A5" s="593" t="str">
        <f ca="1">'GPlan-Translations'!C389</f>
        <v>P1 -</v>
      </c>
      <c r="B5" s="583"/>
      <c r="C5" s="593"/>
      <c r="D5" s="583"/>
      <c r="E5" s="593"/>
    </row>
    <row r="6" spans="1:7" ht="18">
      <c r="A6" s="593" t="str">
        <f ca="1">'GPlan-Translations'!C390</f>
        <v>R1-</v>
      </c>
      <c r="B6" s="583"/>
      <c r="C6" s="593"/>
      <c r="D6" s="583"/>
      <c r="E6" s="593"/>
    </row>
    <row r="7" spans="1:7" ht="18" customHeight="1">
      <c r="A7" s="593" t="str">
        <f ca="1">'GPlan-Translations'!C391</f>
        <v>P2 -</v>
      </c>
      <c r="B7" s="583"/>
      <c r="C7" s="593"/>
      <c r="D7" s="583"/>
      <c r="E7" s="593"/>
    </row>
    <row r="8" spans="1:7" ht="18" customHeight="1">
      <c r="A8" s="593" t="str">
        <f ca="1">'GPlan-Translations'!C392</f>
        <v>R2 -</v>
      </c>
      <c r="B8" s="583"/>
      <c r="C8" s="593"/>
      <c r="D8" s="583"/>
      <c r="E8" s="593"/>
    </row>
    <row r="9" spans="1:7" ht="18" customHeight="1">
      <c r="A9" s="593" t="str">
        <f ca="1">'GPlan-Translations'!C393</f>
        <v>P3 -</v>
      </c>
      <c r="B9" s="583"/>
      <c r="C9" s="593"/>
      <c r="D9" s="583"/>
      <c r="E9" s="593"/>
    </row>
    <row r="10" spans="1:7" ht="18" customHeight="1">
      <c r="A10" s="593" t="str">
        <f ca="1">'GPlan-Translations'!C394</f>
        <v>R3 -</v>
      </c>
      <c r="B10" s="583"/>
      <c r="C10" s="593"/>
      <c r="D10" s="583"/>
      <c r="E10" s="593"/>
    </row>
    <row r="11" spans="1:7" ht="18">
      <c r="A11" s="593" t="str">
        <f ca="1">'GPlan-Translations'!C395</f>
        <v>P4 -</v>
      </c>
      <c r="B11" s="583"/>
      <c r="C11" s="593"/>
      <c r="D11" s="583"/>
      <c r="E11" s="593"/>
    </row>
    <row r="12" spans="1:7" ht="18" customHeight="1">
      <c r="A12" s="593" t="str">
        <f ca="1">'GPlan-Translations'!C396</f>
        <v>R4 -</v>
      </c>
      <c r="B12" s="583"/>
      <c r="C12" s="593"/>
      <c r="D12" s="583"/>
      <c r="E12" s="593"/>
    </row>
    <row r="13" spans="1:7" ht="18">
      <c r="A13" s="593" t="str">
        <f ca="1">'GPlan-Translations'!C397</f>
        <v>P5 -</v>
      </c>
      <c r="B13" s="583"/>
      <c r="C13" s="593"/>
      <c r="D13" s="583"/>
      <c r="E13" s="593"/>
    </row>
    <row r="14" spans="1:7" ht="18" customHeight="1">
      <c r="A14" s="593" t="str">
        <f ca="1">'GPlan-Translations'!C398</f>
        <v xml:space="preserve">R5 - </v>
      </c>
      <c r="B14" s="528"/>
      <c r="C14" s="593"/>
      <c r="D14" s="528"/>
      <c r="E14" s="593"/>
    </row>
    <row r="15" spans="1:7" ht="11.25" customHeight="1"/>
    <row r="16" spans="1:7" ht="18" customHeight="1">
      <c r="A16" s="593" t="str">
        <f ca="1">'GPlan-Translations'!C399</f>
        <v xml:space="preserve">5W - </v>
      </c>
      <c r="B16" s="582"/>
      <c r="C16" s="593"/>
      <c r="D16" s="582"/>
      <c r="E16" s="593"/>
    </row>
    <row r="17" spans="1:5" ht="18" customHeight="1">
      <c r="A17" s="593" t="str">
        <f ca="1">'GPlan-Translations'!C400</f>
        <v>P1 -</v>
      </c>
      <c r="B17" s="583"/>
      <c r="C17" s="593"/>
      <c r="D17" s="583"/>
      <c r="E17" s="593"/>
    </row>
    <row r="18" spans="1:5" ht="18" customHeight="1">
      <c r="A18" s="593" t="str">
        <f ca="1">'GPlan-Translations'!C401</f>
        <v>R1-</v>
      </c>
      <c r="B18" s="583"/>
      <c r="C18" s="593"/>
      <c r="D18" s="583"/>
      <c r="E18" s="593"/>
    </row>
    <row r="19" spans="1:5" ht="18">
      <c r="A19" s="593" t="str">
        <f ca="1">'GPlan-Translations'!C402</f>
        <v>P2 -</v>
      </c>
      <c r="B19" s="583"/>
      <c r="C19" s="593"/>
      <c r="D19" s="583"/>
      <c r="E19" s="593"/>
    </row>
    <row r="20" spans="1:5" ht="18">
      <c r="A20" s="593" t="str">
        <f ca="1">'GPlan-Translations'!C403</f>
        <v>R2 -</v>
      </c>
      <c r="B20" s="583"/>
      <c r="C20" s="593"/>
      <c r="D20" s="583"/>
      <c r="E20" s="593"/>
    </row>
    <row r="21" spans="1:5" ht="18">
      <c r="A21" s="593" t="str">
        <f ca="1">'GPlan-Translations'!C404</f>
        <v>P3 -</v>
      </c>
      <c r="B21" s="583"/>
      <c r="C21" s="593"/>
      <c r="D21" s="583"/>
      <c r="E21" s="593"/>
    </row>
    <row r="22" spans="1:5" ht="18" customHeight="1">
      <c r="A22" s="593" t="str">
        <f ca="1">'GPlan-Translations'!C405</f>
        <v>R3 -</v>
      </c>
      <c r="B22" s="583"/>
      <c r="C22" s="593"/>
      <c r="D22" s="583"/>
      <c r="E22" s="593"/>
    </row>
    <row r="23" spans="1:5" ht="18" customHeight="1">
      <c r="A23" s="593" t="str">
        <f ca="1">'GPlan-Translations'!C406</f>
        <v>P4 -</v>
      </c>
      <c r="B23" s="583"/>
      <c r="C23" s="593"/>
      <c r="D23" s="583"/>
      <c r="E23" s="593"/>
    </row>
    <row r="24" spans="1:5" ht="18" customHeight="1">
      <c r="A24" s="593" t="str">
        <f ca="1">'GPlan-Translations'!C407</f>
        <v>R4 -</v>
      </c>
      <c r="B24" s="583"/>
      <c r="C24" s="593"/>
      <c r="D24" s="583"/>
      <c r="E24" s="593"/>
    </row>
    <row r="25" spans="1:5" ht="18" customHeight="1">
      <c r="A25" s="593" t="str">
        <f ca="1">'GPlan-Translations'!C408</f>
        <v>P5 -</v>
      </c>
      <c r="B25" s="583"/>
      <c r="C25" s="593"/>
      <c r="D25" s="583"/>
      <c r="E25" s="593"/>
    </row>
    <row r="26" spans="1:5" ht="18">
      <c r="A26" s="593" t="str">
        <f ca="1">'GPlan-Translations'!C409</f>
        <v xml:space="preserve">R5 - </v>
      </c>
      <c r="B26" s="528"/>
      <c r="C26" s="593"/>
      <c r="D26" s="528"/>
      <c r="E26" s="593"/>
    </row>
    <row r="27" spans="1:5" ht="11.25" customHeight="1"/>
    <row r="28" spans="1:5" ht="18">
      <c r="A28" s="593" t="str">
        <f ca="1">'GPlan-Translations'!C410</f>
        <v xml:space="preserve">5W - </v>
      </c>
      <c r="B28" s="582"/>
      <c r="C28" s="593"/>
      <c r="D28" s="582"/>
      <c r="E28" s="593"/>
    </row>
    <row r="29" spans="1:5" ht="18">
      <c r="A29" s="593" t="str">
        <f ca="1">'GPlan-Translations'!C411</f>
        <v>P1 -</v>
      </c>
      <c r="B29" s="583"/>
      <c r="C29" s="593"/>
      <c r="D29" s="583"/>
      <c r="E29" s="593"/>
    </row>
    <row r="30" spans="1:5" ht="18">
      <c r="A30" s="593" t="str">
        <f ca="1">'GPlan-Translations'!C412</f>
        <v>R1-</v>
      </c>
      <c r="B30" s="583"/>
      <c r="C30" s="593"/>
      <c r="D30" s="583"/>
      <c r="E30" s="593"/>
    </row>
    <row r="31" spans="1:5" ht="18">
      <c r="A31" s="593" t="str">
        <f ca="1">'GPlan-Translations'!C413</f>
        <v>P2 -</v>
      </c>
      <c r="B31" s="583"/>
      <c r="C31" s="593"/>
      <c r="D31" s="583"/>
      <c r="E31" s="593"/>
    </row>
    <row r="32" spans="1:5" ht="18">
      <c r="A32" s="593" t="str">
        <f ca="1">'GPlan-Translations'!C414</f>
        <v>R2 -</v>
      </c>
      <c r="B32" s="583"/>
      <c r="C32" s="593"/>
      <c r="D32" s="583"/>
      <c r="E32" s="593"/>
    </row>
    <row r="33" spans="1:5" ht="18">
      <c r="A33" s="593" t="str">
        <f ca="1">'GPlan-Translations'!C415</f>
        <v>P3 -</v>
      </c>
      <c r="B33" s="583"/>
      <c r="C33" s="593"/>
      <c r="D33" s="583"/>
      <c r="E33" s="593"/>
    </row>
    <row r="34" spans="1:5" ht="18">
      <c r="A34" s="593" t="str">
        <f ca="1">'GPlan-Translations'!C416</f>
        <v>R3 -</v>
      </c>
      <c r="B34" s="583"/>
      <c r="C34" s="593"/>
      <c r="D34" s="583"/>
      <c r="E34" s="593"/>
    </row>
    <row r="35" spans="1:5" ht="18">
      <c r="A35" s="593" t="str">
        <f ca="1">'GPlan-Translations'!C417</f>
        <v>P4 -</v>
      </c>
      <c r="B35" s="583"/>
      <c r="C35" s="593"/>
      <c r="D35" s="583"/>
      <c r="E35" s="593"/>
    </row>
    <row r="36" spans="1:5" ht="18" customHeight="1">
      <c r="A36" s="593" t="str">
        <f ca="1">'GPlan-Translations'!C418</f>
        <v>R4 -</v>
      </c>
      <c r="B36" s="583"/>
      <c r="C36" s="593"/>
      <c r="D36" s="583"/>
      <c r="E36" s="593"/>
    </row>
    <row r="37" spans="1:5" ht="18">
      <c r="A37" s="593" t="str">
        <f ca="1">'GPlan-Translations'!C419</f>
        <v>P5 -</v>
      </c>
      <c r="B37" s="583"/>
      <c r="C37" s="593"/>
      <c r="D37" s="583"/>
      <c r="E37" s="593"/>
    </row>
    <row r="38" spans="1:5" ht="18">
      <c r="A38" s="593" t="str">
        <f ca="1">'GPlan-Translations'!C420</f>
        <v xml:space="preserve">R5 - </v>
      </c>
      <c r="B38" s="528"/>
      <c r="C38" s="593"/>
      <c r="D38" s="528"/>
      <c r="E38" s="593"/>
    </row>
    <row r="39" spans="1:5" ht="11.25" customHeight="1"/>
    <row r="40" spans="1:5" ht="18" customHeight="1">
      <c r="A40" s="720" t="str">
        <f ca="1">'GPlan-Translations'!C421</f>
        <v>Efeito:</v>
      </c>
      <c r="B40" s="582"/>
      <c r="C40" s="721" t="str">
        <f ca="1">'GPlan-Translations'!C423</f>
        <v>Pessoas, Habilidade e Competências</v>
      </c>
      <c r="D40" s="582"/>
      <c r="E40" s="722" t="str">
        <f ca="1">'GPlan-Translations'!C424</f>
        <v>Serviços, Infraestrutura e Aplicações</v>
      </c>
    </row>
    <row r="41" spans="1:5" ht="18">
      <c r="A41" s="720"/>
      <c r="B41" s="583"/>
      <c r="C41" s="721"/>
      <c r="D41" s="583"/>
      <c r="E41" s="723"/>
    </row>
    <row r="42" spans="1:5" ht="18">
      <c r="A42" s="593"/>
      <c r="B42" s="583"/>
      <c r="C42" s="600"/>
      <c r="D42" s="583"/>
      <c r="E42" s="600"/>
    </row>
    <row r="43" spans="1:5" ht="18">
      <c r="A43" s="593"/>
      <c r="B43" s="583"/>
      <c r="C43" s="600"/>
      <c r="D43" s="583"/>
      <c r="E43" s="600"/>
    </row>
    <row r="44" spans="1:5" ht="18.75" thickBot="1">
      <c r="A44" s="593"/>
      <c r="B44" s="583"/>
      <c r="C44" s="603"/>
      <c r="D44" s="530"/>
      <c r="E44" s="603"/>
    </row>
    <row r="45" spans="1:5" ht="18">
      <c r="A45" s="599"/>
      <c r="B45" s="583"/>
      <c r="C45" s="604"/>
      <c r="D45" s="605"/>
      <c r="E45" s="604"/>
    </row>
    <row r="46" spans="1:5" ht="18">
      <c r="A46" s="599"/>
      <c r="B46" s="583"/>
      <c r="C46" s="593"/>
      <c r="D46" s="583"/>
      <c r="E46" s="593"/>
    </row>
    <row r="47" spans="1:5" ht="18">
      <c r="A47" s="599"/>
      <c r="B47" s="583"/>
      <c r="C47" s="593"/>
      <c r="D47" s="583"/>
      <c r="E47" s="593"/>
    </row>
    <row r="48" spans="1:5" ht="18">
      <c r="A48" s="599"/>
      <c r="B48" s="528"/>
      <c r="C48" s="601" t="str">
        <f ca="1">'GPlan-Translations'!C422</f>
        <v>Outras Causas</v>
      </c>
      <c r="D48" s="528"/>
      <c r="E48" s="601" t="str">
        <f ca="1">'GPlan-Translations'!C425</f>
        <v>Informações</v>
      </c>
    </row>
    <row r="49" ht="7.5" customHeight="1"/>
  </sheetData>
  <mergeCells count="3">
    <mergeCell ref="A40:A41"/>
    <mergeCell ref="C40:C41"/>
    <mergeCell ref="E40:E41"/>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4F16-BB60-4123-AA08-967BAE764F4C}">
  <sheetPr codeName="wksRevision">
    <pageSetUpPr fitToPage="1"/>
  </sheetPr>
  <dimension ref="B1:H72"/>
  <sheetViews>
    <sheetView showGridLines="0" showRowColHeaders="0" zoomScaleNormal="100" workbookViewId="0"/>
  </sheetViews>
  <sheetFormatPr defaultColWidth="9.140625" defaultRowHeight="0" customHeight="1" zeroHeight="1"/>
  <cols>
    <col min="1" max="1" width="11.42578125" style="5" customWidth="1"/>
    <col min="2" max="2" width="29" style="5" customWidth="1"/>
    <col min="3" max="3" width="1.42578125" style="5" customWidth="1"/>
    <col min="4" max="4" width="29" style="5" customWidth="1"/>
    <col min="5" max="5" width="1.42578125" style="5" customWidth="1"/>
    <col min="6" max="6" width="29" style="5" customWidth="1"/>
    <col min="7" max="7" width="3.7109375" style="5" customWidth="1"/>
    <col min="8" max="228" width="9.140625" style="5" customWidth="1"/>
    <col min="229" max="16384" width="9.140625" style="5"/>
  </cols>
  <sheetData>
    <row r="1" spans="2:8" ht="19.5">
      <c r="B1" s="293"/>
      <c r="C1" s="293"/>
      <c r="D1" s="293"/>
      <c r="E1" s="7"/>
      <c r="F1" s="293"/>
      <c r="H1" s="553" t="s">
        <v>555</v>
      </c>
    </row>
    <row r="2" spans="2:8" ht="24.75">
      <c r="B2" s="532" t="str">
        <f ca="1">'GPlan-Translations'!C428</f>
        <v>Revisão Mensal</v>
      </c>
      <c r="C2" s="525"/>
      <c r="D2" s="525"/>
      <c r="F2" s="535" t="str">
        <f>H1</f>
        <v>December</v>
      </c>
    </row>
    <row r="3" spans="2:8" ht="11.25" customHeight="1">
      <c r="B3" s="508"/>
      <c r="C3" s="508"/>
      <c r="D3" s="508"/>
      <c r="E3" s="508"/>
      <c r="F3" s="508"/>
    </row>
    <row r="4" spans="2:8" ht="18">
      <c r="B4" s="596" t="str">
        <f ca="1">'GPlan-Translations'!C429</f>
        <v>Conquistas</v>
      </c>
      <c r="C4" s="606"/>
      <c r="D4" s="606"/>
      <c r="E4" s="606"/>
      <c r="F4" s="606"/>
    </row>
    <row r="5" spans="2:8" ht="18">
      <c r="B5" s="593"/>
      <c r="C5" s="593"/>
      <c r="D5" s="593"/>
      <c r="E5" s="593"/>
      <c r="F5" s="593"/>
    </row>
    <row r="6" spans="2:8" ht="18">
      <c r="B6" s="593"/>
      <c r="C6" s="593"/>
      <c r="D6" s="593"/>
      <c r="E6" s="593"/>
      <c r="F6" s="593"/>
    </row>
    <row r="7" spans="2:8" ht="18">
      <c r="B7" s="593"/>
      <c r="C7" s="593"/>
      <c r="D7" s="593"/>
      <c r="E7" s="593"/>
      <c r="F7" s="593"/>
    </row>
    <row r="8" spans="2:8" ht="18">
      <c r="B8" s="593"/>
      <c r="C8" s="593"/>
      <c r="D8" s="593"/>
      <c r="E8" s="593"/>
      <c r="F8" s="593"/>
    </row>
    <row r="9" spans="2:8" ht="18">
      <c r="B9" s="593"/>
      <c r="C9" s="593"/>
      <c r="D9" s="593"/>
      <c r="E9" s="593"/>
      <c r="F9" s="593"/>
    </row>
    <row r="10" spans="2:8" ht="11.25" customHeight="1">
      <c r="B10" s="300"/>
      <c r="C10" s="300"/>
      <c r="D10" s="300"/>
      <c r="E10" s="300"/>
      <c r="F10" s="300"/>
    </row>
    <row r="11" spans="2:8" ht="18">
      <c r="B11" s="596" t="str">
        <f ca="1">'GPlan-Translations'!C430</f>
        <v>Aprendizados</v>
      </c>
      <c r="C11" s="606"/>
      <c r="D11" s="606"/>
      <c r="E11" s="606"/>
      <c r="F11" s="606"/>
    </row>
    <row r="12" spans="2:8" ht="18">
      <c r="B12" s="593"/>
      <c r="C12" s="593"/>
      <c r="D12" s="593"/>
      <c r="E12" s="593"/>
      <c r="F12" s="593"/>
    </row>
    <row r="13" spans="2:8" ht="18">
      <c r="B13" s="593"/>
      <c r="C13" s="593"/>
      <c r="D13" s="593"/>
      <c r="E13" s="593"/>
      <c r="F13" s="593"/>
    </row>
    <row r="14" spans="2:8" ht="18">
      <c r="B14" s="593"/>
      <c r="C14" s="593"/>
      <c r="D14" s="593"/>
      <c r="E14" s="593"/>
      <c r="F14" s="593"/>
    </row>
    <row r="15" spans="2:8" ht="18">
      <c r="B15" s="593"/>
      <c r="C15" s="593"/>
      <c r="D15" s="593"/>
      <c r="E15" s="593"/>
      <c r="F15" s="593"/>
    </row>
    <row r="16" spans="2:8" ht="18">
      <c r="B16" s="593"/>
      <c r="C16" s="593"/>
      <c r="D16" s="593"/>
      <c r="E16" s="593"/>
      <c r="F16" s="593"/>
    </row>
    <row r="17" spans="2:6" ht="11.25" customHeight="1">
      <c r="B17" s="515"/>
      <c r="C17" s="515"/>
      <c r="D17" s="515"/>
      <c r="E17" s="515"/>
      <c r="F17" s="515"/>
    </row>
    <row r="18" spans="2:6" ht="18">
      <c r="B18" s="596" t="str">
        <f ca="1">'GPlan-Translations'!C431</f>
        <v>Hábitos a serem mudados</v>
      </c>
      <c r="C18" s="606"/>
      <c r="D18" s="606"/>
      <c r="E18" s="606"/>
      <c r="F18" s="606"/>
    </row>
    <row r="19" spans="2:6" ht="18">
      <c r="B19" s="593"/>
      <c r="C19" s="593"/>
      <c r="D19" s="593"/>
      <c r="E19" s="593"/>
      <c r="F19" s="593"/>
    </row>
    <row r="20" spans="2:6" ht="18">
      <c r="B20" s="593"/>
      <c r="C20" s="593"/>
      <c r="D20" s="593"/>
      <c r="E20" s="593"/>
      <c r="F20" s="593"/>
    </row>
    <row r="21" spans="2:6" ht="18">
      <c r="B21" s="593"/>
      <c r="C21" s="593"/>
      <c r="D21" s="593"/>
      <c r="E21" s="593"/>
      <c r="F21" s="593"/>
    </row>
    <row r="22" spans="2:6" ht="18">
      <c r="B22" s="593"/>
      <c r="C22" s="593"/>
      <c r="D22" s="593"/>
      <c r="E22" s="593"/>
      <c r="F22" s="593"/>
    </row>
    <row r="23" spans="2:6" ht="18">
      <c r="B23" s="593"/>
      <c r="C23" s="593"/>
      <c r="D23" s="593"/>
      <c r="E23" s="593"/>
      <c r="F23" s="593"/>
    </row>
    <row r="24" spans="2:6" ht="11.25" customHeight="1">
      <c r="B24" s="515"/>
      <c r="C24" s="515"/>
      <c r="D24" s="515"/>
      <c r="E24" s="515"/>
      <c r="F24" s="515"/>
    </row>
    <row r="25" spans="2:6" ht="18">
      <c r="B25" s="596" t="str">
        <f ca="1">'GPlan-Translations'!C432</f>
        <v>O que é preciso melhorar</v>
      </c>
      <c r="C25" s="606"/>
      <c r="D25" s="606"/>
      <c r="E25" s="606"/>
      <c r="F25" s="606"/>
    </row>
    <row r="26" spans="2:6" ht="18">
      <c r="B26" s="593"/>
      <c r="C26" s="593"/>
      <c r="D26" s="593"/>
      <c r="E26" s="593"/>
      <c r="F26" s="593"/>
    </row>
    <row r="27" spans="2:6" ht="18">
      <c r="B27" s="593"/>
      <c r="C27" s="593"/>
      <c r="D27" s="593"/>
      <c r="E27" s="593"/>
      <c r="F27" s="593"/>
    </row>
    <row r="28" spans="2:6" ht="18">
      <c r="B28" s="593"/>
      <c r="C28" s="593"/>
      <c r="D28" s="593"/>
      <c r="E28" s="593"/>
      <c r="F28" s="593"/>
    </row>
    <row r="29" spans="2:6" ht="18">
      <c r="B29" s="593"/>
      <c r="C29" s="593"/>
      <c r="D29" s="593"/>
      <c r="E29" s="593"/>
      <c r="F29" s="593"/>
    </row>
    <row r="30" spans="2:6" ht="18">
      <c r="B30" s="593"/>
      <c r="C30" s="593"/>
      <c r="D30" s="593"/>
      <c r="E30" s="593"/>
      <c r="F30" s="593"/>
    </row>
    <row r="31" spans="2:6" ht="11.25" customHeight="1">
      <c r="B31" s="515"/>
      <c r="C31" s="515"/>
      <c r="D31" s="515"/>
      <c r="E31" s="515"/>
      <c r="F31" s="515"/>
    </row>
    <row r="32" spans="2:6" ht="18">
      <c r="B32" s="596" t="str">
        <f ca="1">'GPlan-Translations'!C433</f>
        <v>Motivos para Agradecer</v>
      </c>
      <c r="C32" s="606"/>
      <c r="D32" s="606"/>
      <c r="E32" s="606"/>
      <c r="F32" s="606"/>
    </row>
    <row r="33" spans="2:6" ht="18">
      <c r="B33" s="593"/>
      <c r="C33" s="593"/>
      <c r="D33" s="593"/>
      <c r="E33" s="593"/>
      <c r="F33" s="593"/>
    </row>
    <row r="34" spans="2:6" ht="18">
      <c r="B34" s="593"/>
      <c r="C34" s="593"/>
      <c r="D34" s="593"/>
      <c r="E34" s="593"/>
      <c r="F34" s="593"/>
    </row>
    <row r="35" spans="2:6" ht="18">
      <c r="B35" s="593"/>
      <c r="C35" s="593"/>
      <c r="D35" s="593"/>
      <c r="E35" s="593"/>
      <c r="F35" s="593"/>
    </row>
    <row r="36" spans="2:6" ht="18">
      <c r="B36" s="593"/>
      <c r="C36" s="593"/>
      <c r="D36" s="593"/>
      <c r="E36" s="593"/>
      <c r="F36" s="593"/>
    </row>
    <row r="37" spans="2:6" ht="18">
      <c r="B37" s="593"/>
      <c r="C37" s="593"/>
      <c r="D37" s="593"/>
      <c r="E37" s="593"/>
      <c r="F37" s="593"/>
    </row>
    <row r="38" spans="2:6" ht="18" customHeight="1">
      <c r="B38" s="593"/>
      <c r="C38" s="593"/>
      <c r="D38" s="593"/>
      <c r="E38" s="593"/>
      <c r="F38" s="593"/>
    </row>
    <row r="39" spans="2:6" ht="11.25" customHeight="1">
      <c r="B39" s="517"/>
      <c r="C39" s="517"/>
      <c r="D39" s="517"/>
      <c r="E39" s="517"/>
      <c r="F39" s="517"/>
    </row>
    <row r="40" spans="2:6" ht="18">
      <c r="B40" s="599" t="str">
        <f ca="1">'GPlan-Translations'!C434</f>
        <v>Processos</v>
      </c>
      <c r="C40" s="533"/>
      <c r="D40" s="602"/>
      <c r="E40" s="533"/>
      <c r="F40" s="608" t="str">
        <f ca="1">'GPlan-Translations'!C436</f>
        <v>Cultura, Ética e Comportamento</v>
      </c>
    </row>
    <row r="41" spans="2:6" ht="18">
      <c r="B41" s="593"/>
      <c r="C41" s="583"/>
      <c r="D41" s="593"/>
      <c r="E41" s="583"/>
      <c r="F41" s="606"/>
    </row>
    <row r="42" spans="2:6" ht="18">
      <c r="B42" s="600"/>
      <c r="C42" s="583"/>
      <c r="D42" s="600"/>
      <c r="E42" s="583"/>
      <c r="F42" s="600"/>
    </row>
    <row r="43" spans="2:6" ht="18">
      <c r="B43" s="600"/>
      <c r="C43" s="583"/>
      <c r="D43" s="600"/>
      <c r="E43" s="583"/>
      <c r="F43" s="600"/>
    </row>
    <row r="44" spans="2:6" ht="18.75" thickBot="1">
      <c r="B44" s="529"/>
      <c r="C44" s="530"/>
      <c r="D44" s="529"/>
      <c r="E44" s="530"/>
      <c r="F44" s="529"/>
    </row>
    <row r="45" spans="2:6" ht="18">
      <c r="B45" s="583"/>
      <c r="C45" s="583"/>
      <c r="D45" s="531"/>
      <c r="E45" s="583"/>
      <c r="F45" s="531"/>
    </row>
    <row r="46" spans="2:6" ht="18">
      <c r="B46" s="593"/>
      <c r="C46" s="583"/>
      <c r="D46" s="593"/>
      <c r="E46" s="583"/>
      <c r="F46" s="593"/>
    </row>
    <row r="47" spans="2:6" ht="18">
      <c r="B47" s="593"/>
      <c r="C47" s="583"/>
      <c r="D47" s="593"/>
      <c r="E47" s="583"/>
      <c r="F47" s="593"/>
    </row>
    <row r="48" spans="2:6" ht="18">
      <c r="B48" s="607" t="str">
        <f ca="1">'GPlan-Translations'!C435</f>
        <v>Estruturas Organizacionais</v>
      </c>
      <c r="C48" s="528"/>
      <c r="D48" s="607"/>
      <c r="E48" s="528"/>
      <c r="F48" s="608" t="str">
        <f ca="1">'GPlan-Translations'!C437</f>
        <v>Princípios, Políticas e Frameworks</v>
      </c>
    </row>
    <row r="49" spans="2:6" ht="7.5" customHeight="1">
      <c r="B49" s="521"/>
      <c r="C49" s="521"/>
      <c r="D49" s="521"/>
      <c r="E49" s="520"/>
      <c r="F49" s="520"/>
    </row>
    <row r="50" spans="2:6" ht="12.75" hidden="1" customHeight="1"/>
    <row r="51" spans="2:6" ht="12.75" hidden="1" customHeight="1"/>
    <row r="52" spans="2:6" ht="12.75" hidden="1" customHeight="1"/>
    <row r="53" spans="2:6" ht="12.75" hidden="1" customHeight="1"/>
    <row r="54" spans="2:6" ht="12.75" hidden="1" customHeight="1"/>
    <row r="55" spans="2:6" ht="12.75" hidden="1" customHeight="1"/>
    <row r="56" spans="2:6" ht="12.75" hidden="1" customHeight="1"/>
    <row r="57" spans="2:6" ht="12.75" hidden="1" customHeight="1"/>
    <row r="58" spans="2:6" ht="12.75" hidden="1" customHeight="1"/>
    <row r="59" spans="2:6" ht="12.75" hidden="1" customHeight="1"/>
    <row r="60" spans="2:6" ht="12.75" hidden="1" customHeight="1"/>
    <row r="61" spans="2:6" ht="12.75" hidden="1" customHeight="1"/>
    <row r="62" spans="2:6" ht="12.75" hidden="1" customHeight="1"/>
    <row r="63" spans="2:6" ht="12.75" hidden="1" customHeight="1"/>
    <row r="64" spans="2:6" ht="12.75" hidden="1" customHeight="1"/>
    <row r="65" ht="12.75" hidden="1" customHeight="1"/>
    <row r="66" ht="12.75" hidden="1"/>
    <row r="67" ht="12.75" hidden="1"/>
    <row r="68" ht="12.75" hidden="1"/>
    <row r="69" ht="12.75" hidden="1"/>
    <row r="70" ht="12.75" hidden="1"/>
    <row r="71" ht="12.75" hidden="1"/>
    <row r="72" ht="12.75" hidden="1"/>
  </sheetData>
  <pageMargins left="0.19685039370078741" right="0.19685039370078741" top="0.19685039370078741" bottom="0.19685039370078741" header="0.11811023622047245" footer="0.11811023622047245"/>
  <pageSetup paperSize="9" scale="99" fitToHeight="0" pageOrder="overThenDown"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638D-289A-42B2-9474-FBD9C60DFB32}">
  <sheetPr codeName="wksWheelOfLife">
    <pageSetUpPr fitToPage="1"/>
  </sheetPr>
  <dimension ref="A1:M47"/>
  <sheetViews>
    <sheetView showGridLines="0" showRowColHeaders="0" workbookViewId="0"/>
  </sheetViews>
  <sheetFormatPr defaultColWidth="9.140625" defaultRowHeight="12.75" customHeight="1" zeroHeight="1"/>
  <cols>
    <col min="1" max="1" width="11.28515625" style="5" customWidth="1"/>
    <col min="2" max="2" width="7.140625" style="5" customWidth="1"/>
    <col min="3" max="3" width="4.28515625" style="5" customWidth="1"/>
    <col min="4" max="4" width="1.42578125" style="5" customWidth="1"/>
    <col min="5" max="5" width="20" style="5" customWidth="1"/>
    <col min="6" max="6" width="1.42578125" style="5" customWidth="1"/>
    <col min="7" max="7" width="20" style="5" customWidth="1"/>
    <col min="8" max="8" width="1.42578125" style="5" customWidth="1"/>
    <col min="9" max="9" width="4.28515625" style="5" customWidth="1"/>
    <col min="10" max="10" width="7.140625" style="5" customWidth="1"/>
    <col min="11" max="11" width="11.28515625" style="5" customWidth="1"/>
    <col min="12" max="12" width="12.7109375" style="5" customWidth="1"/>
    <col min="13" max="13" width="10" style="5" customWidth="1"/>
    <col min="14" max="227" width="9.140625" style="5" customWidth="1"/>
    <col min="228" max="16384" width="9.140625" style="5"/>
  </cols>
  <sheetData>
    <row r="1" spans="1:13" ht="19.5">
      <c r="A1" s="293"/>
      <c r="B1" s="293"/>
      <c r="C1" s="293"/>
      <c r="D1" s="293"/>
      <c r="E1" s="296"/>
      <c r="F1" s="296"/>
      <c r="G1" s="7"/>
      <c r="H1" s="7"/>
      <c r="I1" s="33"/>
      <c r="J1" s="33"/>
      <c r="K1" s="33"/>
      <c r="M1" s="553" t="s">
        <v>524</v>
      </c>
    </row>
    <row r="2" spans="1:13" ht="24.75">
      <c r="A2" s="534" t="str">
        <f>M1</f>
        <v>January</v>
      </c>
      <c r="C2" s="297"/>
      <c r="D2" s="297"/>
      <c r="E2" s="298"/>
      <c r="F2" s="298"/>
      <c r="G2" s="298"/>
      <c r="H2" s="298"/>
      <c r="I2" s="299"/>
      <c r="J2" s="299"/>
      <c r="K2" s="535" t="str">
        <f ca="1">'GPlan-Translations'!C307</f>
        <v>Roda da Vida</v>
      </c>
    </row>
    <row r="3" spans="1:13" customFormat="1" ht="9" customHeight="1"/>
    <row r="4" spans="1:13" ht="18" customHeight="1">
      <c r="A4" s="724" t="str">
        <f ca="1">'GPlan-Translations'!C321</f>
        <v>Qualidade 
de Vida</v>
      </c>
      <c r="B4" s="724"/>
      <c r="C4" s="724"/>
      <c r="D4" s="536"/>
      <c r="E4" s="725" t="str">
        <f ca="1">'GPlan-Translations'!C324</f>
        <v>Espiritualidade</v>
      </c>
      <c r="F4" s="508"/>
      <c r="G4" s="725" t="str">
        <f ca="1">'GPlan-Translations'!C310</f>
        <v>Equilíbrio 
Emocional</v>
      </c>
      <c r="H4" s="724" t="str">
        <f ca="1">'GPlan-Translations'!C309</f>
        <v>Pessoal</v>
      </c>
      <c r="I4" s="724"/>
      <c r="J4" s="724"/>
      <c r="K4" s="724"/>
    </row>
    <row r="5" spans="1:13" ht="18">
      <c r="A5" s="724"/>
      <c r="B5" s="724"/>
      <c r="C5" s="724"/>
      <c r="D5" s="536"/>
      <c r="E5" s="725"/>
      <c r="F5" s="508"/>
      <c r="G5" s="725"/>
      <c r="H5" s="724"/>
      <c r="I5" s="724"/>
      <c r="J5" s="724"/>
      <c r="K5" s="724"/>
    </row>
    <row r="6" spans="1:13" ht="18">
      <c r="A6" s="724"/>
      <c r="B6" s="724"/>
      <c r="C6" s="724"/>
      <c r="D6" s="536"/>
      <c r="E6" s="508"/>
      <c r="F6" s="508"/>
      <c r="G6" s="537"/>
      <c r="H6" s="724"/>
      <c r="I6" s="724"/>
      <c r="J6" s="724"/>
      <c r="K6" s="724"/>
    </row>
    <row r="7" spans="1:13" ht="18">
      <c r="A7" s="726" t="str">
        <f ca="1">'GPlan-Translations'!C323</f>
        <v>Hobbies, 
Diversão 
e Lazer</v>
      </c>
      <c r="B7" s="726"/>
      <c r="C7" s="538"/>
      <c r="D7" s="536"/>
      <c r="E7" s="508"/>
      <c r="F7" s="508"/>
      <c r="G7" s="539"/>
      <c r="H7" s="540"/>
      <c r="I7" s="540"/>
      <c r="J7" s="726" t="str">
        <f ca="1">'GPlan-Translations'!C311</f>
        <v>Auto Conhecimento 
e
Desenvolvi-mento</v>
      </c>
      <c r="K7" s="726"/>
    </row>
    <row r="8" spans="1:13" ht="18" customHeight="1">
      <c r="A8" s="726"/>
      <c r="B8" s="726"/>
      <c r="C8" s="538"/>
      <c r="D8" s="508"/>
      <c r="E8" s="508"/>
      <c r="F8" s="508"/>
      <c r="G8" s="508"/>
      <c r="H8" s="508"/>
      <c r="J8" s="726"/>
      <c r="K8" s="726"/>
    </row>
    <row r="9" spans="1:13" ht="18" customHeight="1">
      <c r="A9" s="726"/>
      <c r="B9" s="726"/>
      <c r="C9" s="538"/>
      <c r="D9" s="508"/>
      <c r="E9" s="508"/>
      <c r="F9" s="508"/>
      <c r="G9" s="508"/>
      <c r="H9" s="508"/>
      <c r="I9" s="541"/>
      <c r="J9" s="726"/>
      <c r="K9" s="726"/>
    </row>
    <row r="10" spans="1:13" ht="18" customHeight="1">
      <c r="A10" s="726"/>
      <c r="B10" s="726"/>
      <c r="C10" s="538"/>
      <c r="D10" s="508"/>
      <c r="E10" s="508"/>
      <c r="F10" s="508"/>
      <c r="G10" s="508"/>
      <c r="H10" s="508"/>
      <c r="I10" s="541"/>
      <c r="J10" s="726"/>
      <c r="K10" s="726"/>
    </row>
    <row r="11" spans="1:13" ht="18" customHeight="1">
      <c r="A11" s="508"/>
      <c r="B11" s="508"/>
      <c r="C11" s="508"/>
      <c r="D11" s="508"/>
      <c r="E11" s="508"/>
      <c r="F11" s="508"/>
      <c r="G11" s="508"/>
      <c r="H11" s="508"/>
      <c r="I11" s="541"/>
      <c r="J11" s="541"/>
      <c r="K11" s="542"/>
    </row>
    <row r="12" spans="1:13" ht="18">
      <c r="A12" s="728" t="str">
        <f ca="1">'GPlan-Translations'!C322</f>
        <v>Casa e 
Ambiente</v>
      </c>
      <c r="B12" s="543"/>
      <c r="C12" s="508"/>
      <c r="D12" s="508"/>
      <c r="E12" s="508"/>
      <c r="F12" s="508"/>
      <c r="G12" s="508"/>
      <c r="H12" s="508"/>
      <c r="I12" s="508"/>
      <c r="J12" s="508"/>
      <c r="K12" s="729" t="str">
        <f ca="1">'GPlan-Translations'!C312</f>
        <v>Saúde e Disposição</v>
      </c>
    </row>
    <row r="13" spans="1:13" ht="18" customHeight="1">
      <c r="A13" s="728"/>
      <c r="B13" s="543"/>
      <c r="C13" s="508"/>
      <c r="D13" s="508"/>
      <c r="E13" s="508"/>
      <c r="F13" s="508"/>
      <c r="G13" s="508"/>
      <c r="H13" s="508"/>
      <c r="I13" s="508"/>
      <c r="J13" s="508"/>
      <c r="K13" s="729"/>
    </row>
    <row r="14" spans="1:13" ht="18">
      <c r="A14" s="728"/>
      <c r="B14" s="543"/>
      <c r="C14" s="508"/>
      <c r="D14" s="508"/>
      <c r="E14" s="508"/>
      <c r="F14" s="508"/>
      <c r="G14" s="508"/>
      <c r="H14" s="508"/>
      <c r="I14" s="508"/>
      <c r="J14" s="508"/>
      <c r="K14" s="729"/>
    </row>
    <row r="15" spans="1:13" ht="18">
      <c r="A15" s="728"/>
      <c r="B15" s="543"/>
      <c r="C15" s="508"/>
      <c r="D15" s="508"/>
      <c r="E15" s="508"/>
      <c r="F15" s="508"/>
      <c r="G15" s="508"/>
      <c r="H15" s="508"/>
      <c r="I15" s="508"/>
      <c r="J15" s="508"/>
      <c r="K15" s="729"/>
    </row>
    <row r="16" spans="1:13" ht="18" customHeight="1">
      <c r="A16" s="728"/>
      <c r="B16" s="543"/>
      <c r="C16" s="508"/>
      <c r="D16" s="508"/>
      <c r="E16" s="508"/>
      <c r="F16" s="508"/>
      <c r="G16" s="508"/>
      <c r="H16" s="508"/>
      <c r="I16" s="508"/>
      <c r="J16" s="508"/>
      <c r="K16" s="729"/>
    </row>
    <row r="17" spans="1:11" ht="18" customHeight="1">
      <c r="A17" s="728" t="str">
        <f ca="1">'GPlan-Translations'!C320</f>
        <v>Família</v>
      </c>
      <c r="B17" s="543"/>
      <c r="C17" s="508"/>
      <c r="D17" s="508"/>
      <c r="E17" s="508"/>
      <c r="F17" s="508"/>
      <c r="G17" s="508"/>
      <c r="H17" s="508"/>
      <c r="I17" s="508"/>
      <c r="J17" s="508"/>
      <c r="K17" s="729" t="str">
        <f ca="1">'GPlan-Translations'!C314</f>
        <v>Trabalho e Carreira</v>
      </c>
    </row>
    <row r="18" spans="1:11" ht="18" customHeight="1">
      <c r="A18" s="728"/>
      <c r="B18" s="543"/>
      <c r="C18" s="508"/>
      <c r="D18" s="508"/>
      <c r="E18" s="508"/>
      <c r="F18" s="508"/>
      <c r="G18" s="508"/>
      <c r="H18" s="508"/>
      <c r="I18" s="508"/>
      <c r="J18" s="508"/>
      <c r="K18" s="729"/>
    </row>
    <row r="19" spans="1:11" ht="18" customHeight="1">
      <c r="A19" s="728"/>
      <c r="B19" s="543"/>
      <c r="C19" s="508"/>
      <c r="D19" s="508"/>
      <c r="E19" s="508"/>
      <c r="F19" s="508"/>
      <c r="G19" s="508"/>
      <c r="H19" s="508"/>
      <c r="I19" s="508"/>
      <c r="J19" s="508"/>
      <c r="K19" s="729"/>
    </row>
    <row r="20" spans="1:11" ht="18">
      <c r="A20" s="728"/>
      <c r="B20" s="543"/>
      <c r="C20" s="508"/>
      <c r="D20" s="508"/>
      <c r="E20" s="508"/>
      <c r="F20" s="508"/>
      <c r="G20" s="508"/>
      <c r="H20" s="508"/>
      <c r="I20" s="508"/>
      <c r="J20" s="508"/>
      <c r="K20" s="729"/>
    </row>
    <row r="21" spans="1:11" ht="18">
      <c r="A21" s="728"/>
      <c r="B21" s="543"/>
      <c r="C21" s="508"/>
      <c r="D21" s="508"/>
      <c r="E21" s="508"/>
      <c r="F21" s="508"/>
      <c r="G21" s="508"/>
      <c r="H21" s="508"/>
      <c r="I21" s="508"/>
      <c r="J21" s="508"/>
      <c r="K21" s="729"/>
    </row>
    <row r="22" spans="1:11" ht="18">
      <c r="A22" s="508"/>
      <c r="B22" s="508"/>
      <c r="C22" s="508"/>
      <c r="D22" s="508"/>
      <c r="E22" s="508"/>
      <c r="F22" s="508"/>
      <c r="G22" s="508"/>
      <c r="H22" s="508"/>
      <c r="I22" s="508"/>
      <c r="J22" s="508"/>
      <c r="K22" s="508"/>
    </row>
    <row r="23" spans="1:11" ht="18" customHeight="1">
      <c r="A23" s="726" t="str">
        <f ca="1">'GPlan-Translations'!C319</f>
        <v>Relaciona-mento 
Amoroso</v>
      </c>
      <c r="B23" s="726"/>
      <c r="C23" s="508"/>
      <c r="D23" s="508"/>
      <c r="E23" s="508"/>
      <c r="F23" s="508"/>
      <c r="G23" s="508"/>
      <c r="H23" s="508"/>
      <c r="I23" s="508"/>
      <c r="J23" s="726" t="str">
        <f ca="1">'GPlan-Translations'!C315</f>
        <v>Finanças</v>
      </c>
      <c r="K23" s="726"/>
    </row>
    <row r="24" spans="1:11" ht="18" customHeight="1">
      <c r="A24" s="726"/>
      <c r="B24" s="726"/>
      <c r="C24" s="544"/>
      <c r="D24" s="508"/>
      <c r="E24" s="508"/>
      <c r="F24" s="508"/>
      <c r="G24" s="508"/>
      <c r="H24" s="508"/>
      <c r="I24" s="508"/>
      <c r="J24" s="726" t="s">
        <v>1880</v>
      </c>
      <c r="K24" s="726"/>
    </row>
    <row r="25" spans="1:11" ht="18">
      <c r="A25" s="726"/>
      <c r="B25" s="726"/>
      <c r="C25" s="544"/>
      <c r="D25" s="508"/>
      <c r="E25" s="508"/>
      <c r="F25" s="508"/>
      <c r="G25" s="508"/>
      <c r="H25" s="508"/>
      <c r="I25" s="508"/>
      <c r="J25" s="726"/>
      <c r="K25" s="726"/>
    </row>
    <row r="26" spans="1:11" ht="18" customHeight="1">
      <c r="A26" s="726"/>
      <c r="B26" s="726"/>
      <c r="C26" s="544"/>
      <c r="E26" s="508"/>
      <c r="F26" s="508"/>
      <c r="G26" s="508"/>
      <c r="I26" s="545"/>
      <c r="J26" s="726"/>
      <c r="K26" s="726"/>
    </row>
    <row r="27" spans="1:11" ht="18">
      <c r="A27" s="724" t="str">
        <f ca="1">'GPlan-Translations'!C317</f>
        <v>Relaciona-mentos</v>
      </c>
      <c r="B27" s="724"/>
      <c r="C27" s="724"/>
      <c r="D27" s="724"/>
      <c r="E27" s="508"/>
      <c r="F27" s="508"/>
      <c r="G27" s="508"/>
      <c r="H27" s="727" t="str">
        <f ca="1">'GPlan-Translations'!C313</f>
        <v>Profissional</v>
      </c>
      <c r="I27" s="727"/>
      <c r="J27" s="727"/>
      <c r="K27" s="727"/>
    </row>
    <row r="28" spans="1:11" ht="18" customHeight="1">
      <c r="A28" s="724"/>
      <c r="B28" s="724"/>
      <c r="C28" s="724"/>
      <c r="D28" s="724"/>
      <c r="E28" s="726" t="str">
        <f ca="1">'GPlan-Translations'!C318</f>
        <v>Vida Social e Amigos</v>
      </c>
      <c r="F28" s="508"/>
      <c r="G28" s="726" t="str">
        <f ca="1">'GPlan-Translations'!C316</f>
        <v>Contribuição 
Social</v>
      </c>
      <c r="H28" s="727"/>
      <c r="I28" s="727"/>
      <c r="J28" s="727"/>
      <c r="K28" s="727"/>
    </row>
    <row r="29" spans="1:11" ht="18">
      <c r="A29" s="724"/>
      <c r="B29" s="724"/>
      <c r="C29" s="724"/>
      <c r="D29" s="724"/>
      <c r="E29" s="726"/>
      <c r="F29" s="508"/>
      <c r="G29" s="726"/>
      <c r="H29" s="727"/>
      <c r="I29" s="727"/>
      <c r="J29" s="727"/>
      <c r="K29" s="727"/>
    </row>
    <row r="30" spans="1:11" ht="24" customHeight="1">
      <c r="A30" s="300"/>
      <c r="B30" s="300"/>
      <c r="C30" s="300"/>
      <c r="D30" s="300"/>
      <c r="E30" s="300"/>
      <c r="F30" s="508"/>
      <c r="G30" s="300"/>
      <c r="H30" s="300"/>
      <c r="I30" s="300"/>
      <c r="J30" s="300"/>
      <c r="K30" s="300"/>
    </row>
    <row r="31" spans="1:11" ht="18" customHeight="1">
      <c r="A31" s="609" t="str">
        <f ca="1">'GPlan-Translations'!C325</f>
        <v>Qualidade 
de Vida</v>
      </c>
      <c r="B31" s="610"/>
      <c r="C31" s="610"/>
      <c r="D31" s="610"/>
      <c r="E31" s="610"/>
      <c r="F31" s="612"/>
      <c r="G31" s="609"/>
      <c r="H31" s="610"/>
      <c r="I31" s="610"/>
      <c r="J31" s="610"/>
      <c r="K31" s="610"/>
    </row>
    <row r="32" spans="1:11" ht="18" customHeight="1">
      <c r="A32" s="610"/>
      <c r="B32" s="610"/>
      <c r="C32" s="610"/>
      <c r="D32" s="610"/>
      <c r="E32" s="610"/>
      <c r="F32" s="613"/>
      <c r="G32" s="610"/>
      <c r="H32" s="610"/>
      <c r="I32" s="610"/>
      <c r="J32" s="610"/>
      <c r="K32" s="610"/>
    </row>
    <row r="33" spans="1:11" ht="18" customHeight="1">
      <c r="A33" s="611"/>
      <c r="B33" s="611"/>
      <c r="C33" s="611"/>
      <c r="D33" s="610"/>
      <c r="E33" s="611"/>
      <c r="F33" s="613"/>
      <c r="G33" s="611"/>
      <c r="H33" s="611"/>
      <c r="I33" s="611"/>
      <c r="J33" s="610"/>
      <c r="K33" s="611"/>
    </row>
    <row r="34" spans="1:11" ht="18" customHeight="1">
      <c r="A34" s="611"/>
      <c r="B34" s="611"/>
      <c r="C34" s="611"/>
      <c r="D34" s="611"/>
      <c r="E34" s="611"/>
      <c r="F34" s="528"/>
      <c r="G34" s="611"/>
      <c r="H34" s="611"/>
      <c r="I34" s="611"/>
      <c r="J34" s="611"/>
      <c r="K34" s="611"/>
    </row>
    <row r="35" spans="1:11" ht="18" customHeight="1">
      <c r="A35" s="609" t="str">
        <f ca="1">'GPlan-Translations'!C326</f>
        <v>Pessoal</v>
      </c>
      <c r="B35" s="610"/>
      <c r="C35" s="610"/>
      <c r="D35" s="610"/>
      <c r="E35" s="610"/>
      <c r="F35" s="612"/>
      <c r="G35" s="609"/>
      <c r="H35" s="610"/>
      <c r="I35" s="610"/>
      <c r="J35" s="610"/>
      <c r="K35" s="610"/>
    </row>
    <row r="36" spans="1:11" ht="18" customHeight="1">
      <c r="A36" s="611"/>
      <c r="B36" s="611"/>
      <c r="C36" s="611"/>
      <c r="D36" s="610"/>
      <c r="E36" s="611"/>
      <c r="F36" s="613"/>
      <c r="G36" s="611"/>
      <c r="H36" s="611"/>
      <c r="I36" s="611"/>
      <c r="J36" s="610"/>
      <c r="K36" s="611"/>
    </row>
    <row r="37" spans="1:11" ht="18" customHeight="1">
      <c r="A37" s="611"/>
      <c r="B37" s="611"/>
      <c r="C37" s="611"/>
      <c r="D37" s="610"/>
      <c r="E37" s="611"/>
      <c r="F37" s="613"/>
      <c r="G37" s="611"/>
      <c r="H37" s="611"/>
      <c r="I37" s="611"/>
      <c r="J37" s="610"/>
      <c r="K37" s="611"/>
    </row>
    <row r="38" spans="1:11" ht="18" customHeight="1">
      <c r="A38" s="611"/>
      <c r="B38" s="611"/>
      <c r="C38" s="611"/>
      <c r="D38" s="611"/>
      <c r="E38" s="611"/>
      <c r="F38" s="528"/>
      <c r="G38" s="611"/>
      <c r="H38" s="611"/>
      <c r="I38" s="611"/>
      <c r="J38" s="611"/>
      <c r="K38" s="611"/>
    </row>
    <row r="39" spans="1:11" ht="18" customHeight="1">
      <c r="A39" s="609" t="str">
        <f ca="1">'GPlan-Translations'!C327</f>
        <v>Profissional</v>
      </c>
      <c r="B39" s="610"/>
      <c r="C39" s="610"/>
      <c r="D39" s="610"/>
      <c r="E39" s="610"/>
      <c r="F39" s="612"/>
      <c r="G39" s="609"/>
      <c r="H39" s="610"/>
      <c r="I39" s="610"/>
      <c r="J39" s="610"/>
      <c r="K39" s="610"/>
    </row>
    <row r="40" spans="1:11" ht="18" customHeight="1">
      <c r="A40" s="610"/>
      <c r="B40" s="610"/>
      <c r="C40" s="610"/>
      <c r="D40" s="610"/>
      <c r="E40" s="610"/>
      <c r="F40" s="613"/>
      <c r="G40" s="610"/>
      <c r="H40" s="610"/>
      <c r="I40" s="610"/>
      <c r="J40" s="610"/>
      <c r="K40" s="610"/>
    </row>
    <row r="41" spans="1:11" ht="18" customHeight="1">
      <c r="A41" s="611"/>
      <c r="B41" s="611"/>
      <c r="C41" s="611"/>
      <c r="D41" s="610"/>
      <c r="E41" s="611"/>
      <c r="F41" s="613"/>
      <c r="G41" s="611"/>
      <c r="H41" s="611"/>
      <c r="I41" s="611"/>
      <c r="J41" s="610"/>
      <c r="K41" s="611"/>
    </row>
    <row r="42" spans="1:11" ht="18" customHeight="1">
      <c r="A42" s="611"/>
      <c r="B42" s="611"/>
      <c r="C42" s="611"/>
      <c r="D42" s="611"/>
      <c r="E42" s="611"/>
      <c r="F42" s="528"/>
      <c r="G42" s="611"/>
      <c r="H42" s="611"/>
      <c r="I42" s="611"/>
      <c r="J42" s="611"/>
      <c r="K42" s="611"/>
    </row>
    <row r="43" spans="1:11" ht="18" customHeight="1">
      <c r="A43" s="609" t="str">
        <f ca="1">'GPlan-Translations'!C328</f>
        <v>Relacionamentos</v>
      </c>
      <c r="B43" s="610"/>
      <c r="C43" s="610"/>
      <c r="D43" s="610"/>
      <c r="E43" s="610"/>
      <c r="F43" s="612"/>
      <c r="G43" s="609"/>
      <c r="H43" s="610"/>
      <c r="I43" s="610"/>
      <c r="J43" s="610"/>
      <c r="K43" s="610"/>
    </row>
    <row r="44" spans="1:11" ht="18" customHeight="1">
      <c r="A44" s="610"/>
      <c r="B44" s="610"/>
      <c r="C44" s="610"/>
      <c r="D44" s="610"/>
      <c r="E44" s="610"/>
      <c r="F44" s="613"/>
      <c r="G44" s="610"/>
      <c r="H44" s="610"/>
      <c r="I44" s="610"/>
      <c r="J44" s="610"/>
      <c r="K44" s="610"/>
    </row>
    <row r="45" spans="1:11" ht="18" customHeight="1">
      <c r="A45" s="611"/>
      <c r="B45" s="611"/>
      <c r="C45" s="611"/>
      <c r="D45" s="610"/>
      <c r="E45" s="611"/>
      <c r="F45" s="613"/>
      <c r="G45" s="611"/>
      <c r="H45" s="611"/>
      <c r="I45" s="611"/>
      <c r="J45" s="610"/>
      <c r="K45" s="611"/>
    </row>
    <row r="46" spans="1:11" ht="18" customHeight="1">
      <c r="A46" s="611"/>
      <c r="B46" s="611"/>
      <c r="C46" s="611"/>
      <c r="D46" s="611"/>
      <c r="E46" s="611"/>
      <c r="F46" s="528"/>
      <c r="G46" s="611"/>
      <c r="H46" s="611"/>
      <c r="I46" s="611"/>
      <c r="J46" s="611"/>
      <c r="K46" s="611"/>
    </row>
    <row r="47" spans="1:11"/>
  </sheetData>
  <mergeCells count="16">
    <mergeCell ref="A27:D29"/>
    <mergeCell ref="H27:K29"/>
    <mergeCell ref="E28:E29"/>
    <mergeCell ref="G28:G29"/>
    <mergeCell ref="A12:A16"/>
    <mergeCell ref="K12:K16"/>
    <mergeCell ref="A17:A21"/>
    <mergeCell ref="K17:K21"/>
    <mergeCell ref="A23:B26"/>
    <mergeCell ref="J23:K26"/>
    <mergeCell ref="A4:C6"/>
    <mergeCell ref="E4:E5"/>
    <mergeCell ref="G4:G5"/>
    <mergeCell ref="H4:K6"/>
    <mergeCell ref="A7:B10"/>
    <mergeCell ref="J7:K10"/>
  </mergeCells>
  <pageMargins left="0.19685039370078741" right="0.19685039370078741" top="0.19685039370078741" bottom="0.19685039370078741" header="0.11811023622047245" footer="0.11811023622047245"/>
  <pageSetup paperSize="9" scale="98" pageOrder="overThenDown"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4A15-5611-48E2-B357-FF98FCDAC238}">
  <sheetPr codeName="wksPrioritization">
    <pageSetUpPr fitToPage="1"/>
  </sheetPr>
  <dimension ref="B1:AE51"/>
  <sheetViews>
    <sheetView showGridLines="0" showRowColHeaders="0" zoomScaleNormal="100" workbookViewId="0"/>
  </sheetViews>
  <sheetFormatPr defaultColWidth="9.140625" defaultRowHeight="15"/>
  <cols>
    <col min="1" max="1" width="5.7109375" customWidth="1"/>
    <col min="2" max="29" width="3.85546875" customWidth="1"/>
    <col min="30" max="30" width="3.7109375" customWidth="1"/>
    <col min="31" max="62" width="9.140625" customWidth="1"/>
  </cols>
  <sheetData>
    <row r="1" spans="2:31" ht="19.5" customHeight="1">
      <c r="B1" s="5"/>
      <c r="C1" s="5"/>
      <c r="D1" s="5"/>
      <c r="E1" s="5"/>
      <c r="F1" s="5"/>
      <c r="G1" s="5"/>
      <c r="H1" s="5"/>
      <c r="I1" s="5"/>
      <c r="J1" s="5"/>
      <c r="K1" s="5"/>
      <c r="L1" s="5"/>
      <c r="M1" s="5"/>
      <c r="N1" s="5"/>
      <c r="O1" s="5"/>
      <c r="P1" s="5"/>
      <c r="Q1" s="5"/>
      <c r="R1" s="5"/>
      <c r="S1" s="5"/>
      <c r="T1" s="5"/>
      <c r="U1" s="5"/>
      <c r="W1" s="273"/>
      <c r="X1" s="273"/>
      <c r="Y1" s="273"/>
      <c r="Z1" s="273"/>
      <c r="AA1" s="273"/>
      <c r="AB1" s="273"/>
      <c r="AC1" s="5"/>
      <c r="AD1" s="74"/>
      <c r="AE1" s="553" t="s">
        <v>524</v>
      </c>
    </row>
    <row r="2" spans="2:31" ht="24.75">
      <c r="B2" s="108"/>
      <c r="C2" s="546" t="str">
        <f ca="1">'GPlan-Translations'!C440</f>
        <v>Priorização de Tarefas</v>
      </c>
      <c r="D2" s="547"/>
      <c r="E2" s="5"/>
      <c r="F2" s="5"/>
      <c r="G2" s="5"/>
      <c r="H2" s="5"/>
      <c r="I2" s="5"/>
      <c r="J2" s="5"/>
      <c r="K2" s="105"/>
      <c r="L2" s="547"/>
      <c r="M2" s="547"/>
      <c r="N2" s="5"/>
      <c r="O2" s="5"/>
      <c r="P2" s="548"/>
      <c r="Q2" s="5"/>
      <c r="R2" s="5"/>
      <c r="S2" s="5"/>
      <c r="T2" s="105"/>
      <c r="U2" s="547"/>
      <c r="V2" s="273"/>
      <c r="W2" s="273"/>
      <c r="X2" s="273"/>
      <c r="Y2" s="273"/>
      <c r="Z2" s="273"/>
      <c r="AA2" s="273"/>
      <c r="AB2" s="549" t="str">
        <f>AE1</f>
        <v>January</v>
      </c>
      <c r="AC2" s="5"/>
      <c r="AD2" s="104"/>
    </row>
    <row r="3" spans="2:31" ht="12.75" customHeight="1">
      <c r="B3" s="107"/>
      <c r="C3" s="547" t="str">
        <f ca="1">'GPlan-Translations'!C441</f>
        <v>(Legado do mês anterior, novas atribuições, e resoluções para este mês)</v>
      </c>
      <c r="D3" s="547"/>
      <c r="E3" s="5"/>
      <c r="F3" s="5"/>
      <c r="G3" s="5"/>
      <c r="H3" s="5"/>
      <c r="I3" s="5"/>
      <c r="J3" s="5"/>
      <c r="K3" s="105"/>
      <c r="L3" s="547"/>
      <c r="M3" s="547"/>
      <c r="N3" s="5"/>
      <c r="O3" s="5"/>
      <c r="P3" s="5"/>
      <c r="Q3" s="5"/>
      <c r="R3" s="5"/>
      <c r="S3" s="5"/>
      <c r="T3" s="105"/>
      <c r="U3" s="547"/>
      <c r="V3" s="547"/>
      <c r="W3" s="5"/>
      <c r="X3" s="5"/>
      <c r="Y3" s="5"/>
      <c r="Z3" s="5"/>
      <c r="AA3" s="5"/>
      <c r="AB3" s="5"/>
      <c r="AC3" s="5"/>
      <c r="AD3" s="104"/>
    </row>
    <row r="4" spans="2:31" ht="20.25" thickBot="1">
      <c r="B4" s="5"/>
      <c r="C4" s="742" t="str">
        <f ca="1">'GPlan-Translations'!C442</f>
        <v>Urgente</v>
      </c>
      <c r="D4" s="742"/>
      <c r="E4" s="742"/>
      <c r="F4" s="742"/>
      <c r="G4" s="742"/>
      <c r="H4" s="742"/>
      <c r="I4" s="742"/>
      <c r="J4" s="742"/>
      <c r="K4" s="742"/>
      <c r="L4" s="742"/>
      <c r="M4" s="614" t="s">
        <v>1883</v>
      </c>
      <c r="N4" s="614" t="s">
        <v>1884</v>
      </c>
      <c r="O4" s="614" t="s">
        <v>585</v>
      </c>
      <c r="P4" s="731" t="s">
        <v>1885</v>
      </c>
      <c r="Q4" s="731"/>
      <c r="R4" s="739" t="str">
        <f ca="1">'GPlan-Translations'!C443</f>
        <v>Não Urgente</v>
      </c>
      <c r="S4" s="740"/>
      <c r="T4" s="740"/>
      <c r="U4" s="740"/>
      <c r="V4" s="740"/>
      <c r="W4" s="740"/>
      <c r="X4" s="740"/>
      <c r="Y4" s="740"/>
      <c r="Z4" s="740"/>
      <c r="AA4" s="740"/>
      <c r="AB4" s="740"/>
      <c r="AC4" s="5"/>
      <c r="AD4" s="74"/>
    </row>
    <row r="5" spans="2:31" ht="18" customHeight="1">
      <c r="B5" s="732" t="str">
        <f ca="1">'GPlan-Translations'!C444</f>
        <v>Importante</v>
      </c>
      <c r="C5" s="656"/>
      <c r="D5" s="657"/>
      <c r="E5" s="657"/>
      <c r="F5" s="657"/>
      <c r="G5" s="657"/>
      <c r="H5" s="657"/>
      <c r="I5" s="657"/>
      <c r="J5" s="657"/>
      <c r="K5" s="657"/>
      <c r="L5" s="664"/>
      <c r="M5" s="665"/>
      <c r="N5" s="665"/>
      <c r="O5" s="665"/>
      <c r="P5" s="666"/>
      <c r="Q5" s="658"/>
      <c r="R5" s="656"/>
      <c r="S5" s="657"/>
      <c r="T5" s="657"/>
      <c r="U5" s="657"/>
      <c r="V5" s="657"/>
      <c r="W5" s="657"/>
      <c r="X5" s="657"/>
      <c r="Y5" s="657"/>
      <c r="Z5" s="657"/>
      <c r="AA5" s="657"/>
      <c r="AB5" s="658"/>
      <c r="AC5" s="5"/>
      <c r="AD5" s="74"/>
    </row>
    <row r="6" spans="2:31" ht="18" customHeight="1">
      <c r="B6" s="733"/>
      <c r="C6" s="659"/>
      <c r="D6" s="597"/>
      <c r="E6" s="597"/>
      <c r="F6" s="597"/>
      <c r="G6" s="597"/>
      <c r="H6" s="597"/>
      <c r="I6" s="597"/>
      <c r="J6" s="597"/>
      <c r="K6" s="597"/>
      <c r="L6" s="617"/>
      <c r="M6" s="615"/>
      <c r="N6" s="615"/>
      <c r="O6" s="615"/>
      <c r="P6" s="616"/>
      <c r="Q6" s="660"/>
      <c r="R6" s="659"/>
      <c r="S6" s="597"/>
      <c r="T6" s="597"/>
      <c r="U6" s="597"/>
      <c r="V6" s="597"/>
      <c r="W6" s="597"/>
      <c r="X6" s="597"/>
      <c r="Y6" s="597"/>
      <c r="Z6" s="597"/>
      <c r="AA6" s="597"/>
      <c r="AB6" s="660"/>
      <c r="AC6" s="5"/>
      <c r="AD6" s="74"/>
    </row>
    <row r="7" spans="2:31" ht="18" customHeight="1">
      <c r="B7" s="733"/>
      <c r="C7" s="659"/>
      <c r="D7" s="597"/>
      <c r="E7" s="597"/>
      <c r="F7" s="597"/>
      <c r="G7" s="597"/>
      <c r="H7" s="597"/>
      <c r="I7" s="597"/>
      <c r="J7" s="597"/>
      <c r="K7" s="597"/>
      <c r="L7" s="617"/>
      <c r="M7" s="615"/>
      <c r="N7" s="615"/>
      <c r="O7" s="615"/>
      <c r="P7" s="616"/>
      <c r="Q7" s="660"/>
      <c r="R7" s="659"/>
      <c r="S7" s="597"/>
      <c r="T7" s="597"/>
      <c r="U7" s="597"/>
      <c r="V7" s="597"/>
      <c r="W7" s="597"/>
      <c r="X7" s="597"/>
      <c r="Y7" s="597"/>
      <c r="Z7" s="597"/>
      <c r="AA7" s="597"/>
      <c r="AB7" s="660"/>
      <c r="AC7" s="5"/>
      <c r="AD7" s="74"/>
    </row>
    <row r="8" spans="2:31" ht="18" customHeight="1">
      <c r="B8" s="733"/>
      <c r="C8" s="659"/>
      <c r="D8" s="597"/>
      <c r="E8" s="597"/>
      <c r="F8" s="597"/>
      <c r="G8" s="597"/>
      <c r="H8" s="597"/>
      <c r="I8" s="597"/>
      <c r="J8" s="597"/>
      <c r="K8" s="597"/>
      <c r="L8" s="617"/>
      <c r="M8" s="615"/>
      <c r="N8" s="615"/>
      <c r="O8" s="615"/>
      <c r="P8" s="616"/>
      <c r="Q8" s="660"/>
      <c r="R8" s="659"/>
      <c r="S8" s="597"/>
      <c r="T8" s="597"/>
      <c r="U8" s="597"/>
      <c r="V8" s="597"/>
      <c r="W8" s="597"/>
      <c r="X8" s="597"/>
      <c r="Y8" s="597"/>
      <c r="Z8" s="597"/>
      <c r="AA8" s="597"/>
      <c r="AB8" s="660"/>
      <c r="AC8" s="5"/>
      <c r="AD8" s="74"/>
    </row>
    <row r="9" spans="2:31" ht="18" customHeight="1">
      <c r="B9" s="733"/>
      <c r="C9" s="659"/>
      <c r="D9" s="597"/>
      <c r="E9" s="597"/>
      <c r="F9" s="597"/>
      <c r="G9" s="597"/>
      <c r="H9" s="597"/>
      <c r="I9" s="597"/>
      <c r="J9" s="597"/>
      <c r="K9" s="597"/>
      <c r="L9" s="617"/>
      <c r="M9" s="615"/>
      <c r="N9" s="615"/>
      <c r="O9" s="615"/>
      <c r="P9" s="616"/>
      <c r="Q9" s="660"/>
      <c r="R9" s="659"/>
      <c r="S9" s="597"/>
      <c r="T9" s="597"/>
      <c r="U9" s="597"/>
      <c r="V9" s="597"/>
      <c r="W9" s="597"/>
      <c r="X9" s="597"/>
      <c r="Y9" s="597"/>
      <c r="Z9" s="597"/>
      <c r="AA9" s="597"/>
      <c r="AB9" s="660"/>
      <c r="AC9" s="5"/>
      <c r="AD9" s="198"/>
    </row>
    <row r="10" spans="2:31" ht="18" customHeight="1">
      <c r="B10" s="733"/>
      <c r="C10" s="659"/>
      <c r="D10" s="597"/>
      <c r="E10" s="597"/>
      <c r="F10" s="597"/>
      <c r="G10" s="597"/>
      <c r="H10" s="597"/>
      <c r="I10" s="597"/>
      <c r="J10" s="597"/>
      <c r="K10" s="597"/>
      <c r="L10" s="617"/>
      <c r="M10" s="615"/>
      <c r="N10" s="615"/>
      <c r="O10" s="615"/>
      <c r="P10" s="616"/>
      <c r="Q10" s="660"/>
      <c r="R10" s="659"/>
      <c r="S10" s="597"/>
      <c r="T10" s="597"/>
      <c r="U10" s="597"/>
      <c r="V10" s="597"/>
      <c r="W10" s="597"/>
      <c r="X10" s="597"/>
      <c r="Y10" s="597"/>
      <c r="Z10" s="597"/>
      <c r="AA10" s="597"/>
      <c r="AB10" s="660"/>
      <c r="AC10" s="5"/>
      <c r="AD10" s="198"/>
    </row>
    <row r="11" spans="2:31" ht="18" customHeight="1">
      <c r="B11" s="733"/>
      <c r="C11" s="659"/>
      <c r="D11" s="597"/>
      <c r="E11" s="597"/>
      <c r="F11" s="597"/>
      <c r="G11" s="597"/>
      <c r="H11" s="597"/>
      <c r="I11" s="597"/>
      <c r="J11" s="597"/>
      <c r="K11" s="597"/>
      <c r="L11" s="617"/>
      <c r="M11" s="615"/>
      <c r="N11" s="615"/>
      <c r="O11" s="615"/>
      <c r="P11" s="616"/>
      <c r="Q11" s="660"/>
      <c r="R11" s="659"/>
      <c r="S11" s="597"/>
      <c r="T11" s="597"/>
      <c r="U11" s="597"/>
      <c r="V11" s="597"/>
      <c r="W11" s="597"/>
      <c r="X11" s="597"/>
      <c r="Y11" s="597"/>
      <c r="Z11" s="597"/>
      <c r="AA11" s="597"/>
      <c r="AB11" s="660"/>
      <c r="AC11" s="5"/>
      <c r="AD11" s="198"/>
    </row>
    <row r="12" spans="2:31" ht="18" customHeight="1">
      <c r="B12" s="733"/>
      <c r="C12" s="659"/>
      <c r="D12" s="597"/>
      <c r="E12" s="597"/>
      <c r="F12" s="597"/>
      <c r="G12" s="597"/>
      <c r="H12" s="597"/>
      <c r="I12" s="597"/>
      <c r="J12" s="597"/>
      <c r="K12" s="597"/>
      <c r="L12" s="617"/>
      <c r="M12" s="615"/>
      <c r="N12" s="615"/>
      <c r="O12" s="615"/>
      <c r="P12" s="616"/>
      <c r="Q12" s="660"/>
      <c r="R12" s="659"/>
      <c r="S12" s="597"/>
      <c r="T12" s="597"/>
      <c r="U12" s="597"/>
      <c r="V12" s="597"/>
      <c r="W12" s="597"/>
      <c r="X12" s="597"/>
      <c r="Y12" s="597"/>
      <c r="Z12" s="597"/>
      <c r="AA12" s="597"/>
      <c r="AB12" s="660"/>
      <c r="AC12" s="5"/>
      <c r="AD12" s="198"/>
    </row>
    <row r="13" spans="2:31" ht="18" customHeight="1">
      <c r="B13" s="733"/>
      <c r="C13" s="659"/>
      <c r="D13" s="597"/>
      <c r="E13" s="597"/>
      <c r="F13" s="597"/>
      <c r="G13" s="597"/>
      <c r="H13" s="597"/>
      <c r="I13" s="597"/>
      <c r="J13" s="597"/>
      <c r="K13" s="597"/>
      <c r="L13" s="617"/>
      <c r="M13" s="615"/>
      <c r="N13" s="615"/>
      <c r="O13" s="615"/>
      <c r="P13" s="616"/>
      <c r="Q13" s="660"/>
      <c r="R13" s="659"/>
      <c r="S13" s="597"/>
      <c r="T13" s="597"/>
      <c r="U13" s="597"/>
      <c r="V13" s="597"/>
      <c r="W13" s="597"/>
      <c r="X13" s="597"/>
      <c r="Y13" s="597"/>
      <c r="Z13" s="597"/>
      <c r="AA13" s="597"/>
      <c r="AB13" s="660"/>
      <c r="AC13" s="5"/>
      <c r="AD13" s="198"/>
    </row>
    <row r="14" spans="2:31" ht="18" customHeight="1">
      <c r="B14" s="733"/>
      <c r="C14" s="659"/>
      <c r="D14" s="597"/>
      <c r="E14" s="597"/>
      <c r="F14" s="597"/>
      <c r="G14" s="597"/>
      <c r="H14" s="597"/>
      <c r="I14" s="597"/>
      <c r="J14" s="597"/>
      <c r="K14" s="597"/>
      <c r="L14" s="617"/>
      <c r="M14" s="615"/>
      <c r="N14" s="615"/>
      <c r="O14" s="615"/>
      <c r="P14" s="616"/>
      <c r="Q14" s="660"/>
      <c r="R14" s="659"/>
      <c r="S14" s="597"/>
      <c r="T14" s="597"/>
      <c r="U14" s="597"/>
      <c r="V14" s="597"/>
      <c r="W14" s="597"/>
      <c r="X14" s="597"/>
      <c r="Y14" s="597"/>
      <c r="Z14" s="597"/>
      <c r="AA14" s="597"/>
      <c r="AB14" s="660"/>
      <c r="AC14" s="5"/>
      <c r="AD14" s="198"/>
    </row>
    <row r="15" spans="2:31" ht="18" customHeight="1">
      <c r="B15" s="733"/>
      <c r="C15" s="659"/>
      <c r="D15" s="597"/>
      <c r="E15" s="597"/>
      <c r="F15" s="597"/>
      <c r="G15" s="597"/>
      <c r="H15" s="597"/>
      <c r="I15" s="597"/>
      <c r="J15" s="597"/>
      <c r="K15" s="597"/>
      <c r="L15" s="617"/>
      <c r="M15" s="615"/>
      <c r="N15" s="615"/>
      <c r="O15" s="615"/>
      <c r="P15" s="616"/>
      <c r="Q15" s="660"/>
      <c r="R15" s="659"/>
      <c r="S15" s="597"/>
      <c r="T15" s="597"/>
      <c r="U15" s="597"/>
      <c r="V15" s="597"/>
      <c r="W15" s="597"/>
      <c r="X15" s="597"/>
      <c r="Y15" s="597"/>
      <c r="Z15" s="597"/>
      <c r="AA15" s="597"/>
      <c r="AB15" s="660"/>
      <c r="AC15" s="5"/>
      <c r="AD15" s="74"/>
    </row>
    <row r="16" spans="2:31" ht="18" customHeight="1">
      <c r="B16" s="733"/>
      <c r="C16" s="659"/>
      <c r="D16" s="597"/>
      <c r="E16" s="597"/>
      <c r="F16" s="597"/>
      <c r="G16" s="597"/>
      <c r="H16" s="597"/>
      <c r="I16" s="597"/>
      <c r="J16" s="597"/>
      <c r="K16" s="597"/>
      <c r="L16" s="617"/>
      <c r="M16" s="615"/>
      <c r="N16" s="615"/>
      <c r="O16" s="615"/>
      <c r="P16" s="616"/>
      <c r="Q16" s="660"/>
      <c r="R16" s="659"/>
      <c r="S16" s="597"/>
      <c r="T16" s="597"/>
      <c r="U16" s="597"/>
      <c r="V16" s="597"/>
      <c r="W16" s="597"/>
      <c r="X16" s="597"/>
      <c r="Y16" s="597"/>
      <c r="Z16" s="597"/>
      <c r="AA16" s="597"/>
      <c r="AB16" s="660"/>
      <c r="AC16" s="5"/>
      <c r="AD16" s="74"/>
    </row>
    <row r="17" spans="2:30" ht="18" customHeight="1">
      <c r="B17" s="733"/>
      <c r="C17" s="659"/>
      <c r="D17" s="597"/>
      <c r="E17" s="597"/>
      <c r="F17" s="597"/>
      <c r="G17" s="597"/>
      <c r="H17" s="597"/>
      <c r="I17" s="597"/>
      <c r="J17" s="597"/>
      <c r="K17" s="597"/>
      <c r="L17" s="617"/>
      <c r="M17" s="615"/>
      <c r="N17" s="615"/>
      <c r="O17" s="615"/>
      <c r="P17" s="616"/>
      <c r="Q17" s="660"/>
      <c r="R17" s="659"/>
      <c r="S17" s="597"/>
      <c r="T17" s="597"/>
      <c r="U17" s="597"/>
      <c r="V17" s="597"/>
      <c r="W17" s="597"/>
      <c r="X17" s="597"/>
      <c r="Y17" s="597"/>
      <c r="Z17" s="597"/>
      <c r="AA17" s="597"/>
      <c r="AB17" s="660"/>
      <c r="AC17" s="595"/>
      <c r="AD17" s="74"/>
    </row>
    <row r="18" spans="2:30" ht="18" customHeight="1">
      <c r="B18" s="733"/>
      <c r="C18" s="659"/>
      <c r="D18" s="597"/>
      <c r="E18" s="597"/>
      <c r="F18" s="597"/>
      <c r="G18" s="597"/>
      <c r="H18" s="597"/>
      <c r="I18" s="597"/>
      <c r="J18" s="597"/>
      <c r="K18" s="597"/>
      <c r="L18" s="617"/>
      <c r="M18" s="615"/>
      <c r="N18" s="615"/>
      <c r="O18" s="615"/>
      <c r="P18" s="616"/>
      <c r="Q18" s="660"/>
      <c r="R18" s="659"/>
      <c r="S18" s="597"/>
      <c r="T18" s="597"/>
      <c r="U18" s="597"/>
      <c r="V18" s="597"/>
      <c r="W18" s="597"/>
      <c r="X18" s="597"/>
      <c r="Y18" s="597"/>
      <c r="Z18" s="597"/>
      <c r="AA18" s="597"/>
      <c r="AB18" s="660"/>
      <c r="AC18" s="595"/>
      <c r="AD18" s="74"/>
    </row>
    <row r="19" spans="2:30" ht="18" customHeight="1" thickBot="1">
      <c r="B19" s="734"/>
      <c r="C19" s="661"/>
      <c r="D19" s="662"/>
      <c r="E19" s="662"/>
      <c r="F19" s="662"/>
      <c r="G19" s="662"/>
      <c r="H19" s="662"/>
      <c r="I19" s="662"/>
      <c r="J19" s="662"/>
      <c r="K19" s="662"/>
      <c r="L19" s="667"/>
      <c r="M19" s="668"/>
      <c r="N19" s="668"/>
      <c r="O19" s="668"/>
      <c r="P19" s="669"/>
      <c r="Q19" s="663"/>
      <c r="R19" s="661"/>
      <c r="S19" s="662"/>
      <c r="T19" s="662"/>
      <c r="U19" s="662"/>
      <c r="V19" s="662"/>
      <c r="W19" s="662"/>
      <c r="X19" s="662"/>
      <c r="Y19" s="662"/>
      <c r="Z19" s="662"/>
      <c r="AA19" s="662"/>
      <c r="AB19" s="663"/>
      <c r="AC19" s="595"/>
      <c r="AD19" s="74"/>
    </row>
    <row r="20" spans="2:30" ht="18" customHeight="1">
      <c r="B20" s="735" t="str">
        <f ca="1">'GPlan-Translations'!C445</f>
        <v>Não Importante</v>
      </c>
      <c r="C20" s="656"/>
      <c r="D20" s="657"/>
      <c r="E20" s="657"/>
      <c r="F20" s="657"/>
      <c r="G20" s="657"/>
      <c r="H20" s="657"/>
      <c r="I20" s="657"/>
      <c r="J20" s="657"/>
      <c r="K20" s="657"/>
      <c r="L20" s="664"/>
      <c r="M20" s="666"/>
      <c r="N20" s="657"/>
      <c r="O20" s="657"/>
      <c r="P20" s="657"/>
      <c r="Q20" s="658"/>
      <c r="R20" s="656"/>
      <c r="S20" s="657"/>
      <c r="T20" s="657"/>
      <c r="U20" s="657"/>
      <c r="V20" s="657"/>
      <c r="W20" s="657"/>
      <c r="X20" s="657"/>
      <c r="Y20" s="657"/>
      <c r="Z20" s="657"/>
      <c r="AA20" s="657"/>
      <c r="AB20" s="658"/>
      <c r="AC20" s="595"/>
      <c r="AD20" s="74"/>
    </row>
    <row r="21" spans="2:30" ht="18" customHeight="1">
      <c r="B21" s="736"/>
      <c r="C21" s="659"/>
      <c r="D21" s="597"/>
      <c r="E21" s="597"/>
      <c r="F21" s="597"/>
      <c r="G21" s="597"/>
      <c r="H21" s="597"/>
      <c r="I21" s="597"/>
      <c r="J21" s="597"/>
      <c r="K21" s="597"/>
      <c r="L21" s="617"/>
      <c r="M21" s="616"/>
      <c r="N21" s="597"/>
      <c r="O21" s="597"/>
      <c r="P21" s="597"/>
      <c r="Q21" s="660"/>
      <c r="R21" s="659"/>
      <c r="S21" s="597"/>
      <c r="T21" s="597"/>
      <c r="U21" s="597"/>
      <c r="V21" s="597"/>
      <c r="W21" s="597"/>
      <c r="X21" s="597"/>
      <c r="Y21" s="597"/>
      <c r="Z21" s="597"/>
      <c r="AA21" s="597"/>
      <c r="AB21" s="660"/>
      <c r="AC21" s="595"/>
      <c r="AD21" s="74"/>
    </row>
    <row r="22" spans="2:30" ht="18" customHeight="1">
      <c r="B22" s="736"/>
      <c r="C22" s="659"/>
      <c r="D22" s="597"/>
      <c r="E22" s="597"/>
      <c r="F22" s="597"/>
      <c r="G22" s="597"/>
      <c r="H22" s="597"/>
      <c r="I22" s="597"/>
      <c r="J22" s="597"/>
      <c r="K22" s="597"/>
      <c r="L22" s="617"/>
      <c r="M22" s="616"/>
      <c r="N22" s="597"/>
      <c r="O22" s="597"/>
      <c r="P22" s="597"/>
      <c r="Q22" s="660"/>
      <c r="R22" s="659"/>
      <c r="S22" s="597"/>
      <c r="T22" s="597"/>
      <c r="U22" s="597"/>
      <c r="V22" s="597"/>
      <c r="W22" s="597"/>
      <c r="X22" s="597"/>
      <c r="Y22" s="597"/>
      <c r="Z22" s="597"/>
      <c r="AA22" s="597"/>
      <c r="AB22" s="660"/>
      <c r="AC22" s="595"/>
      <c r="AD22" s="74"/>
    </row>
    <row r="23" spans="2:30" ht="18" customHeight="1">
      <c r="B23" s="736"/>
      <c r="C23" s="659"/>
      <c r="D23" s="597"/>
      <c r="E23" s="597"/>
      <c r="F23" s="597"/>
      <c r="G23" s="597"/>
      <c r="H23" s="597"/>
      <c r="I23" s="597"/>
      <c r="J23" s="597"/>
      <c r="K23" s="597"/>
      <c r="L23" s="617"/>
      <c r="M23" s="616"/>
      <c r="N23" s="597"/>
      <c r="O23" s="597"/>
      <c r="P23" s="597"/>
      <c r="Q23" s="660"/>
      <c r="R23" s="659"/>
      <c r="S23" s="597"/>
      <c r="T23" s="597"/>
      <c r="U23" s="597"/>
      <c r="V23" s="597"/>
      <c r="W23" s="597"/>
      <c r="X23" s="597"/>
      <c r="Y23" s="597"/>
      <c r="Z23" s="597"/>
      <c r="AA23" s="597"/>
      <c r="AB23" s="660"/>
      <c r="AC23" s="595"/>
      <c r="AD23" s="74"/>
    </row>
    <row r="24" spans="2:30" ht="18" customHeight="1">
      <c r="B24" s="736"/>
      <c r="C24" s="659"/>
      <c r="D24" s="597"/>
      <c r="E24" s="597"/>
      <c r="F24" s="597"/>
      <c r="G24" s="597"/>
      <c r="H24" s="597"/>
      <c r="I24" s="597"/>
      <c r="J24" s="597"/>
      <c r="K24" s="597"/>
      <c r="L24" s="617"/>
      <c r="M24" s="616"/>
      <c r="N24" s="597"/>
      <c r="O24" s="597"/>
      <c r="P24" s="597"/>
      <c r="Q24" s="660"/>
      <c r="R24" s="659"/>
      <c r="S24" s="597"/>
      <c r="T24" s="597"/>
      <c r="U24" s="597"/>
      <c r="V24" s="597"/>
      <c r="W24" s="597"/>
      <c r="X24" s="597"/>
      <c r="Y24" s="597"/>
      <c r="Z24" s="597"/>
      <c r="AA24" s="597"/>
      <c r="AB24" s="660"/>
      <c r="AC24" s="595"/>
      <c r="AD24" s="74"/>
    </row>
    <row r="25" spans="2:30" ht="18" customHeight="1">
      <c r="B25" s="736"/>
      <c r="C25" s="659"/>
      <c r="D25" s="597"/>
      <c r="E25" s="597"/>
      <c r="F25" s="597"/>
      <c r="G25" s="597"/>
      <c r="H25" s="597"/>
      <c r="I25" s="597"/>
      <c r="J25" s="597"/>
      <c r="K25" s="597"/>
      <c r="L25" s="617"/>
      <c r="M25" s="616"/>
      <c r="N25" s="597"/>
      <c r="O25" s="597"/>
      <c r="P25" s="597"/>
      <c r="Q25" s="660"/>
      <c r="R25" s="659"/>
      <c r="S25" s="597"/>
      <c r="T25" s="597"/>
      <c r="U25" s="597"/>
      <c r="V25" s="597"/>
      <c r="W25" s="597"/>
      <c r="X25" s="597"/>
      <c r="Y25" s="597"/>
      <c r="Z25" s="597"/>
      <c r="AA25" s="597"/>
      <c r="AB25" s="660"/>
      <c r="AC25" s="595"/>
      <c r="AD25" s="74"/>
    </row>
    <row r="26" spans="2:30" ht="18" customHeight="1">
      <c r="B26" s="736"/>
      <c r="C26" s="659"/>
      <c r="D26" s="597"/>
      <c r="E26" s="597"/>
      <c r="F26" s="597"/>
      <c r="G26" s="597"/>
      <c r="H26" s="597"/>
      <c r="I26" s="597"/>
      <c r="J26" s="597"/>
      <c r="K26" s="597"/>
      <c r="L26" s="617"/>
      <c r="M26" s="616"/>
      <c r="N26" s="597"/>
      <c r="O26" s="597"/>
      <c r="P26" s="597"/>
      <c r="Q26" s="660"/>
      <c r="R26" s="659"/>
      <c r="S26" s="597"/>
      <c r="T26" s="597"/>
      <c r="U26" s="597"/>
      <c r="V26" s="597"/>
      <c r="W26" s="597"/>
      <c r="X26" s="597"/>
      <c r="Y26" s="597"/>
      <c r="Z26" s="597"/>
      <c r="AA26" s="597"/>
      <c r="AB26" s="660"/>
      <c r="AC26" s="5"/>
      <c r="AD26" s="74"/>
    </row>
    <row r="27" spans="2:30" ht="18" customHeight="1">
      <c r="B27" s="736"/>
      <c r="C27" s="659"/>
      <c r="D27" s="597"/>
      <c r="E27" s="597"/>
      <c r="F27" s="597"/>
      <c r="G27" s="597"/>
      <c r="H27" s="597"/>
      <c r="I27" s="597"/>
      <c r="J27" s="597"/>
      <c r="K27" s="597"/>
      <c r="L27" s="617"/>
      <c r="M27" s="616"/>
      <c r="N27" s="597"/>
      <c r="O27" s="597"/>
      <c r="P27" s="597"/>
      <c r="Q27" s="660"/>
      <c r="R27" s="659"/>
      <c r="S27" s="597"/>
      <c r="T27" s="597"/>
      <c r="U27" s="597"/>
      <c r="V27" s="597"/>
      <c r="W27" s="597"/>
      <c r="X27" s="597"/>
      <c r="Y27" s="597"/>
      <c r="Z27" s="597"/>
      <c r="AA27" s="597"/>
      <c r="AB27" s="660"/>
      <c r="AC27" s="5"/>
      <c r="AD27" s="74"/>
    </row>
    <row r="28" spans="2:30" ht="18" customHeight="1">
      <c r="B28" s="736"/>
      <c r="C28" s="659"/>
      <c r="D28" s="597"/>
      <c r="E28" s="597"/>
      <c r="F28" s="597"/>
      <c r="G28" s="597"/>
      <c r="H28" s="597"/>
      <c r="I28" s="597"/>
      <c r="J28" s="597"/>
      <c r="K28" s="597"/>
      <c r="L28" s="617"/>
      <c r="M28" s="616"/>
      <c r="N28" s="597"/>
      <c r="O28" s="597"/>
      <c r="P28" s="597"/>
      <c r="Q28" s="660"/>
      <c r="R28" s="659"/>
      <c r="S28" s="597"/>
      <c r="T28" s="597"/>
      <c r="U28" s="597"/>
      <c r="V28" s="597"/>
      <c r="W28" s="597"/>
      <c r="X28" s="597"/>
      <c r="Y28" s="597"/>
      <c r="Z28" s="597"/>
      <c r="AA28" s="597"/>
      <c r="AB28" s="660"/>
      <c r="AC28" s="5"/>
      <c r="AD28" s="74"/>
    </row>
    <row r="29" spans="2:30" ht="18" customHeight="1">
      <c r="B29" s="736"/>
      <c r="C29" s="659"/>
      <c r="D29" s="597"/>
      <c r="E29" s="597"/>
      <c r="F29" s="597"/>
      <c r="G29" s="597"/>
      <c r="H29" s="597"/>
      <c r="I29" s="597"/>
      <c r="J29" s="597"/>
      <c r="K29" s="597"/>
      <c r="L29" s="617"/>
      <c r="M29" s="616"/>
      <c r="N29" s="597"/>
      <c r="O29" s="597"/>
      <c r="P29" s="597"/>
      <c r="Q29" s="660"/>
      <c r="R29" s="659"/>
      <c r="S29" s="597"/>
      <c r="T29" s="597"/>
      <c r="U29" s="597"/>
      <c r="V29" s="597"/>
      <c r="W29" s="597"/>
      <c r="X29" s="597"/>
      <c r="Y29" s="597"/>
      <c r="Z29" s="597"/>
      <c r="AA29" s="597"/>
      <c r="AB29" s="660"/>
      <c r="AC29" s="5"/>
      <c r="AD29" s="198"/>
    </row>
    <row r="30" spans="2:30" ht="18" customHeight="1">
      <c r="B30" s="736"/>
      <c r="C30" s="659"/>
      <c r="D30" s="597"/>
      <c r="E30" s="597"/>
      <c r="F30" s="597"/>
      <c r="G30" s="597"/>
      <c r="H30" s="597"/>
      <c r="I30" s="597"/>
      <c r="J30" s="597"/>
      <c r="K30" s="597"/>
      <c r="L30" s="617"/>
      <c r="M30" s="616"/>
      <c r="N30" s="597"/>
      <c r="O30" s="597"/>
      <c r="P30" s="597"/>
      <c r="Q30" s="660"/>
      <c r="R30" s="659"/>
      <c r="S30" s="597"/>
      <c r="T30" s="597"/>
      <c r="U30" s="597"/>
      <c r="V30" s="597"/>
      <c r="W30" s="597"/>
      <c r="X30" s="597"/>
      <c r="Y30" s="597"/>
      <c r="Z30" s="597"/>
      <c r="AA30" s="597"/>
      <c r="AB30" s="660"/>
      <c r="AC30" s="5"/>
      <c r="AD30" s="198"/>
    </row>
    <row r="31" spans="2:30" ht="18" customHeight="1">
      <c r="B31" s="736"/>
      <c r="C31" s="659"/>
      <c r="D31" s="597"/>
      <c r="E31" s="597"/>
      <c r="F31" s="597"/>
      <c r="G31" s="597"/>
      <c r="H31" s="597"/>
      <c r="I31" s="597"/>
      <c r="J31" s="597"/>
      <c r="K31" s="597"/>
      <c r="L31" s="617"/>
      <c r="M31" s="616"/>
      <c r="N31" s="597"/>
      <c r="O31" s="597"/>
      <c r="P31" s="597"/>
      <c r="Q31" s="660"/>
      <c r="R31" s="659"/>
      <c r="S31" s="597"/>
      <c r="T31" s="597"/>
      <c r="U31" s="597"/>
      <c r="V31" s="597"/>
      <c r="W31" s="597"/>
      <c r="X31" s="597"/>
      <c r="Y31" s="597"/>
      <c r="Z31" s="597"/>
      <c r="AA31" s="597"/>
      <c r="AB31" s="660"/>
      <c r="AC31" s="5"/>
      <c r="AD31" s="198"/>
    </row>
    <row r="32" spans="2:30" ht="18" customHeight="1">
      <c r="B32" s="736"/>
      <c r="C32" s="659"/>
      <c r="D32" s="597"/>
      <c r="E32" s="597"/>
      <c r="F32" s="597"/>
      <c r="G32" s="597"/>
      <c r="H32" s="597"/>
      <c r="I32" s="597"/>
      <c r="J32" s="597"/>
      <c r="K32" s="597"/>
      <c r="L32" s="617"/>
      <c r="M32" s="616"/>
      <c r="N32" s="597"/>
      <c r="O32" s="597"/>
      <c r="P32" s="597"/>
      <c r="Q32" s="660"/>
      <c r="R32" s="659"/>
      <c r="S32" s="597"/>
      <c r="T32" s="597"/>
      <c r="U32" s="597"/>
      <c r="V32" s="597"/>
      <c r="W32" s="597"/>
      <c r="X32" s="597"/>
      <c r="Y32" s="597"/>
      <c r="Z32" s="597"/>
      <c r="AA32" s="597"/>
      <c r="AB32" s="660"/>
      <c r="AC32" s="5"/>
      <c r="AD32" s="198"/>
    </row>
    <row r="33" spans="2:30" ht="18" customHeight="1">
      <c r="B33" s="736"/>
      <c r="C33" s="659"/>
      <c r="D33" s="597"/>
      <c r="E33" s="597"/>
      <c r="F33" s="597"/>
      <c r="G33" s="597"/>
      <c r="H33" s="597"/>
      <c r="I33" s="597"/>
      <c r="J33" s="597"/>
      <c r="K33" s="597"/>
      <c r="L33" s="617"/>
      <c r="M33" s="616"/>
      <c r="N33" s="597"/>
      <c r="O33" s="597"/>
      <c r="P33" s="597"/>
      <c r="Q33" s="660"/>
      <c r="R33" s="659"/>
      <c r="S33" s="597"/>
      <c r="T33" s="597"/>
      <c r="U33" s="597"/>
      <c r="V33" s="597"/>
      <c r="W33" s="597"/>
      <c r="X33" s="597"/>
      <c r="Y33" s="597"/>
      <c r="Z33" s="597"/>
      <c r="AA33" s="597"/>
      <c r="AB33" s="660"/>
      <c r="AC33" s="5"/>
      <c r="AD33" s="198"/>
    </row>
    <row r="34" spans="2:30" ht="18" customHeight="1" thickBot="1">
      <c r="B34" s="737"/>
      <c r="C34" s="661"/>
      <c r="D34" s="662"/>
      <c r="E34" s="662"/>
      <c r="F34" s="662"/>
      <c r="G34" s="662"/>
      <c r="H34" s="662"/>
      <c r="I34" s="662"/>
      <c r="J34" s="662"/>
      <c r="K34" s="662"/>
      <c r="L34" s="667"/>
      <c r="M34" s="669"/>
      <c r="N34" s="662"/>
      <c r="O34" s="662"/>
      <c r="P34" s="662"/>
      <c r="Q34" s="663"/>
      <c r="R34" s="661"/>
      <c r="S34" s="662"/>
      <c r="T34" s="662"/>
      <c r="U34" s="662"/>
      <c r="V34" s="662"/>
      <c r="W34" s="662"/>
      <c r="X34" s="662"/>
      <c r="Y34" s="662"/>
      <c r="Z34" s="662"/>
      <c r="AA34" s="662"/>
      <c r="AB34" s="663"/>
      <c r="AC34" s="5"/>
      <c r="AD34" s="198"/>
    </row>
    <row r="35" spans="2:30" ht="18">
      <c r="B35" s="5"/>
      <c r="C35" s="5"/>
      <c r="D35" s="5"/>
      <c r="E35" s="5"/>
      <c r="F35" s="5"/>
      <c r="G35" s="5"/>
      <c r="H35" s="5"/>
      <c r="I35" s="5"/>
      <c r="J35" s="5"/>
      <c r="K35" s="5"/>
      <c r="L35" s="5"/>
      <c r="M35" s="5"/>
      <c r="N35" s="5"/>
      <c r="O35" s="5"/>
      <c r="P35" s="5"/>
      <c r="Q35" s="550"/>
      <c r="R35" s="655"/>
      <c r="S35" s="5"/>
      <c r="T35" s="5"/>
      <c r="U35" s="5"/>
      <c r="V35" s="5"/>
      <c r="W35" s="5"/>
      <c r="X35" s="5"/>
      <c r="Y35" s="5"/>
      <c r="Z35" s="5"/>
      <c r="AA35" s="5"/>
      <c r="AB35" s="5"/>
      <c r="AC35" s="5"/>
      <c r="AD35" s="74"/>
    </row>
    <row r="36" spans="2:30" ht="18" customHeight="1">
      <c r="B36" s="738" t="str">
        <f ca="1">'GPlan-Translations'!C446</f>
        <v>Auto Avaliação</v>
      </c>
      <c r="C36" s="730"/>
      <c r="D36" s="730"/>
      <c r="E36" s="618"/>
      <c r="F36" s="597"/>
      <c r="G36" s="597"/>
      <c r="H36" s="597"/>
      <c r="I36" s="597"/>
      <c r="J36" s="597"/>
      <c r="K36" s="619"/>
      <c r="L36" s="730"/>
      <c r="M36" s="730"/>
      <c r="N36" s="618"/>
      <c r="O36" s="618"/>
      <c r="P36" s="741" t="str">
        <f ca="1">'GPlan-Translations'!C447</f>
        <v>Resoluções para o Mês</v>
      </c>
      <c r="Q36" s="730"/>
      <c r="R36" s="730"/>
      <c r="S36" s="618"/>
      <c r="T36" s="597"/>
      <c r="U36" s="597"/>
      <c r="V36" s="597"/>
      <c r="W36" s="597"/>
      <c r="X36" s="597"/>
      <c r="Y36" s="619"/>
      <c r="Z36" s="730"/>
      <c r="AA36" s="730"/>
      <c r="AB36" s="618"/>
      <c r="AC36" s="5"/>
      <c r="AD36" s="74"/>
    </row>
    <row r="37" spans="2:30" ht="18" customHeight="1">
      <c r="B37" s="738"/>
      <c r="C37" s="730"/>
      <c r="D37" s="730"/>
      <c r="E37" s="618"/>
      <c r="F37" s="597"/>
      <c r="G37" s="597"/>
      <c r="H37" s="597"/>
      <c r="I37" s="597"/>
      <c r="J37" s="597"/>
      <c r="K37" s="619"/>
      <c r="L37" s="730"/>
      <c r="M37" s="730"/>
      <c r="N37" s="618"/>
      <c r="O37" s="618"/>
      <c r="P37" s="741"/>
      <c r="Q37" s="730"/>
      <c r="R37" s="730"/>
      <c r="S37" s="618"/>
      <c r="T37" s="597"/>
      <c r="U37" s="597"/>
      <c r="V37" s="597"/>
      <c r="W37" s="597"/>
      <c r="X37" s="597"/>
      <c r="Y37" s="619"/>
      <c r="Z37" s="730"/>
      <c r="AA37" s="730"/>
      <c r="AB37" s="618"/>
      <c r="AC37" s="5"/>
      <c r="AD37" s="74"/>
    </row>
    <row r="38" spans="2:30" ht="18" customHeight="1">
      <c r="B38" s="738"/>
      <c r="C38" s="730"/>
      <c r="D38" s="730"/>
      <c r="E38" s="618"/>
      <c r="F38" s="597"/>
      <c r="G38" s="597"/>
      <c r="H38" s="597"/>
      <c r="I38" s="597"/>
      <c r="J38" s="597"/>
      <c r="K38" s="619"/>
      <c r="L38" s="730"/>
      <c r="M38" s="730"/>
      <c r="N38" s="618"/>
      <c r="O38" s="618"/>
      <c r="P38" s="741"/>
      <c r="Q38" s="730"/>
      <c r="R38" s="730"/>
      <c r="S38" s="618"/>
      <c r="T38" s="597"/>
      <c r="U38" s="597"/>
      <c r="V38" s="597"/>
      <c r="W38" s="597"/>
      <c r="X38" s="597"/>
      <c r="Y38" s="619"/>
      <c r="Z38" s="730"/>
      <c r="AA38" s="730"/>
      <c r="AB38" s="618"/>
      <c r="AC38" s="5"/>
      <c r="AD38" s="74"/>
    </row>
    <row r="39" spans="2:30" ht="18" customHeight="1">
      <c r="B39" s="738"/>
      <c r="C39" s="730"/>
      <c r="D39" s="730"/>
      <c r="E39" s="618"/>
      <c r="F39" s="597"/>
      <c r="G39" s="597"/>
      <c r="H39" s="597"/>
      <c r="I39" s="597"/>
      <c r="J39" s="597"/>
      <c r="K39" s="619"/>
      <c r="L39" s="730"/>
      <c r="M39" s="730"/>
      <c r="N39" s="618"/>
      <c r="O39" s="618"/>
      <c r="P39" s="741"/>
      <c r="Q39" s="730"/>
      <c r="R39" s="730"/>
      <c r="S39" s="618"/>
      <c r="T39" s="597"/>
      <c r="U39" s="597"/>
      <c r="V39" s="597"/>
      <c r="W39" s="597"/>
      <c r="X39" s="597"/>
      <c r="Y39" s="619"/>
      <c r="Z39" s="730"/>
      <c r="AA39" s="730"/>
      <c r="AB39" s="618"/>
      <c r="AC39" s="5"/>
      <c r="AD39" s="104"/>
    </row>
    <row r="40" spans="2:30" ht="18" customHeight="1">
      <c r="B40" s="738"/>
      <c r="C40" s="730"/>
      <c r="D40" s="730"/>
      <c r="E40" s="618"/>
      <c r="F40" s="597"/>
      <c r="G40" s="597"/>
      <c r="H40" s="597"/>
      <c r="I40" s="597"/>
      <c r="J40" s="597"/>
      <c r="K40" s="619"/>
      <c r="L40" s="730"/>
      <c r="M40" s="730"/>
      <c r="N40" s="618"/>
      <c r="O40" s="618"/>
      <c r="P40" s="741"/>
      <c r="Q40" s="730"/>
      <c r="R40" s="730"/>
      <c r="S40" s="618"/>
      <c r="T40" s="597"/>
      <c r="U40" s="597"/>
      <c r="V40" s="597"/>
      <c r="W40" s="597"/>
      <c r="X40" s="597"/>
      <c r="Y40" s="619"/>
      <c r="Z40" s="730"/>
      <c r="AA40" s="730"/>
      <c r="AB40" s="618"/>
      <c r="AC40" s="5"/>
      <c r="AD40" s="104"/>
    </row>
    <row r="41" spans="2:30" ht="18" customHeight="1">
      <c r="B41" s="738"/>
      <c r="C41" s="730"/>
      <c r="D41" s="730"/>
      <c r="E41" s="618"/>
      <c r="F41" s="597"/>
      <c r="G41" s="597"/>
      <c r="H41" s="597"/>
      <c r="I41" s="597"/>
      <c r="J41" s="597"/>
      <c r="K41" s="619"/>
      <c r="L41" s="730"/>
      <c r="M41" s="730"/>
      <c r="N41" s="618"/>
      <c r="O41" s="618"/>
      <c r="P41" s="741"/>
      <c r="Q41" s="730"/>
      <c r="R41" s="730"/>
      <c r="S41" s="618"/>
      <c r="T41" s="597"/>
      <c r="U41" s="597"/>
      <c r="V41" s="597"/>
      <c r="W41" s="597"/>
      <c r="X41" s="597"/>
      <c r="Y41" s="619"/>
      <c r="Z41" s="730"/>
      <c r="AA41" s="730"/>
      <c r="AB41" s="618"/>
      <c r="AC41" s="5"/>
      <c r="AD41" s="104"/>
    </row>
    <row r="42" spans="2:30" ht="18" customHeight="1">
      <c r="B42" s="738"/>
      <c r="C42" s="730"/>
      <c r="D42" s="730"/>
      <c r="E42" s="618"/>
      <c r="F42" s="597"/>
      <c r="G42" s="597"/>
      <c r="H42" s="597"/>
      <c r="I42" s="597"/>
      <c r="J42" s="597"/>
      <c r="K42" s="619"/>
      <c r="L42" s="730"/>
      <c r="M42" s="730"/>
      <c r="N42" s="618"/>
      <c r="O42" s="618"/>
      <c r="P42" s="741"/>
      <c r="Q42" s="730"/>
      <c r="R42" s="730"/>
      <c r="S42" s="618"/>
      <c r="T42" s="597"/>
      <c r="U42" s="597"/>
      <c r="V42" s="597"/>
      <c r="W42" s="597"/>
      <c r="X42" s="597"/>
      <c r="Y42" s="619"/>
      <c r="Z42" s="730"/>
      <c r="AA42" s="730"/>
      <c r="AB42" s="618"/>
      <c r="AC42" s="5"/>
      <c r="AD42" s="104"/>
    </row>
    <row r="43" spans="2:30" ht="18" customHeight="1">
      <c r="B43" s="738"/>
      <c r="C43" s="730"/>
      <c r="D43" s="730"/>
      <c r="E43" s="618"/>
      <c r="F43" s="597"/>
      <c r="G43" s="597"/>
      <c r="H43" s="597"/>
      <c r="I43" s="597"/>
      <c r="J43" s="597"/>
      <c r="K43" s="619"/>
      <c r="L43" s="730"/>
      <c r="M43" s="730"/>
      <c r="N43" s="618"/>
      <c r="O43" s="618"/>
      <c r="P43" s="741"/>
      <c r="Q43" s="730"/>
      <c r="R43" s="730"/>
      <c r="S43" s="618"/>
      <c r="T43" s="597"/>
      <c r="U43" s="597"/>
      <c r="V43" s="597"/>
      <c r="W43" s="597"/>
      <c r="X43" s="597"/>
      <c r="Y43" s="619"/>
      <c r="Z43" s="730"/>
      <c r="AA43" s="730"/>
      <c r="AB43" s="618"/>
      <c r="AC43" s="5"/>
      <c r="AD43" s="104"/>
    </row>
    <row r="44" spans="2:30" ht="18" customHeight="1">
      <c r="B44" s="738"/>
      <c r="C44" s="730"/>
      <c r="D44" s="730"/>
      <c r="E44" s="618"/>
      <c r="F44" s="597"/>
      <c r="G44" s="597"/>
      <c r="H44" s="597"/>
      <c r="I44" s="597"/>
      <c r="J44" s="597"/>
      <c r="K44" s="619"/>
      <c r="L44" s="730"/>
      <c r="M44" s="730"/>
      <c r="N44" s="618"/>
      <c r="O44" s="618"/>
      <c r="P44" s="741"/>
      <c r="Q44" s="730"/>
      <c r="R44" s="730"/>
      <c r="S44" s="618"/>
      <c r="T44" s="597"/>
      <c r="U44" s="597"/>
      <c r="V44" s="597"/>
      <c r="W44" s="597"/>
      <c r="X44" s="597"/>
      <c r="Y44" s="619"/>
      <c r="Z44" s="730"/>
      <c r="AA44" s="730"/>
      <c r="AB44" s="618"/>
      <c r="AC44" s="5"/>
      <c r="AD44" s="104"/>
    </row>
    <row r="45" spans="2:30" ht="18" customHeight="1">
      <c r="B45" s="738"/>
      <c r="C45" s="730"/>
      <c r="D45" s="730"/>
      <c r="E45" s="618"/>
      <c r="F45" s="597"/>
      <c r="G45" s="597"/>
      <c r="H45" s="597"/>
      <c r="I45" s="597"/>
      <c r="J45" s="597"/>
      <c r="K45" s="619"/>
      <c r="L45" s="730"/>
      <c r="M45" s="730"/>
      <c r="N45" s="618"/>
      <c r="O45" s="618"/>
      <c r="P45" s="741"/>
      <c r="Q45" s="730"/>
      <c r="R45" s="730"/>
      <c r="S45" s="618"/>
      <c r="T45" s="597"/>
      <c r="U45" s="597"/>
      <c r="V45" s="597"/>
      <c r="W45" s="597"/>
      <c r="X45" s="597"/>
      <c r="Y45" s="619"/>
      <c r="Z45" s="730"/>
      <c r="AA45" s="730"/>
      <c r="AB45" s="618"/>
      <c r="AC45" s="107"/>
      <c r="AD45" s="104"/>
    </row>
    <row r="46" spans="2:30" ht="18" customHeight="1">
      <c r="B46" s="738"/>
      <c r="C46" s="730"/>
      <c r="D46" s="730"/>
      <c r="E46" s="618"/>
      <c r="F46" s="597"/>
      <c r="G46" s="597"/>
      <c r="H46" s="597"/>
      <c r="I46" s="597"/>
      <c r="J46" s="597"/>
      <c r="K46" s="619"/>
      <c r="L46" s="730"/>
      <c r="M46" s="730"/>
      <c r="N46" s="618"/>
      <c r="O46" s="618"/>
      <c r="P46" s="741"/>
      <c r="Q46" s="730"/>
      <c r="R46" s="730"/>
      <c r="S46" s="618"/>
      <c r="T46" s="597"/>
      <c r="U46" s="597"/>
      <c r="V46" s="597"/>
      <c r="W46" s="597"/>
      <c r="X46" s="597"/>
      <c r="Y46" s="619"/>
      <c r="Z46" s="730"/>
      <c r="AA46" s="730"/>
      <c r="AB46" s="618"/>
      <c r="AC46" s="107"/>
      <c r="AD46" s="104"/>
    </row>
    <row r="47" spans="2:30" ht="18" customHeight="1">
      <c r="B47" s="738"/>
      <c r="C47" s="620"/>
      <c r="D47" s="620"/>
      <c r="E47" s="618"/>
      <c r="F47" s="597"/>
      <c r="G47" s="597"/>
      <c r="H47" s="597"/>
      <c r="I47" s="597"/>
      <c r="J47" s="597"/>
      <c r="K47" s="619"/>
      <c r="L47" s="620"/>
      <c r="M47" s="620"/>
      <c r="N47" s="618"/>
      <c r="O47" s="618"/>
      <c r="P47" s="741"/>
      <c r="Q47" s="620"/>
      <c r="R47" s="620"/>
      <c r="S47" s="618"/>
      <c r="T47" s="597"/>
      <c r="U47" s="597"/>
      <c r="V47" s="597"/>
      <c r="W47" s="597"/>
      <c r="X47" s="597"/>
      <c r="Y47" s="619"/>
      <c r="Z47" s="620"/>
      <c r="AA47" s="620"/>
      <c r="AB47" s="618"/>
      <c r="AC47" s="5"/>
      <c r="AD47" s="104"/>
    </row>
    <row r="48" spans="2:30" ht="18" customHeight="1">
      <c r="B48" s="738"/>
      <c r="C48" s="730"/>
      <c r="D48" s="730"/>
      <c r="E48" s="618"/>
      <c r="F48" s="597"/>
      <c r="G48" s="597"/>
      <c r="H48" s="597"/>
      <c r="I48" s="597"/>
      <c r="J48" s="597"/>
      <c r="K48" s="619"/>
      <c r="L48" s="730"/>
      <c r="M48" s="730"/>
      <c r="N48" s="618"/>
      <c r="O48" s="618"/>
      <c r="P48" s="741"/>
      <c r="Q48" s="730"/>
      <c r="R48" s="730"/>
      <c r="S48" s="618"/>
      <c r="T48" s="597"/>
      <c r="U48" s="597"/>
      <c r="V48" s="597"/>
      <c r="W48" s="597"/>
      <c r="X48" s="597"/>
      <c r="Y48" s="619"/>
      <c r="Z48" s="730"/>
      <c r="AA48" s="730"/>
      <c r="AB48" s="618"/>
      <c r="AC48" s="5"/>
      <c r="AD48" s="104"/>
    </row>
    <row r="49" spans="2:30" ht="18" customHeight="1">
      <c r="B49" s="738"/>
      <c r="C49" s="730"/>
      <c r="D49" s="730"/>
      <c r="E49" s="618"/>
      <c r="F49" s="597"/>
      <c r="G49" s="597"/>
      <c r="H49" s="597"/>
      <c r="I49" s="597"/>
      <c r="J49" s="597"/>
      <c r="K49" s="619"/>
      <c r="L49" s="730"/>
      <c r="M49" s="730"/>
      <c r="N49" s="618"/>
      <c r="O49" s="618"/>
      <c r="P49" s="741"/>
      <c r="Q49" s="730"/>
      <c r="R49" s="730"/>
      <c r="S49" s="618"/>
      <c r="T49" s="597"/>
      <c r="U49" s="597"/>
      <c r="V49" s="597"/>
      <c r="W49" s="597"/>
      <c r="X49" s="597"/>
      <c r="Y49" s="619"/>
      <c r="Z49" s="730"/>
      <c r="AA49" s="730"/>
      <c r="AB49" s="618"/>
      <c r="AC49" s="5"/>
      <c r="AD49" s="104"/>
    </row>
    <row r="50" spans="2:30" ht="12.75" customHeight="1">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104"/>
    </row>
    <row r="51" spans="2:30">
      <c r="B51" s="105"/>
      <c r="C51" s="106"/>
      <c r="D51" s="106"/>
      <c r="E51" s="107"/>
      <c r="F51" s="5"/>
      <c r="G51" s="5"/>
      <c r="H51" s="5"/>
      <c r="I51" s="5"/>
      <c r="J51" s="5"/>
      <c r="K51" s="108"/>
      <c r="L51" s="106"/>
      <c r="M51" s="106"/>
      <c r="N51" s="107"/>
      <c r="O51" s="5"/>
      <c r="P51" s="5"/>
      <c r="Q51" s="5"/>
      <c r="R51" s="5"/>
      <c r="S51" s="5"/>
      <c r="T51" s="108"/>
      <c r="U51" s="106"/>
      <c r="V51" s="106"/>
      <c r="W51" s="107"/>
      <c r="X51" s="5"/>
      <c r="Y51" s="5"/>
      <c r="Z51" s="5"/>
      <c r="AA51" s="5"/>
      <c r="AB51" s="5"/>
      <c r="AC51" s="5"/>
      <c r="AD51" s="109"/>
    </row>
  </sheetData>
  <mergeCells count="59">
    <mergeCell ref="R4:AB4"/>
    <mergeCell ref="P36:P49"/>
    <mergeCell ref="C37:D37"/>
    <mergeCell ref="L37:M37"/>
    <mergeCell ref="C39:D39"/>
    <mergeCell ref="L39:M39"/>
    <mergeCell ref="C41:D41"/>
    <mergeCell ref="L41:M41"/>
    <mergeCell ref="C43:D43"/>
    <mergeCell ref="L43:M43"/>
    <mergeCell ref="L46:M46"/>
    <mergeCell ref="C49:D49"/>
    <mergeCell ref="Q36:R36"/>
    <mergeCell ref="Q39:R39"/>
    <mergeCell ref="L45:M45"/>
    <mergeCell ref="C4:L4"/>
    <mergeCell ref="C48:D48"/>
    <mergeCell ref="L48:M48"/>
    <mergeCell ref="C45:D45"/>
    <mergeCell ref="P4:Q4"/>
    <mergeCell ref="B5:B19"/>
    <mergeCell ref="B20:B34"/>
    <mergeCell ref="B36:B49"/>
    <mergeCell ref="C36:D36"/>
    <mergeCell ref="L36:M36"/>
    <mergeCell ref="C38:D38"/>
    <mergeCell ref="L38:M38"/>
    <mergeCell ref="C40:D40"/>
    <mergeCell ref="L40:M40"/>
    <mergeCell ref="C42:D42"/>
    <mergeCell ref="L42:M42"/>
    <mergeCell ref="C44:D44"/>
    <mergeCell ref="L49:M49"/>
    <mergeCell ref="L44:M44"/>
    <mergeCell ref="C46:D46"/>
    <mergeCell ref="Z42:AA42"/>
    <mergeCell ref="Q43:R43"/>
    <mergeCell ref="Z43:AA43"/>
    <mergeCell ref="Q44:R44"/>
    <mergeCell ref="Z44:AA44"/>
    <mergeCell ref="Q42:R42"/>
    <mergeCell ref="Z49:AA49"/>
    <mergeCell ref="Z45:AA45"/>
    <mergeCell ref="Q46:R46"/>
    <mergeCell ref="Z46:AA46"/>
    <mergeCell ref="Q48:R48"/>
    <mergeCell ref="Z48:AA48"/>
    <mergeCell ref="Q49:R49"/>
    <mergeCell ref="Q45:R45"/>
    <mergeCell ref="Z36:AA36"/>
    <mergeCell ref="Q37:R37"/>
    <mergeCell ref="Z37:AA37"/>
    <mergeCell ref="Q38:R38"/>
    <mergeCell ref="Z38:AA38"/>
    <mergeCell ref="Z39:AA39"/>
    <mergeCell ref="Q40:R40"/>
    <mergeCell ref="Z40:AA40"/>
    <mergeCell ref="Q41:R41"/>
    <mergeCell ref="Z41:AA41"/>
  </mergeCells>
  <pageMargins left="0.19685039370078741" right="0.19685039370078741" top="0.19685039370078741" bottom="0.19685039370078741" header="0.11811023622047245" footer="0.11811023622047245"/>
  <pageSetup paperSize="9" scale="92"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D1:AI50"/>
  <sheetViews>
    <sheetView showGridLines="0" showRowColHeaders="0" zoomScaleNormal="100" zoomScaleSheetLayoutView="73" workbookViewId="0"/>
  </sheetViews>
  <sheetFormatPr defaultColWidth="9.140625"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customWidth="1"/>
    <col min="14" max="14" width="4.28515625" style="5" customWidth="1"/>
    <col min="15" max="21" width="5" style="5" customWidth="1"/>
    <col min="22"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2.85546875" style="5" customWidth="1"/>
    <col min="32" max="32" width="9.140625" style="5" customWidth="1"/>
    <col min="33" max="35" width="10.5703125" style="5" customWidth="1"/>
    <col min="36" max="16384" width="9.140625" style="5"/>
  </cols>
  <sheetData>
    <row r="1" spans="4:35" ht="18" customHeight="1">
      <c r="D1" s="748" t="str">
        <f>X12</f>
        <v xml:space="preserve"> </v>
      </c>
      <c r="E1" s="649" t="str">
        <f ca="1">'GPlan-Translations'!C214</f>
        <v>PRIORIDADES</v>
      </c>
      <c r="F1" s="642" t="str">
        <f ca="1">UPPER('GPlan-Translations'!C112)</f>
        <v>SEGUNDA</v>
      </c>
      <c r="G1" s="643"/>
      <c r="H1" s="642" t="str">
        <f ca="1">UPPER('GPlan-Translations'!C113)</f>
        <v>TERÇA</v>
      </c>
      <c r="I1" s="643"/>
      <c r="J1" s="642" t="str">
        <f ca="1">UPPER('GPlan-Translations'!C114)</f>
        <v>QUARTA</v>
      </c>
      <c r="K1" s="643"/>
      <c r="L1" s="641"/>
      <c r="M1" s="158"/>
      <c r="N1" s="112"/>
      <c r="O1" s="147"/>
      <c r="P1" s="147"/>
      <c r="Q1" s="147"/>
      <c r="R1" s="147"/>
      <c r="S1" s="147"/>
      <c r="T1" s="147"/>
      <c r="V1" s="112"/>
      <c r="W1" s="112"/>
      <c r="X1" s="112"/>
    </row>
    <row r="2" spans="4:35" ht="24" customHeight="1">
      <c r="D2" s="748"/>
      <c r="E2" s="650"/>
      <c r="F2" s="743">
        <f>AG3</f>
        <v>0</v>
      </c>
      <c r="G2" s="744"/>
      <c r="H2" s="743">
        <f>AH3</f>
        <v>0</v>
      </c>
      <c r="I2" s="744"/>
      <c r="J2" s="743">
        <f>AI3</f>
        <v>0</v>
      </c>
      <c r="K2" s="744"/>
      <c r="L2" s="644"/>
      <c r="M2" s="122"/>
      <c r="N2" s="50"/>
      <c r="O2" s="135" t="s">
        <v>583</v>
      </c>
      <c r="P2" s="134" t="s">
        <v>585</v>
      </c>
      <c r="Q2" s="134" t="s">
        <v>587</v>
      </c>
      <c r="R2" s="134" t="s">
        <v>587</v>
      </c>
      <c r="S2" s="134" t="s">
        <v>583</v>
      </c>
      <c r="T2" s="146" t="s">
        <v>583</v>
      </c>
      <c r="U2" s="145" t="s">
        <v>581</v>
      </c>
      <c r="W2" s="150" t="s">
        <v>18</v>
      </c>
      <c r="X2" s="157" t="s">
        <v>125</v>
      </c>
    </row>
    <row r="3" spans="4:35" ht="24" customHeight="1">
      <c r="D3" s="748"/>
      <c r="E3" s="651"/>
      <c r="F3" s="745"/>
      <c r="G3" s="746"/>
      <c r="H3" s="745"/>
      <c r="I3" s="746"/>
      <c r="J3" s="745"/>
      <c r="K3" s="746"/>
      <c r="L3" s="645"/>
      <c r="M3" s="122"/>
      <c r="O3" s="144"/>
      <c r="P3" s="143"/>
      <c r="Q3" s="143"/>
      <c r="R3" s="143"/>
      <c r="S3" s="143"/>
      <c r="T3" s="142"/>
      <c r="U3" s="141"/>
      <c r="W3" s="150"/>
      <c r="X3" s="157" t="s">
        <v>661</v>
      </c>
      <c r="AG3" s="353"/>
      <c r="AH3" s="353"/>
      <c r="AI3" s="353"/>
    </row>
    <row r="4" spans="4:35" ht="24" customHeight="1">
      <c r="D4" s="748"/>
      <c r="E4" s="652"/>
      <c r="F4" s="745"/>
      <c r="G4" s="746"/>
      <c r="H4" s="745"/>
      <c r="I4" s="746"/>
      <c r="J4" s="745"/>
      <c r="K4" s="746"/>
      <c r="L4" s="646"/>
      <c r="M4" s="122"/>
      <c r="N4" s="50"/>
      <c r="O4" s="85"/>
      <c r="P4" s="86"/>
      <c r="Q4" s="86"/>
      <c r="R4" s="86"/>
      <c r="S4" s="86"/>
      <c r="T4" s="140"/>
      <c r="U4" s="139"/>
      <c r="W4" s="150"/>
      <c r="X4" s="157" t="s">
        <v>660</v>
      </c>
      <c r="AG4" s="353"/>
      <c r="AH4" s="353"/>
      <c r="AI4" s="353"/>
    </row>
    <row r="5" spans="4:35" ht="24" customHeight="1">
      <c r="D5" s="748"/>
      <c r="E5" s="652"/>
      <c r="F5" s="745"/>
      <c r="G5" s="746"/>
      <c r="H5" s="745"/>
      <c r="I5" s="746"/>
      <c r="J5" s="745"/>
      <c r="K5" s="746"/>
      <c r="L5" s="646"/>
      <c r="M5" s="122"/>
      <c r="N5" s="50"/>
      <c r="O5" s="85"/>
      <c r="P5" s="86"/>
      <c r="Q5" s="86"/>
      <c r="R5" s="86"/>
      <c r="S5" s="86"/>
      <c r="T5" s="140"/>
      <c r="U5" s="139"/>
      <c r="W5" s="153"/>
      <c r="X5" s="157" t="s">
        <v>659</v>
      </c>
      <c r="AG5" s="353"/>
      <c r="AH5" s="353"/>
      <c r="AI5" s="353"/>
    </row>
    <row r="6" spans="4:35" ht="24" customHeight="1">
      <c r="D6" s="748"/>
      <c r="E6" s="652"/>
      <c r="F6" s="745"/>
      <c r="G6" s="746"/>
      <c r="H6" s="745"/>
      <c r="I6" s="746"/>
      <c r="J6" s="745"/>
      <c r="K6" s="746"/>
      <c r="L6" s="646"/>
      <c r="M6" s="122" t="s">
        <v>18</v>
      </c>
      <c r="N6" s="50"/>
      <c r="O6" s="85"/>
      <c r="P6" s="86"/>
      <c r="Q6" s="86"/>
      <c r="R6" s="86"/>
      <c r="S6" s="86"/>
      <c r="T6" s="140"/>
      <c r="U6" s="139"/>
      <c r="W6" s="150"/>
      <c r="X6" s="157" t="s">
        <v>658</v>
      </c>
      <c r="AG6" s="353"/>
      <c r="AH6" s="353"/>
      <c r="AI6" s="353"/>
    </row>
    <row r="7" spans="4:35" ht="24" customHeight="1">
      <c r="D7" s="748"/>
      <c r="E7" s="652"/>
      <c r="F7" s="745"/>
      <c r="G7" s="746"/>
      <c r="H7" s="745"/>
      <c r="I7" s="746"/>
      <c r="J7" s="745"/>
      <c r="K7" s="746"/>
      <c r="L7" s="646"/>
      <c r="M7" s="122"/>
      <c r="N7" s="50"/>
      <c r="O7" s="85"/>
      <c r="P7" s="86"/>
      <c r="Q7" s="86"/>
      <c r="R7" s="86"/>
      <c r="S7" s="86"/>
      <c r="T7" s="140"/>
      <c r="U7" s="139"/>
      <c r="AG7" s="353"/>
      <c r="AH7" s="353"/>
      <c r="AI7" s="353"/>
    </row>
    <row r="8" spans="4:35" ht="24" customHeight="1">
      <c r="D8" s="748"/>
      <c r="E8" s="652"/>
      <c r="F8" s="745"/>
      <c r="G8" s="746"/>
      <c r="H8" s="745"/>
      <c r="I8" s="746"/>
      <c r="J8" s="745"/>
      <c r="K8" s="746"/>
      <c r="L8" s="646"/>
      <c r="M8" s="122"/>
      <c r="N8" s="50"/>
      <c r="O8" s="93"/>
      <c r="P8" s="94"/>
      <c r="Q8" s="94"/>
      <c r="R8" s="94"/>
      <c r="S8" s="94"/>
      <c r="T8" s="138"/>
      <c r="U8" s="137"/>
      <c r="W8" s="53" t="s">
        <v>27</v>
      </c>
      <c r="X8" s="163"/>
      <c r="AG8" s="353"/>
      <c r="AH8" s="353"/>
      <c r="AI8" s="353"/>
    </row>
    <row r="9" spans="4:35" ht="24" customHeight="1">
      <c r="D9" s="748"/>
      <c r="E9" s="653"/>
      <c r="F9" s="647"/>
      <c r="G9" s="648">
        <f>O3</f>
        <v>0</v>
      </c>
      <c r="H9" s="647"/>
      <c r="I9" s="648">
        <f>P3</f>
        <v>0</v>
      </c>
      <c r="J9" s="647"/>
      <c r="K9" s="648">
        <f>Q3</f>
        <v>0</v>
      </c>
      <c r="L9" s="646"/>
      <c r="M9" s="122"/>
      <c r="N9" s="50"/>
      <c r="O9" s="344"/>
      <c r="P9" s="344"/>
      <c r="Q9" s="344"/>
      <c r="R9" s="344"/>
      <c r="S9" s="344"/>
      <c r="T9" s="344"/>
      <c r="U9" s="344"/>
      <c r="W9" s="148" t="s">
        <v>433</v>
      </c>
      <c r="X9" s="252"/>
      <c r="Z9" s="239">
        <f>O19</f>
        <v>0</v>
      </c>
      <c r="AB9" s="239">
        <f>P19</f>
        <v>0</v>
      </c>
      <c r="AD9" s="239">
        <f>Q19</f>
        <v>0</v>
      </c>
    </row>
    <row r="10" spans="4:35" ht="24" customHeight="1">
      <c r="D10" s="748"/>
      <c r="E10" s="650"/>
      <c r="F10" s="743">
        <f>AG4</f>
        <v>0</v>
      </c>
      <c r="G10" s="744"/>
      <c r="H10" s="743">
        <f>AH4</f>
        <v>0</v>
      </c>
      <c r="I10" s="744"/>
      <c r="J10" s="743">
        <f>AI4</f>
        <v>0</v>
      </c>
      <c r="K10" s="744"/>
      <c r="L10" s="644"/>
      <c r="M10" s="122"/>
      <c r="N10" s="50"/>
      <c r="O10" s="241" t="s">
        <v>583</v>
      </c>
      <c r="P10" s="241" t="s">
        <v>585</v>
      </c>
      <c r="Q10" s="241" t="s">
        <v>587</v>
      </c>
      <c r="W10" s="155"/>
      <c r="X10" s="154"/>
    </row>
    <row r="11" spans="4:35" ht="24" customHeight="1">
      <c r="D11" s="748"/>
      <c r="E11" s="651"/>
      <c r="F11" s="745"/>
      <c r="G11" s="746"/>
      <c r="H11" s="745"/>
      <c r="I11" s="746"/>
      <c r="J11" s="745"/>
      <c r="K11" s="746"/>
      <c r="L11" s="645"/>
      <c r="M11" s="122"/>
      <c r="N11" s="50"/>
      <c r="O11" s="354"/>
      <c r="P11" s="355"/>
      <c r="Q11" s="356"/>
      <c r="R11" s="352"/>
      <c r="S11" s="352"/>
      <c r="T11" s="352"/>
      <c r="U11" s="352"/>
      <c r="W11" s="152" t="s">
        <v>439</v>
      </c>
      <c r="X11" s="151"/>
    </row>
    <row r="12" spans="4:35" ht="24" customHeight="1">
      <c r="D12" s="749" t="str">
        <f>W2</f>
        <v xml:space="preserve"> </v>
      </c>
      <c r="E12" s="652"/>
      <c r="F12" s="745"/>
      <c r="G12" s="746"/>
      <c r="H12" s="745"/>
      <c r="I12" s="746"/>
      <c r="J12" s="745"/>
      <c r="K12" s="746"/>
      <c r="L12" s="646"/>
      <c r="M12" s="122"/>
      <c r="N12" s="344"/>
      <c r="O12" s="357"/>
      <c r="P12" s="352"/>
      <c r="Q12" s="358"/>
      <c r="R12" s="352"/>
      <c r="S12" s="352"/>
      <c r="T12" s="352"/>
      <c r="U12" s="352"/>
      <c r="W12" s="136" t="s">
        <v>657</v>
      </c>
      <c r="X12" s="250" t="s">
        <v>18</v>
      </c>
    </row>
    <row r="13" spans="4:35" ht="24" customHeight="1">
      <c r="D13" s="749"/>
      <c r="E13" s="652"/>
      <c r="F13" s="745"/>
      <c r="G13" s="746"/>
      <c r="H13" s="745"/>
      <c r="I13" s="746"/>
      <c r="J13" s="745"/>
      <c r="K13" s="746"/>
      <c r="L13" s="646"/>
      <c r="M13" s="122"/>
      <c r="N13" s="344"/>
      <c r="O13" s="357"/>
      <c r="P13" s="352"/>
      <c r="Q13" s="358"/>
      <c r="R13" s="352"/>
      <c r="S13" s="352"/>
      <c r="T13" s="352"/>
      <c r="U13" s="352"/>
      <c r="W13" s="136" t="s">
        <v>656</v>
      </c>
      <c r="X13" s="149"/>
    </row>
    <row r="14" spans="4:35" ht="24" customHeight="1">
      <c r="D14" s="749"/>
      <c r="E14" s="652"/>
      <c r="F14" s="745"/>
      <c r="G14" s="746"/>
      <c r="H14" s="745"/>
      <c r="I14" s="746"/>
      <c r="J14" s="745"/>
      <c r="K14" s="746"/>
      <c r="L14" s="646"/>
      <c r="M14" s="122"/>
      <c r="N14" s="344"/>
      <c r="O14" s="357"/>
      <c r="P14" s="352"/>
      <c r="Q14" s="358"/>
      <c r="R14" s="352"/>
      <c r="S14" s="352"/>
      <c r="T14" s="352"/>
      <c r="U14" s="352"/>
      <c r="W14" s="148" t="s">
        <v>655</v>
      </c>
      <c r="X14" s="251"/>
    </row>
    <row r="15" spans="4:35" ht="24" customHeight="1">
      <c r="D15" s="749"/>
      <c r="E15" s="652"/>
      <c r="F15" s="745"/>
      <c r="G15" s="746"/>
      <c r="H15" s="745"/>
      <c r="I15" s="746"/>
      <c r="J15" s="745"/>
      <c r="K15" s="746"/>
      <c r="L15" s="646"/>
      <c r="M15" s="122"/>
      <c r="N15" s="344"/>
      <c r="O15" s="357"/>
      <c r="P15" s="352"/>
      <c r="Q15" s="358"/>
      <c r="R15" s="352"/>
      <c r="S15" s="352"/>
      <c r="T15" s="352"/>
      <c r="U15" s="352"/>
      <c r="W15" s="59">
        <v>1</v>
      </c>
      <c r="X15" s="57" t="str">
        <f ca="1">UPPER('GPlan-Translations'!C147)</f>
        <v>JANEIRO</v>
      </c>
    </row>
    <row r="16" spans="4:35" ht="24" customHeight="1">
      <c r="D16" s="749"/>
      <c r="E16" s="652"/>
      <c r="F16" s="745"/>
      <c r="G16" s="746"/>
      <c r="H16" s="745"/>
      <c r="I16" s="746"/>
      <c r="J16" s="745"/>
      <c r="K16" s="746"/>
      <c r="L16" s="646"/>
      <c r="M16" s="122"/>
      <c r="N16" s="344"/>
      <c r="O16" s="359"/>
      <c r="P16" s="360"/>
      <c r="Q16" s="361"/>
      <c r="R16" s="352"/>
      <c r="S16" s="352"/>
      <c r="T16" s="352"/>
      <c r="U16" s="352"/>
      <c r="W16" s="59">
        <v>2</v>
      </c>
      <c r="X16" s="57" t="str">
        <f ca="1">UPPER('GPlan-Translations'!C148)</f>
        <v>FEVEREIRO</v>
      </c>
    </row>
    <row r="17" spans="4:30" ht="24" customHeight="1">
      <c r="D17" s="749"/>
      <c r="E17" s="653"/>
      <c r="F17" s="647"/>
      <c r="G17" s="648">
        <f>O4</f>
        <v>0</v>
      </c>
      <c r="H17" s="654"/>
      <c r="I17" s="648">
        <f>P4</f>
        <v>0</v>
      </c>
      <c r="J17" s="647"/>
      <c r="K17" s="648">
        <f>Q4</f>
        <v>0</v>
      </c>
      <c r="L17" s="646"/>
      <c r="M17" s="122"/>
      <c r="N17" s="344"/>
      <c r="W17" s="59">
        <v>3</v>
      </c>
      <c r="X17" s="57" t="str">
        <f ca="1">UPPER('GPlan-Translations'!C149)</f>
        <v>MARÇO</v>
      </c>
      <c r="Z17" s="239">
        <f>O20</f>
        <v>0</v>
      </c>
      <c r="AB17" s="239">
        <f>P20</f>
        <v>0</v>
      </c>
      <c r="AD17" s="239">
        <f>Q20</f>
        <v>0</v>
      </c>
    </row>
    <row r="18" spans="4:30" ht="24" customHeight="1">
      <c r="D18" s="595"/>
      <c r="E18" s="650"/>
      <c r="F18" s="743">
        <f>AG5</f>
        <v>0</v>
      </c>
      <c r="G18" s="744"/>
      <c r="H18" s="743">
        <f>AH5</f>
        <v>0</v>
      </c>
      <c r="I18" s="744"/>
      <c r="J18" s="743">
        <f>AI5</f>
        <v>0</v>
      </c>
      <c r="K18" s="744"/>
      <c r="L18" s="644"/>
      <c r="M18" s="122"/>
      <c r="O18" s="135" t="s">
        <v>583</v>
      </c>
      <c r="P18" s="134" t="s">
        <v>585</v>
      </c>
      <c r="Q18" s="134" t="s">
        <v>587</v>
      </c>
      <c r="R18" s="133"/>
      <c r="S18" s="133"/>
      <c r="T18" s="132"/>
      <c r="U18" s="131"/>
      <c r="W18" s="59">
        <v>4</v>
      </c>
      <c r="X18" s="57" t="str">
        <f ca="1">UPPER('GPlan-Translations'!C150)</f>
        <v>ABRIL</v>
      </c>
    </row>
    <row r="19" spans="4:30" ht="24" customHeight="1">
      <c r="D19" s="595"/>
      <c r="E19" s="651"/>
      <c r="F19" s="745"/>
      <c r="G19" s="746"/>
      <c r="H19" s="745"/>
      <c r="I19" s="746"/>
      <c r="J19" s="745"/>
      <c r="K19" s="746"/>
      <c r="L19" s="645"/>
      <c r="M19" s="122"/>
      <c r="N19" s="50"/>
      <c r="O19" s="130"/>
      <c r="P19" s="89"/>
      <c r="Q19" s="89"/>
      <c r="R19" s="129"/>
      <c r="S19" s="129"/>
      <c r="T19" s="128"/>
      <c r="U19" s="127"/>
      <c r="W19" s="59">
        <v>5</v>
      </c>
      <c r="X19" s="57" t="str">
        <f ca="1">UPPER('GPlan-Translations'!C151)</f>
        <v>MAIO</v>
      </c>
    </row>
    <row r="20" spans="4:30" ht="24" customHeight="1">
      <c r="D20" s="595"/>
      <c r="E20" s="652"/>
      <c r="F20" s="745"/>
      <c r="G20" s="746"/>
      <c r="H20" s="745"/>
      <c r="I20" s="746"/>
      <c r="J20" s="745"/>
      <c r="K20" s="746"/>
      <c r="L20" s="646"/>
      <c r="M20" s="122"/>
      <c r="N20" s="344"/>
      <c r="O20" s="130"/>
      <c r="P20" s="89"/>
      <c r="Q20" s="89"/>
      <c r="R20" s="129"/>
      <c r="S20" s="129"/>
      <c r="T20" s="128"/>
      <c r="U20" s="127"/>
      <c r="W20" s="59">
        <v>6</v>
      </c>
      <c r="X20" s="57" t="str">
        <f ca="1">UPPER('GPlan-Translations'!C152)</f>
        <v>JUNHO</v>
      </c>
    </row>
    <row r="21" spans="4:30" ht="24" customHeight="1">
      <c r="D21" s="595"/>
      <c r="E21" s="652"/>
      <c r="F21" s="745"/>
      <c r="G21" s="746"/>
      <c r="H21" s="745"/>
      <c r="I21" s="746"/>
      <c r="J21" s="745"/>
      <c r="K21" s="746"/>
      <c r="L21" s="646"/>
      <c r="M21" s="122"/>
      <c r="N21" s="344"/>
      <c r="O21" s="130"/>
      <c r="P21" s="89"/>
      <c r="Q21" s="89"/>
      <c r="R21" s="129"/>
      <c r="S21" s="129"/>
      <c r="T21" s="128"/>
      <c r="U21" s="127"/>
      <c r="W21" s="59">
        <v>7</v>
      </c>
      <c r="X21" s="57" t="str">
        <f ca="1">UPPER('GPlan-Translations'!C153)</f>
        <v>JULHO</v>
      </c>
    </row>
    <row r="22" spans="4:30" ht="24" customHeight="1">
      <c r="D22" s="595"/>
      <c r="E22" s="652"/>
      <c r="F22" s="745"/>
      <c r="G22" s="746"/>
      <c r="H22" s="745"/>
      <c r="I22" s="746"/>
      <c r="J22" s="745"/>
      <c r="K22" s="746"/>
      <c r="L22" s="646"/>
      <c r="M22" s="122"/>
      <c r="N22" s="344"/>
      <c r="O22" s="130"/>
      <c r="P22" s="89"/>
      <c r="Q22" s="89"/>
      <c r="R22" s="129"/>
      <c r="S22" s="129"/>
      <c r="T22" s="128"/>
      <c r="U22" s="127"/>
      <c r="W22" s="59">
        <v>8</v>
      </c>
      <c r="X22" s="57" t="str">
        <f ca="1">UPPER('GPlan-Translations'!C154)</f>
        <v>AGOSTO</v>
      </c>
    </row>
    <row r="23" spans="4:30" ht="24" customHeight="1">
      <c r="D23" s="595"/>
      <c r="E23" s="652"/>
      <c r="F23" s="745"/>
      <c r="G23" s="746"/>
      <c r="H23" s="745"/>
      <c r="I23" s="746"/>
      <c r="J23" s="745"/>
      <c r="K23" s="746"/>
      <c r="L23" s="646"/>
      <c r="M23" s="122"/>
      <c r="N23" s="344"/>
      <c r="O23" s="130"/>
      <c r="P23" s="89"/>
      <c r="Q23" s="89"/>
      <c r="R23" s="129"/>
      <c r="S23" s="129"/>
      <c r="T23" s="128"/>
      <c r="U23" s="127"/>
      <c r="W23" s="59">
        <v>9</v>
      </c>
      <c r="X23" s="57" t="str">
        <f ca="1">UPPER('GPlan-Translations'!C155)</f>
        <v>SETEMBRO</v>
      </c>
    </row>
    <row r="24" spans="4:30" ht="24" customHeight="1">
      <c r="D24" s="595"/>
      <c r="E24" s="652"/>
      <c r="F24" s="745"/>
      <c r="G24" s="746"/>
      <c r="H24" s="745"/>
      <c r="I24" s="746"/>
      <c r="J24" s="745"/>
      <c r="K24" s="746"/>
      <c r="L24" s="646"/>
      <c r="M24" s="122"/>
      <c r="N24" s="344"/>
      <c r="O24" s="126"/>
      <c r="P24" s="101"/>
      <c r="Q24" s="101"/>
      <c r="R24" s="125"/>
      <c r="S24" s="125"/>
      <c r="T24" s="124"/>
      <c r="U24" s="123"/>
      <c r="W24" s="136">
        <v>10</v>
      </c>
      <c r="X24" s="57" t="str">
        <f ca="1">UPPER('GPlan-Translations'!C156)</f>
        <v>OUTUBRO</v>
      </c>
    </row>
    <row r="25" spans="4:30" ht="24" customHeight="1">
      <c r="D25" s="595"/>
      <c r="E25" s="653"/>
      <c r="F25" s="647"/>
      <c r="G25" s="648">
        <f>O5</f>
        <v>0</v>
      </c>
      <c r="H25" s="647"/>
      <c r="I25" s="648">
        <f>P5</f>
        <v>0</v>
      </c>
      <c r="J25" s="647"/>
      <c r="K25" s="648">
        <f>Q5</f>
        <v>0</v>
      </c>
      <c r="L25" s="646"/>
      <c r="M25" s="122"/>
      <c r="N25" s="344"/>
      <c r="W25" s="59">
        <v>11</v>
      </c>
      <c r="X25" s="57" t="str">
        <f ca="1">UPPER('GPlan-Translations'!C157)</f>
        <v>NOVEMBRO</v>
      </c>
      <c r="Z25" s="239">
        <f>O21</f>
        <v>0</v>
      </c>
      <c r="AB25" s="239">
        <f>P21</f>
        <v>0</v>
      </c>
      <c r="AD25" s="239">
        <f>Q21</f>
        <v>0</v>
      </c>
    </row>
    <row r="26" spans="4:30" ht="24" customHeight="1">
      <c r="D26" s="747" t="str">
        <f ca="1">'GPlan-Translations'!C213</f>
        <v>PLANEJAMENTO MENSAL</v>
      </c>
      <c r="E26" s="650"/>
      <c r="F26" s="743">
        <f>AG6</f>
        <v>0</v>
      </c>
      <c r="G26" s="744"/>
      <c r="H26" s="743">
        <f>AH6</f>
        <v>0</v>
      </c>
      <c r="I26" s="744"/>
      <c r="J26" s="743">
        <f>AI6</f>
        <v>0</v>
      </c>
      <c r="K26" s="744"/>
      <c r="L26" s="644"/>
      <c r="M26" s="122"/>
      <c r="W26" s="66">
        <v>12</v>
      </c>
      <c r="X26" s="58" t="str">
        <f ca="1">UPPER('GPlan-Translations'!C158)</f>
        <v>DEZEMBRO</v>
      </c>
    </row>
    <row r="27" spans="4:30" ht="24" customHeight="1">
      <c r="D27" s="747"/>
      <c r="E27" s="651"/>
      <c r="F27" s="745"/>
      <c r="G27" s="746"/>
      <c r="H27" s="745"/>
      <c r="I27" s="746"/>
      <c r="J27" s="745"/>
      <c r="K27" s="746"/>
      <c r="L27" s="645"/>
      <c r="M27" s="122"/>
    </row>
    <row r="28" spans="4:30" ht="24" customHeight="1">
      <c r="D28" s="747"/>
      <c r="E28" s="652"/>
      <c r="F28" s="745"/>
      <c r="G28" s="746"/>
      <c r="H28" s="745"/>
      <c r="I28" s="746"/>
      <c r="J28" s="745"/>
      <c r="K28" s="746"/>
      <c r="L28" s="646"/>
      <c r="M28" s="122"/>
    </row>
    <row r="29" spans="4:30" ht="24" customHeight="1">
      <c r="D29" s="747"/>
      <c r="E29" s="652"/>
      <c r="F29" s="745"/>
      <c r="G29" s="746"/>
      <c r="H29" s="745"/>
      <c r="I29" s="746"/>
      <c r="J29" s="745"/>
      <c r="K29" s="746"/>
      <c r="L29" s="646"/>
      <c r="M29" s="122"/>
      <c r="N29" s="50"/>
    </row>
    <row r="30" spans="4:30" ht="24" customHeight="1">
      <c r="D30" s="747"/>
      <c r="E30" s="652"/>
      <c r="F30" s="745"/>
      <c r="G30" s="746"/>
      <c r="H30" s="745"/>
      <c r="I30" s="746"/>
      <c r="J30" s="745"/>
      <c r="K30" s="746"/>
      <c r="L30" s="646"/>
      <c r="M30" s="122"/>
      <c r="N30" s="50"/>
    </row>
    <row r="31" spans="4:30" ht="24" customHeight="1">
      <c r="D31" s="747"/>
      <c r="E31" s="652"/>
      <c r="F31" s="745"/>
      <c r="G31" s="746"/>
      <c r="H31" s="745"/>
      <c r="I31" s="746"/>
      <c r="J31" s="745"/>
      <c r="K31" s="746"/>
      <c r="L31" s="646"/>
      <c r="M31" s="122"/>
      <c r="N31" s="50"/>
    </row>
    <row r="32" spans="4:30" ht="24" customHeight="1">
      <c r="D32" s="747"/>
      <c r="E32" s="652"/>
      <c r="F32" s="745"/>
      <c r="G32" s="746"/>
      <c r="H32" s="745"/>
      <c r="I32" s="746"/>
      <c r="J32" s="745"/>
      <c r="K32" s="746"/>
      <c r="L32" s="646"/>
      <c r="M32" s="122"/>
      <c r="N32" s="50"/>
    </row>
    <row r="33" spans="4:30" ht="24" customHeight="1">
      <c r="D33" s="747"/>
      <c r="E33" s="653"/>
      <c r="F33" s="647"/>
      <c r="G33" s="648">
        <f>O6</f>
        <v>0</v>
      </c>
      <c r="H33" s="647"/>
      <c r="I33" s="648">
        <f>P6</f>
        <v>0</v>
      </c>
      <c r="J33" s="647"/>
      <c r="K33" s="648">
        <f>Q6</f>
        <v>0</v>
      </c>
      <c r="L33" s="646"/>
      <c r="M33" s="122"/>
      <c r="N33" s="50"/>
      <c r="Z33" s="239">
        <f>O22</f>
        <v>0</v>
      </c>
      <c r="AB33" s="239">
        <f>P22</f>
        <v>0</v>
      </c>
      <c r="AD33" s="239">
        <f>Q22</f>
        <v>0</v>
      </c>
    </row>
    <row r="34" spans="4:30" ht="24" customHeight="1">
      <c r="D34" s="747"/>
      <c r="E34" s="650"/>
      <c r="F34" s="743">
        <f>AG7</f>
        <v>0</v>
      </c>
      <c r="G34" s="744"/>
      <c r="H34" s="743">
        <f>AH7</f>
        <v>0</v>
      </c>
      <c r="I34" s="744"/>
      <c r="J34" s="743">
        <f>AI7</f>
        <v>0</v>
      </c>
      <c r="K34" s="744"/>
      <c r="L34" s="644"/>
      <c r="M34" s="122"/>
      <c r="N34" s="50"/>
    </row>
    <row r="35" spans="4:30" ht="24" customHeight="1">
      <c r="D35" s="747"/>
      <c r="E35" s="651"/>
      <c r="F35" s="745"/>
      <c r="G35" s="746"/>
      <c r="H35" s="745"/>
      <c r="I35" s="746"/>
      <c r="J35" s="745"/>
      <c r="K35" s="746"/>
      <c r="L35" s="645"/>
      <c r="M35" s="122"/>
      <c r="N35" s="50"/>
    </row>
    <row r="36" spans="4:30" ht="24" customHeight="1">
      <c r="D36" s="747"/>
      <c r="E36" s="652"/>
      <c r="F36" s="745"/>
      <c r="G36" s="746"/>
      <c r="H36" s="745"/>
      <c r="I36" s="746"/>
      <c r="J36" s="745"/>
      <c r="K36" s="746"/>
      <c r="L36" s="646"/>
      <c r="M36" s="122"/>
      <c r="N36" s="50"/>
    </row>
    <row r="37" spans="4:30" ht="24" customHeight="1">
      <c r="D37" s="747"/>
      <c r="E37" s="652"/>
      <c r="F37" s="745"/>
      <c r="G37" s="746"/>
      <c r="H37" s="745"/>
      <c r="I37" s="746"/>
      <c r="J37" s="745"/>
      <c r="K37" s="746"/>
      <c r="L37" s="646"/>
      <c r="M37" s="122"/>
      <c r="N37" s="50"/>
    </row>
    <row r="38" spans="4:30" ht="24" customHeight="1">
      <c r="D38" s="747"/>
      <c r="E38" s="652"/>
      <c r="F38" s="745"/>
      <c r="G38" s="746"/>
      <c r="H38" s="745"/>
      <c r="I38" s="746"/>
      <c r="J38" s="745"/>
      <c r="K38" s="746"/>
      <c r="L38" s="646"/>
      <c r="M38" s="122"/>
      <c r="N38" s="50"/>
      <c r="U38" s="105"/>
    </row>
    <row r="39" spans="4:30" ht="24" customHeight="1">
      <c r="D39" s="747"/>
      <c r="E39" s="652"/>
      <c r="F39" s="745"/>
      <c r="G39" s="746"/>
      <c r="H39" s="745"/>
      <c r="I39" s="746"/>
      <c r="J39" s="745"/>
      <c r="K39" s="746"/>
      <c r="L39" s="646"/>
      <c r="M39" s="122"/>
      <c r="N39" s="50"/>
      <c r="U39" s="105"/>
    </row>
    <row r="40" spans="4:30" ht="24" customHeight="1">
      <c r="D40" s="747"/>
      <c r="E40" s="652"/>
      <c r="F40" s="745"/>
      <c r="G40" s="746"/>
      <c r="H40" s="745"/>
      <c r="I40" s="746"/>
      <c r="J40" s="745"/>
      <c r="K40" s="746"/>
      <c r="L40" s="646"/>
      <c r="M40" s="122"/>
      <c r="N40" s="50"/>
      <c r="U40" s="105"/>
    </row>
    <row r="41" spans="4:30" ht="24" customHeight="1">
      <c r="D41" s="747"/>
      <c r="E41" s="653"/>
      <c r="F41" s="647"/>
      <c r="G41" s="648">
        <f>O7</f>
        <v>0</v>
      </c>
      <c r="H41" s="647"/>
      <c r="I41" s="648">
        <f>P7</f>
        <v>0</v>
      </c>
      <c r="J41" s="647"/>
      <c r="K41" s="648">
        <f>Q7</f>
        <v>0</v>
      </c>
      <c r="L41" s="646"/>
      <c r="M41" s="122"/>
      <c r="N41" s="50"/>
      <c r="U41" s="105"/>
      <c r="Z41" s="239">
        <f>O23</f>
        <v>0</v>
      </c>
      <c r="AB41" s="239">
        <f>P23</f>
        <v>0</v>
      </c>
      <c r="AD41" s="239">
        <f>Q23</f>
        <v>0</v>
      </c>
    </row>
    <row r="42" spans="4:30" ht="24" customHeight="1">
      <c r="D42" s="747"/>
      <c r="E42" s="650"/>
      <c r="F42" s="743">
        <f>AG8</f>
        <v>0</v>
      </c>
      <c r="G42" s="744"/>
      <c r="H42" s="743">
        <f>AH8</f>
        <v>0</v>
      </c>
      <c r="I42" s="744"/>
      <c r="J42" s="743">
        <f>AI8</f>
        <v>0</v>
      </c>
      <c r="K42" s="744"/>
      <c r="L42" s="644"/>
      <c r="M42" s="122"/>
      <c r="N42" s="50"/>
      <c r="U42" s="105"/>
    </row>
    <row r="43" spans="4:30" ht="24" customHeight="1">
      <c r="D43" s="747"/>
      <c r="E43" s="651"/>
      <c r="F43" s="745"/>
      <c r="G43" s="746"/>
      <c r="H43" s="745"/>
      <c r="I43" s="746"/>
      <c r="J43" s="745"/>
      <c r="K43" s="746"/>
      <c r="L43" s="645"/>
      <c r="M43" s="122"/>
      <c r="N43" s="50"/>
      <c r="U43" s="105"/>
    </row>
    <row r="44" spans="4:30" ht="24" customHeight="1">
      <c r="D44" s="747"/>
      <c r="E44" s="652"/>
      <c r="F44" s="745"/>
      <c r="G44" s="746"/>
      <c r="H44" s="745"/>
      <c r="I44" s="746"/>
      <c r="J44" s="745"/>
      <c r="K44" s="746"/>
      <c r="L44" s="646"/>
      <c r="M44" s="122"/>
      <c r="U44" s="105"/>
    </row>
    <row r="45" spans="4:30" ht="24" customHeight="1">
      <c r="D45" s="747"/>
      <c r="E45" s="652"/>
      <c r="F45" s="745"/>
      <c r="G45" s="746"/>
      <c r="H45" s="745"/>
      <c r="I45" s="746"/>
      <c r="J45" s="745"/>
      <c r="K45" s="746"/>
      <c r="L45" s="646"/>
      <c r="M45" s="122"/>
      <c r="U45" s="105"/>
    </row>
    <row r="46" spans="4:30" ht="24" customHeight="1">
      <c r="D46" s="747"/>
      <c r="E46" s="652"/>
      <c r="F46" s="745"/>
      <c r="G46" s="746"/>
      <c r="H46" s="745"/>
      <c r="I46" s="746"/>
      <c r="J46" s="745"/>
      <c r="K46" s="746"/>
      <c r="L46" s="646"/>
      <c r="M46" s="122"/>
      <c r="U46" s="105"/>
    </row>
    <row r="47" spans="4:30" ht="24" customHeight="1">
      <c r="D47" s="747"/>
      <c r="E47" s="652"/>
      <c r="F47" s="745"/>
      <c r="G47" s="746"/>
      <c r="H47" s="745"/>
      <c r="I47" s="746"/>
      <c r="J47" s="745"/>
      <c r="K47" s="746"/>
      <c r="L47" s="646"/>
      <c r="M47" s="122"/>
      <c r="U47" s="105"/>
    </row>
    <row r="48" spans="4:30" ht="24" customHeight="1">
      <c r="D48" s="747"/>
      <c r="E48" s="652"/>
      <c r="F48" s="745"/>
      <c r="G48" s="746"/>
      <c r="H48" s="745"/>
      <c r="I48" s="746"/>
      <c r="J48" s="745"/>
      <c r="K48" s="746"/>
      <c r="L48" s="646"/>
      <c r="M48" s="122"/>
      <c r="U48" s="105"/>
    </row>
    <row r="49" spans="4:30" ht="24" customHeight="1">
      <c r="D49" s="747"/>
      <c r="E49" s="653"/>
      <c r="F49" s="647"/>
      <c r="G49" s="648">
        <f>O8</f>
        <v>0</v>
      </c>
      <c r="H49" s="647"/>
      <c r="I49" s="648">
        <f>P8</f>
        <v>0</v>
      </c>
      <c r="J49" s="647"/>
      <c r="K49" s="648">
        <f>Q8</f>
        <v>0</v>
      </c>
      <c r="L49" s="646"/>
      <c r="M49" s="122"/>
      <c r="U49" s="105"/>
      <c r="Z49" s="239">
        <f>O24</f>
        <v>0</v>
      </c>
      <c r="AB49" s="239">
        <f>P24</f>
        <v>0</v>
      </c>
      <c r="AD49" s="239">
        <f>Q24</f>
        <v>0</v>
      </c>
    </row>
    <row r="50" spans="4:30" ht="12.75"/>
  </sheetData>
  <mergeCells count="21">
    <mergeCell ref="D26:D49"/>
    <mergeCell ref="D1:D11"/>
    <mergeCell ref="D12:D17"/>
    <mergeCell ref="F42:G48"/>
    <mergeCell ref="H42:I48"/>
    <mergeCell ref="F18:G24"/>
    <mergeCell ref="H18:I24"/>
    <mergeCell ref="J42:K48"/>
    <mergeCell ref="F34:G40"/>
    <mergeCell ref="H34:I40"/>
    <mergeCell ref="J34:K40"/>
    <mergeCell ref="F26:G32"/>
    <mergeCell ref="H26:I32"/>
    <mergeCell ref="J26:K32"/>
    <mergeCell ref="J18:K24"/>
    <mergeCell ref="F10:G16"/>
    <mergeCell ref="F2:G8"/>
    <mergeCell ref="H2:I8"/>
    <mergeCell ref="J2:K8"/>
    <mergeCell ref="J10:K16"/>
    <mergeCell ref="H10:I16"/>
  </mergeCells>
  <conditionalFormatting sqref="G9 I9 K9 G17 I17 K17 G25 I25 K25 G33 I33 K33 G41 I41 K41 G49 I49 K49">
    <cfRule type="expression" dxfId="40" priority="1" stopIfTrue="1">
      <formula>Z9="S"</formula>
    </cfRule>
    <cfRule type="expression" dxfId="39" priority="2" stopIfTrue="1">
      <formula>Z9="H"</formula>
    </cfRule>
    <cfRule type="expression" dxfId="38" priority="3" stopIfTrue="1">
      <formula>Z9="P"</formula>
    </cfRule>
    <cfRule type="expression" dxfId="37" priority="4" stopIfTrue="1">
      <formula>Z9="K"</formula>
    </cfRule>
    <cfRule type="expression" dxfId="36" priority="5" stopIfTrue="1">
      <formula>Z9="F"</formula>
    </cfRule>
    <cfRule type="expression" dxfId="35" priority="6" stopIfTrue="1">
      <formula>Z9="E"</formula>
    </cfRule>
    <cfRule type="expression" dxfId="34"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C1:AL50"/>
  <sheetViews>
    <sheetView showGridLines="0" showRowColHeaders="0" zoomScaleNormal="100" zoomScaleSheetLayoutView="73" workbookViewId="0"/>
  </sheetViews>
  <sheetFormatPr defaultColWidth="9.140625"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customWidth="1"/>
    <col min="14" max="14" width="4.28515625" style="5" customWidth="1"/>
    <col min="15" max="15" width="3.7109375" style="5" customWidth="1"/>
    <col min="16" max="16" width="3.5703125" style="5" customWidth="1"/>
    <col min="17"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9.140625" style="5" customWidth="1"/>
    <col min="32" max="32" width="4.28515625" style="5" customWidth="1"/>
    <col min="33" max="33" width="2.85546875" style="5" customWidth="1"/>
    <col min="34" max="38" width="9.140625" style="5" customWidth="1"/>
    <col min="39" max="16384" width="9.140625" style="5"/>
  </cols>
  <sheetData>
    <row r="1" spans="3:38" ht="18" customHeight="1">
      <c r="C1" s="641"/>
      <c r="D1" s="642" t="str">
        <f ca="1">UPPER('GPlan-Translations'!C115)</f>
        <v>QUINTA</v>
      </c>
      <c r="E1" s="643"/>
      <c r="F1" s="642" t="str">
        <f ca="1">UPPER('GPlan-Translations'!C116)</f>
        <v>SEXTA</v>
      </c>
      <c r="G1" s="643"/>
      <c r="H1" s="642" t="str">
        <f ca="1">UPPER('GPlan-Translations'!C117)</f>
        <v>SÁBADO</v>
      </c>
      <c r="I1" s="643"/>
      <c r="J1" s="642" t="str">
        <f ca="1">UPPER('GPlan-Translations'!C111)</f>
        <v>DOMINGO</v>
      </c>
      <c r="K1" s="643"/>
      <c r="L1" s="759" t="str">
        <f>X12</f>
        <v xml:space="preserve"> </v>
      </c>
      <c r="M1" s="158"/>
      <c r="N1" s="112"/>
      <c r="O1" s="147"/>
      <c r="P1" s="147"/>
      <c r="Q1" s="147"/>
      <c r="R1" s="147"/>
      <c r="S1" s="147"/>
      <c r="T1" s="147"/>
      <c r="V1" s="112"/>
      <c r="W1" s="112"/>
      <c r="X1" s="112"/>
    </row>
    <row r="2" spans="3:38" ht="24" customHeight="1">
      <c r="C2" s="644"/>
      <c r="D2" s="743">
        <f>AI3</f>
        <v>0</v>
      </c>
      <c r="E2" s="744"/>
      <c r="F2" s="743">
        <f>AJ3</f>
        <v>0</v>
      </c>
      <c r="G2" s="744"/>
      <c r="H2" s="743">
        <f>AK3</f>
        <v>0</v>
      </c>
      <c r="I2" s="751"/>
      <c r="J2" s="743">
        <f>AL3</f>
        <v>0</v>
      </c>
      <c r="K2" s="751"/>
      <c r="L2" s="759"/>
      <c r="M2" s="122"/>
      <c r="N2" s="50"/>
      <c r="O2" s="135" t="s">
        <v>583</v>
      </c>
      <c r="P2" s="134" t="s">
        <v>585</v>
      </c>
      <c r="Q2" s="134" t="s">
        <v>587</v>
      </c>
      <c r="R2" s="134" t="s">
        <v>587</v>
      </c>
      <c r="S2" s="134" t="s">
        <v>583</v>
      </c>
      <c r="T2" s="146" t="s">
        <v>583</v>
      </c>
      <c r="U2" s="145" t="s">
        <v>581</v>
      </c>
      <c r="W2" s="150" t="s">
        <v>18</v>
      </c>
      <c r="X2" s="253" t="s">
        <v>125</v>
      </c>
    </row>
    <row r="3" spans="3:38" ht="24" customHeight="1">
      <c r="C3" s="645"/>
      <c r="D3" s="745"/>
      <c r="E3" s="746"/>
      <c r="F3" s="745"/>
      <c r="G3" s="746"/>
      <c r="H3" s="752"/>
      <c r="I3" s="753"/>
      <c r="J3" s="752"/>
      <c r="K3" s="753"/>
      <c r="L3" s="759"/>
      <c r="M3" s="122"/>
      <c r="O3" s="144"/>
      <c r="P3" s="143"/>
      <c r="Q3" s="143"/>
      <c r="R3" s="143"/>
      <c r="S3" s="143"/>
      <c r="T3" s="142"/>
      <c r="U3" s="141"/>
      <c r="W3" s="150"/>
      <c r="X3" s="253" t="s">
        <v>661</v>
      </c>
      <c r="AI3" s="353"/>
      <c r="AJ3" s="353"/>
      <c r="AK3" s="353"/>
      <c r="AL3" s="353"/>
    </row>
    <row r="4" spans="3:38" ht="24" customHeight="1">
      <c r="C4" s="646"/>
      <c r="D4" s="745"/>
      <c r="E4" s="746"/>
      <c r="F4" s="745"/>
      <c r="G4" s="746"/>
      <c r="H4" s="752"/>
      <c r="I4" s="753"/>
      <c r="J4" s="752"/>
      <c r="K4" s="753"/>
      <c r="L4" s="759"/>
      <c r="M4" s="122"/>
      <c r="N4" s="50"/>
      <c r="O4" s="85"/>
      <c r="P4" s="86"/>
      <c r="Q4" s="86"/>
      <c r="R4" s="86"/>
      <c r="S4" s="86"/>
      <c r="T4" s="140"/>
      <c r="U4" s="139"/>
      <c r="W4" s="150"/>
      <c r="X4" s="253" t="s">
        <v>660</v>
      </c>
      <c r="AI4" s="353"/>
      <c r="AJ4" s="353"/>
      <c r="AK4" s="353"/>
      <c r="AL4" s="353"/>
    </row>
    <row r="5" spans="3:38" ht="24" customHeight="1">
      <c r="C5" s="646"/>
      <c r="D5" s="745"/>
      <c r="E5" s="746"/>
      <c r="F5" s="745"/>
      <c r="G5" s="746"/>
      <c r="H5" s="752"/>
      <c r="I5" s="753"/>
      <c r="J5" s="752"/>
      <c r="K5" s="753"/>
      <c r="L5" s="759"/>
      <c r="M5" s="122"/>
      <c r="N5" s="50"/>
      <c r="O5" s="85"/>
      <c r="P5" s="86"/>
      <c r="Q5" s="86"/>
      <c r="R5" s="86"/>
      <c r="S5" s="86"/>
      <c r="T5" s="140"/>
      <c r="U5" s="139"/>
      <c r="W5" s="153"/>
      <c r="X5" s="253" t="s">
        <v>659</v>
      </c>
      <c r="AI5" s="353"/>
      <c r="AJ5" s="353"/>
      <c r="AK5" s="353"/>
      <c r="AL5" s="353"/>
    </row>
    <row r="6" spans="3:38" ht="24" customHeight="1">
      <c r="C6" s="646"/>
      <c r="D6" s="745"/>
      <c r="E6" s="746"/>
      <c r="F6" s="745"/>
      <c r="G6" s="746"/>
      <c r="H6" s="752"/>
      <c r="I6" s="753"/>
      <c r="J6" s="752"/>
      <c r="K6" s="753"/>
      <c r="L6" s="759"/>
      <c r="M6" s="122"/>
      <c r="N6" s="50"/>
      <c r="O6" s="85"/>
      <c r="P6" s="86"/>
      <c r="Q6" s="86"/>
      <c r="R6" s="86"/>
      <c r="S6" s="86"/>
      <c r="T6" s="140"/>
      <c r="U6" s="139"/>
      <c r="W6" s="150"/>
      <c r="X6" s="253" t="s">
        <v>658</v>
      </c>
      <c r="AI6" s="353"/>
      <c r="AJ6" s="353"/>
      <c r="AK6" s="353"/>
      <c r="AL6" s="353"/>
    </row>
    <row r="7" spans="3:38" ht="24" customHeight="1">
      <c r="C7" s="646"/>
      <c r="D7" s="745"/>
      <c r="E7" s="746"/>
      <c r="F7" s="745"/>
      <c r="G7" s="746"/>
      <c r="H7" s="752"/>
      <c r="I7" s="753"/>
      <c r="J7" s="752"/>
      <c r="K7" s="753"/>
      <c r="L7" s="759"/>
      <c r="M7" s="122"/>
      <c r="N7" s="50"/>
      <c r="O7" s="85"/>
      <c r="P7" s="86"/>
      <c r="Q7" s="86"/>
      <c r="R7" s="86"/>
      <c r="S7" s="86"/>
      <c r="T7" s="140"/>
      <c r="U7" s="139"/>
      <c r="AI7" s="353"/>
      <c r="AJ7" s="353"/>
      <c r="AK7" s="353"/>
      <c r="AL7" s="353"/>
    </row>
    <row r="8" spans="3:38" ht="24" customHeight="1">
      <c r="C8" s="646"/>
      <c r="D8" s="745"/>
      <c r="E8" s="746"/>
      <c r="F8" s="745"/>
      <c r="G8" s="746"/>
      <c r="H8" s="752"/>
      <c r="I8" s="753"/>
      <c r="J8" s="752"/>
      <c r="K8" s="753"/>
      <c r="L8" s="759"/>
      <c r="M8" s="122"/>
      <c r="N8" s="50"/>
      <c r="O8" s="93"/>
      <c r="P8" s="94"/>
      <c r="Q8" s="94"/>
      <c r="R8" s="94"/>
      <c r="S8" s="94"/>
      <c r="T8" s="138"/>
      <c r="U8" s="137"/>
      <c r="W8" s="53" t="s">
        <v>27</v>
      </c>
      <c r="X8" s="163"/>
      <c r="AI8" s="353"/>
      <c r="AJ8" s="353"/>
      <c r="AK8" s="353"/>
      <c r="AL8" s="353"/>
    </row>
    <row r="9" spans="3:38" ht="24" customHeight="1">
      <c r="C9" s="646"/>
      <c r="D9" s="647"/>
      <c r="E9" s="648">
        <f>R3</f>
        <v>0</v>
      </c>
      <c r="F9" s="647"/>
      <c r="G9" s="648">
        <f>S3</f>
        <v>0</v>
      </c>
      <c r="H9" s="647"/>
      <c r="I9" s="648">
        <f>T3</f>
        <v>0</v>
      </c>
      <c r="J9" s="647"/>
      <c r="K9" s="648">
        <f>U3</f>
        <v>0</v>
      </c>
      <c r="L9" s="759"/>
      <c r="M9" s="122"/>
      <c r="N9" s="50"/>
      <c r="W9" s="148" t="s">
        <v>433</v>
      </c>
      <c r="X9" s="249"/>
      <c r="Z9" s="239" t="str">
        <f>R19</f>
        <v/>
      </c>
      <c r="AB9" s="239" t="str">
        <f>S19</f>
        <v/>
      </c>
      <c r="AD9" s="239" t="str">
        <f>T19</f>
        <v/>
      </c>
      <c r="AF9" s="239" t="str">
        <f>U19</f>
        <v/>
      </c>
    </row>
    <row r="10" spans="3:38" ht="24" customHeight="1">
      <c r="C10" s="644"/>
      <c r="D10" s="755">
        <f>AI4</f>
        <v>0</v>
      </c>
      <c r="E10" s="756"/>
      <c r="F10" s="755">
        <f>AJ4</f>
        <v>0</v>
      </c>
      <c r="G10" s="756"/>
      <c r="H10" s="743">
        <f>AK4</f>
        <v>0</v>
      </c>
      <c r="I10" s="744"/>
      <c r="J10" s="743">
        <f>AL4</f>
        <v>0</v>
      </c>
      <c r="K10" s="744"/>
      <c r="L10" s="759"/>
      <c r="M10" s="122"/>
      <c r="N10" s="50"/>
      <c r="R10" s="112" t="s">
        <v>587</v>
      </c>
      <c r="S10" s="112" t="s">
        <v>583</v>
      </c>
      <c r="T10" s="112" t="s">
        <v>583</v>
      </c>
      <c r="U10" s="112" t="s">
        <v>581</v>
      </c>
    </row>
    <row r="11" spans="3:38" ht="24" customHeight="1">
      <c r="C11" s="645"/>
      <c r="D11" s="757"/>
      <c r="E11" s="758"/>
      <c r="F11" s="757"/>
      <c r="G11" s="758"/>
      <c r="H11" s="745"/>
      <c r="I11" s="746"/>
      <c r="J11" s="745"/>
      <c r="K11" s="746"/>
      <c r="L11" s="759"/>
      <c r="M11" s="122"/>
      <c r="N11" s="50"/>
      <c r="O11" s="352"/>
      <c r="P11" s="352"/>
      <c r="Q11" s="352"/>
      <c r="R11" s="481"/>
      <c r="S11" s="355"/>
      <c r="T11" s="355"/>
      <c r="U11" s="356"/>
      <c r="W11" s="152" t="s">
        <v>439</v>
      </c>
      <c r="X11" s="151"/>
    </row>
    <row r="12" spans="3:38" ht="24" customHeight="1">
      <c r="C12" s="646"/>
      <c r="D12" s="757"/>
      <c r="E12" s="758"/>
      <c r="F12" s="757"/>
      <c r="G12" s="758"/>
      <c r="H12" s="745"/>
      <c r="I12" s="746"/>
      <c r="J12" s="745"/>
      <c r="K12" s="746"/>
      <c r="L12" s="754" t="str">
        <f>W2</f>
        <v xml:space="preserve"> </v>
      </c>
      <c r="M12" s="122"/>
      <c r="N12" s="50"/>
      <c r="O12" s="352"/>
      <c r="P12" s="352"/>
      <c r="Q12" s="352"/>
      <c r="R12" s="357"/>
      <c r="S12" s="352"/>
      <c r="T12" s="352"/>
      <c r="U12" s="358"/>
      <c r="W12" s="136" t="s">
        <v>657</v>
      </c>
      <c r="X12" s="250" t="s">
        <v>18</v>
      </c>
    </row>
    <row r="13" spans="3:38" ht="24" customHeight="1">
      <c r="C13" s="646"/>
      <c r="D13" s="757"/>
      <c r="E13" s="758"/>
      <c r="F13" s="757"/>
      <c r="G13" s="758"/>
      <c r="H13" s="745"/>
      <c r="I13" s="746"/>
      <c r="J13" s="745"/>
      <c r="K13" s="746"/>
      <c r="L13" s="754"/>
      <c r="M13" s="122"/>
      <c r="N13" s="50"/>
      <c r="O13" s="352"/>
      <c r="P13" s="352"/>
      <c r="Q13" s="352"/>
      <c r="R13" s="357"/>
      <c r="S13" s="352"/>
      <c r="T13" s="352"/>
      <c r="U13" s="358"/>
      <c r="W13" s="136" t="s">
        <v>656</v>
      </c>
      <c r="X13" s="149"/>
    </row>
    <row r="14" spans="3:38" ht="24" customHeight="1">
      <c r="C14" s="646"/>
      <c r="D14" s="757"/>
      <c r="E14" s="758"/>
      <c r="F14" s="757"/>
      <c r="G14" s="758"/>
      <c r="H14" s="745"/>
      <c r="I14" s="746"/>
      <c r="J14" s="745"/>
      <c r="K14" s="746"/>
      <c r="L14" s="754"/>
      <c r="M14" s="122"/>
      <c r="N14" s="50"/>
      <c r="O14" s="352"/>
      <c r="P14" s="352"/>
      <c r="Q14" s="352"/>
      <c r="R14" s="357"/>
      <c r="S14" s="352"/>
      <c r="T14" s="352"/>
      <c r="U14" s="358"/>
      <c r="W14" s="148" t="s">
        <v>655</v>
      </c>
      <c r="X14" s="251"/>
    </row>
    <row r="15" spans="3:38" ht="24" customHeight="1">
      <c r="C15" s="646"/>
      <c r="D15" s="757"/>
      <c r="E15" s="758"/>
      <c r="F15" s="757"/>
      <c r="G15" s="758"/>
      <c r="H15" s="745"/>
      <c r="I15" s="746"/>
      <c r="J15" s="745"/>
      <c r="K15" s="746"/>
      <c r="L15" s="754"/>
      <c r="M15" s="122"/>
      <c r="N15" s="50"/>
      <c r="O15" s="352"/>
      <c r="P15" s="352"/>
      <c r="Q15" s="352"/>
      <c r="R15" s="357"/>
      <c r="S15" s="352"/>
      <c r="T15" s="352"/>
      <c r="U15" s="358"/>
      <c r="W15" s="59">
        <v>1</v>
      </c>
      <c r="X15" s="57" t="str">
        <f ca="1">UPPER('GPlan-Translations'!C147)</f>
        <v>JANEIRO</v>
      </c>
    </row>
    <row r="16" spans="3:38" ht="24" customHeight="1">
      <c r="C16" s="646"/>
      <c r="D16" s="757"/>
      <c r="E16" s="758"/>
      <c r="F16" s="757"/>
      <c r="G16" s="758"/>
      <c r="H16" s="745"/>
      <c r="I16" s="746"/>
      <c r="J16" s="745"/>
      <c r="K16" s="746"/>
      <c r="L16" s="754"/>
      <c r="M16" s="122"/>
      <c r="O16" s="352"/>
      <c r="P16" s="352"/>
      <c r="Q16" s="352"/>
      <c r="R16" s="359"/>
      <c r="S16" s="482"/>
      <c r="T16" s="482"/>
      <c r="U16" s="361"/>
      <c r="W16" s="59">
        <v>2</v>
      </c>
      <c r="X16" s="57" t="str">
        <f ca="1">UPPER('GPlan-Translations'!C148)</f>
        <v>FEVEREIRO</v>
      </c>
    </row>
    <row r="17" spans="3:32" ht="24" customHeight="1">
      <c r="C17" s="646"/>
      <c r="D17" s="647"/>
      <c r="E17" s="648">
        <f>R4</f>
        <v>0</v>
      </c>
      <c r="F17" s="647"/>
      <c r="G17" s="648">
        <f>S4</f>
        <v>0</v>
      </c>
      <c r="H17" s="647"/>
      <c r="I17" s="648">
        <f>T4</f>
        <v>0</v>
      </c>
      <c r="J17" s="647"/>
      <c r="K17" s="648">
        <f>U4</f>
        <v>0</v>
      </c>
      <c r="L17" s="754"/>
      <c r="M17" s="122"/>
      <c r="W17" s="59">
        <v>3</v>
      </c>
      <c r="X17" s="57" t="str">
        <f ca="1">UPPER('GPlan-Translations'!C149)</f>
        <v>MARÇO</v>
      </c>
      <c r="Z17" s="239" t="str">
        <f>R20</f>
        <v/>
      </c>
      <c r="AB17" s="239" t="str">
        <f>S20</f>
        <v/>
      </c>
      <c r="AD17" s="239" t="str">
        <f>T20</f>
        <v/>
      </c>
      <c r="AF17" s="239" t="str">
        <f>U20</f>
        <v/>
      </c>
    </row>
    <row r="18" spans="3:32" ht="24" customHeight="1">
      <c r="C18" s="644"/>
      <c r="D18" s="743">
        <f>AI5</f>
        <v>0</v>
      </c>
      <c r="E18" s="744"/>
      <c r="F18" s="743">
        <f>AJ5</f>
        <v>0</v>
      </c>
      <c r="G18" s="744"/>
      <c r="H18" s="743">
        <f>AK5</f>
        <v>0</v>
      </c>
      <c r="I18" s="744"/>
      <c r="J18" s="743">
        <f>AL5</f>
        <v>0</v>
      </c>
      <c r="K18" s="744"/>
      <c r="M18" s="122"/>
      <c r="N18" s="50"/>
      <c r="O18" s="132"/>
      <c r="P18" s="133"/>
      <c r="Q18" s="133"/>
      <c r="R18" s="134" t="s">
        <v>587</v>
      </c>
      <c r="S18" s="134" t="s">
        <v>583</v>
      </c>
      <c r="T18" s="146" t="s">
        <v>583</v>
      </c>
      <c r="U18" s="145" t="s">
        <v>581</v>
      </c>
      <c r="W18" s="59">
        <v>4</v>
      </c>
      <c r="X18" s="57" t="str">
        <f ca="1">UPPER('GPlan-Translations'!C150)</f>
        <v>ABRIL</v>
      </c>
    </row>
    <row r="19" spans="3:32" ht="24" customHeight="1">
      <c r="C19" s="645"/>
      <c r="D19" s="745"/>
      <c r="E19" s="746"/>
      <c r="F19" s="745"/>
      <c r="G19" s="746"/>
      <c r="H19" s="745"/>
      <c r="I19" s="746"/>
      <c r="J19" s="745"/>
      <c r="K19" s="746"/>
      <c r="M19" s="122"/>
      <c r="N19" s="50"/>
      <c r="O19" s="128"/>
      <c r="P19" s="129"/>
      <c r="Q19" s="129"/>
      <c r="R19" s="89" t="str">
        <f>IFERROR(IF(R3=" ","",INDEX(#REF!,R11)),"")</f>
        <v/>
      </c>
      <c r="S19" s="89" t="str">
        <f>IFERROR(IF(S3=" ","",INDEX(#REF!,S11)),"")</f>
        <v/>
      </c>
      <c r="T19" s="162" t="str">
        <f>IFERROR(IF(T3=" ","",INDEX(#REF!,T11)),"")</f>
        <v/>
      </c>
      <c r="U19" s="161" t="str">
        <f>IFERROR(IF(U3=" ","",INDEX(#REF!,U11)),"")</f>
        <v/>
      </c>
      <c r="W19" s="59">
        <v>5</v>
      </c>
      <c r="X19" s="57" t="str">
        <f ca="1">UPPER('GPlan-Translations'!C151)</f>
        <v>MAIO</v>
      </c>
    </row>
    <row r="20" spans="3:32" ht="24" customHeight="1">
      <c r="C20" s="646"/>
      <c r="D20" s="745"/>
      <c r="E20" s="746"/>
      <c r="F20" s="745"/>
      <c r="G20" s="746"/>
      <c r="H20" s="745"/>
      <c r="I20" s="746"/>
      <c r="J20" s="745"/>
      <c r="K20" s="746"/>
      <c r="M20" s="122"/>
      <c r="N20" s="344"/>
      <c r="O20" s="128"/>
      <c r="P20" s="129"/>
      <c r="Q20" s="129"/>
      <c r="R20" s="89" t="str">
        <f>IFERROR(IF(R4=" ","",INDEX(#REF!,R12)),"")</f>
        <v/>
      </c>
      <c r="S20" s="89" t="str">
        <f>IFERROR(IF(S4=" ","",INDEX(#REF!,S12)),"")</f>
        <v/>
      </c>
      <c r="T20" s="162" t="str">
        <f>IFERROR(IF(T4=" ","",INDEX(#REF!,T12)),"")</f>
        <v/>
      </c>
      <c r="U20" s="161" t="str">
        <f>IFERROR(IF(U4=" ","",INDEX(#REF!,U12)),"")</f>
        <v/>
      </c>
      <c r="W20" s="59">
        <v>6</v>
      </c>
      <c r="X20" s="57" t="str">
        <f ca="1">UPPER('GPlan-Translations'!C152)</f>
        <v>JUNHO</v>
      </c>
    </row>
    <row r="21" spans="3:32" ht="24" customHeight="1">
      <c r="C21" s="646"/>
      <c r="D21" s="745"/>
      <c r="E21" s="746"/>
      <c r="F21" s="745"/>
      <c r="G21" s="746"/>
      <c r="H21" s="745"/>
      <c r="I21" s="746"/>
      <c r="J21" s="745"/>
      <c r="K21" s="746"/>
      <c r="M21" s="122"/>
      <c r="N21" s="344"/>
      <c r="O21" s="128"/>
      <c r="P21" s="129"/>
      <c r="Q21" s="129"/>
      <c r="R21" s="89" t="str">
        <f>IFERROR(IF(R5=" ","",INDEX(#REF!,R13)),"")</f>
        <v/>
      </c>
      <c r="S21" s="89" t="str">
        <f>IFERROR(IF(S5=" ","",INDEX(#REF!,S13)),"")</f>
        <v/>
      </c>
      <c r="T21" s="162" t="str">
        <f>IFERROR(IF(T5=" ","",INDEX(#REF!,T13)),"")</f>
        <v/>
      </c>
      <c r="U21" s="161" t="str">
        <f>IFERROR(IF(U5=" ","",INDEX(#REF!,U13)),"")</f>
        <v/>
      </c>
      <c r="W21" s="59">
        <v>7</v>
      </c>
      <c r="X21" s="57" t="str">
        <f ca="1">UPPER('GPlan-Translations'!C153)</f>
        <v>JULHO</v>
      </c>
    </row>
    <row r="22" spans="3:32" ht="24" customHeight="1">
      <c r="C22" s="646"/>
      <c r="D22" s="745"/>
      <c r="E22" s="746"/>
      <c r="F22" s="745"/>
      <c r="G22" s="746"/>
      <c r="H22" s="745"/>
      <c r="I22" s="746"/>
      <c r="J22" s="745"/>
      <c r="K22" s="746"/>
      <c r="M22" s="122"/>
      <c r="N22" s="344"/>
      <c r="O22" s="128"/>
      <c r="P22" s="129"/>
      <c r="Q22" s="129"/>
      <c r="R22" s="89" t="str">
        <f>IFERROR(IF(R6=" ","",INDEX(#REF!,R14)),"")</f>
        <v/>
      </c>
      <c r="S22" s="89" t="str">
        <f>IFERROR(IF(S6=" ","",INDEX(#REF!,S14)),"")</f>
        <v/>
      </c>
      <c r="T22" s="162" t="str">
        <f>IFERROR(IF(T6=" ","",INDEX(#REF!,T14)),"")</f>
        <v/>
      </c>
      <c r="U22" s="161" t="str">
        <f>IFERROR(IF(U6=" ","",INDEX(#REF!,U14)),"")</f>
        <v/>
      </c>
      <c r="W22" s="59">
        <v>8</v>
      </c>
      <c r="X22" s="57" t="str">
        <f ca="1">UPPER('GPlan-Translations'!C154)</f>
        <v>AGOSTO</v>
      </c>
    </row>
    <row r="23" spans="3:32" ht="24" customHeight="1">
      <c r="C23" s="646"/>
      <c r="D23" s="745"/>
      <c r="E23" s="746"/>
      <c r="F23" s="745"/>
      <c r="G23" s="746"/>
      <c r="H23" s="745"/>
      <c r="I23" s="746"/>
      <c r="J23" s="745"/>
      <c r="K23" s="746"/>
      <c r="M23" s="122"/>
      <c r="N23" s="344"/>
      <c r="O23" s="128"/>
      <c r="P23" s="129"/>
      <c r="Q23" s="129"/>
      <c r="R23" s="89" t="str">
        <f>IFERROR(IF(R7=" ","",INDEX(#REF!,R15)),"")</f>
        <v/>
      </c>
      <c r="S23" s="89" t="str">
        <f>IFERROR(IF(S7=" ","",INDEX(#REF!,S15)),"")</f>
        <v/>
      </c>
      <c r="T23" s="162" t="str">
        <f>IFERROR(IF(T7=" ","",INDEX(#REF!,T15)),"")</f>
        <v/>
      </c>
      <c r="U23" s="161" t="str">
        <f>IFERROR(IF(U7=" ","",INDEX(#REF!,U15)),"")</f>
        <v/>
      </c>
      <c r="W23" s="59">
        <v>9</v>
      </c>
      <c r="X23" s="57" t="str">
        <f ca="1">UPPER('GPlan-Translations'!C155)</f>
        <v>SETEMBRO</v>
      </c>
    </row>
    <row r="24" spans="3:32" ht="24" customHeight="1">
      <c r="C24" s="646"/>
      <c r="D24" s="745"/>
      <c r="E24" s="746"/>
      <c r="F24" s="745"/>
      <c r="G24" s="746"/>
      <c r="H24" s="745"/>
      <c r="I24" s="746"/>
      <c r="J24" s="745"/>
      <c r="K24" s="746"/>
      <c r="M24" s="122"/>
      <c r="N24" s="344"/>
      <c r="O24" s="124"/>
      <c r="P24" s="125"/>
      <c r="Q24" s="125"/>
      <c r="R24" s="101" t="str">
        <f>IFERROR(IF(R8=" ","",INDEX(#REF!,R16)),"")</f>
        <v/>
      </c>
      <c r="S24" s="101" t="str">
        <f>IFERROR(IF(S8=" ","",INDEX(#REF!,S16)),"")</f>
        <v/>
      </c>
      <c r="T24" s="160" t="str">
        <f>IFERROR(IF(T8=" ","",INDEX(#REF!,T16)),"")</f>
        <v/>
      </c>
      <c r="U24" s="159" t="str">
        <f>IFERROR(IF(U8=" ","",INDEX(#REF!,U16)),"")</f>
        <v/>
      </c>
      <c r="W24" s="136">
        <v>10</v>
      </c>
      <c r="X24" s="57" t="str">
        <f ca="1">UPPER('GPlan-Translations'!C156)</f>
        <v>OUTUBRO</v>
      </c>
    </row>
    <row r="25" spans="3:32" ht="24" customHeight="1">
      <c r="C25" s="646"/>
      <c r="D25" s="647"/>
      <c r="E25" s="648">
        <f>R5</f>
        <v>0</v>
      </c>
      <c r="F25" s="647"/>
      <c r="G25" s="648">
        <f>S5</f>
        <v>0</v>
      </c>
      <c r="H25" s="647"/>
      <c r="I25" s="648">
        <f>T5</f>
        <v>0</v>
      </c>
      <c r="J25" s="647"/>
      <c r="K25" s="648">
        <f>U5</f>
        <v>0</v>
      </c>
      <c r="M25" s="122"/>
      <c r="N25" s="344"/>
      <c r="W25" s="59">
        <v>11</v>
      </c>
      <c r="X25" s="57" t="str">
        <f ca="1">UPPER('GPlan-Translations'!C157)</f>
        <v>NOVEMBRO</v>
      </c>
      <c r="Z25" s="239" t="str">
        <f>R21</f>
        <v/>
      </c>
      <c r="AB25" s="239" t="str">
        <f>S21</f>
        <v/>
      </c>
      <c r="AD25" s="239" t="str">
        <f>T21</f>
        <v/>
      </c>
      <c r="AF25" s="239" t="str">
        <f>U21</f>
        <v/>
      </c>
    </row>
    <row r="26" spans="3:32" ht="24" customHeight="1">
      <c r="C26" s="644"/>
      <c r="D26" s="743">
        <f>AI6</f>
        <v>0</v>
      </c>
      <c r="E26" s="744"/>
      <c r="F26" s="743">
        <f>AJ6</f>
        <v>0</v>
      </c>
      <c r="G26" s="744"/>
      <c r="H26" s="743">
        <f>AK6</f>
        <v>0</v>
      </c>
      <c r="I26" s="744"/>
      <c r="J26" s="743">
        <f>AL6</f>
        <v>0</v>
      </c>
      <c r="K26" s="744"/>
      <c r="L26" s="750" t="str">
        <f ca="1">'GPlan-Translations'!C213</f>
        <v>PLANEJAMENTO MENSAL</v>
      </c>
      <c r="M26" s="122"/>
      <c r="W26" s="66">
        <v>12</v>
      </c>
      <c r="X26" s="58" t="str">
        <f ca="1">UPPER('GPlan-Translations'!C158)</f>
        <v>DEZEMBRO</v>
      </c>
    </row>
    <row r="27" spans="3:32" ht="24" customHeight="1">
      <c r="C27" s="645"/>
      <c r="D27" s="745"/>
      <c r="E27" s="746"/>
      <c r="F27" s="745"/>
      <c r="G27" s="746"/>
      <c r="H27" s="745"/>
      <c r="I27" s="746"/>
      <c r="J27" s="745"/>
      <c r="K27" s="746"/>
      <c r="L27" s="750"/>
      <c r="M27" s="122"/>
    </row>
    <row r="28" spans="3:32" ht="24" customHeight="1">
      <c r="C28" s="646"/>
      <c r="D28" s="745"/>
      <c r="E28" s="746"/>
      <c r="F28" s="745"/>
      <c r="G28" s="746"/>
      <c r="H28" s="745"/>
      <c r="I28" s="746"/>
      <c r="J28" s="745"/>
      <c r="K28" s="746"/>
      <c r="L28" s="750"/>
      <c r="M28" s="122"/>
    </row>
    <row r="29" spans="3:32" ht="24" customHeight="1">
      <c r="C29" s="646"/>
      <c r="D29" s="745"/>
      <c r="E29" s="746"/>
      <c r="F29" s="745"/>
      <c r="G29" s="746"/>
      <c r="H29" s="745"/>
      <c r="I29" s="746"/>
      <c r="J29" s="745"/>
      <c r="K29" s="746"/>
      <c r="L29" s="750"/>
      <c r="M29" s="122"/>
      <c r="N29" s="50"/>
    </row>
    <row r="30" spans="3:32" ht="24" customHeight="1">
      <c r="C30" s="646"/>
      <c r="D30" s="745"/>
      <c r="E30" s="746"/>
      <c r="F30" s="745"/>
      <c r="G30" s="746"/>
      <c r="H30" s="745"/>
      <c r="I30" s="746"/>
      <c r="J30" s="745"/>
      <c r="K30" s="746"/>
      <c r="L30" s="750"/>
      <c r="M30" s="122"/>
      <c r="N30" s="50"/>
    </row>
    <row r="31" spans="3:32" ht="24" customHeight="1">
      <c r="C31" s="646"/>
      <c r="D31" s="745"/>
      <c r="E31" s="746"/>
      <c r="F31" s="745"/>
      <c r="G31" s="746"/>
      <c r="H31" s="745"/>
      <c r="I31" s="746"/>
      <c r="J31" s="745"/>
      <c r="K31" s="746"/>
      <c r="L31" s="750"/>
      <c r="M31" s="122"/>
      <c r="N31" s="50"/>
    </row>
    <row r="32" spans="3:32" ht="24" customHeight="1">
      <c r="C32" s="646"/>
      <c r="D32" s="745"/>
      <c r="E32" s="746"/>
      <c r="F32" s="745"/>
      <c r="G32" s="746"/>
      <c r="H32" s="745"/>
      <c r="I32" s="746"/>
      <c r="J32" s="745"/>
      <c r="K32" s="746"/>
      <c r="L32" s="750"/>
      <c r="M32" s="122"/>
      <c r="N32" s="50"/>
    </row>
    <row r="33" spans="3:32" ht="24" customHeight="1">
      <c r="C33" s="646"/>
      <c r="D33" s="647"/>
      <c r="E33" s="648">
        <f>R6</f>
        <v>0</v>
      </c>
      <c r="F33" s="647"/>
      <c r="G33" s="648">
        <f>S6</f>
        <v>0</v>
      </c>
      <c r="H33" s="647"/>
      <c r="I33" s="648">
        <f>T6</f>
        <v>0</v>
      </c>
      <c r="J33" s="647"/>
      <c r="K33" s="648">
        <f>U6</f>
        <v>0</v>
      </c>
      <c r="L33" s="750"/>
      <c r="M33" s="122"/>
      <c r="N33" s="50"/>
      <c r="Z33" s="239" t="str">
        <f>R22</f>
        <v/>
      </c>
      <c r="AB33" s="239" t="str">
        <f>S22</f>
        <v/>
      </c>
      <c r="AD33" s="239" t="str">
        <f>T22</f>
        <v/>
      </c>
      <c r="AF33" s="239" t="str">
        <f>U22</f>
        <v/>
      </c>
    </row>
    <row r="34" spans="3:32" ht="24" customHeight="1">
      <c r="C34" s="644"/>
      <c r="D34" s="743">
        <f>AI7</f>
        <v>0</v>
      </c>
      <c r="E34" s="751"/>
      <c r="F34" s="743">
        <f>AJ7</f>
        <v>0</v>
      </c>
      <c r="G34" s="744"/>
      <c r="H34" s="743">
        <f>AK7</f>
        <v>0</v>
      </c>
      <c r="I34" s="744"/>
      <c r="J34" s="743">
        <f>AL7</f>
        <v>0</v>
      </c>
      <c r="K34" s="744"/>
      <c r="L34" s="750"/>
      <c r="M34" s="122"/>
      <c r="N34" s="50"/>
    </row>
    <row r="35" spans="3:32" ht="24" customHeight="1">
      <c r="C35" s="645"/>
      <c r="D35" s="752"/>
      <c r="E35" s="753"/>
      <c r="F35" s="745"/>
      <c r="G35" s="746"/>
      <c r="H35" s="745"/>
      <c r="I35" s="746"/>
      <c r="J35" s="745"/>
      <c r="K35" s="746"/>
      <c r="L35" s="750"/>
      <c r="M35" s="122"/>
      <c r="N35" s="50"/>
    </row>
    <row r="36" spans="3:32" ht="24" customHeight="1">
      <c r="C36" s="646"/>
      <c r="D36" s="752"/>
      <c r="E36" s="753"/>
      <c r="F36" s="745"/>
      <c r="G36" s="746"/>
      <c r="H36" s="745"/>
      <c r="I36" s="746"/>
      <c r="J36" s="745"/>
      <c r="K36" s="746"/>
      <c r="L36" s="750"/>
      <c r="M36" s="122"/>
      <c r="N36" s="50"/>
    </row>
    <row r="37" spans="3:32" ht="24" customHeight="1">
      <c r="C37" s="646"/>
      <c r="D37" s="752"/>
      <c r="E37" s="753"/>
      <c r="F37" s="745"/>
      <c r="G37" s="746"/>
      <c r="H37" s="745"/>
      <c r="I37" s="746"/>
      <c r="J37" s="745"/>
      <c r="K37" s="746"/>
      <c r="L37" s="750"/>
      <c r="M37" s="122"/>
      <c r="N37" s="50"/>
    </row>
    <row r="38" spans="3:32" ht="24" customHeight="1">
      <c r="C38" s="646"/>
      <c r="D38" s="752"/>
      <c r="E38" s="753"/>
      <c r="F38" s="745"/>
      <c r="G38" s="746"/>
      <c r="H38" s="745"/>
      <c r="I38" s="746"/>
      <c r="J38" s="745"/>
      <c r="K38" s="746"/>
      <c r="L38" s="750"/>
      <c r="M38" s="122"/>
      <c r="N38" s="50"/>
      <c r="U38" s="105"/>
    </row>
    <row r="39" spans="3:32" ht="24" customHeight="1">
      <c r="C39" s="646"/>
      <c r="D39" s="752"/>
      <c r="E39" s="753"/>
      <c r="F39" s="745"/>
      <c r="G39" s="746"/>
      <c r="H39" s="745"/>
      <c r="I39" s="746"/>
      <c r="J39" s="745"/>
      <c r="K39" s="746"/>
      <c r="L39" s="750"/>
      <c r="M39" s="122"/>
      <c r="N39" s="50"/>
      <c r="U39" s="105"/>
    </row>
    <row r="40" spans="3:32" ht="24" customHeight="1">
      <c r="C40" s="646"/>
      <c r="D40" s="752"/>
      <c r="E40" s="753"/>
      <c r="F40" s="745"/>
      <c r="G40" s="746"/>
      <c r="H40" s="745"/>
      <c r="I40" s="746"/>
      <c r="J40" s="745"/>
      <c r="K40" s="746"/>
      <c r="L40" s="750"/>
      <c r="M40" s="122"/>
      <c r="N40" s="50"/>
      <c r="U40" s="105"/>
    </row>
    <row r="41" spans="3:32" ht="24" customHeight="1">
      <c r="C41" s="646"/>
      <c r="D41" s="647"/>
      <c r="E41" s="648">
        <f>R7</f>
        <v>0</v>
      </c>
      <c r="F41" s="647"/>
      <c r="G41" s="648">
        <f>S7</f>
        <v>0</v>
      </c>
      <c r="H41" s="647"/>
      <c r="I41" s="648">
        <f>T7</f>
        <v>0</v>
      </c>
      <c r="J41" s="647"/>
      <c r="K41" s="648">
        <f>U7</f>
        <v>0</v>
      </c>
      <c r="L41" s="750"/>
      <c r="M41" s="122"/>
      <c r="N41" s="50"/>
      <c r="U41" s="105"/>
      <c r="Z41" s="239" t="str">
        <f>R23</f>
        <v/>
      </c>
      <c r="AB41" s="239" t="str">
        <f>S23</f>
        <v/>
      </c>
      <c r="AD41" s="239" t="str">
        <f>T23</f>
        <v/>
      </c>
      <c r="AF41" s="239" t="str">
        <f>U23</f>
        <v/>
      </c>
    </row>
    <row r="42" spans="3:32" ht="24" customHeight="1">
      <c r="C42" s="644"/>
      <c r="D42" s="743">
        <f>AI8</f>
        <v>0</v>
      </c>
      <c r="E42" s="744"/>
      <c r="F42" s="743">
        <f>AJ8</f>
        <v>0</v>
      </c>
      <c r="G42" s="744"/>
      <c r="H42" s="743">
        <f>AK8</f>
        <v>0</v>
      </c>
      <c r="I42" s="744"/>
      <c r="J42" s="743">
        <f>AL8</f>
        <v>0</v>
      </c>
      <c r="K42" s="744"/>
      <c r="L42" s="750"/>
      <c r="M42" s="122"/>
      <c r="N42" s="50"/>
      <c r="U42" s="105"/>
    </row>
    <row r="43" spans="3:32" ht="24" customHeight="1">
      <c r="C43" s="645"/>
      <c r="D43" s="745"/>
      <c r="E43" s="746"/>
      <c r="F43" s="745"/>
      <c r="G43" s="746"/>
      <c r="H43" s="745"/>
      <c r="I43" s="746"/>
      <c r="J43" s="745"/>
      <c r="K43" s="746"/>
      <c r="L43" s="750"/>
      <c r="M43" s="122"/>
      <c r="N43" s="50"/>
      <c r="U43" s="105"/>
    </row>
    <row r="44" spans="3:32" ht="24" customHeight="1">
      <c r="C44" s="646"/>
      <c r="D44" s="745"/>
      <c r="E44" s="746"/>
      <c r="F44" s="745"/>
      <c r="G44" s="746"/>
      <c r="H44" s="745"/>
      <c r="I44" s="746"/>
      <c r="J44" s="745"/>
      <c r="K44" s="746"/>
      <c r="L44" s="750"/>
      <c r="M44" s="122"/>
      <c r="U44" s="105"/>
    </row>
    <row r="45" spans="3:32" ht="24" customHeight="1">
      <c r="C45" s="646"/>
      <c r="D45" s="745"/>
      <c r="E45" s="746"/>
      <c r="F45" s="745"/>
      <c r="G45" s="746"/>
      <c r="H45" s="745"/>
      <c r="I45" s="746"/>
      <c r="J45" s="745"/>
      <c r="K45" s="746"/>
      <c r="L45" s="750"/>
      <c r="M45" s="122"/>
      <c r="U45" s="105"/>
    </row>
    <row r="46" spans="3:32" ht="24" customHeight="1">
      <c r="C46" s="646"/>
      <c r="D46" s="745"/>
      <c r="E46" s="746"/>
      <c r="F46" s="745"/>
      <c r="G46" s="746"/>
      <c r="H46" s="745"/>
      <c r="I46" s="746"/>
      <c r="J46" s="745"/>
      <c r="K46" s="746"/>
      <c r="L46" s="750"/>
      <c r="M46" s="122"/>
      <c r="U46" s="105"/>
    </row>
    <row r="47" spans="3:32" ht="24" customHeight="1">
      <c r="C47" s="646"/>
      <c r="D47" s="745"/>
      <c r="E47" s="746"/>
      <c r="F47" s="745"/>
      <c r="G47" s="746"/>
      <c r="H47" s="745"/>
      <c r="I47" s="746"/>
      <c r="J47" s="745"/>
      <c r="K47" s="746"/>
      <c r="L47" s="750"/>
      <c r="M47" s="122"/>
      <c r="U47" s="105"/>
    </row>
    <row r="48" spans="3:32" ht="24" customHeight="1">
      <c r="C48" s="646"/>
      <c r="D48" s="745"/>
      <c r="E48" s="746"/>
      <c r="F48" s="745"/>
      <c r="G48" s="746"/>
      <c r="H48" s="745"/>
      <c r="I48" s="746"/>
      <c r="J48" s="745"/>
      <c r="K48" s="746"/>
      <c r="L48" s="750"/>
      <c r="M48" s="122"/>
      <c r="U48" s="105"/>
    </row>
    <row r="49" spans="3:32" ht="24" customHeight="1">
      <c r="C49" s="646"/>
      <c r="D49" s="647"/>
      <c r="E49" s="648">
        <f>R8</f>
        <v>0</v>
      </c>
      <c r="F49" s="647"/>
      <c r="G49" s="648">
        <f>S8</f>
        <v>0</v>
      </c>
      <c r="H49" s="647"/>
      <c r="I49" s="648">
        <f>T8</f>
        <v>0</v>
      </c>
      <c r="J49" s="647"/>
      <c r="K49" s="648">
        <f>U8</f>
        <v>0</v>
      </c>
      <c r="L49" s="750"/>
      <c r="M49" s="122"/>
      <c r="U49" s="105"/>
      <c r="Z49" s="239" t="str">
        <f>R24</f>
        <v/>
      </c>
      <c r="AB49" s="239" t="str">
        <f>S24</f>
        <v/>
      </c>
      <c r="AD49" s="239" t="str">
        <f>T24</f>
        <v/>
      </c>
      <c r="AF49" s="239" t="str">
        <f>U24</f>
        <v/>
      </c>
    </row>
    <row r="50" spans="3:32" ht="12.75"/>
  </sheetData>
  <mergeCells count="27">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 ref="L26:L49"/>
    <mergeCell ref="D34:E40"/>
    <mergeCell ref="F34:G40"/>
    <mergeCell ref="H34:I40"/>
    <mergeCell ref="J34:K40"/>
    <mergeCell ref="D26:E32"/>
    <mergeCell ref="F26:G32"/>
    <mergeCell ref="D42:E48"/>
    <mergeCell ref="F42:G48"/>
    <mergeCell ref="H42:I48"/>
    <mergeCell ref="J42:K48"/>
    <mergeCell ref="H26:I32"/>
    <mergeCell ref="J26:K32"/>
  </mergeCells>
  <conditionalFormatting sqref="E9 G9 I9 K9 E17 G17 I17 K17 E25 G25 I25 K25 E33 G33 I33 K33 E41 G41 I41 K41 E49 G49 I49 K49">
    <cfRule type="expression" dxfId="33" priority="1" stopIfTrue="1">
      <formula>Z9="S"</formula>
    </cfRule>
    <cfRule type="expression" dxfId="32" priority="2" stopIfTrue="1">
      <formula>Z9="H"</formula>
    </cfRule>
    <cfRule type="expression" dxfId="31" priority="3" stopIfTrue="1">
      <formula>Z9="P"</formula>
    </cfRule>
    <cfRule type="expression" dxfId="30" priority="4" stopIfTrue="1">
      <formula>Z9="K"</formula>
    </cfRule>
    <cfRule type="expression" dxfId="29" priority="5" stopIfTrue="1">
      <formula>Z9="F"</formula>
    </cfRule>
    <cfRule type="expression" dxfId="28" priority="6" stopIfTrue="1">
      <formula>Z9="E"</formula>
    </cfRule>
    <cfRule type="expression" dxfId="2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2" fitToWidth="2" orientation="portrait" r:id="rId1"/>
  <headerFooter alignWithMargins="0"/>
  <colBreaks count="1" manualBreakCount="1">
    <brk id="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showRowColHeaders="0" zoomScaleNormal="100" zoomScaleSheetLayoutView="100" workbookViewId="0">
      <selection sqref="A1:F2"/>
    </sheetView>
  </sheetViews>
  <sheetFormatPr defaultColWidth="9.140625" defaultRowHeight="18" zeroHeight="1"/>
  <cols>
    <col min="1" max="3" width="3.42578125" style="403" customWidth="1"/>
    <col min="4" max="4" width="4.5703125" style="403" customWidth="1"/>
    <col min="5" max="5" width="6.42578125" style="403" customWidth="1"/>
    <col min="6" max="6" width="4.5703125" style="403" customWidth="1"/>
    <col min="7" max="7" width="6.42578125" style="403" customWidth="1"/>
    <col min="8" max="8" width="4.5703125" style="403" customWidth="1"/>
    <col min="9" max="9" width="6.28515625" style="403" customWidth="1"/>
    <col min="10" max="10" width="3.42578125" style="403" customWidth="1"/>
    <col min="11" max="11" width="1.7109375" style="403" customWidth="1"/>
    <col min="12" max="12" width="10" style="403" customWidth="1"/>
    <col min="13" max="15" width="4.28515625" style="403" customWidth="1"/>
    <col min="16" max="16" width="1.7109375" style="403" customWidth="1"/>
    <col min="17" max="17" width="10" style="403" customWidth="1"/>
    <col min="18" max="20" width="4.28515625" style="403" customWidth="1"/>
    <col min="21" max="21" width="1" style="403" customWidth="1"/>
    <col min="22" max="22" width="4.140625" style="403" customWidth="1"/>
    <col min="23" max="23" width="0.42578125" style="403" customWidth="1"/>
    <col min="24" max="24" width="1.5703125" style="403" customWidth="1"/>
    <col min="25" max="25" width="6.42578125" style="403" customWidth="1"/>
    <col min="26" max="26" width="5" style="403" customWidth="1"/>
    <col min="27" max="28" width="4.85546875" style="403" customWidth="1"/>
    <col min="29" max="30" width="9.5703125" style="406" customWidth="1"/>
    <col min="31" max="32" width="3.5703125" style="406" customWidth="1"/>
    <col min="33" max="34" width="9.5703125" style="403" customWidth="1"/>
    <col min="35" max="35" width="4.85546875" style="403" customWidth="1"/>
    <col min="36" max="36" width="2.28515625" style="403" customWidth="1"/>
    <col min="37" max="37" width="4.5703125" style="403" customWidth="1"/>
    <col min="38" max="38" width="4.28515625" style="403" customWidth="1"/>
    <col min="39" max="39" width="4.5703125" style="403" customWidth="1"/>
    <col min="40" max="42" width="2.85546875" style="403" customWidth="1"/>
    <col min="43" max="43" width="4.28515625" style="403" customWidth="1"/>
    <col min="44" max="45" width="13.5703125" style="403" customWidth="1"/>
    <col min="46" max="47" width="11.85546875" style="403" customWidth="1"/>
    <col min="48" max="48" width="12.140625" style="403" customWidth="1"/>
    <col min="49" max="16384" width="9.140625" style="403"/>
  </cols>
  <sheetData>
    <row r="1" spans="1:48" ht="18" customHeight="1">
      <c r="A1" s="760" t="str">
        <f>IFERROR(AS6,"")</f>
        <v xml:space="preserve"> </v>
      </c>
      <c r="B1" s="760"/>
      <c r="C1" s="760"/>
      <c r="D1" s="760"/>
      <c r="E1" s="760"/>
      <c r="F1" s="760"/>
      <c r="G1" s="761" t="str">
        <f>AS11</f>
        <v xml:space="preserve"> </v>
      </c>
      <c r="H1" s="761"/>
      <c r="I1" s="761"/>
      <c r="J1" s="761"/>
      <c r="K1" s="193"/>
      <c r="L1" s="409" t="str">
        <f ca="1">'GPlan-Translations'!C112</f>
        <v>Segunda</v>
      </c>
      <c r="M1" s="762" t="str">
        <f>AC65</f>
        <v xml:space="preserve"> </v>
      </c>
      <c r="N1" s="762"/>
      <c r="O1" s="193" t="str">
        <f>AC69</f>
        <v xml:space="preserve"> </v>
      </c>
      <c r="P1" s="193"/>
      <c r="Q1" s="409" t="str">
        <f ca="1">'GPlan-Translations'!C113</f>
        <v>Terça</v>
      </c>
      <c r="R1" s="762" t="str">
        <f>AD65</f>
        <v xml:space="preserve"> </v>
      </c>
      <c r="S1" s="762"/>
      <c r="T1" s="193" t="str">
        <f>AD69</f>
        <v xml:space="preserve"> </v>
      </c>
      <c r="U1" s="193"/>
      <c r="V1" s="406"/>
      <c r="W1" s="406"/>
      <c r="X1" s="74"/>
      <c r="AL1" s="414" t="str">
        <f>AC72</f>
        <v xml:space="preserve"> </v>
      </c>
      <c r="AQ1" s="414" t="str">
        <f>AD72</f>
        <v xml:space="preserve"> </v>
      </c>
      <c r="AR1" s="241" t="s">
        <v>1702</v>
      </c>
    </row>
    <row r="2" spans="1:48" ht="18" customHeight="1">
      <c r="A2" s="760"/>
      <c r="B2" s="760"/>
      <c r="C2" s="760"/>
      <c r="D2" s="760"/>
      <c r="E2" s="760"/>
      <c r="F2" s="760"/>
      <c r="G2" s="763" t="str">
        <f>AS9</f>
        <v xml:space="preserve"> </v>
      </c>
      <c r="H2" s="763"/>
      <c r="I2" s="763"/>
      <c r="J2" s="763"/>
      <c r="K2" s="406"/>
      <c r="L2" s="410" t="str">
        <f>AC67</f>
        <v xml:space="preserve"> </v>
      </c>
      <c r="M2" s="762"/>
      <c r="N2" s="762"/>
      <c r="O2" s="310" t="str">
        <f>AC70</f>
        <v xml:space="preserve"> </v>
      </c>
      <c r="P2" s="406"/>
      <c r="Q2" s="410" t="str">
        <f>AD67</f>
        <v xml:space="preserve"> </v>
      </c>
      <c r="R2" s="762"/>
      <c r="S2" s="762"/>
      <c r="T2" s="310" t="str">
        <f>AD70</f>
        <v xml:space="preserve"> </v>
      </c>
      <c r="U2" s="406"/>
      <c r="V2" s="406"/>
      <c r="W2" s="406"/>
      <c r="X2" s="74"/>
      <c r="AL2" s="240" t="str">
        <f ca="1">L1</f>
        <v>Segunda</v>
      </c>
      <c r="AQ2" s="240" t="str">
        <f ca="1">Q1</f>
        <v>Terça</v>
      </c>
    </row>
    <row r="3" spans="1:48" ht="18" customHeight="1">
      <c r="A3" s="770" t="str">
        <f>IFERROR(AS8,"")</f>
        <v xml:space="preserve"> </v>
      </c>
      <c r="B3" s="770"/>
      <c r="C3" s="770"/>
      <c r="D3" s="770"/>
      <c r="E3" s="770"/>
      <c r="F3" s="770"/>
      <c r="G3" s="771" t="str">
        <f>AS10</f>
        <v xml:space="preserve"> </v>
      </c>
      <c r="H3" s="771"/>
      <c r="I3" s="771"/>
      <c r="J3" s="772" t="str">
        <f ca="1">'GPlan-Translations'!C223</f>
        <v>Importante</v>
      </c>
      <c r="K3" s="406"/>
      <c r="L3" s="773" t="str">
        <f>AC68</f>
        <v xml:space="preserve"> </v>
      </c>
      <c r="M3" s="773"/>
      <c r="N3" s="773"/>
      <c r="O3" s="192" t="str">
        <f>AC71</f>
        <v xml:space="preserve"> </v>
      </c>
      <c r="P3" s="406"/>
      <c r="Q3" s="773" t="str">
        <f>AD68</f>
        <v xml:space="preserve"> </v>
      </c>
      <c r="R3" s="773"/>
      <c r="S3" s="773"/>
      <c r="T3" s="192" t="str">
        <f>AD71</f>
        <v xml:space="preserve"> </v>
      </c>
      <c r="U3" s="406"/>
      <c r="V3" s="406"/>
      <c r="W3" s="406"/>
      <c r="X3" s="74"/>
    </row>
    <row r="4" spans="1:48" ht="19.5" customHeight="1">
      <c r="A4" s="770"/>
      <c r="B4" s="770"/>
      <c r="C4" s="770"/>
      <c r="D4" s="770"/>
      <c r="E4" s="770"/>
      <c r="F4" s="770"/>
      <c r="G4" s="771"/>
      <c r="H4" s="771"/>
      <c r="I4" s="771"/>
      <c r="J4" s="772"/>
      <c r="K4" s="189"/>
      <c r="L4" s="764" t="str">
        <f>AC77</f>
        <v xml:space="preserve"> </v>
      </c>
      <c r="M4" s="764"/>
      <c r="N4" s="764"/>
      <c r="O4" s="764"/>
      <c r="P4" s="189"/>
      <c r="Q4" s="764" t="str">
        <f>AD77</f>
        <v xml:space="preserve"> </v>
      </c>
      <c r="R4" s="764"/>
      <c r="S4" s="764"/>
      <c r="T4" s="764"/>
      <c r="U4" s="189"/>
      <c r="V4" s="406"/>
      <c r="W4" s="406"/>
      <c r="X4" s="74"/>
      <c r="Y4" s="103" t="s">
        <v>668</v>
      </c>
      <c r="AT4" s="103" t="s">
        <v>36</v>
      </c>
      <c r="AU4" s="103" t="s">
        <v>54</v>
      </c>
    </row>
    <row r="5" spans="1:48" ht="19.5" customHeight="1" thickBot="1">
      <c r="A5" s="314"/>
      <c r="B5" s="315" t="str">
        <f xml:space="preserve"> TEXT(AC60,"hh:mm")</f>
        <v>00:00</v>
      </c>
      <c r="C5" s="313"/>
      <c r="D5" s="315"/>
      <c r="E5" s="315" t="str">
        <f>TEXT(AC61,"hh:mm")</f>
        <v>00:00</v>
      </c>
      <c r="F5" s="315"/>
      <c r="G5" s="315" t="str">
        <f>TEXT(AC62,"hh:mm")</f>
        <v>00:00</v>
      </c>
      <c r="H5" s="315"/>
      <c r="I5" s="314" t="str">
        <f>TEXT(AC63,"hh:mm")</f>
        <v>00:00</v>
      </c>
      <c r="J5" s="772"/>
      <c r="K5" s="189"/>
      <c r="L5" s="765"/>
      <c r="M5" s="765"/>
      <c r="N5" s="765"/>
      <c r="O5" s="765"/>
      <c r="P5" s="189"/>
      <c r="Q5" s="765"/>
      <c r="R5" s="765"/>
      <c r="S5" s="765"/>
      <c r="T5" s="765"/>
      <c r="U5" s="189"/>
      <c r="V5" s="406"/>
      <c r="W5" s="406"/>
      <c r="X5" s="74"/>
      <c r="Y5" s="390">
        <v>1</v>
      </c>
      <c r="AA5" s="406"/>
      <c r="AM5" s="2" t="s">
        <v>671</v>
      </c>
      <c r="AN5" s="403" t="s">
        <v>433</v>
      </c>
      <c r="AS5" s="5"/>
      <c r="AT5" s="392" t="s">
        <v>18</v>
      </c>
      <c r="AU5" s="392" t="s">
        <v>18</v>
      </c>
      <c r="AV5" s="103" t="s">
        <v>437</v>
      </c>
    </row>
    <row r="6" spans="1:48" ht="19.5" customHeight="1" thickBot="1">
      <c r="A6" s="767" t="str">
        <f ca="1">'GPlan-Translations'!C218</f>
        <v>Aperfeiçoamento Pessoal</v>
      </c>
      <c r="B6" s="768"/>
      <c r="C6" s="768"/>
      <c r="D6" s="768"/>
      <c r="E6" s="768"/>
      <c r="F6" s="768"/>
      <c r="G6" s="768"/>
      <c r="H6" s="768"/>
      <c r="I6" s="769"/>
      <c r="J6" s="772"/>
      <c r="K6" s="189"/>
      <c r="L6" s="765"/>
      <c r="M6" s="765"/>
      <c r="N6" s="765"/>
      <c r="O6" s="765"/>
      <c r="P6" s="189"/>
      <c r="Q6" s="765"/>
      <c r="R6" s="765"/>
      <c r="S6" s="765"/>
      <c r="T6" s="765"/>
      <c r="U6" s="189"/>
      <c r="V6" s="406"/>
      <c r="W6" s="406"/>
      <c r="X6" s="74"/>
      <c r="AM6" s="394">
        <v>1</v>
      </c>
      <c r="AN6" s="395" t="str">
        <f ca="1">'GPlan-Translations'!C147</f>
        <v>Janeiro</v>
      </c>
      <c r="AS6" s="415" t="s">
        <v>18</v>
      </c>
      <c r="AT6" s="390" t="s">
        <v>18</v>
      </c>
      <c r="AU6" s="390" t="s">
        <v>18</v>
      </c>
      <c r="AV6" s="103" t="s">
        <v>27</v>
      </c>
    </row>
    <row r="7" spans="1:48" ht="19.5" customHeight="1">
      <c r="A7" s="584" t="str">
        <f ca="1">'GPlan-Translations'!C219</f>
        <v>Pessoal</v>
      </c>
      <c r="B7" s="585"/>
      <c r="C7" s="585"/>
      <c r="D7" s="191"/>
      <c r="E7" s="191"/>
      <c r="F7" s="191"/>
      <c r="G7" s="191"/>
      <c r="H7" s="191"/>
      <c r="I7" s="174"/>
      <c r="J7" s="772"/>
      <c r="L7" s="765"/>
      <c r="M7" s="765"/>
      <c r="N7" s="765"/>
      <c r="O7" s="765"/>
      <c r="Q7" s="765"/>
      <c r="R7" s="765"/>
      <c r="S7" s="765"/>
      <c r="T7" s="765"/>
      <c r="U7" s="189"/>
      <c r="V7" s="406"/>
      <c r="W7" s="406"/>
      <c r="X7" s="74"/>
      <c r="AM7" s="188">
        <v>2</v>
      </c>
      <c r="AN7" s="187" t="str">
        <f ca="1">'GPlan-Translations'!C148</f>
        <v>Fevereiro</v>
      </c>
      <c r="AS7" s="103"/>
      <c r="AT7" s="390" t="s">
        <v>18</v>
      </c>
      <c r="AU7" s="390" t="s">
        <v>18</v>
      </c>
      <c r="AV7" s="103" t="s">
        <v>433</v>
      </c>
    </row>
    <row r="8" spans="1:48" ht="19.5" customHeight="1">
      <c r="A8" s="586" t="str">
        <f ca="1">'GPlan-Translations'!C220</f>
        <v>Profissional</v>
      </c>
      <c r="B8" s="587"/>
      <c r="C8" s="587"/>
      <c r="D8" s="416"/>
      <c r="E8" s="416"/>
      <c r="F8" s="416"/>
      <c r="G8" s="416"/>
      <c r="H8" s="416"/>
      <c r="I8" s="417"/>
      <c r="J8" s="772"/>
      <c r="L8" s="765"/>
      <c r="M8" s="765"/>
      <c r="N8" s="765"/>
      <c r="O8" s="765"/>
      <c r="Q8" s="765"/>
      <c r="R8" s="765"/>
      <c r="S8" s="765"/>
      <c r="T8" s="765"/>
      <c r="U8" s="189"/>
      <c r="V8" s="406"/>
      <c r="W8" s="406"/>
      <c r="X8" s="74"/>
      <c r="AM8" s="188">
        <v>3</v>
      </c>
      <c r="AN8" s="187" t="str">
        <f ca="1">'GPlan-Translations'!C149</f>
        <v>Março</v>
      </c>
      <c r="AS8" s="390" t="s">
        <v>18</v>
      </c>
      <c r="AT8" s="390" t="s">
        <v>18</v>
      </c>
      <c r="AU8" s="390" t="s">
        <v>18</v>
      </c>
      <c r="AV8" s="103" t="s">
        <v>664</v>
      </c>
    </row>
    <row r="9" spans="1:48" ht="19.5" customHeight="1">
      <c r="A9" s="586" t="str">
        <f ca="1">'GPlan-Translations'!C221</f>
        <v>Relacionamentos</v>
      </c>
      <c r="B9" s="587"/>
      <c r="C9" s="587"/>
      <c r="D9" s="416"/>
      <c r="E9" s="416"/>
      <c r="F9" s="416"/>
      <c r="G9" s="416"/>
      <c r="H9" s="416"/>
      <c r="I9" s="417"/>
      <c r="J9" s="772"/>
      <c r="L9" s="765"/>
      <c r="M9" s="765"/>
      <c r="N9" s="765"/>
      <c r="O9" s="765"/>
      <c r="Q9" s="765"/>
      <c r="R9" s="765"/>
      <c r="S9" s="765"/>
      <c r="T9" s="765"/>
      <c r="U9" s="189"/>
      <c r="V9" s="406"/>
      <c r="W9" s="406"/>
      <c r="X9" s="74"/>
      <c r="AC9" s="65" t="s">
        <v>1573</v>
      </c>
      <c r="AD9" s="65" t="s">
        <v>1574</v>
      </c>
      <c r="AE9" s="403"/>
      <c r="AG9" s="403" t="s">
        <v>1575</v>
      </c>
      <c r="AH9" s="403" t="s">
        <v>1576</v>
      </c>
      <c r="AM9" s="188">
        <v>4</v>
      </c>
      <c r="AN9" s="187" t="str">
        <f ca="1">'GPlan-Translations'!C150</f>
        <v>Abril</v>
      </c>
      <c r="AS9" s="418" t="s">
        <v>18</v>
      </c>
      <c r="AT9" s="390" t="s">
        <v>18</v>
      </c>
      <c r="AU9" s="390" t="s">
        <v>18</v>
      </c>
      <c r="AV9" s="103" t="s">
        <v>663</v>
      </c>
    </row>
    <row r="10" spans="1:48" ht="19.5" customHeight="1" thickBot="1">
      <c r="A10" s="588" t="str">
        <f ca="1">'GPlan-Translations'!C222</f>
        <v>Qualidade de Vida</v>
      </c>
      <c r="B10" s="589"/>
      <c r="C10" s="589"/>
      <c r="D10" s="316"/>
      <c r="E10" s="316"/>
      <c r="F10" s="316"/>
      <c r="G10" s="316"/>
      <c r="H10" s="316"/>
      <c r="I10" s="419"/>
      <c r="J10" s="772"/>
      <c r="K10" s="496" t="str">
        <f>IF(AND(AC10&lt;&gt;"",AG10&lt;&gt;""),AC10 &amp;AG10,IF(AC10&lt;&gt;"",AC10,IF(AG10&lt;&gt;"",AG10,"")))</f>
        <v xml:space="preserve">  </v>
      </c>
      <c r="L10" s="765"/>
      <c r="M10" s="765"/>
      <c r="N10" s="765"/>
      <c r="O10" s="765"/>
      <c r="P10" s="496" t="str">
        <f>IF(AND(AD10&lt;&gt;"",AH10&lt;&gt;""),AD10 &amp; AH10,IF(AD10&lt;&gt;"",AD10,IF(AH10&lt;&gt;"",AH10,"")))</f>
        <v xml:space="preserve">  </v>
      </c>
      <c r="Q10" s="766"/>
      <c r="R10" s="766"/>
      <c r="S10" s="766"/>
      <c r="T10" s="766"/>
      <c r="U10" s="189"/>
      <c r="V10" s="406"/>
      <c r="W10" s="406"/>
      <c r="X10" s="74"/>
      <c r="AB10" s="2">
        <v>3.5</v>
      </c>
      <c r="AC10" s="489" t="s">
        <v>18</v>
      </c>
      <c r="AD10" s="489" t="s">
        <v>18</v>
      </c>
      <c r="AE10" s="480"/>
      <c r="AF10" s="480"/>
      <c r="AG10" s="492" t="s">
        <v>18</v>
      </c>
      <c r="AH10" s="489" t="s">
        <v>18</v>
      </c>
      <c r="AM10" s="188">
        <v>5</v>
      </c>
      <c r="AN10" s="187" t="str">
        <f ca="1">'GPlan-Translations'!C151</f>
        <v>Maio</v>
      </c>
      <c r="AS10" s="418" t="s">
        <v>18</v>
      </c>
      <c r="AT10" s="390" t="s">
        <v>18</v>
      </c>
      <c r="AU10" s="390" t="s">
        <v>18</v>
      </c>
      <c r="AV10" s="103" t="s">
        <v>653</v>
      </c>
    </row>
    <row r="11" spans="1:48" ht="18" customHeight="1" thickBot="1">
      <c r="A11" s="767" t="str">
        <f ca="1">'GPlan-Translations'!C224</f>
        <v>Áreas</v>
      </c>
      <c r="B11" s="768"/>
      <c r="C11" s="768"/>
      <c r="D11" s="767" t="str">
        <f ca="1">'GPlan-Translations'!C225</f>
        <v>Objetivos</v>
      </c>
      <c r="E11" s="768"/>
      <c r="F11" s="768"/>
      <c r="G11" s="768"/>
      <c r="H11" s="768"/>
      <c r="I11" s="769"/>
      <c r="J11">
        <f>AB11</f>
        <v>4</v>
      </c>
      <c r="K11" s="496" t="str">
        <f>IF(AND(AC11&lt;&gt;"",AG11&lt;&gt;""),AC11 &amp;AG11,IF(AC11&lt;&gt;"",AC11,IF(AG11&lt;&gt;"",AG11,"")))</f>
        <v xml:space="preserve">  </v>
      </c>
      <c r="L11" s="332"/>
      <c r="M11" s="332"/>
      <c r="N11" s="332"/>
      <c r="O11" s="332"/>
      <c r="P11" s="496" t="str">
        <f>IF(AND(AD11&lt;&gt;"",AH11&lt;&gt;""),AD11 &amp; AH11,IF(AD11&lt;&gt;"",AD11,IF(AH11&lt;&gt;"",AH11,"")))</f>
        <v xml:space="preserve">  </v>
      </c>
      <c r="Q11" s="323"/>
      <c r="R11" s="323"/>
      <c r="S11" s="323"/>
      <c r="T11" s="323"/>
      <c r="U11" s="403" t="s">
        <v>18</v>
      </c>
      <c r="V11" s="406"/>
      <c r="W11" s="406"/>
      <c r="X11" s="74"/>
      <c r="AB11" s="334">
        <v>4</v>
      </c>
      <c r="AC11" s="489" t="s">
        <v>18</v>
      </c>
      <c r="AD11" s="489" t="s">
        <v>18</v>
      </c>
      <c r="AG11" s="492" t="s">
        <v>18</v>
      </c>
      <c r="AH11" s="489" t="s">
        <v>18</v>
      </c>
      <c r="AK11" s="323"/>
      <c r="AM11" s="188">
        <v>6</v>
      </c>
      <c r="AN11" s="187" t="str">
        <f ca="1">'GPlan-Translations'!C152</f>
        <v>Junho</v>
      </c>
      <c r="AQ11" s="406"/>
      <c r="AS11" s="420" t="s">
        <v>18</v>
      </c>
      <c r="AT11" s="420" t="s">
        <v>18</v>
      </c>
      <c r="AU11" s="421" t="s">
        <v>18</v>
      </c>
      <c r="AV11" s="103" t="s">
        <v>567</v>
      </c>
    </row>
    <row r="12" spans="1:48" ht="18" customHeight="1">
      <c r="A12" s="173"/>
      <c r="B12" s="406"/>
      <c r="C12" s="172"/>
      <c r="D12" s="175"/>
      <c r="E12" s="407"/>
      <c r="F12" s="407"/>
      <c r="G12" s="407"/>
      <c r="H12" s="407"/>
      <c r="I12" s="174"/>
      <c r="J12" s="103" t="s">
        <v>18</v>
      </c>
      <c r="K12" s="496" t="str">
        <f>IF(AND(AC12&lt;&gt;"",AG12&lt;&gt;""),AC12 &amp;AG12,IF(AC12&lt;&gt;"",AC12,IF(AG12&lt;&gt;"",AG12,"")))</f>
        <v xml:space="preserve">  </v>
      </c>
      <c r="L12" s="333"/>
      <c r="M12" s="333"/>
      <c r="N12" s="333"/>
      <c r="O12" s="333"/>
      <c r="P12" s="496" t="str">
        <f>IF(AND(AD12&lt;&gt;"",AH12&lt;&gt;""),AD12 &amp; AH12,IF(AD12&lt;&gt;"",AD12,IF(AH12&lt;&gt;"",AH12,"")))</f>
        <v xml:space="preserve">  </v>
      </c>
      <c r="Q12" s="396"/>
      <c r="R12" s="396"/>
      <c r="S12" s="396"/>
      <c r="T12" s="396"/>
      <c r="U12" s="403" t="s">
        <v>18</v>
      </c>
      <c r="V12" s="406"/>
      <c r="W12" s="406"/>
      <c r="X12" s="74"/>
      <c r="AB12" s="334">
        <v>4.5</v>
      </c>
      <c r="AC12" s="490" t="s">
        <v>18</v>
      </c>
      <c r="AD12" s="490" t="s">
        <v>18</v>
      </c>
      <c r="AG12" s="493" t="s">
        <v>18</v>
      </c>
      <c r="AH12" s="493" t="s">
        <v>18</v>
      </c>
      <c r="AK12" s="396"/>
      <c r="AM12" s="188">
        <v>7</v>
      </c>
      <c r="AN12" s="187" t="str">
        <f ca="1">'GPlan-Translations'!C153</f>
        <v>Julho</v>
      </c>
      <c r="AT12" s="435" t="s">
        <v>18</v>
      </c>
      <c r="AU12" s="435" t="s">
        <v>18</v>
      </c>
      <c r="AV12" s="255" t="s">
        <v>1700</v>
      </c>
    </row>
    <row r="13" spans="1:48">
      <c r="A13" s="173"/>
      <c r="B13" s="406"/>
      <c r="C13" s="172"/>
      <c r="D13" s="422"/>
      <c r="E13" s="408"/>
      <c r="F13" s="408"/>
      <c r="G13" s="408"/>
      <c r="H13" s="408"/>
      <c r="I13" s="417"/>
      <c r="J13" s="103">
        <f>J11+1</f>
        <v>5</v>
      </c>
      <c r="K13" s="496" t="str">
        <f>IF(AND(AC13&lt;&gt;"",AG13&lt;&gt;""),AC13 &amp;AG13,IF(AC13&lt;&gt;"",AC13,IF(AG13&lt;&gt;"",AG13,"")))</f>
        <v xml:space="preserve">  </v>
      </c>
      <c r="L13" s="333"/>
      <c r="M13" s="333"/>
      <c r="N13" s="333"/>
      <c r="O13" s="333"/>
      <c r="P13" s="496" t="str">
        <f>IF(AND(AD13&lt;&gt;"",AH13&lt;&gt;""),AD13 &amp; AH13,IF(AD13&lt;&gt;"",AD13,IF(AH13&lt;&gt;"",AH13,"")))</f>
        <v xml:space="preserve">  </v>
      </c>
      <c r="Q13" s="475"/>
      <c r="R13" s="475"/>
      <c r="S13" s="475"/>
      <c r="T13" s="475"/>
      <c r="U13" s="403" t="s">
        <v>18</v>
      </c>
      <c r="V13" s="406"/>
      <c r="W13" s="406"/>
      <c r="X13" s="74"/>
      <c r="AB13" s="334">
        <v>5</v>
      </c>
      <c r="AC13" s="490" t="s">
        <v>18</v>
      </c>
      <c r="AD13" s="490" t="s">
        <v>18</v>
      </c>
      <c r="AG13" s="493" t="s">
        <v>18</v>
      </c>
      <c r="AH13" s="493" t="s">
        <v>18</v>
      </c>
      <c r="AK13" s="396"/>
      <c r="AM13" s="188">
        <v>8</v>
      </c>
      <c r="AN13" s="187" t="str">
        <f ca="1">'GPlan-Translations'!C154</f>
        <v>Agosto</v>
      </c>
    </row>
    <row r="14" spans="1:48">
      <c r="A14" s="173"/>
      <c r="B14" s="406"/>
      <c r="C14" s="172"/>
      <c r="D14" s="422"/>
      <c r="E14" s="408"/>
      <c r="F14" s="408"/>
      <c r="G14" s="408"/>
      <c r="H14" s="408"/>
      <c r="I14" s="417"/>
      <c r="J14" s="103"/>
      <c r="K14" s="496" t="str">
        <f>IF(AND(AC14&lt;&gt;"",AG14&lt;&gt;""),AC14 &amp;AG14,IF(AC14&lt;&gt;"",AC14,IF(AG14&lt;&gt;"",AG14,"")))</f>
        <v xml:space="preserve">  </v>
      </c>
      <c r="L14" s="333"/>
      <c r="M14" s="333"/>
      <c r="N14" s="333"/>
      <c r="O14" s="333"/>
      <c r="P14" s="496" t="str">
        <f>IF(AND(AD14&lt;&gt;"",AH14&lt;&gt;""),AD14 &amp; AH14,IF(AD14&lt;&gt;"",AD14,IF(AH14&lt;&gt;"",AH14,"")))</f>
        <v xml:space="preserve">  </v>
      </c>
      <c r="Q14" s="396"/>
      <c r="R14" s="396"/>
      <c r="S14" s="396"/>
      <c r="T14" s="396"/>
      <c r="U14" s="403" t="s">
        <v>18</v>
      </c>
      <c r="V14" s="406"/>
      <c r="W14" s="406"/>
      <c r="X14" s="74"/>
      <c r="AB14" s="334">
        <v>5.5</v>
      </c>
      <c r="AC14" s="490" t="s">
        <v>18</v>
      </c>
      <c r="AD14" s="490" t="s">
        <v>18</v>
      </c>
      <c r="AG14" s="493" t="s">
        <v>18</v>
      </c>
      <c r="AH14" s="493" t="s">
        <v>18</v>
      </c>
      <c r="AK14" s="396"/>
      <c r="AM14" s="188">
        <v>9</v>
      </c>
      <c r="AN14" s="187" t="str">
        <f ca="1">'GPlan-Translations'!C155</f>
        <v>Setembro</v>
      </c>
      <c r="AS14" s="552"/>
      <c r="AT14" s="555">
        <v>6</v>
      </c>
      <c r="AU14" s="556" t="s">
        <v>583</v>
      </c>
      <c r="AV14" s="557" t="s">
        <v>1968</v>
      </c>
    </row>
    <row r="15" spans="1:48">
      <c r="A15" s="173"/>
      <c r="B15" s="406"/>
      <c r="C15" s="172"/>
      <c r="D15" s="422"/>
      <c r="E15" s="408"/>
      <c r="F15" s="408"/>
      <c r="G15" s="408"/>
      <c r="H15" s="408"/>
      <c r="I15" s="417"/>
      <c r="J15" s="103">
        <f>J13+1</f>
        <v>6</v>
      </c>
      <c r="K15" s="497" t="str">
        <f t="shared" ref="K15:K52" si="0">IF(AND(AC15&lt;&gt;"",AG15&lt;&gt;""),AC15 &amp;AG15,IF(AC15&lt;&gt;"",AC15,IF(AG15&lt;&gt;"",AG15,"")))</f>
        <v xml:space="preserve">  </v>
      </c>
      <c r="L15" s="407"/>
      <c r="M15" s="176"/>
      <c r="N15" s="176"/>
      <c r="O15" s="166"/>
      <c r="P15" s="497" t="str">
        <f t="shared" ref="P15:P52" si="1">IF(AND(AD15&lt;&gt;"",AH15&lt;&gt;""),AD15 &amp; AH15,IF(AD15&lt;&gt;"",AD15,IF(AH15&lt;&gt;"",AH15,"")))</f>
        <v xml:space="preserve">  </v>
      </c>
      <c r="Q15" s="408"/>
      <c r="R15" s="380"/>
      <c r="S15" s="380"/>
      <c r="T15" s="166"/>
      <c r="V15" s="406"/>
      <c r="W15" s="406"/>
      <c r="X15" s="74"/>
      <c r="AB15" s="334">
        <v>6</v>
      </c>
      <c r="AC15" s="490" t="s">
        <v>18</v>
      </c>
      <c r="AD15" s="490" t="s">
        <v>18</v>
      </c>
      <c r="AG15" s="493" t="s">
        <v>18</v>
      </c>
      <c r="AH15" s="493" t="s">
        <v>18</v>
      </c>
      <c r="AK15" s="166"/>
      <c r="AM15" s="188">
        <v>10</v>
      </c>
      <c r="AN15" s="187" t="str">
        <f ca="1">'GPlan-Translations'!C156</f>
        <v>Outubro</v>
      </c>
      <c r="AS15" s="552"/>
      <c r="AT15" s="555">
        <v>1</v>
      </c>
      <c r="AU15" s="558" t="s">
        <v>524</v>
      </c>
      <c r="AV15" s="557" t="s">
        <v>1969</v>
      </c>
    </row>
    <row r="16" spans="1:48" ht="18" customHeight="1" thickBot="1">
      <c r="A16" s="173"/>
      <c r="B16" s="406"/>
      <c r="C16" s="172"/>
      <c r="D16" s="423"/>
      <c r="E16" s="317"/>
      <c r="F16" s="317"/>
      <c r="G16" s="317"/>
      <c r="H16" s="317"/>
      <c r="I16" s="419"/>
      <c r="J16" s="103"/>
      <c r="K16" s="497" t="str">
        <f t="shared" si="0"/>
        <v xml:space="preserve">  </v>
      </c>
      <c r="L16" s="408"/>
      <c r="M16" s="380"/>
      <c r="N16" s="380"/>
      <c r="O16" s="166"/>
      <c r="P16" s="497" t="str">
        <f t="shared" si="1"/>
        <v xml:space="preserve">  </v>
      </c>
      <c r="Q16" s="408"/>
      <c r="R16" s="380"/>
      <c r="S16" s="380"/>
      <c r="T16" s="166"/>
      <c r="V16" s="406"/>
      <c r="W16" s="406"/>
      <c r="X16" s="74"/>
      <c r="AB16" s="334">
        <v>6.5</v>
      </c>
      <c r="AC16" s="490" t="s">
        <v>18</v>
      </c>
      <c r="AD16" s="490" t="s">
        <v>18</v>
      </c>
      <c r="AG16" s="493" t="s">
        <v>18</v>
      </c>
      <c r="AH16" s="493" t="s">
        <v>18</v>
      </c>
      <c r="AM16" s="188">
        <v>11</v>
      </c>
      <c r="AN16" s="187" t="str">
        <f ca="1">'GPlan-Translations'!C157</f>
        <v>Novembro</v>
      </c>
      <c r="AS16" s="552"/>
      <c r="AT16" s="555">
        <v>12</v>
      </c>
      <c r="AU16" s="558" t="s">
        <v>555</v>
      </c>
      <c r="AV16" s="557" t="s">
        <v>1970</v>
      </c>
    </row>
    <row r="17" spans="1:43">
      <c r="A17" s="184"/>
      <c r="B17" s="183"/>
      <c r="C17" s="182"/>
      <c r="D17" s="181"/>
      <c r="E17" s="266"/>
      <c r="F17" s="266"/>
      <c r="G17" s="266"/>
      <c r="H17" s="266"/>
      <c r="I17" s="180"/>
      <c r="J17" s="103">
        <f>J15+1</f>
        <v>7</v>
      </c>
      <c r="K17" s="497" t="str">
        <f t="shared" si="0"/>
        <v xml:space="preserve">  </v>
      </c>
      <c r="L17" s="408"/>
      <c r="M17" s="380"/>
      <c r="N17" s="380"/>
      <c r="O17" s="166"/>
      <c r="P17" s="497" t="str">
        <f t="shared" si="1"/>
        <v xml:space="preserve">  </v>
      </c>
      <c r="Q17" s="408"/>
      <c r="R17" s="380"/>
      <c r="S17" s="380"/>
      <c r="T17" s="166"/>
      <c r="V17" s="406"/>
      <c r="W17" s="406"/>
      <c r="X17" s="74"/>
      <c r="AB17" s="334">
        <v>7</v>
      </c>
      <c r="AC17" s="490" t="s">
        <v>18</v>
      </c>
      <c r="AD17" s="490" t="s">
        <v>18</v>
      </c>
      <c r="AG17" s="493" t="s">
        <v>18</v>
      </c>
      <c r="AH17" s="493" t="s">
        <v>18</v>
      </c>
      <c r="AM17" s="186">
        <v>12</v>
      </c>
      <c r="AN17" s="185" t="str">
        <f ca="1">'GPlan-Translations'!C158</f>
        <v>Dezembro</v>
      </c>
    </row>
    <row r="18" spans="1:43">
      <c r="A18" s="173"/>
      <c r="B18" s="406"/>
      <c r="C18" s="172"/>
      <c r="D18" s="422"/>
      <c r="E18" s="408"/>
      <c r="F18" s="408"/>
      <c r="G18" s="408"/>
      <c r="H18" s="408"/>
      <c r="I18" s="417"/>
      <c r="J18" s="103"/>
      <c r="K18" s="497" t="str">
        <f t="shared" si="0"/>
        <v xml:space="preserve">  </v>
      </c>
      <c r="L18" s="408"/>
      <c r="M18" s="380"/>
      <c r="N18" s="380"/>
      <c r="O18" s="166"/>
      <c r="P18" s="497" t="str">
        <f t="shared" si="1"/>
        <v xml:space="preserve">  </v>
      </c>
      <c r="Q18" s="408"/>
      <c r="R18" s="380"/>
      <c r="S18" s="380"/>
      <c r="T18" s="166"/>
      <c r="V18" s="406"/>
      <c r="W18" s="406"/>
      <c r="X18" s="74"/>
      <c r="AB18" s="334">
        <v>7.5</v>
      </c>
      <c r="AC18" s="490" t="s">
        <v>18</v>
      </c>
      <c r="AD18" s="490" t="s">
        <v>18</v>
      </c>
      <c r="AG18" s="493" t="s">
        <v>18</v>
      </c>
      <c r="AH18" s="493" t="s">
        <v>18</v>
      </c>
    </row>
    <row r="19" spans="1:43" ht="19.5" customHeight="1">
      <c r="A19" s="173"/>
      <c r="B19" s="406"/>
      <c r="C19" s="172"/>
      <c r="D19" s="422"/>
      <c r="E19" s="408"/>
      <c r="F19" s="408"/>
      <c r="G19" s="408"/>
      <c r="H19" s="408"/>
      <c r="I19" s="417"/>
      <c r="J19" s="103">
        <f>J17+1</f>
        <v>8</v>
      </c>
      <c r="K19" s="497" t="str">
        <f t="shared" si="0"/>
        <v xml:space="preserve">  </v>
      </c>
      <c r="L19" s="408"/>
      <c r="M19" s="380"/>
      <c r="N19" s="380"/>
      <c r="O19" s="166"/>
      <c r="P19" s="497" t="str">
        <f t="shared" si="1"/>
        <v xml:space="preserve">  </v>
      </c>
      <c r="Q19" s="408"/>
      <c r="R19" s="380"/>
      <c r="S19" s="380"/>
      <c r="T19" s="166"/>
      <c r="V19" s="406"/>
      <c r="W19" s="406"/>
      <c r="X19" s="74"/>
      <c r="AB19" s="334">
        <v>8</v>
      </c>
      <c r="AC19" s="490" t="s">
        <v>18</v>
      </c>
      <c r="AD19" s="490" t="s">
        <v>18</v>
      </c>
      <c r="AG19" s="493" t="s">
        <v>18</v>
      </c>
      <c r="AH19" s="493" t="s">
        <v>18</v>
      </c>
    </row>
    <row r="20" spans="1:43">
      <c r="A20" s="173"/>
      <c r="B20" s="406"/>
      <c r="C20" s="172"/>
      <c r="D20" s="422"/>
      <c r="E20" s="408"/>
      <c r="F20" s="408"/>
      <c r="G20" s="408"/>
      <c r="H20" s="408"/>
      <c r="I20" s="417"/>
      <c r="J20" s="103"/>
      <c r="K20" s="497" t="str">
        <f t="shared" si="0"/>
        <v xml:space="preserve">  </v>
      </c>
      <c r="L20" s="408"/>
      <c r="M20" s="380"/>
      <c r="N20" s="380"/>
      <c r="O20" s="166"/>
      <c r="P20" s="497" t="str">
        <f t="shared" si="1"/>
        <v xml:space="preserve">  </v>
      </c>
      <c r="Q20" s="408"/>
      <c r="R20" s="380"/>
      <c r="S20" s="380"/>
      <c r="T20" s="166"/>
      <c r="V20" s="406"/>
      <c r="W20" s="406"/>
      <c r="X20" s="74"/>
      <c r="AB20" s="334">
        <v>8.5</v>
      </c>
      <c r="AC20" s="490" t="s">
        <v>18</v>
      </c>
      <c r="AD20" s="490" t="s">
        <v>18</v>
      </c>
      <c r="AG20" s="493" t="s">
        <v>18</v>
      </c>
      <c r="AH20" s="493" t="s">
        <v>18</v>
      </c>
      <c r="AQ20" s="406"/>
    </row>
    <row r="21" spans="1:43" ht="18" customHeight="1" thickBot="1">
      <c r="A21" s="173"/>
      <c r="B21" s="406"/>
      <c r="C21" s="172"/>
      <c r="D21" s="423"/>
      <c r="E21" s="317"/>
      <c r="F21" s="317"/>
      <c r="G21" s="317"/>
      <c r="H21" s="317"/>
      <c r="I21" s="419"/>
      <c r="J21" s="103">
        <f>J19+1</f>
        <v>9</v>
      </c>
      <c r="K21" s="497" t="str">
        <f t="shared" si="0"/>
        <v xml:space="preserve">  </v>
      </c>
      <c r="L21" s="408"/>
      <c r="M21" s="380"/>
      <c r="N21" s="380"/>
      <c r="O21" s="166"/>
      <c r="P21" s="497" t="str">
        <f t="shared" si="1"/>
        <v xml:space="preserve">  </v>
      </c>
      <c r="Q21" s="408"/>
      <c r="R21" s="380"/>
      <c r="S21" s="380"/>
      <c r="T21" s="166"/>
      <c r="V21" s="406"/>
      <c r="W21" s="406"/>
      <c r="X21" s="74"/>
      <c r="AB21" s="334">
        <v>9</v>
      </c>
      <c r="AC21" s="490" t="s">
        <v>18</v>
      </c>
      <c r="AD21" s="490" t="s">
        <v>18</v>
      </c>
      <c r="AG21" s="493" t="s">
        <v>18</v>
      </c>
      <c r="AH21" s="493" t="s">
        <v>18</v>
      </c>
      <c r="AQ21" s="406"/>
    </row>
    <row r="22" spans="1:43">
      <c r="A22" s="184"/>
      <c r="B22" s="183"/>
      <c r="C22" s="182"/>
      <c r="D22" s="181"/>
      <c r="E22" s="266"/>
      <c r="F22" s="266"/>
      <c r="G22" s="266"/>
      <c r="H22" s="266"/>
      <c r="I22" s="180"/>
      <c r="J22" s="103"/>
      <c r="K22" s="497" t="str">
        <f t="shared" si="0"/>
        <v xml:space="preserve">  </v>
      </c>
      <c r="L22" s="408"/>
      <c r="M22" s="380"/>
      <c r="N22" s="380"/>
      <c r="O22" s="166"/>
      <c r="P22" s="497" t="str">
        <f t="shared" si="1"/>
        <v xml:space="preserve">  </v>
      </c>
      <c r="Q22" s="408"/>
      <c r="R22" s="380"/>
      <c r="S22" s="380"/>
      <c r="T22" s="166"/>
      <c r="V22" s="406"/>
      <c r="W22" s="406"/>
      <c r="X22" s="74"/>
      <c r="AB22" s="334">
        <v>9.5</v>
      </c>
      <c r="AC22" s="490" t="s">
        <v>18</v>
      </c>
      <c r="AD22" s="490" t="s">
        <v>18</v>
      </c>
      <c r="AG22" s="493" t="s">
        <v>18</v>
      </c>
      <c r="AH22" s="493" t="s">
        <v>18</v>
      </c>
      <c r="AQ22" s="406"/>
    </row>
    <row r="23" spans="1:43">
      <c r="A23" s="173"/>
      <c r="B23" s="406"/>
      <c r="C23" s="172"/>
      <c r="D23" s="422"/>
      <c r="E23" s="408"/>
      <c r="F23" s="408"/>
      <c r="G23" s="408"/>
      <c r="H23" s="408"/>
      <c r="I23" s="417"/>
      <c r="J23" s="103">
        <f>J21+1</f>
        <v>10</v>
      </c>
      <c r="K23" s="497" t="str">
        <f t="shared" si="0"/>
        <v xml:space="preserve">  </v>
      </c>
      <c r="L23" s="408"/>
      <c r="M23" s="380"/>
      <c r="N23" s="380"/>
      <c r="O23" s="166"/>
      <c r="P23" s="497" t="str">
        <f t="shared" si="1"/>
        <v xml:space="preserve">  </v>
      </c>
      <c r="Q23" s="408"/>
      <c r="R23" s="380"/>
      <c r="S23" s="380"/>
      <c r="T23" s="166"/>
      <c r="V23" s="406"/>
      <c r="W23" s="406"/>
      <c r="X23" s="74"/>
      <c r="AB23" s="334">
        <v>10</v>
      </c>
      <c r="AC23" s="490" t="s">
        <v>18</v>
      </c>
      <c r="AD23" s="490" t="s">
        <v>18</v>
      </c>
      <c r="AG23" s="493" t="s">
        <v>18</v>
      </c>
      <c r="AH23" s="493" t="s">
        <v>18</v>
      </c>
      <c r="AQ23" s="406"/>
    </row>
    <row r="24" spans="1:43">
      <c r="A24" s="173"/>
      <c r="B24" s="406"/>
      <c r="C24" s="172"/>
      <c r="D24" s="422"/>
      <c r="E24" s="408"/>
      <c r="F24" s="408"/>
      <c r="G24" s="408"/>
      <c r="H24" s="408"/>
      <c r="I24" s="417"/>
      <c r="J24" s="103"/>
      <c r="K24" s="497" t="str">
        <f t="shared" si="0"/>
        <v xml:space="preserve">  </v>
      </c>
      <c r="L24" s="408"/>
      <c r="M24" s="380"/>
      <c r="N24" s="380"/>
      <c r="O24" s="166"/>
      <c r="P24" s="497" t="str">
        <f t="shared" si="1"/>
        <v xml:space="preserve">  </v>
      </c>
      <c r="Q24" s="408"/>
      <c r="R24" s="380"/>
      <c r="S24" s="380"/>
      <c r="T24" s="166"/>
      <c r="V24" s="406"/>
      <c r="W24" s="406"/>
      <c r="X24" s="74"/>
      <c r="AB24" s="334">
        <v>10.5</v>
      </c>
      <c r="AC24" s="490" t="s">
        <v>18</v>
      </c>
      <c r="AD24" s="490" t="s">
        <v>18</v>
      </c>
      <c r="AG24" s="493" t="s">
        <v>18</v>
      </c>
      <c r="AH24" s="493" t="s">
        <v>18</v>
      </c>
      <c r="AQ24" s="406"/>
    </row>
    <row r="25" spans="1:43" ht="20.100000000000001" customHeight="1">
      <c r="A25" s="173"/>
      <c r="B25" s="406"/>
      <c r="C25" s="172"/>
      <c r="D25" s="422"/>
      <c r="E25" s="408"/>
      <c r="F25" s="408"/>
      <c r="G25" s="408"/>
      <c r="H25" s="408"/>
      <c r="I25" s="417"/>
      <c r="J25" s="103">
        <f>J23+1</f>
        <v>11</v>
      </c>
      <c r="K25" s="497" t="str">
        <f t="shared" si="0"/>
        <v xml:space="preserve">  </v>
      </c>
      <c r="L25" s="408"/>
      <c r="M25" s="380"/>
      <c r="N25" s="380"/>
      <c r="O25" s="166"/>
      <c r="P25" s="497" t="str">
        <f t="shared" si="1"/>
        <v xml:space="preserve">  </v>
      </c>
      <c r="Q25" s="408"/>
      <c r="R25" s="380"/>
      <c r="S25" s="380"/>
      <c r="T25" s="166"/>
      <c r="V25" s="406"/>
      <c r="W25" s="406"/>
      <c r="X25" s="74"/>
      <c r="AB25" s="334">
        <v>11</v>
      </c>
      <c r="AC25" s="490" t="s">
        <v>18</v>
      </c>
      <c r="AD25" s="490" t="s">
        <v>18</v>
      </c>
      <c r="AG25" s="493" t="s">
        <v>18</v>
      </c>
      <c r="AH25" s="493" t="s">
        <v>18</v>
      </c>
      <c r="AQ25" s="406"/>
    </row>
    <row r="26" spans="1:43" ht="18" customHeight="1" thickBot="1">
      <c r="A26" s="173"/>
      <c r="B26" s="406"/>
      <c r="C26" s="172"/>
      <c r="D26" s="423"/>
      <c r="E26" s="317"/>
      <c r="F26" s="317"/>
      <c r="G26" s="317"/>
      <c r="H26" s="317"/>
      <c r="I26" s="419"/>
      <c r="J26" s="103"/>
      <c r="K26" s="497" t="str">
        <f t="shared" si="0"/>
        <v xml:space="preserve">  </v>
      </c>
      <c r="L26" s="408"/>
      <c r="M26" s="380"/>
      <c r="N26" s="380"/>
      <c r="O26" s="166"/>
      <c r="P26" s="497" t="str">
        <f t="shared" si="1"/>
        <v xml:space="preserve">  </v>
      </c>
      <c r="Q26" s="408"/>
      <c r="R26" s="380"/>
      <c r="S26" s="380"/>
      <c r="T26" s="166"/>
      <c r="V26" s="406"/>
      <c r="W26" s="406"/>
      <c r="X26" s="74"/>
      <c r="AB26" s="334">
        <v>11.5</v>
      </c>
      <c r="AC26" s="490" t="s">
        <v>18</v>
      </c>
      <c r="AD26" s="490" t="s">
        <v>18</v>
      </c>
      <c r="AG26" s="493" t="s">
        <v>18</v>
      </c>
      <c r="AH26" s="493" t="s">
        <v>18</v>
      </c>
      <c r="AQ26" s="406"/>
    </row>
    <row r="27" spans="1:43">
      <c r="A27" s="184"/>
      <c r="B27" s="183"/>
      <c r="C27" s="182"/>
      <c r="D27" s="181"/>
      <c r="E27" s="266"/>
      <c r="F27" s="266"/>
      <c r="G27" s="266"/>
      <c r="H27" s="266"/>
      <c r="I27" s="180"/>
      <c r="J27" s="103">
        <f>J25+1</f>
        <v>12</v>
      </c>
      <c r="K27" s="497" t="str">
        <f t="shared" si="0"/>
        <v xml:space="preserve">  </v>
      </c>
      <c r="L27" s="408"/>
      <c r="M27" s="380"/>
      <c r="N27" s="380"/>
      <c r="O27" s="166"/>
      <c r="P27" s="497" t="str">
        <f t="shared" si="1"/>
        <v xml:space="preserve">  </v>
      </c>
      <c r="Q27" s="408"/>
      <c r="R27" s="380"/>
      <c r="S27" s="380"/>
      <c r="T27" s="166"/>
      <c r="V27" s="406"/>
      <c r="W27" s="406"/>
      <c r="X27" s="74"/>
      <c r="AB27" s="334">
        <v>12</v>
      </c>
      <c r="AC27" s="490" t="s">
        <v>18</v>
      </c>
      <c r="AD27" s="490" t="s">
        <v>18</v>
      </c>
      <c r="AG27" s="493" t="s">
        <v>18</v>
      </c>
      <c r="AH27" s="493" t="s">
        <v>18</v>
      </c>
      <c r="AQ27" s="406"/>
    </row>
    <row r="28" spans="1:43">
      <c r="A28" s="173"/>
      <c r="B28" s="406"/>
      <c r="C28" s="172"/>
      <c r="D28" s="422"/>
      <c r="E28" s="408"/>
      <c r="F28" s="408"/>
      <c r="G28" s="408"/>
      <c r="H28" s="408"/>
      <c r="I28" s="417"/>
      <c r="J28" s="103"/>
      <c r="K28" s="497" t="str">
        <f t="shared" si="0"/>
        <v xml:space="preserve">  </v>
      </c>
      <c r="L28" s="408"/>
      <c r="M28" s="380"/>
      <c r="N28" s="380"/>
      <c r="O28" s="166"/>
      <c r="P28" s="497" t="str">
        <f t="shared" si="1"/>
        <v xml:space="preserve">  </v>
      </c>
      <c r="Q28" s="408"/>
      <c r="R28" s="380"/>
      <c r="S28" s="380"/>
      <c r="T28" s="166"/>
      <c r="V28" s="406"/>
      <c r="W28" s="406"/>
      <c r="X28" s="74"/>
      <c r="AB28" s="334">
        <v>12.5</v>
      </c>
      <c r="AC28" s="490" t="s">
        <v>18</v>
      </c>
      <c r="AD28" s="490" t="s">
        <v>18</v>
      </c>
      <c r="AG28" s="493" t="s">
        <v>18</v>
      </c>
      <c r="AH28" s="493" t="s">
        <v>18</v>
      </c>
      <c r="AQ28" s="406"/>
    </row>
    <row r="29" spans="1:43">
      <c r="A29" s="173"/>
      <c r="B29" s="406"/>
      <c r="C29" s="172"/>
      <c r="D29" s="422"/>
      <c r="E29" s="408"/>
      <c r="F29" s="408"/>
      <c r="G29" s="408"/>
      <c r="H29" s="408"/>
      <c r="I29" s="417"/>
      <c r="J29" s="103">
        <f>J27+1</f>
        <v>13</v>
      </c>
      <c r="K29" s="497" t="str">
        <f t="shared" si="0"/>
        <v xml:space="preserve">  </v>
      </c>
      <c r="L29" s="408"/>
      <c r="M29" s="380"/>
      <c r="N29" s="380"/>
      <c r="O29" s="166"/>
      <c r="P29" s="497" t="str">
        <f t="shared" si="1"/>
        <v xml:space="preserve">  </v>
      </c>
      <c r="Q29" s="408"/>
      <c r="R29" s="380"/>
      <c r="S29" s="380"/>
      <c r="T29" s="166"/>
      <c r="V29" s="406"/>
      <c r="W29" s="406"/>
      <c r="X29" s="74"/>
      <c r="AB29" s="334">
        <v>13</v>
      </c>
      <c r="AC29" s="490" t="s">
        <v>18</v>
      </c>
      <c r="AD29" s="490" t="s">
        <v>18</v>
      </c>
      <c r="AG29" s="493" t="s">
        <v>18</v>
      </c>
      <c r="AH29" s="493" t="s">
        <v>18</v>
      </c>
      <c r="AQ29" s="406"/>
    </row>
    <row r="30" spans="1:43">
      <c r="A30" s="173"/>
      <c r="B30" s="406"/>
      <c r="C30" s="172"/>
      <c r="D30" s="422"/>
      <c r="E30" s="408"/>
      <c r="F30" s="408"/>
      <c r="G30" s="408"/>
      <c r="H30" s="408"/>
      <c r="I30" s="417"/>
      <c r="J30" s="103"/>
      <c r="K30" s="497" t="str">
        <f t="shared" si="0"/>
        <v xml:space="preserve">  </v>
      </c>
      <c r="L30" s="408"/>
      <c r="M30" s="380"/>
      <c r="N30" s="380"/>
      <c r="O30" s="166"/>
      <c r="P30" s="497" t="str">
        <f t="shared" si="1"/>
        <v xml:space="preserve">  </v>
      </c>
      <c r="Q30" s="408"/>
      <c r="R30" s="380"/>
      <c r="S30" s="380"/>
      <c r="T30" s="166"/>
      <c r="V30" s="406"/>
      <c r="W30" s="406"/>
      <c r="X30" s="74"/>
      <c r="AB30" s="334">
        <v>13.5</v>
      </c>
      <c r="AC30" s="490" t="s">
        <v>18</v>
      </c>
      <c r="AD30" s="490" t="s">
        <v>18</v>
      </c>
      <c r="AG30" s="493" t="s">
        <v>18</v>
      </c>
      <c r="AH30" s="493" t="s">
        <v>18</v>
      </c>
    </row>
    <row r="31" spans="1:43" ht="18" customHeight="1" thickBot="1">
      <c r="A31" s="173"/>
      <c r="B31" s="406"/>
      <c r="C31" s="172"/>
      <c r="D31" s="423"/>
      <c r="E31" s="317"/>
      <c r="F31" s="317"/>
      <c r="G31" s="317"/>
      <c r="H31" s="317"/>
      <c r="I31" s="419"/>
      <c r="J31" s="103">
        <f>J29+1</f>
        <v>14</v>
      </c>
      <c r="K31" s="497" t="str">
        <f t="shared" si="0"/>
        <v xml:space="preserve">  </v>
      </c>
      <c r="L31" s="408"/>
      <c r="M31" s="380"/>
      <c r="N31" s="380"/>
      <c r="O31" s="166"/>
      <c r="P31" s="497" t="str">
        <f t="shared" si="1"/>
        <v xml:space="preserve">  </v>
      </c>
      <c r="Q31" s="408"/>
      <c r="R31" s="380"/>
      <c r="S31" s="380"/>
      <c r="T31" s="166"/>
      <c r="V31" s="406"/>
      <c r="W31" s="406"/>
      <c r="X31" s="74"/>
      <c r="AB31" s="334">
        <v>14</v>
      </c>
      <c r="AC31" s="490" t="s">
        <v>18</v>
      </c>
      <c r="AD31" s="490" t="s">
        <v>18</v>
      </c>
      <c r="AG31" s="493" t="s">
        <v>18</v>
      </c>
      <c r="AH31" s="493" t="s">
        <v>18</v>
      </c>
      <c r="AQ31" s="406"/>
    </row>
    <row r="32" spans="1:43" ht="1.5" customHeight="1">
      <c r="A32" s="184"/>
      <c r="B32" s="183"/>
      <c r="C32" s="182"/>
      <c r="D32" s="264"/>
      <c r="E32" s="183"/>
      <c r="F32" s="183"/>
      <c r="G32" s="183"/>
      <c r="H32" s="183"/>
      <c r="I32" s="265"/>
      <c r="J32" s="103"/>
      <c r="K32" s="497" t="str">
        <f t="shared" si="0"/>
        <v xml:space="preserve">  </v>
      </c>
      <c r="L32" s="317"/>
      <c r="M32" s="398"/>
      <c r="N32" s="398"/>
      <c r="O32" s="399"/>
      <c r="P32" s="497" t="str">
        <f t="shared" si="1"/>
        <v xml:space="preserve">  </v>
      </c>
      <c r="Q32" s="317"/>
      <c r="R32" s="398"/>
      <c r="S32" s="398"/>
      <c r="T32" s="399"/>
      <c r="V32" s="406"/>
      <c r="W32" s="406"/>
      <c r="X32" s="74"/>
      <c r="AC32" s="490" t="s">
        <v>18</v>
      </c>
      <c r="AD32" s="490" t="s">
        <v>18</v>
      </c>
      <c r="AG32" s="493" t="s">
        <v>18</v>
      </c>
      <c r="AH32" s="493" t="s">
        <v>18</v>
      </c>
      <c r="AQ32" s="406"/>
    </row>
    <row r="33" spans="1:44">
      <c r="A33" s="173"/>
      <c r="B33" s="406"/>
      <c r="C33" s="172"/>
      <c r="D33" s="175"/>
      <c r="E33" s="407"/>
      <c r="F33" s="407"/>
      <c r="G33" s="407"/>
      <c r="H33" s="407"/>
      <c r="I33" s="174"/>
      <c r="J33" s="103"/>
      <c r="K33" s="497" t="str">
        <f t="shared" si="0"/>
        <v xml:space="preserve">  </v>
      </c>
      <c r="L33" s="407"/>
      <c r="M33" s="176"/>
      <c r="N33" s="176"/>
      <c r="O33" s="166"/>
      <c r="P33" s="497" t="str">
        <f t="shared" si="1"/>
        <v xml:space="preserve">  </v>
      </c>
      <c r="Q33" s="407"/>
      <c r="R33" s="176"/>
      <c r="S33" s="176"/>
      <c r="T33" s="166"/>
      <c r="V33" s="406"/>
      <c r="W33" s="406"/>
      <c r="X33" s="74"/>
      <c r="AB33" s="334">
        <v>14.5</v>
      </c>
      <c r="AC33" s="490" t="s">
        <v>18</v>
      </c>
      <c r="AD33" s="490" t="s">
        <v>18</v>
      </c>
      <c r="AG33" s="493" t="s">
        <v>18</v>
      </c>
      <c r="AH33" s="493" t="s">
        <v>18</v>
      </c>
      <c r="AQ33" s="406"/>
    </row>
    <row r="34" spans="1:44" ht="1.5" customHeight="1">
      <c r="A34" s="173"/>
      <c r="B34" s="406"/>
      <c r="C34" s="172"/>
      <c r="D34" s="423"/>
      <c r="E34" s="317"/>
      <c r="F34" s="317"/>
      <c r="G34" s="317"/>
      <c r="H34" s="317"/>
      <c r="I34" s="419"/>
      <c r="J34" s="103"/>
      <c r="K34" s="497" t="str">
        <f t="shared" si="0"/>
        <v xml:space="preserve">  </v>
      </c>
      <c r="L34" s="317"/>
      <c r="M34" s="398"/>
      <c r="N34" s="398"/>
      <c r="O34" s="399"/>
      <c r="P34" s="497" t="str">
        <f t="shared" si="1"/>
        <v xml:space="preserve">  </v>
      </c>
      <c r="Q34" s="317"/>
      <c r="R34" s="398"/>
      <c r="S34" s="398"/>
      <c r="T34" s="399"/>
      <c r="V34" s="406"/>
      <c r="W34" s="406"/>
      <c r="X34" s="74"/>
      <c r="AC34" s="490" t="s">
        <v>18</v>
      </c>
      <c r="AD34" s="490" t="s">
        <v>18</v>
      </c>
      <c r="AG34" s="493" t="s">
        <v>18</v>
      </c>
      <c r="AH34" s="493" t="s">
        <v>18</v>
      </c>
      <c r="AQ34" s="406"/>
    </row>
    <row r="35" spans="1:44">
      <c r="A35" s="173"/>
      <c r="B35" s="406"/>
      <c r="C35" s="172"/>
      <c r="D35" s="175"/>
      <c r="E35" s="407"/>
      <c r="F35" s="407"/>
      <c r="G35" s="407"/>
      <c r="H35" s="407"/>
      <c r="I35" s="174"/>
      <c r="J35" s="103">
        <f>J31+1</f>
        <v>15</v>
      </c>
      <c r="K35" s="497" t="str">
        <f t="shared" si="0"/>
        <v xml:space="preserve">  </v>
      </c>
      <c r="L35" s="407"/>
      <c r="M35" s="176"/>
      <c r="N35" s="176"/>
      <c r="O35" s="166"/>
      <c r="P35" s="497" t="str">
        <f t="shared" si="1"/>
        <v xml:space="preserve">  </v>
      </c>
      <c r="Q35" s="407"/>
      <c r="R35" s="176"/>
      <c r="S35" s="176"/>
      <c r="T35" s="166"/>
      <c r="V35" s="406"/>
      <c r="W35" s="406"/>
      <c r="X35" s="74"/>
      <c r="AB35" s="334">
        <v>15</v>
      </c>
      <c r="AC35" s="490" t="s">
        <v>18</v>
      </c>
      <c r="AD35" s="490" t="s">
        <v>18</v>
      </c>
      <c r="AG35" s="493" t="s">
        <v>18</v>
      </c>
      <c r="AH35" s="493" t="s">
        <v>18</v>
      </c>
      <c r="AQ35" s="406"/>
    </row>
    <row r="36" spans="1:44" ht="1.5" customHeight="1">
      <c r="A36" s="173"/>
      <c r="B36" s="406"/>
      <c r="C36" s="172"/>
      <c r="D36" s="423"/>
      <c r="E36" s="317"/>
      <c r="F36" s="317"/>
      <c r="G36" s="317"/>
      <c r="H36" s="317"/>
      <c r="I36" s="419"/>
      <c r="J36" s="103"/>
      <c r="K36" s="497" t="str">
        <f t="shared" si="0"/>
        <v xml:space="preserve">  </v>
      </c>
      <c r="L36" s="317"/>
      <c r="M36" s="398"/>
      <c r="N36" s="398"/>
      <c r="O36" s="399"/>
      <c r="P36" s="497" t="str">
        <f t="shared" si="1"/>
        <v xml:space="preserve">  </v>
      </c>
      <c r="Q36" s="317"/>
      <c r="R36" s="398"/>
      <c r="S36" s="398"/>
      <c r="T36" s="399"/>
      <c r="V36" s="406"/>
      <c r="W36" s="406"/>
      <c r="X36" s="74"/>
      <c r="AC36" s="490" t="s">
        <v>18</v>
      </c>
      <c r="AD36" s="490" t="s">
        <v>18</v>
      </c>
      <c r="AG36" s="493" t="s">
        <v>18</v>
      </c>
      <c r="AH36" s="493" t="s">
        <v>18</v>
      </c>
      <c r="AQ36" s="406"/>
    </row>
    <row r="37" spans="1:44">
      <c r="A37" s="173"/>
      <c r="B37" s="406"/>
      <c r="C37" s="172"/>
      <c r="D37" s="168"/>
      <c r="E37" s="406"/>
      <c r="F37" s="406"/>
      <c r="G37" s="406"/>
      <c r="H37" s="406"/>
      <c r="I37" s="167"/>
      <c r="J37" s="103"/>
      <c r="K37" s="497" t="str">
        <f t="shared" si="0"/>
        <v xml:space="preserve">  </v>
      </c>
      <c r="L37" s="407"/>
      <c r="M37" s="176"/>
      <c r="N37" s="176"/>
      <c r="O37" s="166"/>
      <c r="P37" s="497" t="str">
        <f t="shared" si="1"/>
        <v xml:space="preserve">  </v>
      </c>
      <c r="Q37" s="407"/>
      <c r="R37" s="176"/>
      <c r="S37" s="176"/>
      <c r="T37" s="166"/>
      <c r="V37" s="406"/>
      <c r="W37" s="406"/>
      <c r="X37" s="74"/>
      <c r="AB37" s="334">
        <v>15.5</v>
      </c>
      <c r="AC37" s="490" t="s">
        <v>18</v>
      </c>
      <c r="AD37" s="490" t="s">
        <v>18</v>
      </c>
      <c r="AG37" s="493" t="s">
        <v>18</v>
      </c>
      <c r="AH37" s="493" t="s">
        <v>18</v>
      </c>
      <c r="AQ37" s="406"/>
    </row>
    <row r="38" spans="1:44" ht="1.5" customHeight="1">
      <c r="A38" s="423"/>
      <c r="B38" s="317"/>
      <c r="C38" s="398"/>
      <c r="D38" s="317"/>
      <c r="E38" s="317"/>
      <c r="F38" s="317"/>
      <c r="G38" s="317"/>
      <c r="H38" s="317"/>
      <c r="I38" s="419"/>
      <c r="J38" s="103"/>
      <c r="K38" s="497" t="str">
        <f t="shared" si="0"/>
        <v xml:space="preserve">  </v>
      </c>
      <c r="L38" s="317"/>
      <c r="M38" s="398"/>
      <c r="N38" s="398"/>
      <c r="O38" s="399"/>
      <c r="P38" s="497" t="str">
        <f t="shared" si="1"/>
        <v xml:space="preserve">  </v>
      </c>
      <c r="Q38" s="317"/>
      <c r="R38" s="398"/>
      <c r="S38" s="398"/>
      <c r="T38" s="399"/>
      <c r="V38" s="406"/>
      <c r="W38" s="406"/>
      <c r="X38" s="74"/>
      <c r="AC38" s="490" t="s">
        <v>18</v>
      </c>
      <c r="AD38" s="490" t="s">
        <v>18</v>
      </c>
      <c r="AG38" s="493" t="s">
        <v>18</v>
      </c>
      <c r="AH38" s="493" t="s">
        <v>18</v>
      </c>
      <c r="AQ38" s="406"/>
    </row>
    <row r="39" spans="1:44">
      <c r="A39" s="774"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Dhrtarastra disse: Ó Sanjaya, que fizeram os meus filhos e os filhos de Pandu, depois de se reunirem no lugar de peregrinação de Kuruksetra, estando desejosos de lutar? (Bg. 1.1)
__________________________________________</v>
      </c>
      <c r="B39" s="775"/>
      <c r="C39" s="775"/>
      <c r="D39" s="775"/>
      <c r="E39" s="775"/>
      <c r="F39" s="775"/>
      <c r="G39" s="775"/>
      <c r="H39" s="775"/>
      <c r="I39" s="776"/>
      <c r="J39" s="103">
        <f>J35+1</f>
        <v>16</v>
      </c>
      <c r="K39" s="497" t="str">
        <f t="shared" si="0"/>
        <v xml:space="preserve">  </v>
      </c>
      <c r="L39" s="407"/>
      <c r="M39" s="176"/>
      <c r="N39" s="176"/>
      <c r="O39" s="166"/>
      <c r="P39" s="497" t="str">
        <f t="shared" si="1"/>
        <v xml:space="preserve">  </v>
      </c>
      <c r="Q39" s="407"/>
      <c r="R39" s="176"/>
      <c r="S39" s="176"/>
      <c r="T39" s="166"/>
      <c r="V39" s="406"/>
      <c r="W39" s="406"/>
      <c r="X39" s="74"/>
      <c r="AB39" s="334">
        <v>16</v>
      </c>
      <c r="AC39" s="490" t="s">
        <v>18</v>
      </c>
      <c r="AD39" s="490" t="s">
        <v>18</v>
      </c>
      <c r="AG39" s="493" t="s">
        <v>18</v>
      </c>
      <c r="AH39" s="493" t="s">
        <v>18</v>
      </c>
      <c r="AN39" s="173"/>
      <c r="AO39" s="406"/>
      <c r="AP39" s="172"/>
      <c r="AQ39" s="175"/>
      <c r="AR39" s="174"/>
    </row>
    <row r="40" spans="1:44" ht="1.5" customHeight="1">
      <c r="A40" s="774"/>
      <c r="B40" s="775"/>
      <c r="C40" s="775"/>
      <c r="D40" s="775"/>
      <c r="E40" s="775"/>
      <c r="F40" s="775"/>
      <c r="G40" s="775"/>
      <c r="H40" s="775"/>
      <c r="I40" s="776"/>
      <c r="J40" s="103"/>
      <c r="K40" s="497" t="str">
        <f t="shared" si="0"/>
        <v xml:space="preserve">  </v>
      </c>
      <c r="L40" s="317"/>
      <c r="M40" s="398"/>
      <c r="N40" s="398"/>
      <c r="O40" s="399"/>
      <c r="P40" s="497" t="str">
        <f t="shared" si="1"/>
        <v xml:space="preserve">  </v>
      </c>
      <c r="Q40" s="317"/>
      <c r="R40" s="398"/>
      <c r="S40" s="398"/>
      <c r="T40" s="399"/>
      <c r="V40" s="406"/>
      <c r="W40" s="406"/>
      <c r="X40" s="74"/>
      <c r="AC40" s="490" t="s">
        <v>18</v>
      </c>
      <c r="AD40" s="490" t="s">
        <v>18</v>
      </c>
      <c r="AG40" s="493" t="s">
        <v>18</v>
      </c>
      <c r="AH40" s="493" t="s">
        <v>18</v>
      </c>
      <c r="AN40" s="173"/>
      <c r="AO40" s="406"/>
      <c r="AP40" s="172"/>
      <c r="AQ40" s="423"/>
      <c r="AR40" s="419"/>
    </row>
    <row r="41" spans="1:44" ht="18" customHeight="1" thickBot="1">
      <c r="A41" s="774"/>
      <c r="B41" s="775"/>
      <c r="C41" s="775"/>
      <c r="D41" s="775"/>
      <c r="E41" s="775"/>
      <c r="F41" s="775"/>
      <c r="G41" s="775"/>
      <c r="H41" s="775"/>
      <c r="I41" s="776"/>
      <c r="J41" s="103"/>
      <c r="K41" s="497" t="str">
        <f t="shared" si="0"/>
        <v xml:space="preserve">  </v>
      </c>
      <c r="L41" s="407"/>
      <c r="M41" s="176"/>
      <c r="N41" s="176"/>
      <c r="O41" s="166"/>
      <c r="P41" s="497" t="str">
        <f t="shared" si="1"/>
        <v xml:space="preserve">  </v>
      </c>
      <c r="Q41" s="407"/>
      <c r="R41" s="176"/>
      <c r="S41" s="176"/>
      <c r="T41" s="166"/>
      <c r="V41" s="406"/>
      <c r="W41" s="406"/>
      <c r="X41" s="74"/>
      <c r="AB41" s="334">
        <v>16.5</v>
      </c>
      <c r="AC41" s="490" t="s">
        <v>18</v>
      </c>
      <c r="AD41" s="490" t="s">
        <v>18</v>
      </c>
      <c r="AG41" s="493" t="s">
        <v>18</v>
      </c>
      <c r="AH41" s="493" t="s">
        <v>18</v>
      </c>
      <c r="AN41" s="171"/>
      <c r="AO41" s="170"/>
      <c r="AP41" s="169"/>
      <c r="AQ41" s="179"/>
      <c r="AR41" s="178"/>
    </row>
    <row r="42" spans="1:44" ht="1.5" customHeight="1">
      <c r="A42" s="774"/>
      <c r="B42" s="775"/>
      <c r="C42" s="775"/>
      <c r="D42" s="775"/>
      <c r="E42" s="775"/>
      <c r="F42" s="775"/>
      <c r="G42" s="775"/>
      <c r="H42" s="775"/>
      <c r="I42" s="776"/>
      <c r="J42" s="103"/>
      <c r="K42" s="497" t="str">
        <f t="shared" si="0"/>
        <v xml:space="preserve">  </v>
      </c>
      <c r="L42" s="317"/>
      <c r="M42" s="398"/>
      <c r="N42" s="398"/>
      <c r="O42" s="399"/>
      <c r="P42" s="497" t="str">
        <f t="shared" si="1"/>
        <v xml:space="preserve">  </v>
      </c>
      <c r="Q42" s="317"/>
      <c r="R42" s="398"/>
      <c r="S42" s="398"/>
      <c r="T42" s="399"/>
      <c r="V42" s="406"/>
      <c r="W42" s="406"/>
      <c r="X42" s="74"/>
      <c r="AC42" s="490" t="s">
        <v>18</v>
      </c>
      <c r="AD42" s="490" t="s">
        <v>18</v>
      </c>
      <c r="AG42" s="493" t="s">
        <v>18</v>
      </c>
      <c r="AH42" s="493" t="s">
        <v>18</v>
      </c>
      <c r="AN42" s="173"/>
      <c r="AO42" s="406"/>
      <c r="AP42" s="172"/>
      <c r="AQ42" s="168"/>
      <c r="AR42" s="167"/>
    </row>
    <row r="43" spans="1:44">
      <c r="A43" s="774"/>
      <c r="B43" s="775"/>
      <c r="C43" s="775"/>
      <c r="D43" s="775"/>
      <c r="E43" s="775"/>
      <c r="F43" s="775"/>
      <c r="G43" s="775"/>
      <c r="H43" s="775"/>
      <c r="I43" s="776"/>
      <c r="J43" s="103">
        <f>J39+1</f>
        <v>17</v>
      </c>
      <c r="K43" s="497" t="str">
        <f t="shared" si="0"/>
        <v xml:space="preserve">  </v>
      </c>
      <c r="L43" s="406"/>
      <c r="M43" s="103"/>
      <c r="N43" s="103"/>
      <c r="O43" s="177"/>
      <c r="P43" s="497" t="str">
        <f t="shared" si="1"/>
        <v xml:space="preserve">  </v>
      </c>
      <c r="Q43" s="406"/>
      <c r="R43" s="103"/>
      <c r="S43" s="103"/>
      <c r="T43" s="177"/>
      <c r="V43" s="406"/>
      <c r="W43" s="406"/>
      <c r="X43" s="74"/>
      <c r="AB43" s="334">
        <v>17</v>
      </c>
      <c r="AC43" s="490" t="s">
        <v>18</v>
      </c>
      <c r="AD43" s="490" t="s">
        <v>18</v>
      </c>
      <c r="AG43" s="493" t="s">
        <v>18</v>
      </c>
      <c r="AH43" s="493" t="s">
        <v>18</v>
      </c>
      <c r="AN43" s="173"/>
      <c r="AO43" s="406"/>
      <c r="AP43" s="172"/>
      <c r="AQ43" s="168"/>
      <c r="AR43" s="167"/>
    </row>
    <row r="44" spans="1:44" ht="1.5" customHeight="1">
      <c r="A44" s="774"/>
      <c r="B44" s="775"/>
      <c r="C44" s="775"/>
      <c r="D44" s="775"/>
      <c r="E44" s="775"/>
      <c r="F44" s="775"/>
      <c r="G44" s="775"/>
      <c r="H44" s="775"/>
      <c r="I44" s="776"/>
      <c r="J44" s="103"/>
      <c r="K44" s="497" t="str">
        <f t="shared" si="0"/>
        <v xml:space="preserve">  </v>
      </c>
      <c r="L44" s="407"/>
      <c r="M44" s="176"/>
      <c r="N44" s="176"/>
      <c r="O44" s="166"/>
      <c r="P44" s="497" t="str">
        <f t="shared" si="1"/>
        <v xml:space="preserve">  </v>
      </c>
      <c r="Q44" s="407"/>
      <c r="R44" s="176"/>
      <c r="S44" s="176"/>
      <c r="T44" s="166"/>
      <c r="V44" s="406"/>
      <c r="W44" s="406"/>
      <c r="X44" s="74"/>
      <c r="AC44" s="490" t="s">
        <v>18</v>
      </c>
      <c r="AD44" s="490" t="s">
        <v>18</v>
      </c>
      <c r="AG44" s="493" t="s">
        <v>18</v>
      </c>
      <c r="AH44" s="493" t="s">
        <v>18</v>
      </c>
      <c r="AN44" s="173"/>
      <c r="AO44" s="406"/>
      <c r="AP44" s="172"/>
      <c r="AQ44" s="175"/>
      <c r="AR44" s="174"/>
    </row>
    <row r="45" spans="1:44">
      <c r="A45" s="774"/>
      <c r="B45" s="775"/>
      <c r="C45" s="775"/>
      <c r="D45" s="775"/>
      <c r="E45" s="775"/>
      <c r="F45" s="775"/>
      <c r="G45" s="775"/>
      <c r="H45" s="775"/>
      <c r="I45" s="776"/>
      <c r="J45" s="103"/>
      <c r="K45" s="497" t="str">
        <f t="shared" si="0"/>
        <v xml:space="preserve">  </v>
      </c>
      <c r="L45" s="406"/>
      <c r="M45" s="103"/>
      <c r="N45" s="103"/>
      <c r="O45" s="177"/>
      <c r="P45" s="497" t="str">
        <f t="shared" si="1"/>
        <v xml:space="preserve">  </v>
      </c>
      <c r="Q45" s="406"/>
      <c r="R45" s="103"/>
      <c r="S45" s="103"/>
      <c r="T45" s="177"/>
      <c r="V45" s="406"/>
      <c r="W45" s="406"/>
      <c r="X45" s="74"/>
      <c r="AB45" s="334">
        <v>17.5</v>
      </c>
      <c r="AC45" s="490" t="s">
        <v>18</v>
      </c>
      <c r="AD45" s="490" t="s">
        <v>18</v>
      </c>
      <c r="AG45" s="493" t="s">
        <v>18</v>
      </c>
      <c r="AH45" s="493" t="s">
        <v>18</v>
      </c>
      <c r="AN45" s="173"/>
      <c r="AO45" s="406"/>
      <c r="AP45" s="172"/>
      <c r="AQ45" s="423"/>
      <c r="AR45" s="419"/>
    </row>
    <row r="46" spans="1:44" ht="1.5" customHeight="1">
      <c r="A46" s="774"/>
      <c r="B46" s="775"/>
      <c r="C46" s="775"/>
      <c r="D46" s="775"/>
      <c r="E46" s="775"/>
      <c r="F46" s="775"/>
      <c r="G46" s="775"/>
      <c r="H46" s="775"/>
      <c r="I46" s="776"/>
      <c r="J46" s="103"/>
      <c r="K46" s="497" t="str">
        <f t="shared" si="0"/>
        <v xml:space="preserve">  </v>
      </c>
      <c r="L46" s="407"/>
      <c r="M46" s="176"/>
      <c r="N46" s="176"/>
      <c r="O46" s="166"/>
      <c r="P46" s="497" t="str">
        <f t="shared" si="1"/>
        <v xml:space="preserve">  </v>
      </c>
      <c r="Q46" s="407"/>
      <c r="R46" s="176"/>
      <c r="S46" s="176"/>
      <c r="T46" s="166"/>
      <c r="V46" s="406"/>
      <c r="W46" s="406"/>
      <c r="X46" s="74"/>
      <c r="AC46" s="490" t="s">
        <v>18</v>
      </c>
      <c r="AD46" s="490" t="s">
        <v>18</v>
      </c>
      <c r="AG46" s="493" t="s">
        <v>18</v>
      </c>
      <c r="AH46" s="493" t="s">
        <v>18</v>
      </c>
      <c r="AN46" s="173"/>
      <c r="AO46" s="406"/>
      <c r="AP46" s="172"/>
      <c r="AQ46" s="175"/>
      <c r="AR46" s="174"/>
    </row>
    <row r="47" spans="1:44">
      <c r="A47" s="774"/>
      <c r="B47" s="775"/>
      <c r="C47" s="775"/>
      <c r="D47" s="775"/>
      <c r="E47" s="775"/>
      <c r="F47" s="775"/>
      <c r="G47" s="775"/>
      <c r="H47" s="775"/>
      <c r="I47" s="776"/>
      <c r="J47" s="103">
        <f>J43+1</f>
        <v>18</v>
      </c>
      <c r="K47" s="497" t="str">
        <f t="shared" si="0"/>
        <v xml:space="preserve">  </v>
      </c>
      <c r="L47" s="406"/>
      <c r="M47" s="103"/>
      <c r="N47" s="103"/>
      <c r="O47" s="177"/>
      <c r="P47" s="497" t="str">
        <f t="shared" si="1"/>
        <v xml:space="preserve">  </v>
      </c>
      <c r="Q47" s="406"/>
      <c r="R47" s="103"/>
      <c r="S47" s="103"/>
      <c r="T47" s="177"/>
      <c r="V47" s="406"/>
      <c r="W47" s="406"/>
      <c r="X47" s="74"/>
      <c r="AB47" s="334">
        <v>18</v>
      </c>
      <c r="AC47" s="490" t="s">
        <v>18</v>
      </c>
      <c r="AD47" s="490" t="s">
        <v>18</v>
      </c>
      <c r="AG47" s="493" t="s">
        <v>18</v>
      </c>
      <c r="AH47" s="493" t="s">
        <v>18</v>
      </c>
      <c r="AN47" s="173"/>
      <c r="AO47" s="406"/>
      <c r="AP47" s="172"/>
      <c r="AQ47" s="423"/>
      <c r="AR47" s="419"/>
    </row>
    <row r="48" spans="1:44" ht="1.5" customHeight="1">
      <c r="A48" s="774"/>
      <c r="B48" s="775"/>
      <c r="C48" s="775"/>
      <c r="D48" s="775"/>
      <c r="E48" s="775"/>
      <c r="F48" s="775"/>
      <c r="G48" s="775"/>
      <c r="H48" s="775"/>
      <c r="I48" s="776"/>
      <c r="J48" s="103"/>
      <c r="K48" s="497" t="str">
        <f t="shared" si="0"/>
        <v xml:space="preserve">  </v>
      </c>
      <c r="L48" s="407"/>
      <c r="M48" s="176"/>
      <c r="N48" s="176"/>
      <c r="O48" s="166"/>
      <c r="P48" s="497" t="str">
        <f t="shared" si="1"/>
        <v xml:space="preserve">  </v>
      </c>
      <c r="Q48" s="407"/>
      <c r="R48" s="176"/>
      <c r="S48" s="176"/>
      <c r="T48" s="166"/>
      <c r="V48" s="406"/>
      <c r="W48" s="406"/>
      <c r="X48" s="74"/>
      <c r="AC48" s="490" t="s">
        <v>18</v>
      </c>
      <c r="AD48" s="490" t="s">
        <v>18</v>
      </c>
      <c r="AG48" s="493" t="s">
        <v>18</v>
      </c>
      <c r="AH48" s="493" t="s">
        <v>18</v>
      </c>
      <c r="AN48" s="173"/>
      <c r="AO48" s="406"/>
      <c r="AP48" s="172"/>
      <c r="AQ48" s="175"/>
      <c r="AR48" s="174"/>
    </row>
    <row r="49" spans="1:47">
      <c r="A49" s="774"/>
      <c r="B49" s="775"/>
      <c r="C49" s="775"/>
      <c r="D49" s="775"/>
      <c r="E49" s="775"/>
      <c r="F49" s="775"/>
      <c r="G49" s="775"/>
      <c r="H49" s="775"/>
      <c r="I49" s="776"/>
      <c r="J49" s="103"/>
      <c r="K49" s="497" t="str">
        <f t="shared" si="0"/>
        <v xml:space="preserve">  </v>
      </c>
      <c r="L49" s="408"/>
      <c r="M49" s="380"/>
      <c r="N49" s="380"/>
      <c r="O49" s="166"/>
      <c r="P49" s="497" t="str">
        <f t="shared" si="1"/>
        <v xml:space="preserve">  </v>
      </c>
      <c r="Q49" s="408"/>
      <c r="R49" s="380"/>
      <c r="S49" s="380"/>
      <c r="T49" s="166"/>
      <c r="V49" s="406"/>
      <c r="W49" s="406"/>
      <c r="X49" s="74"/>
      <c r="AB49" s="334">
        <v>18.5</v>
      </c>
      <c r="AC49" s="490" t="s">
        <v>18</v>
      </c>
      <c r="AD49" s="490" t="s">
        <v>18</v>
      </c>
      <c r="AG49" s="493" t="s">
        <v>18</v>
      </c>
      <c r="AH49" s="493" t="s">
        <v>18</v>
      </c>
      <c r="AN49" s="173"/>
      <c r="AO49" s="406"/>
      <c r="AP49" s="172"/>
      <c r="AQ49" s="422"/>
      <c r="AR49" s="417"/>
    </row>
    <row r="50" spans="1:47" ht="18" customHeight="1" thickBot="1">
      <c r="A50" s="774"/>
      <c r="B50" s="775"/>
      <c r="C50" s="775"/>
      <c r="D50" s="775"/>
      <c r="E50" s="775"/>
      <c r="F50" s="775"/>
      <c r="G50" s="775"/>
      <c r="H50" s="775"/>
      <c r="I50" s="776"/>
      <c r="J50" s="103">
        <f>J47+1</f>
        <v>19</v>
      </c>
      <c r="K50" s="497" t="str">
        <f t="shared" si="0"/>
        <v xml:space="preserve">  </v>
      </c>
      <c r="L50" s="408"/>
      <c r="M50" s="380"/>
      <c r="N50" s="380"/>
      <c r="O50" s="166"/>
      <c r="P50" s="497" t="str">
        <f t="shared" si="1"/>
        <v xml:space="preserve">  </v>
      </c>
      <c r="Q50" s="408"/>
      <c r="R50" s="380"/>
      <c r="S50" s="380"/>
      <c r="T50" s="166"/>
      <c r="V50" s="406"/>
      <c r="W50" s="406"/>
      <c r="X50" s="74"/>
      <c r="AB50" s="334">
        <v>19</v>
      </c>
      <c r="AC50" s="490" t="s">
        <v>18</v>
      </c>
      <c r="AD50" s="490" t="s">
        <v>18</v>
      </c>
      <c r="AG50" s="493" t="s">
        <v>18</v>
      </c>
      <c r="AH50" s="493" t="s">
        <v>18</v>
      </c>
      <c r="AN50" s="171"/>
      <c r="AO50" s="170"/>
      <c r="AP50" s="169"/>
      <c r="AQ50" s="424"/>
      <c r="AR50" s="425"/>
    </row>
    <row r="51" spans="1:47">
      <c r="A51" s="774"/>
      <c r="B51" s="775"/>
      <c r="C51" s="775"/>
      <c r="D51" s="775"/>
      <c r="E51" s="775"/>
      <c r="F51" s="775"/>
      <c r="G51" s="775"/>
      <c r="H51" s="775"/>
      <c r="I51" s="776"/>
      <c r="J51" s="103"/>
      <c r="K51" s="497" t="str">
        <f t="shared" si="0"/>
        <v xml:space="preserve">  </v>
      </c>
      <c r="L51" s="408"/>
      <c r="M51" s="380"/>
      <c r="N51" s="380"/>
      <c r="O51" s="166"/>
      <c r="P51" s="497" t="str">
        <f t="shared" si="1"/>
        <v xml:space="preserve">  </v>
      </c>
      <c r="Q51" s="408"/>
      <c r="R51" s="380"/>
      <c r="S51" s="380"/>
      <c r="T51" s="166"/>
      <c r="V51" s="406"/>
      <c r="W51" s="406"/>
      <c r="X51" s="74"/>
      <c r="AB51" s="334">
        <v>19.5</v>
      </c>
      <c r="AC51" s="490" t="s">
        <v>18</v>
      </c>
      <c r="AD51" s="490" t="s">
        <v>18</v>
      </c>
      <c r="AG51" s="493" t="s">
        <v>18</v>
      </c>
      <c r="AH51" s="493" t="s">
        <v>18</v>
      </c>
      <c r="AN51" s="181"/>
      <c r="AO51" s="266"/>
      <c r="AP51" s="267"/>
      <c r="AQ51" s="407"/>
      <c r="AR51" s="174"/>
    </row>
    <row r="52" spans="1:47">
      <c r="A52" s="774"/>
      <c r="B52" s="775"/>
      <c r="C52" s="775"/>
      <c r="D52" s="775"/>
      <c r="E52" s="775"/>
      <c r="F52" s="775"/>
      <c r="G52" s="775"/>
      <c r="H52" s="775"/>
      <c r="I52" s="776"/>
      <c r="J52" s="103">
        <f>J50+1</f>
        <v>20</v>
      </c>
      <c r="K52" s="497" t="str">
        <f t="shared" si="0"/>
        <v xml:space="preserve">  </v>
      </c>
      <c r="L52" s="408"/>
      <c r="M52" s="380"/>
      <c r="N52" s="380"/>
      <c r="O52" s="166"/>
      <c r="P52" s="497" t="str">
        <f t="shared" si="1"/>
        <v xml:space="preserve">  </v>
      </c>
      <c r="Q52" s="408"/>
      <c r="R52" s="380"/>
      <c r="S52" s="380"/>
      <c r="T52" s="166"/>
      <c r="V52" s="406"/>
      <c r="W52" s="406"/>
      <c r="X52" s="74"/>
      <c r="AB52" s="334">
        <v>20</v>
      </c>
      <c r="AC52" s="491" t="s">
        <v>18</v>
      </c>
      <c r="AD52" s="491" t="s">
        <v>18</v>
      </c>
      <c r="AG52" s="494" t="s">
        <v>18</v>
      </c>
      <c r="AH52" s="494" t="s">
        <v>18</v>
      </c>
      <c r="AN52" s="422"/>
      <c r="AO52" s="408"/>
      <c r="AP52" s="380"/>
      <c r="AQ52" s="408"/>
      <c r="AR52" s="417"/>
    </row>
    <row r="53" spans="1:47" ht="18" customHeight="1">
      <c r="A53" s="777"/>
      <c r="B53" s="778"/>
      <c r="C53" s="778"/>
      <c r="D53" s="778"/>
      <c r="E53" s="778"/>
      <c r="F53" s="778"/>
      <c r="G53" s="778"/>
      <c r="H53" s="778"/>
      <c r="I53" s="779"/>
      <c r="J53" s="103"/>
      <c r="K53" s="331"/>
      <c r="L53" s="780" t="str">
        <f>"Naksatra: " &amp; AC73 &amp; CHAR(10) &amp; "Yoga: " &amp; AC74</f>
        <v xml:space="preserve">Naksatra:  
Yoga:  </v>
      </c>
      <c r="M53" s="780"/>
      <c r="N53" s="780"/>
      <c r="O53" s="269" t="str">
        <f>AC75 &amp; CHAR(10) &amp; AC76</f>
        <v xml:space="preserve"> 
 </v>
      </c>
      <c r="P53" s="331"/>
      <c r="Q53" s="780" t="str">
        <f>"Naksatra: " &amp; AD73 &amp; CHAR(10) &amp; "Yoga: " &amp; AD74</f>
        <v xml:space="preserve">Naksatra:  
Yoga:  </v>
      </c>
      <c r="R53" s="780"/>
      <c r="S53" s="780"/>
      <c r="T53" s="269" t="str">
        <f>AD75 &amp; CHAR(10) &amp; AD76</f>
        <v xml:space="preserve"> 
 </v>
      </c>
      <c r="V53" s="406"/>
      <c r="W53" s="406"/>
      <c r="X53" s="74"/>
      <c r="AN53" s="422"/>
      <c r="AO53" s="408"/>
      <c r="AP53" s="380"/>
      <c r="AQ53" s="408"/>
      <c r="AR53" s="417"/>
    </row>
    <row r="54" spans="1:47" ht="2.25" customHeight="1">
      <c r="A54" s="406"/>
      <c r="B54" s="406"/>
      <c r="C54" s="406"/>
      <c r="D54" s="406"/>
      <c r="E54" s="406"/>
      <c r="F54" s="406"/>
      <c r="G54" s="406"/>
      <c r="H54" s="406"/>
      <c r="I54" s="406"/>
      <c r="AC54" s="403"/>
      <c r="AE54" s="403"/>
    </row>
    <row r="55" spans="1:47" hidden="1">
      <c r="R55" s="1"/>
      <c r="AA55" s="321" t="s">
        <v>648</v>
      </c>
      <c r="AB55" s="501" t="s">
        <v>1804</v>
      </c>
      <c r="AC55" s="431">
        <f t="shared" ref="AC55:AD58" si="2">IF(MINUTE(AC60)&lt;15,HOUR(AC60),IF(MINUTE(AC60)&gt;45,HOUR(AC60)+1,HOUR(AC60)+0.5))</f>
        <v>0</v>
      </c>
      <c r="AD55" s="432">
        <f t="shared" si="2"/>
        <v>0</v>
      </c>
      <c r="AE55" s="403"/>
    </row>
    <row r="56" spans="1:47" hidden="1">
      <c r="AA56" s="321" t="s">
        <v>650</v>
      </c>
      <c r="AB56" s="502" t="s">
        <v>1805</v>
      </c>
      <c r="AC56" s="373">
        <f t="shared" si="2"/>
        <v>0</v>
      </c>
      <c r="AD56" s="374">
        <f t="shared" si="2"/>
        <v>0</v>
      </c>
      <c r="AE56" s="403"/>
      <c r="AG56" s="433">
        <f t="shared" ref="AG56:AH58" si="3">IFERROR(IF(MINUTE(AG61)&lt;15,HOUR(AG61),IF(MINUTE(AG61)&gt;45,HOUR(AG61)+1,HOUR(AG61)+0.5)),"---")</f>
        <v>0</v>
      </c>
      <c r="AH56" s="431">
        <f t="shared" si="3"/>
        <v>0</v>
      </c>
      <c r="AI56" s="499" t="s">
        <v>1806</v>
      </c>
      <c r="AJ56" s="164" t="s">
        <v>1530</v>
      </c>
      <c r="AN56" s="325" t="s">
        <v>1536</v>
      </c>
      <c r="AO56" s="112" t="s">
        <v>1550</v>
      </c>
      <c r="AP56" s="330" t="s">
        <v>1561</v>
      </c>
      <c r="AQ56" s="112" t="s">
        <v>1547</v>
      </c>
      <c r="AT56" s="112" t="s">
        <v>1542</v>
      </c>
      <c r="AU56" s="5" t="s">
        <v>1571</v>
      </c>
    </row>
    <row r="57" spans="1:47" hidden="1">
      <c r="R57" s="1"/>
      <c r="AA57" s="321" t="s">
        <v>651</v>
      </c>
      <c r="AB57" s="502" t="s">
        <v>1802</v>
      </c>
      <c r="AC57" s="373">
        <f t="shared" si="2"/>
        <v>0</v>
      </c>
      <c r="AD57" s="374">
        <f t="shared" si="2"/>
        <v>0</v>
      </c>
      <c r="AE57" s="403"/>
      <c r="AG57" s="372">
        <f t="shared" si="3"/>
        <v>0</v>
      </c>
      <c r="AH57" s="373">
        <f t="shared" si="3"/>
        <v>0</v>
      </c>
      <c r="AI57" s="498" t="s">
        <v>1807</v>
      </c>
      <c r="AJ57" s="164" t="s">
        <v>1531</v>
      </c>
      <c r="AN57" s="326" t="s">
        <v>1537</v>
      </c>
      <c r="AO57" s="328" t="s">
        <v>1551</v>
      </c>
      <c r="AP57" s="329" t="s">
        <v>1560</v>
      </c>
      <c r="AQ57" s="112" t="s">
        <v>1546</v>
      </c>
      <c r="AR57" s="89" t="s">
        <v>1549</v>
      </c>
      <c r="AS57" s="157" t="s">
        <v>1572</v>
      </c>
      <c r="AT57" s="324" t="s">
        <v>1545</v>
      </c>
      <c r="AU57" s="5" t="s">
        <v>1555</v>
      </c>
    </row>
    <row r="58" spans="1:47" hidden="1">
      <c r="R58" s="1"/>
      <c r="AA58" s="321" t="s">
        <v>652</v>
      </c>
      <c r="AB58" s="503" t="s">
        <v>1809</v>
      </c>
      <c r="AC58" s="376">
        <f t="shared" si="2"/>
        <v>0</v>
      </c>
      <c r="AD58" s="377">
        <f t="shared" si="2"/>
        <v>0</v>
      </c>
      <c r="AE58" s="403"/>
      <c r="AG58" s="375">
        <f t="shared" si="3"/>
        <v>0</v>
      </c>
      <c r="AH58" s="376">
        <f t="shared" si="3"/>
        <v>0</v>
      </c>
      <c r="AI58" s="500" t="s">
        <v>1808</v>
      </c>
      <c r="AJ58" s="164" t="s">
        <v>1532</v>
      </c>
      <c r="AN58" s="327" t="s">
        <v>30</v>
      </c>
      <c r="AO58" s="112" t="s">
        <v>1554</v>
      </c>
      <c r="AP58" s="329" t="s">
        <v>1559</v>
      </c>
      <c r="AQ58" s="240" t="s">
        <v>1425</v>
      </c>
      <c r="AR58" s="112" t="s">
        <v>1551</v>
      </c>
      <c r="AS58" s="157" t="s">
        <v>1554</v>
      </c>
      <c r="AT58" s="322" t="s">
        <v>1544</v>
      </c>
      <c r="AU58" s="5" t="s">
        <v>1552</v>
      </c>
    </row>
    <row r="59" spans="1:47" hidden="1">
      <c r="AA59" s="321" t="s">
        <v>1700</v>
      </c>
      <c r="AB59" s="1"/>
      <c r="AC59" s="430" t="str">
        <f>AC66</f>
        <v xml:space="preserve"> </v>
      </c>
      <c r="AD59" s="430" t="str">
        <f>AD66</f>
        <v xml:space="preserve"> </v>
      </c>
      <c r="AE59" s="50"/>
      <c r="AF59" s="50"/>
      <c r="AG59" s="439" t="str">
        <f>AC66</f>
        <v xml:space="preserve"> </v>
      </c>
      <c r="AH59" s="439" t="str">
        <f>AD66</f>
        <v xml:space="preserve"> </v>
      </c>
      <c r="AN59" s="326" t="s">
        <v>1538</v>
      </c>
      <c r="AO59" s="329" t="s">
        <v>1553</v>
      </c>
      <c r="AP59" s="329" t="s">
        <v>1563</v>
      </c>
      <c r="AQ59" s="112" t="s">
        <v>1541</v>
      </c>
      <c r="AR59" s="240" t="s">
        <v>1424</v>
      </c>
      <c r="AS59" s="157" t="s">
        <v>1570</v>
      </c>
      <c r="AT59" s="322" t="s">
        <v>1543</v>
      </c>
      <c r="AU59" s="5" t="s">
        <v>1548</v>
      </c>
    </row>
    <row r="60" spans="1:47" hidden="1">
      <c r="AA60" s="321" t="s">
        <v>648</v>
      </c>
      <c r="AB60" s="504" t="s">
        <v>1550</v>
      </c>
      <c r="AC60" s="426">
        <v>0</v>
      </c>
      <c r="AD60" s="427">
        <v>0</v>
      </c>
      <c r="AE60" s="403"/>
      <c r="AP60" s="329" t="s">
        <v>1562</v>
      </c>
      <c r="AS60" s="157" t="s">
        <v>1569</v>
      </c>
    </row>
    <row r="61" spans="1:47" hidden="1">
      <c r="R61" s="1"/>
      <c r="AA61" s="321" t="s">
        <v>650</v>
      </c>
      <c r="AB61" s="505" t="s">
        <v>1551</v>
      </c>
      <c r="AC61" s="366">
        <v>0</v>
      </c>
      <c r="AD61" s="367">
        <v>0</v>
      </c>
      <c r="AE61" s="403"/>
      <c r="AG61" s="428">
        <v>0</v>
      </c>
      <c r="AH61" s="429">
        <v>0</v>
      </c>
      <c r="AI61" s="499" t="s">
        <v>1806</v>
      </c>
      <c r="AJ61" s="164" t="s">
        <v>1698</v>
      </c>
      <c r="AP61" s="329" t="s">
        <v>1565</v>
      </c>
      <c r="AQ61" s="112" t="s">
        <v>1539</v>
      </c>
      <c r="AR61" s="328" t="s">
        <v>1556</v>
      </c>
      <c r="AS61" s="328" t="s">
        <v>1567</v>
      </c>
      <c r="AT61" s="112" t="s">
        <v>1533</v>
      </c>
    </row>
    <row r="62" spans="1:47" hidden="1">
      <c r="AA62" s="321" t="s">
        <v>651</v>
      </c>
      <c r="AB62" s="505" t="s">
        <v>1566</v>
      </c>
      <c r="AC62" s="366">
        <v>0</v>
      </c>
      <c r="AD62" s="367">
        <v>0</v>
      </c>
      <c r="AE62" s="403"/>
      <c r="AG62" s="370">
        <v>0</v>
      </c>
      <c r="AH62" s="366">
        <v>0</v>
      </c>
      <c r="AI62" s="498" t="s">
        <v>1807</v>
      </c>
      <c r="AJ62" s="164" t="s">
        <v>1697</v>
      </c>
      <c r="AP62" s="329" t="s">
        <v>1564</v>
      </c>
      <c r="AQ62" s="112" t="s">
        <v>1540</v>
      </c>
      <c r="AR62" s="112" t="s">
        <v>1557</v>
      </c>
      <c r="AS62" s="112" t="s">
        <v>1557</v>
      </c>
      <c r="AT62" s="112" t="s">
        <v>1535</v>
      </c>
    </row>
    <row r="63" spans="1:47" hidden="1">
      <c r="R63" s="1"/>
      <c r="AA63" s="321" t="s">
        <v>652</v>
      </c>
      <c r="AB63" s="503" t="s">
        <v>1809</v>
      </c>
      <c r="AC63" s="368">
        <v>0</v>
      </c>
      <c r="AD63" s="369">
        <v>0</v>
      </c>
      <c r="AE63" s="403"/>
      <c r="AG63" s="371">
        <v>0</v>
      </c>
      <c r="AH63" s="368">
        <v>0</v>
      </c>
      <c r="AI63" s="500" t="s">
        <v>1808</v>
      </c>
      <c r="AJ63" s="164" t="s">
        <v>1699</v>
      </c>
      <c r="AQ63" s="112" t="s">
        <v>1541</v>
      </c>
      <c r="AR63" s="328" t="s">
        <v>1558</v>
      </c>
      <c r="AS63" s="328" t="s">
        <v>1568</v>
      </c>
      <c r="AT63" s="112" t="s">
        <v>1534</v>
      </c>
    </row>
    <row r="64" spans="1:47" hidden="1">
      <c r="R64" s="1"/>
    </row>
    <row r="65" spans="18:48" ht="12.75" hidden="1">
      <c r="Z65" s="1"/>
      <c r="AB65" s="1"/>
      <c r="AC65" s="434" t="s">
        <v>18</v>
      </c>
      <c r="AD65" s="434" t="s">
        <v>18</v>
      </c>
      <c r="AE65" s="403"/>
      <c r="AF65" s="403"/>
    </row>
    <row r="66" spans="18:48" ht="12.75" hidden="1">
      <c r="Z66" s="1"/>
      <c r="AB66" s="365" t="s">
        <v>1700</v>
      </c>
      <c r="AC66" s="363" t="s">
        <v>18</v>
      </c>
      <c r="AD66" s="363" t="s">
        <v>18</v>
      </c>
      <c r="AE66" s="403"/>
      <c r="AF66" s="403"/>
    </row>
    <row r="67" spans="18:48" ht="12.75" hidden="1">
      <c r="Z67" s="1"/>
      <c r="AB67" s="1"/>
      <c r="AC67" s="362" t="s">
        <v>18</v>
      </c>
      <c r="AD67" s="362" t="s">
        <v>18</v>
      </c>
      <c r="AE67" s="403"/>
      <c r="AF67" s="403"/>
      <c r="AJ67" s="1"/>
    </row>
    <row r="68" spans="18:48" ht="12.75" hidden="1">
      <c r="Z68" s="1"/>
      <c r="AC68" s="362" t="s">
        <v>18</v>
      </c>
      <c r="AD68" s="362" t="s">
        <v>18</v>
      </c>
      <c r="AE68" s="403"/>
      <c r="AF68" s="403"/>
    </row>
    <row r="69" spans="18:48" ht="12.75" hidden="1">
      <c r="R69" s="1"/>
      <c r="Z69" s="1"/>
      <c r="AC69" s="363" t="s">
        <v>18</v>
      </c>
      <c r="AD69" s="363" t="s">
        <v>18</v>
      </c>
      <c r="AE69" s="403"/>
      <c r="AF69" s="403"/>
    </row>
    <row r="70" spans="18:48" ht="12.75" hidden="1">
      <c r="Z70" s="1"/>
      <c r="AC70" s="364" t="s">
        <v>18</v>
      </c>
      <c r="AD70" s="364" t="s">
        <v>18</v>
      </c>
      <c r="AE70" s="403"/>
      <c r="AF70" s="403"/>
    </row>
    <row r="71" spans="18:48" ht="12.75" hidden="1">
      <c r="Z71" s="1"/>
      <c r="AA71" s="1"/>
      <c r="AB71" s="365" t="s">
        <v>1701</v>
      </c>
      <c r="AC71" s="363" t="s">
        <v>18</v>
      </c>
      <c r="AD71" s="363" t="s">
        <v>18</v>
      </c>
      <c r="AE71" s="403"/>
      <c r="AF71" s="403"/>
      <c r="AJ71" s="1"/>
      <c r="AU71" s="378"/>
    </row>
    <row r="72" spans="18:48" ht="12.75" hidden="1">
      <c r="Z72" s="1"/>
      <c r="AA72" s="1"/>
      <c r="AB72" s="365" t="s">
        <v>1703</v>
      </c>
      <c r="AC72" s="363" t="s">
        <v>18</v>
      </c>
      <c r="AD72" s="363" t="s">
        <v>18</v>
      </c>
      <c r="AE72" s="436"/>
      <c r="AF72" s="436"/>
      <c r="AG72" s="436"/>
      <c r="AJ72" s="1"/>
      <c r="AU72" s="1"/>
    </row>
    <row r="73" spans="18:48" ht="12.75" hidden="1">
      <c r="AA73" s="1"/>
      <c r="AB73" s="365" t="s">
        <v>579</v>
      </c>
      <c r="AC73" s="362" t="s">
        <v>18</v>
      </c>
      <c r="AD73" s="362" t="s">
        <v>18</v>
      </c>
      <c r="AE73" s="403"/>
      <c r="AF73" s="403"/>
      <c r="AJ73" s="1"/>
      <c r="AU73" s="1"/>
      <c r="AV73" s="378"/>
    </row>
    <row r="74" spans="18:48" ht="12.75" hidden="1">
      <c r="AA74" s="1"/>
      <c r="AB74" s="365" t="s">
        <v>578</v>
      </c>
      <c r="AC74" s="362" t="s">
        <v>18</v>
      </c>
      <c r="AD74" s="362" t="s">
        <v>18</v>
      </c>
      <c r="AE74" s="403"/>
      <c r="AF74" s="403"/>
      <c r="AJ74" s="1"/>
      <c r="AU74" s="1"/>
      <c r="AV74" s="1"/>
    </row>
    <row r="75" spans="18:48" ht="12.75" hidden="1">
      <c r="AB75" s="365" t="s">
        <v>1695</v>
      </c>
      <c r="AC75" s="362" t="s">
        <v>18</v>
      </c>
      <c r="AD75" s="362" t="s">
        <v>18</v>
      </c>
      <c r="AE75" s="403"/>
      <c r="AF75" s="403"/>
      <c r="AU75" s="1"/>
      <c r="AV75" s="1"/>
    </row>
    <row r="76" spans="18:48" ht="12.75" hidden="1">
      <c r="AB76" s="365" t="s">
        <v>1696</v>
      </c>
      <c r="AC76" s="362" t="s">
        <v>18</v>
      </c>
      <c r="AD76" s="362" t="s">
        <v>18</v>
      </c>
      <c r="AE76" s="403"/>
      <c r="AF76" s="403"/>
      <c r="AV76" s="1"/>
    </row>
    <row r="77" spans="18:48" ht="12.75" hidden="1">
      <c r="AB77" s="365" t="s">
        <v>1796</v>
      </c>
      <c r="AC77" s="485" t="s">
        <v>18</v>
      </c>
      <c r="AD77" s="485" t="s">
        <v>18</v>
      </c>
      <c r="AE77" s="403"/>
      <c r="AF77" s="403"/>
      <c r="AV77" s="1"/>
    </row>
    <row r="78" spans="18:48" ht="12.75" hidden="1">
      <c r="AB78" s="365" t="s">
        <v>36</v>
      </c>
      <c r="AC78" s="486"/>
      <c r="AD78" s="484"/>
      <c r="AE78" s="403"/>
      <c r="AF78" s="403"/>
      <c r="AQ78" s="1"/>
      <c r="AR78" s="1"/>
      <c r="AS78" s="1"/>
      <c r="AT78" s="1"/>
      <c r="AU78" s="1"/>
      <c r="AV78" s="1"/>
    </row>
    <row r="79" spans="18:48" hidden="1">
      <c r="AB79" s="365" t="s">
        <v>39</v>
      </c>
      <c r="AC79" s="484"/>
      <c r="AD79" s="486"/>
    </row>
    <row r="80" spans="18:48" hidden="1">
      <c r="AB80" s="365" t="s">
        <v>1797</v>
      </c>
      <c r="AC80" s="487"/>
      <c r="AD80" s="480"/>
    </row>
    <row r="81" spans="28:30" hidden="1">
      <c r="AB81" s="365" t="s">
        <v>1798</v>
      </c>
      <c r="AC81" s="480"/>
      <c r="AD81" s="487"/>
    </row>
  </sheetData>
  <mergeCells count="18">
    <mergeCell ref="A11:C11"/>
    <mergeCell ref="D11:I11"/>
    <mergeCell ref="A39:I53"/>
    <mergeCell ref="L53:N53"/>
    <mergeCell ref="Q53:S53"/>
    <mergeCell ref="L4:O10"/>
    <mergeCell ref="Q4:T10"/>
    <mergeCell ref="A6:I6"/>
    <mergeCell ref="A3:F4"/>
    <mergeCell ref="G3:I4"/>
    <mergeCell ref="J3:J10"/>
    <mergeCell ref="L3:N3"/>
    <mergeCell ref="Q3:S3"/>
    <mergeCell ref="A1:F2"/>
    <mergeCell ref="G1:J1"/>
    <mergeCell ref="M1:N2"/>
    <mergeCell ref="R1:S2"/>
    <mergeCell ref="G2:J2"/>
  </mergeCells>
  <conditionalFormatting sqref="M1:N2 R1:S2">
    <cfRule type="expression" dxfId="26" priority="1" stopIfTrue="1">
      <formula>AL1="S"</formula>
    </cfRule>
    <cfRule type="expression" dxfId="25" priority="2" stopIfTrue="1">
      <formula>AL1="H"</formula>
    </cfRule>
    <cfRule type="expression" dxfId="24" priority="3" stopIfTrue="1">
      <formula>AL1="P"</formula>
    </cfRule>
    <cfRule type="expression" dxfId="23" priority="4" stopIfTrue="1">
      <formula>AL1="K"</formula>
    </cfRule>
    <cfRule type="expression" dxfId="22" priority="5" stopIfTrue="1">
      <formula>AL1="F"</formula>
    </cfRule>
    <cfRule type="expression" dxfId="21" priority="6" stopIfTrue="1">
      <formula>AL1="E"</formula>
    </cfRule>
    <cfRule type="expression" dxfId="20"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RowColHeaders="0" showWhiteSpace="0" zoomScaleNormal="100" zoomScaleSheetLayoutView="100" workbookViewId="0"/>
  </sheetViews>
  <sheetFormatPr defaultColWidth="9.140625" defaultRowHeight="18" zeroHeight="1"/>
  <cols>
    <col min="1" max="1" width="3.140625" style="406" customWidth="1"/>
    <col min="2" max="2" width="1.7109375" style="406" customWidth="1"/>
    <col min="3" max="3" width="10" style="406" customWidth="1"/>
    <col min="4" max="6" width="4.28515625" style="406" customWidth="1"/>
    <col min="7" max="7" width="1.7109375" style="406" customWidth="1"/>
    <col min="8" max="8" width="10" style="406" customWidth="1"/>
    <col min="9" max="11" width="4.28515625" style="406" customWidth="1"/>
    <col min="12" max="12" width="1.7109375" style="406" customWidth="1"/>
    <col min="13" max="13" width="10" style="406" customWidth="1"/>
    <col min="14" max="16" width="4.28515625" style="406" customWidth="1"/>
    <col min="17" max="17" width="1" style="406" customWidth="1"/>
    <col min="18" max="24" width="3.28515625" style="406" customWidth="1"/>
    <col min="25" max="25" width="0.42578125" style="194" customWidth="1"/>
    <col min="26" max="26" width="1.5703125" style="74" customWidth="1"/>
    <col min="27" max="27" width="17.85546875" style="406" customWidth="1"/>
    <col min="28" max="28" width="6.42578125" style="406" customWidth="1"/>
    <col min="29" max="31" width="9.5703125" style="406" customWidth="1"/>
    <col min="32" max="32" width="3.5703125" style="406" customWidth="1"/>
    <col min="33" max="35" width="9.5703125" style="406" customWidth="1"/>
    <col min="36" max="36" width="3.5703125" style="406" customWidth="1"/>
    <col min="37" max="37" width="3" style="406" customWidth="1"/>
    <col min="38" max="38" width="3.28515625" customWidth="1"/>
    <col min="39" max="39" width="2.85546875" customWidth="1"/>
    <col min="40" max="41" width="3.5703125" style="406" customWidth="1"/>
    <col min="42" max="50" width="4.28515625" style="406" customWidth="1"/>
    <col min="51" max="52" width="12.140625" style="406" customWidth="1"/>
    <col min="53" max="53" width="7.140625" style="406" customWidth="1"/>
    <col min="54" max="16384" width="9.140625" style="406"/>
  </cols>
  <sheetData>
    <row r="1" spans="1:53" ht="18" customHeight="1">
      <c r="C1" s="235" t="str">
        <f ca="1">'GPlan-Translations'!C114</f>
        <v>Quarta</v>
      </c>
      <c r="D1" s="762" t="str">
        <f>AC65</f>
        <v xml:space="preserve"> </v>
      </c>
      <c r="E1" s="762"/>
      <c r="F1" s="193" t="str">
        <f>AC69</f>
        <v xml:space="preserve"> </v>
      </c>
      <c r="G1" s="193"/>
      <c r="H1" s="409" t="str">
        <f ca="1">'GPlan-Translations'!C115</f>
        <v>Quinta</v>
      </c>
      <c r="I1" s="762" t="str">
        <f>AD65</f>
        <v xml:space="preserve"> </v>
      </c>
      <c r="J1" s="762"/>
      <c r="K1" s="193" t="str">
        <f>AD69</f>
        <v xml:space="preserve"> </v>
      </c>
      <c r="L1" s="193"/>
      <c r="M1" s="409" t="str">
        <f ca="1">'GPlan-Translations'!C116</f>
        <v>Sexta</v>
      </c>
      <c r="N1" s="762" t="str">
        <f>AE65</f>
        <v xml:space="preserve"> </v>
      </c>
      <c r="O1" s="762"/>
      <c r="P1" s="193" t="str">
        <f>AE69</f>
        <v xml:space="preserve"> </v>
      </c>
      <c r="Q1" s="193"/>
      <c r="R1" s="781" t="str">
        <f ca="1">'GPlan-Translations'!C117</f>
        <v>Sábado</v>
      </c>
      <c r="S1" s="781" t="s">
        <v>654</v>
      </c>
      <c r="T1" s="781" t="s">
        <v>53</v>
      </c>
      <c r="U1" s="762" t="str">
        <f>AG65</f>
        <v xml:space="preserve"> </v>
      </c>
      <c r="V1" s="762"/>
      <c r="W1" s="762"/>
      <c r="X1" s="193" t="str">
        <f>AG69</f>
        <v xml:space="preserve"> </v>
      </c>
      <c r="AC1" s="390" t="str">
        <f>AC72</f>
        <v xml:space="preserve"> </v>
      </c>
      <c r="AE1" s="404"/>
      <c r="AF1" s="404"/>
      <c r="AG1" s="404"/>
      <c r="AH1" s="390" t="str">
        <f>AD72</f>
        <v xml:space="preserve"> </v>
      </c>
      <c r="AI1" s="405"/>
      <c r="AJ1" s="405"/>
      <c r="AL1" s="406"/>
      <c r="AM1" s="390" t="str">
        <f>AE72</f>
        <v xml:space="preserve"> </v>
      </c>
      <c r="AT1" s="390" t="str">
        <f>AG72</f>
        <v xml:space="preserve"> </v>
      </c>
      <c r="AU1" s="89"/>
      <c r="AV1" s="236" t="s">
        <v>669</v>
      </c>
    </row>
    <row r="2" spans="1:53" ht="18" customHeight="1">
      <c r="C2" s="410" t="str">
        <f>AC67</f>
        <v xml:space="preserve"> </v>
      </c>
      <c r="D2" s="762"/>
      <c r="E2" s="762"/>
      <c r="F2" s="310" t="str">
        <f>AC70</f>
        <v xml:space="preserve"> </v>
      </c>
      <c r="H2" s="410" t="str">
        <f>AD67</f>
        <v xml:space="preserve"> </v>
      </c>
      <c r="I2" s="762"/>
      <c r="J2" s="762"/>
      <c r="K2" s="310" t="str">
        <f>AD70</f>
        <v xml:space="preserve"> </v>
      </c>
      <c r="M2" s="410" t="str">
        <f>AE67</f>
        <v xml:space="preserve"> </v>
      </c>
      <c r="N2" s="762"/>
      <c r="O2" s="762"/>
      <c r="P2" s="310" t="str">
        <f>AE70</f>
        <v xml:space="preserve"> </v>
      </c>
      <c r="R2" s="782" t="str">
        <f>AG67</f>
        <v xml:space="preserve"> </v>
      </c>
      <c r="S2" s="782"/>
      <c r="T2" s="782"/>
      <c r="U2" s="762"/>
      <c r="V2" s="762"/>
      <c r="W2" s="762"/>
      <c r="X2" s="310" t="str">
        <f>AG70</f>
        <v xml:space="preserve"> </v>
      </c>
      <c r="AC2" s="411" t="str">
        <f ca="1">C1</f>
        <v>Quarta</v>
      </c>
      <c r="AE2" s="404"/>
      <c r="AF2" s="404"/>
      <c r="AG2" s="404"/>
      <c r="AH2" s="411" t="str">
        <f ca="1">H1</f>
        <v>Quinta</v>
      </c>
      <c r="AI2" s="65"/>
      <c r="AJ2" s="65"/>
      <c r="AM2" s="412" t="str">
        <f ca="1">M1</f>
        <v>Sexta</v>
      </c>
      <c r="AT2" s="103" t="str">
        <f ca="1">R1</f>
        <v>Sábado</v>
      </c>
      <c r="AV2" s="103" t="s">
        <v>670</v>
      </c>
    </row>
    <row r="3" spans="1:53" ht="18" customHeight="1">
      <c r="C3" s="773" t="str">
        <f>AC68</f>
        <v xml:space="preserve"> </v>
      </c>
      <c r="D3" s="773"/>
      <c r="E3" s="773"/>
      <c r="F3" s="192" t="str">
        <f>AC71</f>
        <v xml:space="preserve"> </v>
      </c>
      <c r="H3" s="773" t="str">
        <f>AD68</f>
        <v xml:space="preserve"> </v>
      </c>
      <c r="I3" s="773"/>
      <c r="J3" s="773"/>
      <c r="K3" s="192" t="str">
        <f>AD71</f>
        <v xml:space="preserve"> </v>
      </c>
      <c r="M3" s="773" t="str">
        <f>AE68</f>
        <v xml:space="preserve"> </v>
      </c>
      <c r="N3" s="773"/>
      <c r="O3" s="773"/>
      <c r="P3" s="192" t="str">
        <f>AE71</f>
        <v xml:space="preserve"> </v>
      </c>
      <c r="R3" s="773" t="str">
        <f>AG68</f>
        <v xml:space="preserve"> </v>
      </c>
      <c r="S3" s="773"/>
      <c r="T3" s="773"/>
      <c r="U3" s="773"/>
      <c r="V3" s="773"/>
      <c r="W3" s="773"/>
      <c r="X3" s="192" t="str">
        <f>AG71</f>
        <v xml:space="preserve"> </v>
      </c>
      <c r="AA3" s="391"/>
      <c r="AB3" s="242" t="s">
        <v>649</v>
      </c>
    </row>
    <row r="4" spans="1:53" ht="19.5" customHeight="1">
      <c r="C4" s="764" t="str">
        <f>AC77</f>
        <v xml:space="preserve"> </v>
      </c>
      <c r="D4" s="764"/>
      <c r="E4" s="764"/>
      <c r="F4" s="764"/>
      <c r="G4" s="189"/>
      <c r="H4" s="764" t="str">
        <f>AD77</f>
        <v xml:space="preserve"> </v>
      </c>
      <c r="I4" s="764"/>
      <c r="J4" s="764"/>
      <c r="K4" s="764"/>
      <c r="L4" s="189"/>
      <c r="M4" s="764" t="str">
        <f>AE77</f>
        <v xml:space="preserve"> </v>
      </c>
      <c r="N4" s="764"/>
      <c r="O4" s="764"/>
      <c r="P4" s="764"/>
      <c r="Q4" s="189"/>
      <c r="R4" s="764" t="str">
        <f>AG81</f>
        <v xml:space="preserve"> </v>
      </c>
      <c r="S4" s="764"/>
      <c r="T4" s="764"/>
      <c r="U4" s="764"/>
      <c r="V4" s="764"/>
      <c r="W4" s="764"/>
      <c r="X4" s="764"/>
      <c r="AO4" s="238"/>
      <c r="AY4" s="156" t="s">
        <v>36</v>
      </c>
      <c r="AZ4" s="156" t="s">
        <v>54</v>
      </c>
    </row>
    <row r="5" spans="1:53" ht="19.5" customHeight="1">
      <c r="C5" s="765"/>
      <c r="D5" s="765"/>
      <c r="E5" s="765"/>
      <c r="F5" s="765"/>
      <c r="G5" s="189"/>
      <c r="H5" s="765"/>
      <c r="I5" s="765"/>
      <c r="J5" s="765"/>
      <c r="K5" s="765"/>
      <c r="L5" s="189"/>
      <c r="M5" s="765"/>
      <c r="N5" s="765"/>
      <c r="O5" s="765"/>
      <c r="P5" s="765"/>
      <c r="Q5" s="189"/>
      <c r="R5" s="765"/>
      <c r="S5" s="765"/>
      <c r="T5" s="765"/>
      <c r="U5" s="765"/>
      <c r="V5" s="765"/>
      <c r="W5" s="765"/>
      <c r="X5" s="765"/>
      <c r="AP5" s="156" t="s">
        <v>671</v>
      </c>
      <c r="AQ5" s="103" t="s">
        <v>433</v>
      </c>
      <c r="AY5" s="392">
        <v>43465</v>
      </c>
      <c r="AZ5" s="392">
        <v>43471</v>
      </c>
      <c r="BA5" s="190" t="s">
        <v>437</v>
      </c>
    </row>
    <row r="6" spans="1:53" ht="19.5" customHeight="1">
      <c r="C6" s="765"/>
      <c r="D6" s="765"/>
      <c r="E6" s="765"/>
      <c r="F6" s="765"/>
      <c r="G6" s="189"/>
      <c r="H6" s="765"/>
      <c r="I6" s="765"/>
      <c r="J6" s="765"/>
      <c r="K6" s="765"/>
      <c r="L6" s="189"/>
      <c r="M6" s="765"/>
      <c r="N6" s="765"/>
      <c r="O6" s="765"/>
      <c r="P6" s="765"/>
      <c r="Q6" s="189"/>
      <c r="R6" s="765"/>
      <c r="S6" s="765"/>
      <c r="T6" s="765"/>
      <c r="U6" s="765"/>
      <c r="V6" s="765"/>
      <c r="W6" s="765"/>
      <c r="X6" s="765"/>
      <c r="AM6" s="406"/>
      <c r="AP6" s="394">
        <v>1</v>
      </c>
      <c r="AQ6" s="395" t="str">
        <f ca="1">'GPlan-Translations'!C147</f>
        <v>Janeiro</v>
      </c>
      <c r="AY6" s="390">
        <v>2018</v>
      </c>
      <c r="AZ6" s="390">
        <v>2019</v>
      </c>
      <c r="BA6" s="190" t="s">
        <v>27</v>
      </c>
    </row>
    <row r="7" spans="1:53" ht="19.5" customHeight="1">
      <c r="C7" s="765"/>
      <c r="D7" s="765"/>
      <c r="E7" s="765"/>
      <c r="F7" s="765"/>
      <c r="H7" s="765"/>
      <c r="I7" s="765"/>
      <c r="J7" s="765"/>
      <c r="K7" s="765"/>
      <c r="M7" s="765"/>
      <c r="N7" s="765"/>
      <c r="O7" s="765"/>
      <c r="P7" s="765"/>
      <c r="Q7" s="189"/>
      <c r="R7" s="765"/>
      <c r="S7" s="765"/>
      <c r="T7" s="765"/>
      <c r="U7" s="765"/>
      <c r="V7" s="765"/>
      <c r="W7" s="765"/>
      <c r="X7" s="765"/>
      <c r="AC7" s="164"/>
      <c r="AM7" s="406"/>
      <c r="AP7" s="188">
        <v>2</v>
      </c>
      <c r="AQ7" s="187" t="str">
        <f ca="1">'GPlan-Translations'!C148</f>
        <v>Fevereiro</v>
      </c>
      <c r="AY7" s="390">
        <v>12</v>
      </c>
      <c r="AZ7" s="390">
        <v>1</v>
      </c>
      <c r="BA7" s="190" t="s">
        <v>433</v>
      </c>
    </row>
    <row r="8" spans="1:53" ht="19.5" customHeight="1">
      <c r="C8" s="765"/>
      <c r="D8" s="765"/>
      <c r="E8" s="765"/>
      <c r="F8" s="765"/>
      <c r="H8" s="765"/>
      <c r="I8" s="765"/>
      <c r="J8" s="765"/>
      <c r="K8" s="765"/>
      <c r="M8" s="765"/>
      <c r="N8" s="765"/>
      <c r="O8" s="765"/>
      <c r="P8" s="765"/>
      <c r="Q8" s="189"/>
      <c r="R8" s="765"/>
      <c r="S8" s="765"/>
      <c r="T8" s="765"/>
      <c r="U8" s="765"/>
      <c r="V8" s="765"/>
      <c r="W8" s="765"/>
      <c r="X8" s="765"/>
      <c r="AC8" s="164"/>
      <c r="AM8" s="406"/>
      <c r="AP8" s="188">
        <v>3</v>
      </c>
      <c r="AQ8" s="187" t="str">
        <f ca="1">'GPlan-Translations'!C149</f>
        <v>Março</v>
      </c>
      <c r="AY8" s="390">
        <v>2018</v>
      </c>
      <c r="AZ8" s="390">
        <v>2019</v>
      </c>
      <c r="BA8" s="190" t="s">
        <v>27</v>
      </c>
    </row>
    <row r="9" spans="1:53" ht="19.5" customHeight="1">
      <c r="C9" s="765"/>
      <c r="D9" s="765"/>
      <c r="E9" s="765"/>
      <c r="F9" s="765"/>
      <c r="H9" s="765"/>
      <c r="I9" s="765"/>
      <c r="J9" s="765"/>
      <c r="K9" s="765"/>
      <c r="M9" s="765"/>
      <c r="N9" s="765"/>
      <c r="O9" s="765"/>
      <c r="P9" s="765"/>
      <c r="Q9" s="189"/>
      <c r="R9" s="765"/>
      <c r="S9" s="765"/>
      <c r="T9" s="765"/>
      <c r="U9" s="765"/>
      <c r="V9" s="765"/>
      <c r="W9" s="765"/>
      <c r="X9" s="765"/>
      <c r="AC9" s="65" t="s">
        <v>1577</v>
      </c>
      <c r="AD9" s="65" t="s">
        <v>1578</v>
      </c>
      <c r="AE9" s="65" t="s">
        <v>1579</v>
      </c>
      <c r="AG9" s="65" t="s">
        <v>1580</v>
      </c>
      <c r="AH9" s="65" t="s">
        <v>1581</v>
      </c>
      <c r="AI9" s="65" t="s">
        <v>1582</v>
      </c>
      <c r="AM9" s="406"/>
      <c r="AP9" s="188">
        <v>4</v>
      </c>
      <c r="AQ9" s="187" t="str">
        <f ca="1">'GPlan-Translations'!C150</f>
        <v>Abril</v>
      </c>
      <c r="AY9" s="390">
        <v>12</v>
      </c>
      <c r="AZ9" s="390">
        <v>1</v>
      </c>
      <c r="BA9" s="190" t="s">
        <v>433</v>
      </c>
    </row>
    <row r="10" spans="1:53" ht="19.5" customHeight="1" thickBot="1">
      <c r="B10" s="496" t="str">
        <f t="shared" ref="B10:B14" si="0">IF(AND(AC10&lt;&gt;"",AG10&lt;&gt;""),AC10 &amp; AG10,IF(AC10&lt;&gt;"",AC10,IF(AG10&lt;&gt;"",AG10,"")))</f>
        <v xml:space="preserve">  </v>
      </c>
      <c r="C10" s="766"/>
      <c r="D10" s="766"/>
      <c r="E10" s="766"/>
      <c r="F10" s="766"/>
      <c r="G10" s="496" t="str">
        <f t="shared" ref="G10:G14" si="1">IF(AND(AD10&lt;&gt;"",AH10&lt;&gt;""),AD10 &amp; AH10,IF(AD10&lt;&gt;"",AD10,IF(AH10&lt;&gt;"",AH10,"")))</f>
        <v xml:space="preserve">  </v>
      </c>
      <c r="H10" s="766"/>
      <c r="I10" s="766"/>
      <c r="J10" s="766"/>
      <c r="K10" s="766"/>
      <c r="L10" s="496" t="str">
        <f t="shared" ref="L10:L14" si="2">IF(AND(AE10&lt;&gt;"",AI10&lt;&gt;""),AE10 &amp; AI10,IF(AE10&lt;&gt;"",AE10,IF(AI10&lt;&gt;"",AI10,"")))</f>
        <v xml:space="preserve">  </v>
      </c>
      <c r="M10" s="766"/>
      <c r="N10" s="766"/>
      <c r="O10" s="766"/>
      <c r="P10" s="766"/>
      <c r="Q10" s="189"/>
      <c r="R10" s="765"/>
      <c r="S10" s="765"/>
      <c r="T10" s="765"/>
      <c r="U10" s="765"/>
      <c r="V10" s="765"/>
      <c r="W10" s="765"/>
      <c r="X10" s="765"/>
      <c r="AA10" s="403"/>
      <c r="AB10" s="2">
        <v>3.5</v>
      </c>
      <c r="AC10" s="489" t="s">
        <v>18</v>
      </c>
      <c r="AD10" s="489" t="s">
        <v>18</v>
      </c>
      <c r="AE10" s="489" t="s">
        <v>18</v>
      </c>
      <c r="AF10" s="480"/>
      <c r="AG10" s="489" t="s">
        <v>18</v>
      </c>
      <c r="AH10" s="489" t="s">
        <v>18</v>
      </c>
      <c r="AI10" s="489" t="s">
        <v>18</v>
      </c>
      <c r="AJ10" s="403"/>
      <c r="AK10" s="403"/>
      <c r="AM10" s="406"/>
      <c r="AP10" s="188">
        <v>5</v>
      </c>
      <c r="AQ10" s="187" t="str">
        <f ca="1">'GPlan-Translations'!C151</f>
        <v>Maio</v>
      </c>
      <c r="AY10" s="393">
        <v>43435</v>
      </c>
      <c r="AZ10" s="393">
        <v>43466</v>
      </c>
    </row>
    <row r="11" spans="1:53" ht="18" customHeight="1">
      <c r="A11" s="156">
        <f>AB11</f>
        <v>4</v>
      </c>
      <c r="B11" s="496" t="str">
        <f t="shared" si="0"/>
        <v xml:space="preserve">  </v>
      </c>
      <c r="C11" s="323"/>
      <c r="D11" s="323"/>
      <c r="E11" s="323"/>
      <c r="F11" s="323"/>
      <c r="G11" s="496" t="str">
        <f t="shared" si="1"/>
        <v xml:space="preserve">  </v>
      </c>
      <c r="H11" s="323"/>
      <c r="I11" s="323"/>
      <c r="J11" s="323"/>
      <c r="K11" s="323"/>
      <c r="L11" s="496" t="str">
        <f t="shared" si="2"/>
        <v xml:space="preserve">  </v>
      </c>
      <c r="M11" s="323"/>
      <c r="N11" s="323"/>
      <c r="O11" s="323"/>
      <c r="P11" s="323"/>
      <c r="R11" s="765"/>
      <c r="S11" s="765"/>
      <c r="T11" s="765"/>
      <c r="U11" s="765"/>
      <c r="V11" s="765"/>
      <c r="W11" s="765"/>
      <c r="X11" s="765"/>
      <c r="AA11" s="403"/>
      <c r="AB11" s="334">
        <v>4</v>
      </c>
      <c r="AC11" s="489" t="s">
        <v>18</v>
      </c>
      <c r="AD11" s="489" t="s">
        <v>18</v>
      </c>
      <c r="AE11" s="489" t="s">
        <v>18</v>
      </c>
      <c r="AG11" s="489" t="s">
        <v>18</v>
      </c>
      <c r="AH11" s="489" t="s">
        <v>18</v>
      </c>
      <c r="AI11" s="489" t="s">
        <v>18</v>
      </c>
      <c r="AJ11" s="403"/>
      <c r="AK11" s="403"/>
      <c r="AM11" s="406"/>
      <c r="AP11" s="188">
        <v>6</v>
      </c>
      <c r="AQ11" s="187" t="str">
        <f ca="1">'GPlan-Translations'!C152</f>
        <v>Junho</v>
      </c>
      <c r="AY11" s="393">
        <v>43465</v>
      </c>
      <c r="AZ11" s="393">
        <v>43496</v>
      </c>
    </row>
    <row r="12" spans="1:53" ht="18" customHeight="1">
      <c r="A12" s="103"/>
      <c r="B12" s="496" t="str">
        <f t="shared" si="0"/>
        <v xml:space="preserve">  </v>
      </c>
      <c r="C12" s="396"/>
      <c r="D12" s="396"/>
      <c r="E12" s="396"/>
      <c r="F12" s="396"/>
      <c r="G12" s="496" t="str">
        <f t="shared" si="1"/>
        <v xml:space="preserve">  </v>
      </c>
      <c r="H12" s="396"/>
      <c r="I12" s="396"/>
      <c r="J12" s="396"/>
      <c r="K12" s="396"/>
      <c r="L12" s="496" t="str">
        <f t="shared" si="2"/>
        <v xml:space="preserve">  </v>
      </c>
      <c r="M12" s="396"/>
      <c r="N12" s="396"/>
      <c r="O12" s="396"/>
      <c r="P12" s="396"/>
      <c r="R12" s="765"/>
      <c r="S12" s="765"/>
      <c r="T12" s="765"/>
      <c r="U12" s="765"/>
      <c r="V12" s="765"/>
      <c r="W12" s="765"/>
      <c r="X12" s="765"/>
      <c r="AA12" s="403"/>
      <c r="AB12" s="334">
        <v>4.5</v>
      </c>
      <c r="AC12" s="490" t="s">
        <v>18</v>
      </c>
      <c r="AD12" s="490" t="s">
        <v>18</v>
      </c>
      <c r="AE12" s="490" t="s">
        <v>18</v>
      </c>
      <c r="AG12" s="490" t="s">
        <v>18</v>
      </c>
      <c r="AH12" s="490" t="s">
        <v>18</v>
      </c>
      <c r="AI12" s="490" t="s">
        <v>18</v>
      </c>
      <c r="AJ12" s="403"/>
      <c r="AK12" s="403"/>
      <c r="AM12" s="406"/>
      <c r="AP12" s="188">
        <v>7</v>
      </c>
      <c r="AQ12" s="187" t="str">
        <f ca="1">'GPlan-Translations'!C153</f>
        <v>Julho</v>
      </c>
      <c r="AY12" s="390">
        <v>6</v>
      </c>
      <c r="AZ12" s="390">
        <v>2</v>
      </c>
      <c r="BA12" s="190" t="s">
        <v>662</v>
      </c>
    </row>
    <row r="13" spans="1:53" ht="18" customHeight="1">
      <c r="A13" s="103">
        <f>A11+1</f>
        <v>5</v>
      </c>
      <c r="B13" s="496" t="str">
        <f t="shared" si="0"/>
        <v xml:space="preserve">  </v>
      </c>
      <c r="C13" s="396"/>
      <c r="D13" s="396"/>
      <c r="E13" s="396"/>
      <c r="F13" s="396"/>
      <c r="G13" s="496" t="str">
        <f t="shared" si="1"/>
        <v xml:space="preserve">  </v>
      </c>
      <c r="H13" s="396"/>
      <c r="I13" s="396"/>
      <c r="J13" s="396"/>
      <c r="K13" s="396"/>
      <c r="L13" s="496" t="str">
        <f t="shared" si="2"/>
        <v xml:space="preserve">  </v>
      </c>
      <c r="M13" s="396"/>
      <c r="N13" s="396"/>
      <c r="O13" s="396"/>
      <c r="P13" s="396"/>
      <c r="R13" s="765"/>
      <c r="S13" s="765"/>
      <c r="T13" s="765"/>
      <c r="U13" s="765"/>
      <c r="V13" s="765"/>
      <c r="W13" s="765"/>
      <c r="X13" s="765"/>
      <c r="AA13" s="403"/>
      <c r="AB13" s="334">
        <v>5</v>
      </c>
      <c r="AC13" s="490" t="s">
        <v>18</v>
      </c>
      <c r="AD13" s="490" t="s">
        <v>18</v>
      </c>
      <c r="AE13" s="490" t="s">
        <v>18</v>
      </c>
      <c r="AG13" s="490" t="s">
        <v>18</v>
      </c>
      <c r="AH13" s="490" t="s">
        <v>18</v>
      </c>
      <c r="AI13" s="490" t="s">
        <v>18</v>
      </c>
      <c r="AJ13" s="403"/>
      <c r="AK13" s="403"/>
      <c r="AM13" s="406"/>
      <c r="AP13" s="188">
        <v>8</v>
      </c>
      <c r="AQ13" s="187" t="str">
        <f ca="1">'GPlan-Translations'!C154</f>
        <v>Agosto</v>
      </c>
      <c r="AY13" s="103" t="s">
        <v>667</v>
      </c>
      <c r="AZ13" s="103" t="s">
        <v>666</v>
      </c>
    </row>
    <row r="14" spans="1:53">
      <c r="A14" s="103"/>
      <c r="B14" s="496" t="str">
        <f t="shared" si="0"/>
        <v xml:space="preserve">  </v>
      </c>
      <c r="C14" s="396"/>
      <c r="D14" s="396"/>
      <c r="E14" s="396"/>
      <c r="F14" s="396"/>
      <c r="G14" s="496" t="str">
        <f t="shared" si="1"/>
        <v xml:space="preserve">  </v>
      </c>
      <c r="H14" s="396"/>
      <c r="I14" s="396"/>
      <c r="J14" s="396"/>
      <c r="K14" s="396"/>
      <c r="L14" s="496" t="str">
        <f t="shared" si="2"/>
        <v xml:space="preserve">  </v>
      </c>
      <c r="M14" s="396"/>
      <c r="N14" s="396"/>
      <c r="O14" s="396"/>
      <c r="P14" s="396"/>
      <c r="R14" s="765"/>
      <c r="S14" s="765"/>
      <c r="T14" s="765"/>
      <c r="U14" s="765"/>
      <c r="V14" s="765"/>
      <c r="W14" s="765"/>
      <c r="X14" s="765"/>
      <c r="AA14" s="403"/>
      <c r="AB14" s="334">
        <v>5.5</v>
      </c>
      <c r="AC14" s="490" t="s">
        <v>18</v>
      </c>
      <c r="AD14" s="490" t="s">
        <v>18</v>
      </c>
      <c r="AE14" s="490" t="s">
        <v>18</v>
      </c>
      <c r="AG14" s="490" t="s">
        <v>18</v>
      </c>
      <c r="AH14" s="490" t="s">
        <v>18</v>
      </c>
      <c r="AI14" s="490" t="s">
        <v>18</v>
      </c>
      <c r="AJ14" s="403"/>
      <c r="AK14" s="403"/>
      <c r="AM14" s="406"/>
      <c r="AP14" s="188">
        <v>9</v>
      </c>
      <c r="AQ14" s="187" t="str">
        <f ca="1">'GPlan-Translations'!C155</f>
        <v>Setembro</v>
      </c>
      <c r="AY14" s="555">
        <f>DAY(AZ5)</f>
        <v>6</v>
      </c>
      <c r="AZ14" s="556" t="str">
        <f>IF(AND(AY14&gt;4,AY14&lt;8),"S","N")</f>
        <v>S</v>
      </c>
      <c r="BA14" s="554" t="s">
        <v>1968</v>
      </c>
    </row>
    <row r="15" spans="1:53" ht="18.75" thickBot="1">
      <c r="A15" s="103">
        <f>A13+1</f>
        <v>6</v>
      </c>
      <c r="B15" s="496" t="str">
        <f>IF(AND(AC15&lt;&gt;"",AG15&lt;&gt;""),AC15 &amp; AG15,IF(AC15&lt;&gt;"",AC15,IF(AG15&lt;&gt;"",AG15,"")))</f>
        <v xml:space="preserve">  </v>
      </c>
      <c r="C15" s="379"/>
      <c r="D15" s="380"/>
      <c r="E15" s="380"/>
      <c r="F15" s="166"/>
      <c r="G15" s="496" t="str">
        <f>IF(AND(AD15&lt;&gt;"",AH15&lt;&gt;""),AD15 &amp; AH15,IF(AD15&lt;&gt;"",AD15,IF(AH15&lt;&gt;"",AH15,"")))</f>
        <v xml:space="preserve">  </v>
      </c>
      <c r="H15" s="408"/>
      <c r="I15" s="380"/>
      <c r="J15" s="380"/>
      <c r="K15" s="166"/>
      <c r="L15" s="496" t="str">
        <f>IF(AND(AE15&lt;&gt;"",AI15&lt;&gt;""),AE15 &amp; AI15,IF(AE15&lt;&gt;"",AE15,IF(AI15&lt;&gt;"",AI15,"")))</f>
        <v xml:space="preserve">  </v>
      </c>
      <c r="M15" s="476"/>
      <c r="N15" s="476"/>
      <c r="O15" s="476"/>
      <c r="P15" s="166"/>
      <c r="R15" s="783" t="str">
        <f>"Naksatra: " &amp; AG73 &amp; CHAR(10) &amp; "Yoga: " &amp; AG74</f>
        <v xml:space="preserve">Naksatra:  
Yoga:  </v>
      </c>
      <c r="S15" s="783"/>
      <c r="T15" s="783"/>
      <c r="U15" s="783" t="s">
        <v>654</v>
      </c>
      <c r="V15" s="783"/>
      <c r="W15" s="783"/>
      <c r="X15" s="234" t="str">
        <f>AG75 &amp; CHAR(10) &amp; AG76</f>
        <v xml:space="preserve"> 
 </v>
      </c>
      <c r="AA15" s="403"/>
      <c r="AB15" s="334">
        <v>6</v>
      </c>
      <c r="AC15" s="490" t="s">
        <v>18</v>
      </c>
      <c r="AD15" s="490" t="s">
        <v>18</v>
      </c>
      <c r="AE15" s="490" t="s">
        <v>18</v>
      </c>
      <c r="AG15" s="490" t="s">
        <v>18</v>
      </c>
      <c r="AH15" s="490" t="s">
        <v>18</v>
      </c>
      <c r="AI15" s="490" t="s">
        <v>18</v>
      </c>
      <c r="AJ15" s="403"/>
      <c r="AK15" s="403"/>
      <c r="AM15" s="406"/>
      <c r="AP15" s="188">
        <v>10</v>
      </c>
      <c r="AQ15" s="187" t="str">
        <f ca="1">'GPlan-Translations'!C156</f>
        <v>Outubro</v>
      </c>
      <c r="AY15" s="555">
        <f>MONTH(AZ5)</f>
        <v>1</v>
      </c>
      <c r="AZ15" s="558" t="str">
        <f ca="1">VLOOKUP(AY15,$AP$6:$AQ$17,2)</f>
        <v>Janeiro</v>
      </c>
      <c r="BA15" s="554" t="s">
        <v>1969</v>
      </c>
    </row>
    <row r="16" spans="1:53" ht="18" customHeight="1">
      <c r="A16" s="103"/>
      <c r="B16" s="496" t="str">
        <f t="shared" ref="B16:B52" si="3">IF(AND(AC16&lt;&gt;"",AG16&lt;&gt;""),AC16 &amp; AG16,IF(AC16&lt;&gt;"",AC16,IF(AG16&lt;&gt;"",AG16,"")))</f>
        <v xml:space="preserve">  </v>
      </c>
      <c r="C16" s="379"/>
      <c r="D16" s="380"/>
      <c r="E16" s="380"/>
      <c r="F16" s="166"/>
      <c r="G16" s="496" t="str">
        <f t="shared" ref="G16:G52" si="4">IF(AND(AD16&lt;&gt;"",AH16&lt;&gt;""),AD16 &amp; AH16,IF(AD16&lt;&gt;"",AD16,IF(AH16&lt;&gt;"",AH16,"")))</f>
        <v xml:space="preserve">  </v>
      </c>
      <c r="H16" s="408"/>
      <c r="I16" s="380"/>
      <c r="J16" s="380"/>
      <c r="K16" s="166"/>
      <c r="L16" s="496" t="str">
        <f t="shared" ref="L16:L52" si="5">IF(AND(AE16&lt;&gt;"",AI16&lt;&gt;""),AE16 &amp; AI16,IF(AE16&lt;&gt;"",AE16,IF(AI16&lt;&gt;"",AI16,"")))</f>
        <v xml:space="preserve">  </v>
      </c>
      <c r="M16" s="477"/>
      <c r="N16" s="477"/>
      <c r="O16" s="477"/>
      <c r="P16" s="166"/>
      <c r="R16" s="268" t="str">
        <f ca="1">'GPlan-Translations'!C111</f>
        <v>Domingo</v>
      </c>
      <c r="S16" s="268"/>
      <c r="T16" s="268"/>
      <c r="U16" s="784" t="str">
        <f>AH65</f>
        <v xml:space="preserve"> </v>
      </c>
      <c r="V16" s="784"/>
      <c r="W16" s="784"/>
      <c r="X16" s="483" t="str">
        <f>AH69</f>
        <v xml:space="preserve"> </v>
      </c>
      <c r="AA16" s="403"/>
      <c r="AB16" s="334">
        <v>6.5</v>
      </c>
      <c r="AC16" s="490" t="s">
        <v>18</v>
      </c>
      <c r="AD16" s="490" t="s">
        <v>18</v>
      </c>
      <c r="AE16" s="490" t="s">
        <v>18</v>
      </c>
      <c r="AG16" s="490" t="s">
        <v>18</v>
      </c>
      <c r="AH16" s="490" t="s">
        <v>18</v>
      </c>
      <c r="AI16" s="490" t="s">
        <v>18</v>
      </c>
      <c r="AJ16" s="403"/>
      <c r="AK16" s="403"/>
      <c r="AM16" s="406"/>
      <c r="AP16" s="188">
        <v>11</v>
      </c>
      <c r="AQ16" s="187" t="str">
        <f ca="1">'GPlan-Translations'!C157</f>
        <v>Novembro</v>
      </c>
      <c r="AT16" s="390" t="str">
        <f>AH72</f>
        <v xml:space="preserve"> </v>
      </c>
      <c r="AY16" s="555">
        <f>IF(AY15=1,12,AY15)</f>
        <v>12</v>
      </c>
      <c r="AZ16" s="558" t="str">
        <f ca="1">VLOOKUP(AY16,$AP$6:$AQ$17,2)</f>
        <v>Dezembro</v>
      </c>
      <c r="BA16" s="554" t="s">
        <v>1970</v>
      </c>
    </row>
    <row r="17" spans="1:53">
      <c r="A17" s="103">
        <f>A15+1</f>
        <v>7</v>
      </c>
      <c r="B17" s="496" t="str">
        <f t="shared" si="3"/>
        <v xml:space="preserve">  </v>
      </c>
      <c r="C17" s="379"/>
      <c r="D17" s="380"/>
      <c r="E17" s="380"/>
      <c r="F17" s="166"/>
      <c r="G17" s="496" t="str">
        <f t="shared" si="4"/>
        <v xml:space="preserve">  </v>
      </c>
      <c r="H17" s="408"/>
      <c r="I17" s="380"/>
      <c r="J17" s="380"/>
      <c r="K17" s="166"/>
      <c r="L17" s="496" t="str">
        <f t="shared" si="5"/>
        <v xml:space="preserve">  </v>
      </c>
      <c r="M17" s="477"/>
      <c r="N17" s="477"/>
      <c r="O17" s="477"/>
      <c r="P17" s="166"/>
      <c r="R17" s="786" t="str">
        <f>AH67</f>
        <v xml:space="preserve"> </v>
      </c>
      <c r="S17" s="786"/>
      <c r="T17" s="786"/>
      <c r="U17" s="785"/>
      <c r="V17" s="785"/>
      <c r="W17" s="785"/>
      <c r="X17" s="310" t="str">
        <f>AH70</f>
        <v xml:space="preserve"> </v>
      </c>
      <c r="AA17" s="403"/>
      <c r="AB17" s="334">
        <v>7</v>
      </c>
      <c r="AC17" s="490" t="s">
        <v>18</v>
      </c>
      <c r="AD17" s="490" t="s">
        <v>18</v>
      </c>
      <c r="AE17" s="490" t="s">
        <v>18</v>
      </c>
      <c r="AG17" s="490" t="s">
        <v>18</v>
      </c>
      <c r="AH17" s="490" t="s">
        <v>18</v>
      </c>
      <c r="AI17" s="490" t="s">
        <v>18</v>
      </c>
      <c r="AJ17" s="403"/>
      <c r="AK17" s="403"/>
      <c r="AM17" s="406"/>
      <c r="AP17" s="186">
        <v>12</v>
      </c>
      <c r="AQ17" s="185" t="str">
        <f ca="1">'GPlan-Translations'!C158</f>
        <v>Dezembro</v>
      </c>
      <c r="AT17" s="413" t="str">
        <f ca="1">R16</f>
        <v>Domingo</v>
      </c>
    </row>
    <row r="18" spans="1:53" ht="18" customHeight="1">
      <c r="A18" s="103"/>
      <c r="B18" s="496" t="str">
        <f t="shared" si="3"/>
        <v xml:space="preserve">  </v>
      </c>
      <c r="C18" s="379"/>
      <c r="D18" s="380"/>
      <c r="E18" s="380"/>
      <c r="F18" s="166"/>
      <c r="G18" s="496" t="str">
        <f t="shared" si="4"/>
        <v xml:space="preserve">  </v>
      </c>
      <c r="H18" s="408"/>
      <c r="I18" s="380"/>
      <c r="J18" s="380"/>
      <c r="K18" s="166"/>
      <c r="L18" s="496" t="str">
        <f t="shared" si="5"/>
        <v xml:space="preserve">  </v>
      </c>
      <c r="M18" s="477"/>
      <c r="N18" s="477"/>
      <c r="O18" s="477"/>
      <c r="P18" s="166"/>
      <c r="R18" s="787" t="str">
        <f>AH68</f>
        <v xml:space="preserve"> </v>
      </c>
      <c r="S18" s="787"/>
      <c r="T18" s="787"/>
      <c r="U18" s="787"/>
      <c r="V18" s="787"/>
      <c r="W18" s="787"/>
      <c r="X18" s="192" t="str">
        <f>AH71</f>
        <v xml:space="preserve"> </v>
      </c>
      <c r="AA18" s="403"/>
      <c r="AB18" s="334">
        <v>7.5</v>
      </c>
      <c r="AC18" s="490" t="s">
        <v>18</v>
      </c>
      <c r="AD18" s="490" t="s">
        <v>18</v>
      </c>
      <c r="AE18" s="490" t="s">
        <v>18</v>
      </c>
      <c r="AG18" s="490" t="s">
        <v>18</v>
      </c>
      <c r="AH18" s="490" t="s">
        <v>18</v>
      </c>
      <c r="AI18" s="490" t="s">
        <v>18</v>
      </c>
      <c r="AJ18" s="403"/>
      <c r="AK18" s="403"/>
      <c r="AN18" s="103"/>
      <c r="AO18" s="103"/>
      <c r="AR18" s="190"/>
      <c r="AS18" s="190"/>
      <c r="AT18" s="190"/>
      <c r="AU18" s="71"/>
    </row>
    <row r="19" spans="1:53" ht="18" customHeight="1">
      <c r="A19" s="103">
        <f>A17+1</f>
        <v>8</v>
      </c>
      <c r="B19" s="496" t="str">
        <f t="shared" si="3"/>
        <v xml:space="preserve">  </v>
      </c>
      <c r="C19" s="379"/>
      <c r="D19" s="380"/>
      <c r="E19" s="380"/>
      <c r="F19" s="166"/>
      <c r="G19" s="496" t="str">
        <f t="shared" si="4"/>
        <v xml:space="preserve">  </v>
      </c>
      <c r="H19" s="408"/>
      <c r="I19" s="380"/>
      <c r="J19" s="380"/>
      <c r="K19" s="166"/>
      <c r="L19" s="496" t="str">
        <f t="shared" si="5"/>
        <v xml:space="preserve">  </v>
      </c>
      <c r="M19" s="477"/>
      <c r="N19" s="477"/>
      <c r="O19" s="477"/>
      <c r="P19" s="166"/>
      <c r="R19" s="764" t="str">
        <f>AH82</f>
        <v xml:space="preserve"> </v>
      </c>
      <c r="S19" s="764"/>
      <c r="T19" s="764"/>
      <c r="U19" s="764"/>
      <c r="V19" s="764"/>
      <c r="W19" s="764"/>
      <c r="X19" s="764"/>
      <c r="AA19" s="403"/>
      <c r="AB19" s="334">
        <v>8</v>
      </c>
      <c r="AC19" s="490" t="s">
        <v>18</v>
      </c>
      <c r="AD19" s="490" t="s">
        <v>18</v>
      </c>
      <c r="AE19" s="490" t="s">
        <v>18</v>
      </c>
      <c r="AG19" s="490" t="s">
        <v>18</v>
      </c>
      <c r="AH19" s="490" t="s">
        <v>18</v>
      </c>
      <c r="AI19" s="490" t="s">
        <v>18</v>
      </c>
      <c r="AJ19" s="403"/>
      <c r="AK19" s="403"/>
      <c r="AN19" s="103"/>
      <c r="AO19" s="103"/>
      <c r="BA19" s="103"/>
    </row>
    <row r="20" spans="1:53" ht="18" customHeight="1">
      <c r="A20" s="103"/>
      <c r="B20" s="496" t="str">
        <f t="shared" si="3"/>
        <v xml:space="preserve">  </v>
      </c>
      <c r="C20" s="379"/>
      <c r="D20" s="380"/>
      <c r="E20" s="380"/>
      <c r="F20" s="166"/>
      <c r="G20" s="496" t="str">
        <f t="shared" si="4"/>
        <v xml:space="preserve">  </v>
      </c>
      <c r="H20" s="408"/>
      <c r="I20" s="380"/>
      <c r="J20" s="380"/>
      <c r="K20" s="166"/>
      <c r="L20" s="496" t="str">
        <f t="shared" si="5"/>
        <v xml:space="preserve">  </v>
      </c>
      <c r="M20" s="479"/>
      <c r="N20" s="380"/>
      <c r="O20" s="380"/>
      <c r="P20" s="166"/>
      <c r="R20" s="765"/>
      <c r="S20" s="765"/>
      <c r="T20" s="765"/>
      <c r="U20" s="765"/>
      <c r="V20" s="765"/>
      <c r="W20" s="765"/>
      <c r="X20" s="765"/>
      <c r="AA20" s="403"/>
      <c r="AB20" s="334">
        <v>8.5</v>
      </c>
      <c r="AC20" s="490" t="s">
        <v>18</v>
      </c>
      <c r="AD20" s="490" t="s">
        <v>18</v>
      </c>
      <c r="AE20" s="490" t="s">
        <v>18</v>
      </c>
      <c r="AG20" s="490" t="s">
        <v>18</v>
      </c>
      <c r="AH20" s="490" t="s">
        <v>18</v>
      </c>
      <c r="AI20" s="490" t="s">
        <v>18</v>
      </c>
      <c r="AJ20" s="403"/>
      <c r="AK20" s="403"/>
      <c r="AN20" s="103"/>
      <c r="AO20" s="103"/>
      <c r="AQ20" s="103"/>
      <c r="AR20" s="103"/>
      <c r="AS20" s="103"/>
      <c r="AT20" s="103"/>
      <c r="AU20" s="103"/>
      <c r="AV20" s="103"/>
      <c r="AW20" s="103"/>
    </row>
    <row r="21" spans="1:53" s="103" customFormat="1" ht="18" customHeight="1">
      <c r="A21" s="103">
        <f>A19+1</f>
        <v>9</v>
      </c>
      <c r="B21" s="496" t="str">
        <f t="shared" si="3"/>
        <v xml:space="preserve">  </v>
      </c>
      <c r="C21" s="381"/>
      <c r="D21" s="380"/>
      <c r="E21" s="380"/>
      <c r="F21" s="166"/>
      <c r="G21" s="496" t="str">
        <f t="shared" si="4"/>
        <v xml:space="preserve">  </v>
      </c>
      <c r="H21" s="380"/>
      <c r="I21" s="380"/>
      <c r="J21" s="380"/>
      <c r="K21" s="166"/>
      <c r="L21" s="496" t="str">
        <f t="shared" si="5"/>
        <v xml:space="preserve">  </v>
      </c>
      <c r="M21" s="380"/>
      <c r="N21" s="380"/>
      <c r="O21" s="380"/>
      <c r="P21" s="166"/>
      <c r="Q21" s="406"/>
      <c r="R21" s="765"/>
      <c r="S21" s="765"/>
      <c r="T21" s="765"/>
      <c r="U21" s="765"/>
      <c r="V21" s="765"/>
      <c r="W21" s="765"/>
      <c r="X21" s="765"/>
      <c r="Y21" s="187"/>
      <c r="Z21" s="198"/>
      <c r="AA21" s="403"/>
      <c r="AB21" s="334">
        <v>9</v>
      </c>
      <c r="AC21" s="490" t="s">
        <v>18</v>
      </c>
      <c r="AD21" s="490" t="s">
        <v>18</v>
      </c>
      <c r="AE21" s="490" t="s">
        <v>18</v>
      </c>
      <c r="AF21" s="406"/>
      <c r="AG21" s="490" t="s">
        <v>18</v>
      </c>
      <c r="AH21" s="490" t="s">
        <v>18</v>
      </c>
      <c r="AI21" s="490" t="s">
        <v>18</v>
      </c>
      <c r="AJ21" s="403"/>
      <c r="AK21" s="403"/>
      <c r="AL21"/>
      <c r="AM21"/>
      <c r="AO21" s="197"/>
    </row>
    <row r="22" spans="1:53" ht="18" customHeight="1">
      <c r="A22" s="103"/>
      <c r="B22" s="496" t="str">
        <f t="shared" si="3"/>
        <v xml:space="preserve">  </v>
      </c>
      <c r="C22" s="379"/>
      <c r="D22" s="380"/>
      <c r="E22" s="380"/>
      <c r="F22" s="166"/>
      <c r="G22" s="496" t="str">
        <f t="shared" si="4"/>
        <v xml:space="preserve">  </v>
      </c>
      <c r="H22" s="408"/>
      <c r="I22" s="380"/>
      <c r="J22" s="380"/>
      <c r="K22" s="166"/>
      <c r="L22" s="496" t="str">
        <f t="shared" si="5"/>
        <v xml:space="preserve">  </v>
      </c>
      <c r="M22" s="479"/>
      <c r="N22" s="380"/>
      <c r="O22" s="380"/>
      <c r="P22" s="166"/>
      <c r="R22" s="765"/>
      <c r="S22" s="765"/>
      <c r="T22" s="765"/>
      <c r="U22" s="765"/>
      <c r="V22" s="765"/>
      <c r="W22" s="765"/>
      <c r="X22" s="765"/>
      <c r="AA22" s="403"/>
      <c r="AB22" s="334">
        <v>9.5</v>
      </c>
      <c r="AC22" s="490" t="s">
        <v>18</v>
      </c>
      <c r="AD22" s="490" t="s">
        <v>18</v>
      </c>
      <c r="AE22" s="490" t="s">
        <v>18</v>
      </c>
      <c r="AG22" s="490" t="s">
        <v>18</v>
      </c>
      <c r="AH22" s="490" t="s">
        <v>18</v>
      </c>
      <c r="AI22" s="490" t="s">
        <v>18</v>
      </c>
      <c r="AJ22" s="403"/>
      <c r="AK22" s="403"/>
      <c r="AN22" s="103"/>
    </row>
    <row r="23" spans="1:53" ht="18" customHeight="1">
      <c r="A23" s="103">
        <f>A21+1</f>
        <v>10</v>
      </c>
      <c r="B23" s="496" t="str">
        <f t="shared" si="3"/>
        <v xml:space="preserve">  </v>
      </c>
      <c r="C23" s="379"/>
      <c r="D23" s="380"/>
      <c r="E23" s="380"/>
      <c r="F23" s="166"/>
      <c r="G23" s="496" t="str">
        <f t="shared" si="4"/>
        <v xml:space="preserve">  </v>
      </c>
      <c r="H23" s="408"/>
      <c r="I23" s="380"/>
      <c r="J23" s="380"/>
      <c r="K23" s="166"/>
      <c r="L23" s="496" t="str">
        <f t="shared" si="5"/>
        <v xml:space="preserve">  </v>
      </c>
      <c r="M23" s="479"/>
      <c r="N23" s="380"/>
      <c r="O23" s="380"/>
      <c r="P23" s="166"/>
      <c r="R23" s="765"/>
      <c r="S23" s="765"/>
      <c r="T23" s="765"/>
      <c r="U23" s="765"/>
      <c r="V23" s="765"/>
      <c r="W23" s="765"/>
      <c r="X23" s="765"/>
      <c r="AA23" s="403"/>
      <c r="AB23" s="334">
        <v>10</v>
      </c>
      <c r="AC23" s="490" t="s">
        <v>18</v>
      </c>
      <c r="AD23" s="490" t="s">
        <v>18</v>
      </c>
      <c r="AE23" s="490" t="s">
        <v>18</v>
      </c>
      <c r="AG23" s="490" t="s">
        <v>18</v>
      </c>
      <c r="AH23" s="490" t="s">
        <v>18</v>
      </c>
      <c r="AI23" s="490" t="s">
        <v>18</v>
      </c>
      <c r="AJ23" s="403"/>
      <c r="AK23" s="403"/>
      <c r="AN23" s="103"/>
    </row>
    <row r="24" spans="1:53" ht="18" customHeight="1">
      <c r="A24" s="103"/>
      <c r="B24" s="496" t="str">
        <f t="shared" si="3"/>
        <v xml:space="preserve">  </v>
      </c>
      <c r="C24" s="379"/>
      <c r="D24" s="380"/>
      <c r="E24" s="380"/>
      <c r="F24" s="166"/>
      <c r="G24" s="496" t="str">
        <f t="shared" si="4"/>
        <v xml:space="preserve">  </v>
      </c>
      <c r="H24" s="408"/>
      <c r="I24" s="380"/>
      <c r="J24" s="380"/>
      <c r="K24" s="166"/>
      <c r="L24" s="496" t="str">
        <f t="shared" si="5"/>
        <v xml:space="preserve">  </v>
      </c>
      <c r="M24" s="479"/>
      <c r="N24" s="380"/>
      <c r="O24" s="380"/>
      <c r="P24" s="165"/>
      <c r="R24" s="765"/>
      <c r="S24" s="765"/>
      <c r="T24" s="765"/>
      <c r="U24" s="765"/>
      <c r="V24" s="765"/>
      <c r="W24" s="765"/>
      <c r="X24" s="765"/>
      <c r="Y24" s="196"/>
      <c r="AA24" s="403"/>
      <c r="AB24" s="334">
        <v>10.5</v>
      </c>
      <c r="AC24" s="490" t="s">
        <v>18</v>
      </c>
      <c r="AD24" s="490" t="s">
        <v>18</v>
      </c>
      <c r="AE24" s="490" t="s">
        <v>18</v>
      </c>
      <c r="AG24" s="490" t="s">
        <v>18</v>
      </c>
      <c r="AH24" s="490" t="s">
        <v>18</v>
      </c>
      <c r="AI24" s="490" t="s">
        <v>18</v>
      </c>
      <c r="AJ24" s="403"/>
      <c r="AK24" s="403"/>
      <c r="AN24" s="103"/>
    </row>
    <row r="25" spans="1:53" ht="18" customHeight="1">
      <c r="A25" s="103">
        <f>A23+1</f>
        <v>11</v>
      </c>
      <c r="B25" s="496" t="str">
        <f t="shared" si="3"/>
        <v xml:space="preserve">  </v>
      </c>
      <c r="C25" s="379"/>
      <c r="D25" s="380"/>
      <c r="E25" s="380"/>
      <c r="F25" s="166"/>
      <c r="G25" s="496" t="str">
        <f t="shared" si="4"/>
        <v xml:space="preserve">  </v>
      </c>
      <c r="H25" s="408"/>
      <c r="I25" s="380"/>
      <c r="J25" s="380"/>
      <c r="K25" s="166"/>
      <c r="L25" s="496" t="str">
        <f t="shared" si="5"/>
        <v xml:space="preserve">  </v>
      </c>
      <c r="M25" s="479"/>
      <c r="N25" s="380"/>
      <c r="O25" s="380"/>
      <c r="P25" s="165"/>
      <c r="R25" s="765"/>
      <c r="S25" s="765"/>
      <c r="T25" s="765"/>
      <c r="U25" s="765"/>
      <c r="V25" s="765"/>
      <c r="W25" s="765"/>
      <c r="X25" s="765"/>
      <c r="Y25" s="57"/>
      <c r="AA25" s="403"/>
      <c r="AB25" s="334">
        <v>11</v>
      </c>
      <c r="AC25" s="490" t="s">
        <v>18</v>
      </c>
      <c r="AD25" s="490" t="s">
        <v>18</v>
      </c>
      <c r="AE25" s="490" t="s">
        <v>18</v>
      </c>
      <c r="AG25" s="490" t="s">
        <v>18</v>
      </c>
      <c r="AH25" s="490" t="s">
        <v>18</v>
      </c>
      <c r="AI25" s="490" t="s">
        <v>18</v>
      </c>
      <c r="AJ25" s="403"/>
      <c r="AK25" s="403"/>
      <c r="AN25" s="103"/>
    </row>
    <row r="26" spans="1:53" ht="18" customHeight="1">
      <c r="A26" s="103"/>
      <c r="B26" s="496" t="str">
        <f t="shared" si="3"/>
        <v xml:space="preserve">  </v>
      </c>
      <c r="C26" s="379"/>
      <c r="D26" s="380"/>
      <c r="E26" s="380"/>
      <c r="F26" s="166"/>
      <c r="G26" s="496" t="str">
        <f t="shared" si="4"/>
        <v xml:space="preserve">  </v>
      </c>
      <c r="H26" s="408"/>
      <c r="I26" s="380"/>
      <c r="J26" s="380"/>
      <c r="K26" s="166"/>
      <c r="L26" s="496" t="str">
        <f t="shared" si="5"/>
        <v xml:space="preserve">  </v>
      </c>
      <c r="M26" s="479"/>
      <c r="N26" s="380"/>
      <c r="O26" s="380"/>
      <c r="P26" s="165"/>
      <c r="R26" s="765"/>
      <c r="S26" s="765"/>
      <c r="T26" s="765"/>
      <c r="U26" s="765"/>
      <c r="V26" s="765"/>
      <c r="W26" s="765"/>
      <c r="X26" s="765"/>
      <c r="AA26" s="403"/>
      <c r="AB26" s="334">
        <v>11.5</v>
      </c>
      <c r="AC26" s="490" t="s">
        <v>18</v>
      </c>
      <c r="AD26" s="490" t="s">
        <v>18</v>
      </c>
      <c r="AE26" s="490" t="s">
        <v>18</v>
      </c>
      <c r="AG26" s="490" t="s">
        <v>18</v>
      </c>
      <c r="AH26" s="490" t="s">
        <v>18</v>
      </c>
      <c r="AI26" s="490" t="s">
        <v>18</v>
      </c>
      <c r="AJ26" s="403"/>
      <c r="AK26" s="403"/>
      <c r="AN26" s="103"/>
    </row>
    <row r="27" spans="1:53">
      <c r="A27" s="103">
        <f>A25+1</f>
        <v>12</v>
      </c>
      <c r="B27" s="496" t="str">
        <f t="shared" si="3"/>
        <v xml:space="preserve">  </v>
      </c>
      <c r="C27" s="379"/>
      <c r="D27" s="380"/>
      <c r="E27" s="380"/>
      <c r="F27" s="166"/>
      <c r="G27" s="496" t="str">
        <f t="shared" si="4"/>
        <v xml:space="preserve">  </v>
      </c>
      <c r="H27" s="408"/>
      <c r="I27" s="380"/>
      <c r="J27" s="380"/>
      <c r="K27" s="166"/>
      <c r="L27" s="496" t="str">
        <f t="shared" si="5"/>
        <v xml:space="preserve">  </v>
      </c>
      <c r="M27" s="479"/>
      <c r="N27" s="380"/>
      <c r="O27" s="380"/>
      <c r="P27" s="165"/>
      <c r="R27" s="765"/>
      <c r="S27" s="765"/>
      <c r="T27" s="765"/>
      <c r="U27" s="765"/>
      <c r="V27" s="765"/>
      <c r="W27" s="765"/>
      <c r="X27" s="765"/>
      <c r="AA27" s="403"/>
      <c r="AB27" s="334">
        <v>12</v>
      </c>
      <c r="AC27" s="490" t="s">
        <v>18</v>
      </c>
      <c r="AD27" s="490" t="s">
        <v>18</v>
      </c>
      <c r="AE27" s="490" t="s">
        <v>18</v>
      </c>
      <c r="AG27" s="490" t="s">
        <v>18</v>
      </c>
      <c r="AH27" s="490" t="s">
        <v>18</v>
      </c>
      <c r="AI27" s="490" t="s">
        <v>18</v>
      </c>
      <c r="AJ27" s="403"/>
      <c r="AK27" s="403"/>
      <c r="AN27" s="103"/>
      <c r="AQ27" s="349">
        <v>-6</v>
      </c>
      <c r="AR27" s="349">
        <v>-5</v>
      </c>
      <c r="AS27" s="349">
        <v>-4</v>
      </c>
      <c r="AT27" s="349">
        <v>-3</v>
      </c>
      <c r="AU27" s="349">
        <v>-2</v>
      </c>
      <c r="AV27" s="349">
        <v>-1</v>
      </c>
      <c r="AW27" s="349">
        <v>0</v>
      </c>
    </row>
    <row r="28" spans="1:53">
      <c r="A28" s="103"/>
      <c r="B28" s="496" t="str">
        <f t="shared" si="3"/>
        <v xml:space="preserve">  </v>
      </c>
      <c r="C28" s="379"/>
      <c r="D28" s="380"/>
      <c r="E28" s="380"/>
      <c r="F28" s="166"/>
      <c r="G28" s="496" t="str">
        <f t="shared" si="4"/>
        <v xml:space="preserve">  </v>
      </c>
      <c r="H28" s="408"/>
      <c r="I28" s="380"/>
      <c r="J28" s="380"/>
      <c r="K28" s="166"/>
      <c r="L28" s="496" t="str">
        <f t="shared" si="5"/>
        <v xml:space="preserve">  </v>
      </c>
      <c r="M28" s="479"/>
      <c r="N28" s="380"/>
      <c r="O28" s="380"/>
      <c r="P28" s="165"/>
      <c r="R28" s="765"/>
      <c r="S28" s="765"/>
      <c r="T28" s="765"/>
      <c r="U28" s="765"/>
      <c r="V28" s="765"/>
      <c r="W28" s="765"/>
      <c r="X28" s="765"/>
      <c r="AA28" s="403"/>
      <c r="AB28" s="334">
        <v>12.5</v>
      </c>
      <c r="AC28" s="490" t="s">
        <v>18</v>
      </c>
      <c r="AD28" s="490" t="s">
        <v>18</v>
      </c>
      <c r="AE28" s="490" t="s">
        <v>18</v>
      </c>
      <c r="AG28" s="490" t="s">
        <v>18</v>
      </c>
      <c r="AH28" s="490" t="s">
        <v>18</v>
      </c>
      <c r="AI28" s="490" t="s">
        <v>18</v>
      </c>
      <c r="AJ28" s="403"/>
      <c r="AK28" s="403"/>
      <c r="AN28" s="103"/>
    </row>
    <row r="29" spans="1:53" ht="18.75" thickBot="1">
      <c r="A29" s="103">
        <f>A27+1</f>
        <v>13</v>
      </c>
      <c r="B29" s="496" t="str">
        <f t="shared" si="3"/>
        <v xml:space="preserve">  </v>
      </c>
      <c r="C29" s="379"/>
      <c r="D29" s="380"/>
      <c r="E29" s="380"/>
      <c r="F29" s="166"/>
      <c r="G29" s="496" t="str">
        <f t="shared" si="4"/>
        <v xml:space="preserve">  </v>
      </c>
      <c r="H29" s="408"/>
      <c r="I29" s="380"/>
      <c r="J29" s="380"/>
      <c r="K29" s="166"/>
      <c r="L29" s="496" t="str">
        <f t="shared" si="5"/>
        <v xml:space="preserve">  </v>
      </c>
      <c r="M29" s="479"/>
      <c r="N29" s="380"/>
      <c r="O29" s="380"/>
      <c r="P29" s="165"/>
      <c r="R29" s="788" t="str">
        <f>"Naksatra: " &amp; AH73 &amp; CHAR(10) &amp; "Yoga: " &amp; AH74</f>
        <v xml:space="preserve">Naksatra:  
Yoga:  </v>
      </c>
      <c r="S29" s="788"/>
      <c r="T29" s="788"/>
      <c r="U29" s="788" t="s">
        <v>654</v>
      </c>
      <c r="V29" s="788"/>
      <c r="W29" s="788"/>
      <c r="X29" s="233" t="str">
        <f>AH75 &amp; CHAR(10) &amp; AH76</f>
        <v xml:space="preserve"> 
 </v>
      </c>
      <c r="AA29" s="403"/>
      <c r="AB29" s="334">
        <v>13</v>
      </c>
      <c r="AC29" s="490" t="s">
        <v>18</v>
      </c>
      <c r="AD29" s="490" t="s">
        <v>18</v>
      </c>
      <c r="AE29" s="490" t="s">
        <v>18</v>
      </c>
      <c r="AG29" s="490" t="s">
        <v>18</v>
      </c>
      <c r="AH29" s="490" t="s">
        <v>18</v>
      </c>
      <c r="AI29" s="490" t="s">
        <v>18</v>
      </c>
      <c r="AJ29" s="403"/>
      <c r="AK29" s="403"/>
      <c r="AN29" s="103"/>
      <c r="AP29" s="237"/>
      <c r="AQ29" s="89">
        <v>1</v>
      </c>
      <c r="AR29" s="89">
        <v>2</v>
      </c>
      <c r="AS29" s="89">
        <v>3</v>
      </c>
      <c r="AT29" s="89">
        <v>4</v>
      </c>
      <c r="AU29" s="89">
        <v>5</v>
      </c>
      <c r="AV29" s="89">
        <v>6</v>
      </c>
      <c r="AW29" s="89">
        <v>7</v>
      </c>
    </row>
    <row r="30" spans="1:53">
      <c r="A30" s="103"/>
      <c r="B30" s="496" t="str">
        <f t="shared" si="3"/>
        <v xml:space="preserve">  </v>
      </c>
      <c r="C30" s="379"/>
      <c r="D30" s="380"/>
      <c r="E30" s="380"/>
      <c r="F30" s="166"/>
      <c r="G30" s="496" t="str">
        <f t="shared" si="4"/>
        <v xml:space="preserve">  </v>
      </c>
      <c r="H30" s="408"/>
      <c r="I30" s="380"/>
      <c r="J30" s="380"/>
      <c r="K30" s="166"/>
      <c r="L30" s="496" t="str">
        <f t="shared" si="5"/>
        <v xml:space="preserve">  </v>
      </c>
      <c r="M30" s="477"/>
      <c r="N30" s="477"/>
      <c r="O30" s="477"/>
      <c r="P30" s="166"/>
      <c r="R30" s="789" t="str">
        <f ca="1">VLOOKUP(AY9,$AP$6:$AQ$17,2,FALSE)</f>
        <v>Dezembro</v>
      </c>
      <c r="S30" s="790"/>
      <c r="T30" s="790"/>
      <c r="U30" s="790"/>
      <c r="V30" s="790"/>
      <c r="W30" s="790"/>
      <c r="X30" s="791"/>
      <c r="AA30" s="403"/>
      <c r="AB30" s="334">
        <v>13.5</v>
      </c>
      <c r="AC30" s="490" t="s">
        <v>18</v>
      </c>
      <c r="AD30" s="490" t="s">
        <v>18</v>
      </c>
      <c r="AE30" s="490" t="s">
        <v>18</v>
      </c>
      <c r="AG30" s="490" t="s">
        <v>18</v>
      </c>
      <c r="AH30" s="490" t="s">
        <v>18</v>
      </c>
      <c r="AI30" s="490" t="s">
        <v>18</v>
      </c>
      <c r="AJ30" s="403"/>
      <c r="AK30" s="403"/>
      <c r="AN30" s="103"/>
      <c r="AO30" s="103"/>
      <c r="AP30" s="382"/>
      <c r="AQ30" s="232">
        <f>AY9</f>
        <v>12</v>
      </c>
      <c r="AR30" s="226"/>
      <c r="AS30" s="226"/>
      <c r="AT30" s="226"/>
      <c r="AU30" s="226"/>
      <c r="AV30" s="226"/>
      <c r="AW30" s="226"/>
      <c r="BA30" s="103"/>
    </row>
    <row r="31" spans="1:53">
      <c r="A31" s="103">
        <f>A29+1</f>
        <v>14</v>
      </c>
      <c r="B31" s="496" t="str">
        <f t="shared" si="3"/>
        <v xml:space="preserve">  </v>
      </c>
      <c r="C31" s="379"/>
      <c r="D31" s="380"/>
      <c r="E31" s="380"/>
      <c r="F31" s="166"/>
      <c r="G31" s="496" t="str">
        <f t="shared" si="4"/>
        <v xml:space="preserve">  </v>
      </c>
      <c r="H31" s="408"/>
      <c r="I31" s="380"/>
      <c r="J31" s="380"/>
      <c r="K31" s="166"/>
      <c r="L31" s="496" t="str">
        <f t="shared" si="5"/>
        <v xml:space="preserve">  </v>
      </c>
      <c r="M31" s="479"/>
      <c r="N31" s="479"/>
      <c r="O31" s="479"/>
      <c r="P31" s="166"/>
      <c r="R31" s="213" t="str">
        <f ca="1">'GPlan-Translations'!$C$160</f>
        <v>S</v>
      </c>
      <c r="S31" s="79" t="str">
        <f ca="1">'GPlan-Translations'!$C$161</f>
        <v>T</v>
      </c>
      <c r="T31" s="79" t="str">
        <f ca="1">'GPlan-Translations'!$C$162</f>
        <v>Q</v>
      </c>
      <c r="U31" s="79" t="str">
        <f ca="1">'GPlan-Translations'!$C$163</f>
        <v>Q</v>
      </c>
      <c r="V31" s="79" t="str">
        <f ca="1">'GPlan-Translations'!$C$164</f>
        <v>S</v>
      </c>
      <c r="W31" s="383" t="str">
        <f ca="1">'GPlan-Translations'!$C$165</f>
        <v>S</v>
      </c>
      <c r="X31" s="384" t="str">
        <f ca="1">'GPlan-Translations'!$C$159</f>
        <v>D</v>
      </c>
      <c r="AA31" s="403"/>
      <c r="AB31" s="334">
        <v>14</v>
      </c>
      <c r="AC31" s="490" t="s">
        <v>18</v>
      </c>
      <c r="AD31" s="490" t="s">
        <v>18</v>
      </c>
      <c r="AE31" s="490" t="s">
        <v>18</v>
      </c>
      <c r="AG31" s="490" t="s">
        <v>18</v>
      </c>
      <c r="AH31" s="490" t="s">
        <v>18</v>
      </c>
      <c r="AI31" s="490" t="s">
        <v>18</v>
      </c>
      <c r="AJ31" s="403"/>
      <c r="AK31" s="403"/>
      <c r="AN31" s="103"/>
      <c r="AO31" s="103"/>
      <c r="AP31" s="385" t="s">
        <v>665</v>
      </c>
      <c r="AQ31" s="80" t="str">
        <f t="shared" ref="AQ31:AW31" ca="1" si="6">R31</f>
        <v>S</v>
      </c>
      <c r="AR31" s="81" t="str">
        <f t="shared" ca="1" si="6"/>
        <v>T</v>
      </c>
      <c r="AS31" s="81" t="str">
        <f t="shared" ca="1" si="6"/>
        <v>Q</v>
      </c>
      <c r="AT31" s="81" t="str">
        <f t="shared" ca="1" si="6"/>
        <v>Q</v>
      </c>
      <c r="AU31" s="81" t="str">
        <f t="shared" ca="1" si="6"/>
        <v>S</v>
      </c>
      <c r="AV31" s="219" t="str">
        <f t="shared" ca="1" si="6"/>
        <v>S</v>
      </c>
      <c r="AW31" s="83" t="str">
        <f t="shared" ca="1" si="6"/>
        <v>D</v>
      </c>
    </row>
    <row r="32" spans="1:53" ht="1.5" customHeight="1">
      <c r="A32" s="103"/>
      <c r="B32" s="496" t="str">
        <f t="shared" si="3"/>
        <v xml:space="preserve">  </v>
      </c>
      <c r="C32" s="397"/>
      <c r="D32" s="398"/>
      <c r="E32" s="398"/>
      <c r="F32" s="399"/>
      <c r="G32" s="496" t="str">
        <f t="shared" si="4"/>
        <v xml:space="preserve">  </v>
      </c>
      <c r="H32" s="317"/>
      <c r="I32" s="398"/>
      <c r="J32" s="398"/>
      <c r="K32" s="399"/>
      <c r="L32" s="496" t="str">
        <f t="shared" si="5"/>
        <v xml:space="preserve">  </v>
      </c>
      <c r="M32" s="317"/>
      <c r="N32" s="317"/>
      <c r="O32" s="317"/>
      <c r="P32" s="399"/>
      <c r="R32" s="217"/>
      <c r="S32" s="218"/>
      <c r="T32" s="79"/>
      <c r="U32" s="79"/>
      <c r="V32" s="79"/>
      <c r="W32" s="213"/>
      <c r="X32" s="212"/>
      <c r="AA32" s="403"/>
      <c r="AB32" s="403"/>
      <c r="AC32" s="490" t="s">
        <v>18</v>
      </c>
      <c r="AD32" s="490" t="s">
        <v>18</v>
      </c>
      <c r="AE32" s="490" t="s">
        <v>18</v>
      </c>
      <c r="AG32" s="490" t="s">
        <v>18</v>
      </c>
      <c r="AH32" s="490" t="s">
        <v>18</v>
      </c>
      <c r="AI32" s="490" t="s">
        <v>18</v>
      </c>
      <c r="AJ32" s="403"/>
      <c r="AK32" s="403"/>
      <c r="AN32" s="103"/>
      <c r="AO32" s="103"/>
      <c r="AP32" s="228"/>
      <c r="AQ32" s="211"/>
      <c r="AR32" s="79"/>
      <c r="AS32" s="79"/>
      <c r="AT32" s="79"/>
      <c r="AU32" s="79"/>
      <c r="AV32" s="210"/>
      <c r="AW32" s="209"/>
    </row>
    <row r="33" spans="1:51">
      <c r="A33" s="103"/>
      <c r="B33" s="496" t="str">
        <f t="shared" si="3"/>
        <v xml:space="preserve">  </v>
      </c>
      <c r="C33" s="208"/>
      <c r="D33" s="176"/>
      <c r="E33" s="176"/>
      <c r="F33" s="166"/>
      <c r="G33" s="496" t="str">
        <f t="shared" si="4"/>
        <v xml:space="preserve">  </v>
      </c>
      <c r="H33" s="407"/>
      <c r="I33" s="176"/>
      <c r="J33" s="176"/>
      <c r="K33" s="166"/>
      <c r="L33" s="496" t="str">
        <f t="shared" si="5"/>
        <v xml:space="preserve">  </v>
      </c>
      <c r="M33" s="478"/>
      <c r="N33" s="478"/>
      <c r="O33" s="478"/>
      <c r="P33" s="166"/>
      <c r="R33" s="206">
        <f>IF(AN33="-",IF(AN41="-","",AN41),AN33)</f>
        <v>43465</v>
      </c>
      <c r="S33" s="207" t="str">
        <f>IF(AO33="-",IF(AO41="-","",AO41),AO33)</f>
        <v/>
      </c>
      <c r="T33" s="207" t="str">
        <f>IF($AY$12=AS29,$AY$10,IF(AO33="-","",AO33+1))</f>
        <v/>
      </c>
      <c r="U33" s="207" t="str">
        <f>IF($AY$12=AT29,$AY$10,IF(T33="","",T33+1))</f>
        <v/>
      </c>
      <c r="V33" s="207" t="str">
        <f>IF($AY$12=AU29,$AY$10,IF(U33="","",U33+1))</f>
        <v/>
      </c>
      <c r="W33" s="206">
        <f>IF($AY$12=AV29,$AY$10,IF(V33="","",V33+1))</f>
        <v>43435</v>
      </c>
      <c r="X33" s="205">
        <f>IF($AY$12=AW29,$AY$10,IF(W33="","",W33+1))</f>
        <v>43436</v>
      </c>
      <c r="AA33" s="403"/>
      <c r="AB33" s="334">
        <v>14.5</v>
      </c>
      <c r="AC33" s="490" t="s">
        <v>18</v>
      </c>
      <c r="AD33" s="490" t="s">
        <v>18</v>
      </c>
      <c r="AE33" s="490" t="s">
        <v>18</v>
      </c>
      <c r="AG33" s="490" t="s">
        <v>18</v>
      </c>
      <c r="AH33" s="490" t="s">
        <v>18</v>
      </c>
      <c r="AI33" s="490" t="s">
        <v>18</v>
      </c>
      <c r="AJ33" s="403"/>
      <c r="AK33" s="349">
        <v>35</v>
      </c>
      <c r="AL33" s="349">
        <v>0</v>
      </c>
      <c r="AN33" s="386" t="str">
        <f>IF($AY$12=AQ29,$AY$10,"-")</f>
        <v>-</v>
      </c>
      <c r="AO33" s="386" t="str">
        <f>IF($AY$12=AR29,$AY$10,IF(AN33="-","-",AN33+1))</f>
        <v>-</v>
      </c>
      <c r="AP33" s="350" t="str">
        <f>IF(X33=$U$16,1,"")</f>
        <v/>
      </c>
      <c r="AQ33" s="387"/>
      <c r="AR33" s="388"/>
      <c r="AS33" s="89"/>
      <c r="AT33" s="89"/>
      <c r="AU33" s="89"/>
      <c r="AV33" s="204"/>
      <c r="AW33" s="91"/>
      <c r="AY33" s="389" t="s">
        <v>18</v>
      </c>
    </row>
    <row r="34" spans="1:51" ht="1.5" customHeight="1">
      <c r="A34" s="103"/>
      <c r="B34" s="496" t="str">
        <f t="shared" si="3"/>
        <v xml:space="preserve">  </v>
      </c>
      <c r="C34" s="397"/>
      <c r="D34" s="398"/>
      <c r="E34" s="398"/>
      <c r="F34" s="399"/>
      <c r="G34" s="496" t="str">
        <f t="shared" si="4"/>
        <v xml:space="preserve">  </v>
      </c>
      <c r="H34" s="317"/>
      <c r="I34" s="398"/>
      <c r="J34" s="398"/>
      <c r="K34" s="399"/>
      <c r="L34" s="496" t="str">
        <f t="shared" si="5"/>
        <v xml:space="preserve">  </v>
      </c>
      <c r="M34" s="317"/>
      <c r="N34" s="317"/>
      <c r="O34" s="317"/>
      <c r="P34" s="399"/>
      <c r="R34" s="213"/>
      <c r="S34" s="79"/>
      <c r="T34" s="79"/>
      <c r="U34" s="79"/>
      <c r="V34" s="79"/>
      <c r="W34" s="213"/>
      <c r="X34" s="212"/>
      <c r="AA34" s="403"/>
      <c r="AB34" s="403"/>
      <c r="AC34" s="490" t="s">
        <v>18</v>
      </c>
      <c r="AD34" s="490" t="s">
        <v>18</v>
      </c>
      <c r="AE34" s="490" t="s">
        <v>18</v>
      </c>
      <c r="AG34" s="490" t="s">
        <v>18</v>
      </c>
      <c r="AH34" s="490" t="s">
        <v>18</v>
      </c>
      <c r="AI34" s="490" t="s">
        <v>18</v>
      </c>
      <c r="AJ34" s="403"/>
      <c r="AK34" s="403"/>
      <c r="AN34" s="103"/>
      <c r="AO34" s="103"/>
      <c r="AP34" s="228"/>
      <c r="AQ34" s="211"/>
      <c r="AR34" s="79"/>
      <c r="AS34" s="79"/>
      <c r="AT34" s="79"/>
      <c r="AU34" s="79"/>
      <c r="AV34" s="210"/>
      <c r="AW34" s="209"/>
    </row>
    <row r="35" spans="1:51" ht="18" customHeight="1">
      <c r="A35" s="103">
        <f>A31+1</f>
        <v>15</v>
      </c>
      <c r="B35" s="496" t="str">
        <f t="shared" si="3"/>
        <v xml:space="preserve">  </v>
      </c>
      <c r="C35" s="208"/>
      <c r="D35" s="176"/>
      <c r="E35" s="176"/>
      <c r="F35" s="166"/>
      <c r="G35" s="496" t="str">
        <f t="shared" si="4"/>
        <v xml:space="preserve">  </v>
      </c>
      <c r="H35" s="407"/>
      <c r="I35" s="176"/>
      <c r="J35" s="176"/>
      <c r="K35" s="166"/>
      <c r="L35" s="496" t="str">
        <f t="shared" si="5"/>
        <v xml:space="preserve">  </v>
      </c>
      <c r="M35" s="478"/>
      <c r="N35" s="478"/>
      <c r="O35" s="478"/>
      <c r="P35" s="166"/>
      <c r="R35" s="206">
        <f>X33+1</f>
        <v>43437</v>
      </c>
      <c r="S35" s="207">
        <f t="shared" ref="S35:X35" si="7">R35+1</f>
        <v>43438</v>
      </c>
      <c r="T35" s="207">
        <f t="shared" si="7"/>
        <v>43439</v>
      </c>
      <c r="U35" s="207">
        <f t="shared" si="7"/>
        <v>43440</v>
      </c>
      <c r="V35" s="207">
        <f t="shared" si="7"/>
        <v>43441</v>
      </c>
      <c r="W35" s="206">
        <f t="shared" si="7"/>
        <v>43442</v>
      </c>
      <c r="X35" s="205">
        <f t="shared" si="7"/>
        <v>43443</v>
      </c>
      <c r="AA35" s="403"/>
      <c r="AB35" s="334">
        <v>15</v>
      </c>
      <c r="AC35" s="490" t="s">
        <v>18</v>
      </c>
      <c r="AD35" s="490" t="s">
        <v>18</v>
      </c>
      <c r="AE35" s="490" t="s">
        <v>18</v>
      </c>
      <c r="AG35" s="490" t="s">
        <v>18</v>
      </c>
      <c r="AH35" s="490" t="s">
        <v>18</v>
      </c>
      <c r="AI35" s="490" t="s">
        <v>18</v>
      </c>
      <c r="AJ35" s="403"/>
      <c r="AK35" s="403"/>
      <c r="AL35" s="349">
        <v>7</v>
      </c>
      <c r="AN35" s="103"/>
      <c r="AO35" s="103"/>
      <c r="AP35" s="215" t="str">
        <f>IF(X35=$U$16,1,"")</f>
        <v/>
      </c>
      <c r="AQ35" s="88"/>
      <c r="AR35" s="89"/>
      <c r="AS35" s="89"/>
      <c r="AT35" s="89"/>
      <c r="AU35" s="89"/>
      <c r="AV35" s="204"/>
      <c r="AW35" s="91"/>
    </row>
    <row r="36" spans="1:51" ht="1.5" customHeight="1">
      <c r="A36" s="103"/>
      <c r="B36" s="496" t="str">
        <f t="shared" si="3"/>
        <v xml:space="preserve">  </v>
      </c>
      <c r="C36" s="397"/>
      <c r="D36" s="398"/>
      <c r="E36" s="398"/>
      <c r="F36" s="399"/>
      <c r="G36" s="496" t="str">
        <f t="shared" si="4"/>
        <v xml:space="preserve">  </v>
      </c>
      <c r="H36" s="317"/>
      <c r="I36" s="398"/>
      <c r="J36" s="398"/>
      <c r="K36" s="399"/>
      <c r="L36" s="496" t="str">
        <f t="shared" si="5"/>
        <v xml:space="preserve">  </v>
      </c>
      <c r="M36" s="317"/>
      <c r="N36" s="317"/>
      <c r="O36" s="317"/>
      <c r="P36" s="399"/>
      <c r="R36" s="213"/>
      <c r="S36" s="218"/>
      <c r="T36" s="218"/>
      <c r="U36" s="218"/>
      <c r="V36" s="218"/>
      <c r="W36" s="217"/>
      <c r="X36" s="216"/>
      <c r="AA36" s="403"/>
      <c r="AB36" s="403"/>
      <c r="AC36" s="490" t="s">
        <v>18</v>
      </c>
      <c r="AD36" s="490" t="s">
        <v>18</v>
      </c>
      <c r="AE36" s="490" t="s">
        <v>18</v>
      </c>
      <c r="AG36" s="490" t="s">
        <v>18</v>
      </c>
      <c r="AH36" s="490" t="s">
        <v>18</v>
      </c>
      <c r="AI36" s="490" t="s">
        <v>18</v>
      </c>
      <c r="AJ36" s="403"/>
      <c r="AK36" s="403"/>
      <c r="AN36" s="103"/>
      <c r="AO36" s="103"/>
      <c r="AP36" s="228"/>
      <c r="AQ36" s="211"/>
      <c r="AR36" s="79"/>
      <c r="AS36" s="79"/>
      <c r="AT36" s="79"/>
      <c r="AU36" s="79"/>
      <c r="AV36" s="210"/>
      <c r="AW36" s="209"/>
    </row>
    <row r="37" spans="1:51">
      <c r="A37" s="103"/>
      <c r="B37" s="496" t="str">
        <f t="shared" si="3"/>
        <v xml:space="preserve">  </v>
      </c>
      <c r="C37" s="208"/>
      <c r="D37" s="176"/>
      <c r="E37" s="176"/>
      <c r="F37" s="166"/>
      <c r="G37" s="496" t="str">
        <f t="shared" si="4"/>
        <v xml:space="preserve">  </v>
      </c>
      <c r="H37" s="407"/>
      <c r="I37" s="176"/>
      <c r="J37" s="176"/>
      <c r="K37" s="166"/>
      <c r="L37" s="496" t="str">
        <f t="shared" si="5"/>
        <v xml:space="preserve">  </v>
      </c>
      <c r="M37" s="478"/>
      <c r="N37" s="478"/>
      <c r="O37" s="478"/>
      <c r="P37" s="166"/>
      <c r="R37" s="206">
        <f>X35+1</f>
        <v>43444</v>
      </c>
      <c r="S37" s="207">
        <f t="shared" ref="S37:X37" si="8">R37+1</f>
        <v>43445</v>
      </c>
      <c r="T37" s="207">
        <f t="shared" si="8"/>
        <v>43446</v>
      </c>
      <c r="U37" s="207">
        <f t="shared" si="8"/>
        <v>43447</v>
      </c>
      <c r="V37" s="207">
        <f t="shared" si="8"/>
        <v>43448</v>
      </c>
      <c r="W37" s="206">
        <f t="shared" si="8"/>
        <v>43449</v>
      </c>
      <c r="X37" s="205">
        <f t="shared" si="8"/>
        <v>43450</v>
      </c>
      <c r="AA37" s="403"/>
      <c r="AB37" s="334">
        <v>15.5</v>
      </c>
      <c r="AC37" s="490" t="s">
        <v>18</v>
      </c>
      <c r="AD37" s="490" t="s">
        <v>18</v>
      </c>
      <c r="AE37" s="490" t="s">
        <v>18</v>
      </c>
      <c r="AG37" s="490" t="s">
        <v>18</v>
      </c>
      <c r="AH37" s="490" t="s">
        <v>18</v>
      </c>
      <c r="AI37" s="490" t="s">
        <v>18</v>
      </c>
      <c r="AJ37" s="403"/>
      <c r="AK37" s="403"/>
      <c r="AL37" s="349">
        <v>14</v>
      </c>
      <c r="AN37" s="103"/>
      <c r="AO37" s="103"/>
      <c r="AP37" s="215" t="str">
        <f>IF(X37=$U$16,1,"")</f>
        <v/>
      </c>
      <c r="AQ37" s="88"/>
      <c r="AR37" s="89"/>
      <c r="AS37" s="89"/>
      <c r="AT37" s="89"/>
      <c r="AU37" s="89"/>
      <c r="AV37" s="204"/>
      <c r="AW37" s="91"/>
    </row>
    <row r="38" spans="1:51" ht="1.5" customHeight="1">
      <c r="A38" s="103"/>
      <c r="B38" s="496" t="str">
        <f t="shared" si="3"/>
        <v xml:space="preserve">  </v>
      </c>
      <c r="C38" s="397"/>
      <c r="D38" s="398"/>
      <c r="E38" s="398"/>
      <c r="F38" s="399"/>
      <c r="G38" s="496" t="str">
        <f t="shared" si="4"/>
        <v xml:space="preserve">  </v>
      </c>
      <c r="H38" s="317"/>
      <c r="I38" s="398"/>
      <c r="J38" s="398"/>
      <c r="K38" s="399"/>
      <c r="L38" s="496" t="str">
        <f t="shared" si="5"/>
        <v xml:space="preserve">  </v>
      </c>
      <c r="M38" s="317"/>
      <c r="N38" s="317"/>
      <c r="O38" s="317"/>
      <c r="P38" s="399"/>
      <c r="R38" s="213"/>
      <c r="S38" s="218"/>
      <c r="T38" s="218"/>
      <c r="U38" s="218"/>
      <c r="V38" s="218"/>
      <c r="W38" s="217"/>
      <c r="X38" s="216"/>
      <c r="AA38" s="403"/>
      <c r="AB38" s="403"/>
      <c r="AC38" s="490" t="s">
        <v>18</v>
      </c>
      <c r="AD38" s="490" t="s">
        <v>18</v>
      </c>
      <c r="AE38" s="490" t="s">
        <v>18</v>
      </c>
      <c r="AG38" s="490" t="s">
        <v>18</v>
      </c>
      <c r="AH38" s="490" t="s">
        <v>18</v>
      </c>
      <c r="AI38" s="490" t="s">
        <v>18</v>
      </c>
      <c r="AJ38" s="403"/>
      <c r="AK38" s="403"/>
      <c r="AN38" s="103"/>
      <c r="AO38" s="103"/>
      <c r="AP38" s="228"/>
      <c r="AQ38" s="211"/>
      <c r="AR38" s="79"/>
      <c r="AS38" s="79"/>
      <c r="AT38" s="79"/>
      <c r="AU38" s="79"/>
      <c r="AV38" s="210"/>
      <c r="AW38" s="209"/>
    </row>
    <row r="39" spans="1:51">
      <c r="A39" s="103">
        <f>A35+1</f>
        <v>16</v>
      </c>
      <c r="B39" s="496" t="str">
        <f t="shared" si="3"/>
        <v xml:space="preserve">  </v>
      </c>
      <c r="C39" s="208"/>
      <c r="D39" s="176"/>
      <c r="E39" s="176"/>
      <c r="F39" s="166"/>
      <c r="G39" s="496" t="str">
        <f t="shared" si="4"/>
        <v xml:space="preserve">  </v>
      </c>
      <c r="H39" s="407"/>
      <c r="I39" s="176"/>
      <c r="J39" s="176"/>
      <c r="K39" s="166"/>
      <c r="L39" s="496" t="str">
        <f t="shared" si="5"/>
        <v xml:space="preserve">  </v>
      </c>
      <c r="M39" s="478"/>
      <c r="N39" s="478"/>
      <c r="O39" s="478"/>
      <c r="P39" s="166"/>
      <c r="R39" s="206">
        <f>X37+1</f>
        <v>43451</v>
      </c>
      <c r="S39" s="207">
        <f t="shared" ref="S39:X39" si="9">R39+1</f>
        <v>43452</v>
      </c>
      <c r="T39" s="207">
        <f t="shared" si="9"/>
        <v>43453</v>
      </c>
      <c r="U39" s="207">
        <f t="shared" si="9"/>
        <v>43454</v>
      </c>
      <c r="V39" s="207">
        <f t="shared" si="9"/>
        <v>43455</v>
      </c>
      <c r="W39" s="206">
        <f t="shared" si="9"/>
        <v>43456</v>
      </c>
      <c r="X39" s="205">
        <f t="shared" si="9"/>
        <v>43457</v>
      </c>
      <c r="AA39" s="403"/>
      <c r="AB39" s="334">
        <v>16</v>
      </c>
      <c r="AC39" s="490" t="s">
        <v>18</v>
      </c>
      <c r="AD39" s="490" t="s">
        <v>18</v>
      </c>
      <c r="AE39" s="490" t="s">
        <v>18</v>
      </c>
      <c r="AG39" s="490" t="s">
        <v>18</v>
      </c>
      <c r="AH39" s="490" t="s">
        <v>18</v>
      </c>
      <c r="AI39" s="490" t="s">
        <v>18</v>
      </c>
      <c r="AJ39" s="403"/>
      <c r="AK39" s="403"/>
      <c r="AL39" s="349">
        <v>21</v>
      </c>
      <c r="AN39" s="103"/>
      <c r="AO39" s="103"/>
      <c r="AP39" s="215" t="str">
        <f>IF(X39=$U$16,1,"")</f>
        <v/>
      </c>
      <c r="AQ39" s="88"/>
      <c r="AR39" s="89"/>
      <c r="AS39" s="89"/>
      <c r="AT39" s="89"/>
      <c r="AU39" s="89"/>
      <c r="AV39" s="204"/>
      <c r="AW39" s="91"/>
    </row>
    <row r="40" spans="1:51" ht="1.5" customHeight="1">
      <c r="A40" s="103"/>
      <c r="B40" s="496" t="str">
        <f t="shared" si="3"/>
        <v xml:space="preserve">  </v>
      </c>
      <c r="C40" s="397"/>
      <c r="D40" s="398"/>
      <c r="E40" s="398"/>
      <c r="F40" s="399"/>
      <c r="G40" s="496" t="str">
        <f t="shared" si="4"/>
        <v xml:space="preserve">  </v>
      </c>
      <c r="H40" s="317"/>
      <c r="I40" s="398"/>
      <c r="J40" s="398"/>
      <c r="K40" s="399"/>
      <c r="L40" s="496" t="str">
        <f t="shared" si="5"/>
        <v xml:space="preserve">  </v>
      </c>
      <c r="M40" s="317"/>
      <c r="N40" s="317"/>
      <c r="O40" s="317"/>
      <c r="P40" s="399"/>
      <c r="R40" s="217"/>
      <c r="S40" s="218"/>
      <c r="T40" s="218"/>
      <c r="U40" s="218"/>
      <c r="V40" s="218"/>
      <c r="W40" s="217"/>
      <c r="X40" s="216"/>
      <c r="AA40" s="403"/>
      <c r="AB40" s="403"/>
      <c r="AC40" s="490" t="s">
        <v>18</v>
      </c>
      <c r="AD40" s="490" t="s">
        <v>18</v>
      </c>
      <c r="AE40" s="490" t="s">
        <v>18</v>
      </c>
      <c r="AG40" s="490" t="s">
        <v>18</v>
      </c>
      <c r="AH40" s="490" t="s">
        <v>18</v>
      </c>
      <c r="AI40" s="490" t="s">
        <v>18</v>
      </c>
      <c r="AJ40" s="403"/>
      <c r="AK40" s="403"/>
      <c r="AL40">
        <v>28</v>
      </c>
      <c r="AN40" s="103"/>
      <c r="AO40" s="103"/>
      <c r="AP40" s="228"/>
      <c r="AQ40" s="211"/>
      <c r="AR40" s="79"/>
      <c r="AS40" s="79"/>
      <c r="AT40" s="79"/>
      <c r="AU40" s="79"/>
      <c r="AV40" s="210"/>
      <c r="AW40" s="209"/>
    </row>
    <row r="41" spans="1:51">
      <c r="A41" s="103"/>
      <c r="B41" s="496" t="str">
        <f t="shared" si="3"/>
        <v xml:space="preserve">  </v>
      </c>
      <c r="C41" s="208"/>
      <c r="D41" s="176"/>
      <c r="E41" s="176"/>
      <c r="F41" s="166"/>
      <c r="G41" s="496" t="str">
        <f t="shared" si="4"/>
        <v xml:space="preserve">  </v>
      </c>
      <c r="H41" s="407"/>
      <c r="I41" s="176"/>
      <c r="J41" s="176"/>
      <c r="K41" s="166"/>
      <c r="L41" s="496" t="str">
        <f t="shared" si="5"/>
        <v xml:space="preserve">  </v>
      </c>
      <c r="M41" s="478"/>
      <c r="N41" s="478"/>
      <c r="O41" s="478"/>
      <c r="P41" s="166"/>
      <c r="R41" s="206">
        <f>IF(X39="","",IF(X39+1&gt;$AY$11,"",X39+1))</f>
        <v>43458</v>
      </c>
      <c r="S41" s="207">
        <f t="shared" ref="S41:X41" si="10">IF(R41="","",IF(R41+1&gt;$AY$11,"",R41+1))</f>
        <v>43459</v>
      </c>
      <c r="T41" s="207">
        <f t="shared" si="10"/>
        <v>43460</v>
      </c>
      <c r="U41" s="207">
        <f t="shared" si="10"/>
        <v>43461</v>
      </c>
      <c r="V41" s="207">
        <f t="shared" si="10"/>
        <v>43462</v>
      </c>
      <c r="W41" s="206">
        <f t="shared" si="10"/>
        <v>43463</v>
      </c>
      <c r="X41" s="205">
        <f t="shared" si="10"/>
        <v>43464</v>
      </c>
      <c r="AA41" s="403"/>
      <c r="AB41" s="334">
        <v>16.5</v>
      </c>
      <c r="AC41" s="490" t="s">
        <v>18</v>
      </c>
      <c r="AD41" s="490" t="s">
        <v>18</v>
      </c>
      <c r="AE41" s="490" t="s">
        <v>18</v>
      </c>
      <c r="AG41" s="490" t="s">
        <v>18</v>
      </c>
      <c r="AH41" s="490" t="s">
        <v>18</v>
      </c>
      <c r="AI41" s="490" t="s">
        <v>18</v>
      </c>
      <c r="AJ41" s="403"/>
      <c r="AK41" s="403"/>
      <c r="AL41" s="349">
        <v>28</v>
      </c>
      <c r="AN41" s="386">
        <f>IF(X41="","",IF(X41+1&gt;$AY$11,"",X41+1))</f>
        <v>43465</v>
      </c>
      <c r="AO41" s="386" t="str">
        <f>IF(AN41="","",IF(AN41+1&gt;$AY$11,"",AN41+1))</f>
        <v/>
      </c>
      <c r="AP41" s="215" t="str">
        <f>IF(X41=$U$16,1,IF(X41="",IF(X47=$U$16,1,""),""))</f>
        <v/>
      </c>
      <c r="AQ41" s="88"/>
      <c r="AR41" s="89"/>
      <c r="AS41" s="89"/>
      <c r="AT41" s="89"/>
      <c r="AU41" s="89"/>
      <c r="AV41" s="204"/>
      <c r="AW41" s="91"/>
    </row>
    <row r="42" spans="1:51" ht="1.5" customHeight="1" thickBot="1">
      <c r="A42" s="103"/>
      <c r="B42" s="496" t="str">
        <f t="shared" si="3"/>
        <v xml:space="preserve">  </v>
      </c>
      <c r="C42" s="397"/>
      <c r="D42" s="398"/>
      <c r="E42" s="398"/>
      <c r="F42" s="399"/>
      <c r="G42" s="496" t="str">
        <f t="shared" si="4"/>
        <v xml:space="preserve">  </v>
      </c>
      <c r="H42" s="317"/>
      <c r="I42" s="398"/>
      <c r="J42" s="398"/>
      <c r="K42" s="399"/>
      <c r="L42" s="496" t="str">
        <f t="shared" si="5"/>
        <v xml:space="preserve">  </v>
      </c>
      <c r="M42" s="317"/>
      <c r="N42" s="317"/>
      <c r="O42" s="317"/>
      <c r="P42" s="399"/>
      <c r="R42" s="230"/>
      <c r="S42" s="231"/>
      <c r="T42" s="231"/>
      <c r="U42" s="231"/>
      <c r="V42" s="231"/>
      <c r="W42" s="230"/>
      <c r="X42" s="229"/>
      <c r="AA42" s="403"/>
      <c r="AB42" s="403"/>
      <c r="AC42" s="490" t="s">
        <v>18</v>
      </c>
      <c r="AD42" s="490" t="s">
        <v>18</v>
      </c>
      <c r="AE42" s="490" t="s">
        <v>18</v>
      </c>
      <c r="AG42" s="490" t="s">
        <v>18</v>
      </c>
      <c r="AH42" s="490" t="s">
        <v>18</v>
      </c>
      <c r="AI42" s="490" t="s">
        <v>18</v>
      </c>
      <c r="AJ42" s="403"/>
      <c r="AK42" s="403"/>
      <c r="AN42" s="103"/>
      <c r="AO42" s="103"/>
      <c r="AP42" s="228"/>
      <c r="AQ42" s="211"/>
      <c r="AR42" s="79"/>
      <c r="AS42" s="79"/>
      <c r="AT42" s="79"/>
      <c r="AU42" s="79"/>
      <c r="AV42" s="210"/>
      <c r="AW42" s="209"/>
    </row>
    <row r="43" spans="1:51" ht="18" customHeight="1">
      <c r="A43" s="103">
        <f>A39+1</f>
        <v>17</v>
      </c>
      <c r="B43" s="496" t="str">
        <f t="shared" si="3"/>
        <v xml:space="preserve">  </v>
      </c>
      <c r="C43" s="220"/>
      <c r="D43" s="103"/>
      <c r="E43" s="103"/>
      <c r="F43" s="177"/>
      <c r="G43" s="496" t="str">
        <f t="shared" si="4"/>
        <v xml:space="preserve">  </v>
      </c>
      <c r="I43" s="103"/>
      <c r="J43" s="103"/>
      <c r="K43" s="177"/>
      <c r="L43" s="496" t="str">
        <f t="shared" si="5"/>
        <v xml:space="preserve">  </v>
      </c>
      <c r="M43" s="480"/>
      <c r="N43" s="480"/>
      <c r="O43" s="480"/>
      <c r="P43" s="177"/>
      <c r="R43" s="789" t="str">
        <f ca="1">VLOOKUP(AZ9,$AP$6:$AQ$17,2,FALSE)</f>
        <v>Janeiro</v>
      </c>
      <c r="S43" s="790"/>
      <c r="T43" s="790"/>
      <c r="U43" s="790"/>
      <c r="V43" s="790"/>
      <c r="W43" s="790"/>
      <c r="X43" s="791"/>
      <c r="AA43" s="403"/>
      <c r="AB43" s="334">
        <v>17</v>
      </c>
      <c r="AC43" s="490" t="s">
        <v>18</v>
      </c>
      <c r="AD43" s="490" t="s">
        <v>18</v>
      </c>
      <c r="AE43" s="490" t="s">
        <v>18</v>
      </c>
      <c r="AG43" s="490" t="s">
        <v>18</v>
      </c>
      <c r="AH43" s="490" t="s">
        <v>18</v>
      </c>
      <c r="AI43" s="490" t="s">
        <v>18</v>
      </c>
      <c r="AJ43" s="403"/>
      <c r="AK43" s="403"/>
      <c r="AP43" s="227" t="str">
        <f>IF(1=1,"",IF(X43="",IF(AP41=1,"",IF(X47=$U$16,1,""))))</f>
        <v/>
      </c>
      <c r="AQ43" s="76">
        <f>AZ9</f>
        <v>1</v>
      </c>
      <c r="AR43" s="226"/>
      <c r="AS43" s="226"/>
      <c r="AT43" s="226"/>
      <c r="AU43" s="226"/>
      <c r="AV43" s="226"/>
      <c r="AW43" s="225"/>
    </row>
    <row r="44" spans="1:51" ht="1.5" customHeight="1">
      <c r="A44" s="103"/>
      <c r="B44" s="496" t="str">
        <f t="shared" si="3"/>
        <v xml:space="preserve">  </v>
      </c>
      <c r="C44" s="224"/>
      <c r="D44" s="176"/>
      <c r="E44" s="176"/>
      <c r="F44" s="166"/>
      <c r="G44" s="496" t="str">
        <f t="shared" si="4"/>
        <v xml:space="preserve">  </v>
      </c>
      <c r="H44" s="407"/>
      <c r="I44" s="176"/>
      <c r="J44" s="176"/>
      <c r="K44" s="166"/>
      <c r="L44" s="496" t="str">
        <f t="shared" si="5"/>
        <v xml:space="preserve">  </v>
      </c>
      <c r="M44" s="478"/>
      <c r="N44" s="176"/>
      <c r="O44" s="176"/>
      <c r="P44" s="166"/>
      <c r="R44" s="223"/>
      <c r="S44" s="222"/>
      <c r="T44" s="222"/>
      <c r="U44" s="222"/>
      <c r="V44" s="222"/>
      <c r="W44" s="222"/>
      <c r="X44" s="221"/>
      <c r="AA44" s="403"/>
      <c r="AB44" s="403"/>
      <c r="AC44" s="490" t="s">
        <v>18</v>
      </c>
      <c r="AD44" s="490" t="s">
        <v>18</v>
      </c>
      <c r="AE44" s="490" t="s">
        <v>18</v>
      </c>
      <c r="AG44" s="490" t="s">
        <v>18</v>
      </c>
      <c r="AH44" s="490" t="s">
        <v>18</v>
      </c>
      <c r="AI44" s="490" t="s">
        <v>18</v>
      </c>
      <c r="AJ44" s="403"/>
      <c r="AK44" s="403"/>
      <c r="AN44" s="103"/>
      <c r="AO44" s="103"/>
      <c r="AQ44" s="211"/>
      <c r="AR44" s="79"/>
      <c r="AS44" s="79"/>
      <c r="AT44" s="79"/>
      <c r="AU44" s="79"/>
      <c r="AV44" s="210"/>
      <c r="AW44" s="209"/>
    </row>
    <row r="45" spans="1:51" ht="18" customHeight="1">
      <c r="A45" s="103"/>
      <c r="B45" s="496" t="str">
        <f t="shared" si="3"/>
        <v xml:space="preserve">  </v>
      </c>
      <c r="C45" s="220"/>
      <c r="D45" s="380"/>
      <c r="E45" s="380"/>
      <c r="F45" s="166"/>
      <c r="G45" s="496" t="str">
        <f t="shared" si="4"/>
        <v xml:space="preserve">  </v>
      </c>
      <c r="H45" s="408"/>
      <c r="I45" s="380"/>
      <c r="J45" s="380"/>
      <c r="K45" s="166"/>
      <c r="L45" s="496" t="str">
        <f t="shared" si="5"/>
        <v xml:space="preserve">  </v>
      </c>
      <c r="M45" s="479"/>
      <c r="N45" s="380"/>
      <c r="O45" s="380"/>
      <c r="P45" s="166"/>
      <c r="R45" s="383" t="str">
        <f t="shared" ref="R45:X45" ca="1" si="11">R31</f>
        <v>S</v>
      </c>
      <c r="S45" s="400" t="str">
        <f t="shared" ca="1" si="11"/>
        <v>T</v>
      </c>
      <c r="T45" s="400" t="str">
        <f t="shared" ca="1" si="11"/>
        <v>Q</v>
      </c>
      <c r="U45" s="400" t="str">
        <f t="shared" ca="1" si="11"/>
        <v>Q</v>
      </c>
      <c r="V45" s="400" t="str">
        <f t="shared" ca="1" si="11"/>
        <v>S</v>
      </c>
      <c r="W45" s="383" t="str">
        <f t="shared" ca="1" si="11"/>
        <v>S</v>
      </c>
      <c r="X45" s="384" t="str">
        <f t="shared" ca="1" si="11"/>
        <v>D</v>
      </c>
      <c r="AA45" s="403"/>
      <c r="AB45" s="334">
        <v>17.5</v>
      </c>
      <c r="AC45" s="490" t="s">
        <v>18</v>
      </c>
      <c r="AD45" s="490" t="s">
        <v>18</v>
      </c>
      <c r="AE45" s="490" t="s">
        <v>18</v>
      </c>
      <c r="AG45" s="490" t="s">
        <v>18</v>
      </c>
      <c r="AH45" s="490" t="s">
        <v>18</v>
      </c>
      <c r="AI45" s="490" t="s">
        <v>18</v>
      </c>
      <c r="AJ45" s="403"/>
      <c r="AK45" s="403"/>
      <c r="AN45" s="103"/>
      <c r="AO45" s="103"/>
      <c r="AQ45" s="80" t="str">
        <f t="shared" ref="AQ45:AW45" ca="1" si="12">R45</f>
        <v>S</v>
      </c>
      <c r="AR45" s="81" t="str">
        <f t="shared" ca="1" si="12"/>
        <v>T</v>
      </c>
      <c r="AS45" s="81" t="str">
        <f t="shared" ca="1" si="12"/>
        <v>Q</v>
      </c>
      <c r="AT45" s="81" t="str">
        <f t="shared" ca="1" si="12"/>
        <v>Q</v>
      </c>
      <c r="AU45" s="81" t="str">
        <f t="shared" ca="1" si="12"/>
        <v>S</v>
      </c>
      <c r="AV45" s="219" t="str">
        <f t="shared" ca="1" si="12"/>
        <v>S</v>
      </c>
      <c r="AW45" s="83" t="str">
        <f t="shared" ca="1" si="12"/>
        <v>D</v>
      </c>
    </row>
    <row r="46" spans="1:51" ht="1.5" customHeight="1">
      <c r="A46" s="103"/>
      <c r="B46" s="496" t="str">
        <f t="shared" si="3"/>
        <v xml:space="preserve">  </v>
      </c>
      <c r="C46" s="397"/>
      <c r="D46" s="398"/>
      <c r="E46" s="398"/>
      <c r="F46" s="399"/>
      <c r="G46" s="496" t="str">
        <f t="shared" si="4"/>
        <v xml:space="preserve">  </v>
      </c>
      <c r="H46" s="317"/>
      <c r="I46" s="398"/>
      <c r="J46" s="398"/>
      <c r="K46" s="399"/>
      <c r="L46" s="496" t="str">
        <f t="shared" si="5"/>
        <v xml:space="preserve">  </v>
      </c>
      <c r="M46" s="317"/>
      <c r="N46" s="398"/>
      <c r="O46" s="398"/>
      <c r="P46" s="399"/>
      <c r="R46" s="217"/>
      <c r="S46" s="218"/>
      <c r="T46" s="218"/>
      <c r="U46" s="218"/>
      <c r="V46" s="218"/>
      <c r="W46" s="217"/>
      <c r="X46" s="216"/>
      <c r="AA46" s="403"/>
      <c r="AB46" s="403"/>
      <c r="AC46" s="490" t="s">
        <v>18</v>
      </c>
      <c r="AD46" s="490" t="s">
        <v>18</v>
      </c>
      <c r="AE46" s="490" t="s">
        <v>18</v>
      </c>
      <c r="AG46" s="490" t="s">
        <v>18</v>
      </c>
      <c r="AH46" s="490" t="s">
        <v>18</v>
      </c>
      <c r="AI46" s="490" t="s">
        <v>18</v>
      </c>
      <c r="AJ46" s="403"/>
      <c r="AK46" s="403"/>
      <c r="AN46" s="103"/>
      <c r="AO46" s="103"/>
      <c r="AQ46" s="211"/>
      <c r="AR46" s="79"/>
      <c r="AS46" s="79"/>
      <c r="AT46" s="79"/>
      <c r="AU46" s="79"/>
      <c r="AV46" s="210"/>
      <c r="AW46" s="209"/>
    </row>
    <row r="47" spans="1:51" ht="18" customHeight="1">
      <c r="A47" s="103">
        <f>A43+1</f>
        <v>18</v>
      </c>
      <c r="B47" s="496" t="str">
        <f t="shared" si="3"/>
        <v xml:space="preserve">  </v>
      </c>
      <c r="C47" s="208"/>
      <c r="D47" s="176"/>
      <c r="E47" s="176"/>
      <c r="F47" s="166"/>
      <c r="G47" s="496" t="str">
        <f t="shared" si="4"/>
        <v xml:space="preserve">  </v>
      </c>
      <c r="H47" s="407"/>
      <c r="I47" s="176"/>
      <c r="J47" s="176"/>
      <c r="K47" s="166"/>
      <c r="L47" s="496" t="str">
        <f t="shared" si="5"/>
        <v xml:space="preserve">  </v>
      </c>
      <c r="M47" s="478"/>
      <c r="N47" s="176"/>
      <c r="O47" s="176"/>
      <c r="P47" s="166"/>
      <c r="R47" s="206" t="str">
        <f>IF(AN47="-",IF(AN52="-","",AN52),AN47)</f>
        <v/>
      </c>
      <c r="S47" s="207">
        <f>IF(AO47="-",IF(AO52="-","",AO52),AO47)</f>
        <v>43466</v>
      </c>
      <c r="T47" s="207">
        <f>IF($AZ$12=AS29,$AZ$10,IF(AO47="-","",AO47+1))</f>
        <v>43467</v>
      </c>
      <c r="U47" s="207">
        <f>IF($AZ$12=AT$29,$AZ$10,IF(T47="","",T47+1))</f>
        <v>43468</v>
      </c>
      <c r="V47" s="207">
        <f>IF($AZ$12=AU$29,$AZ$10,IF(U47="","",U47+1))</f>
        <v>43469</v>
      </c>
      <c r="W47" s="206">
        <f>IF($AZ$12=AV$29,$AZ$10,IF(V47="","",V47+1))</f>
        <v>43470</v>
      </c>
      <c r="X47" s="205">
        <f>IF($AZ$12=AW$29,$AZ$10,IF(W47="","",W47+1))</f>
        <v>43471</v>
      </c>
      <c r="AA47" s="403"/>
      <c r="AB47" s="334">
        <v>18</v>
      </c>
      <c r="AC47" s="490" t="s">
        <v>18</v>
      </c>
      <c r="AD47" s="490" t="s">
        <v>18</v>
      </c>
      <c r="AE47" s="490" t="s">
        <v>18</v>
      </c>
      <c r="AG47" s="490" t="s">
        <v>18</v>
      </c>
      <c r="AH47" s="490" t="s">
        <v>18</v>
      </c>
      <c r="AI47" s="490" t="s">
        <v>18</v>
      </c>
      <c r="AJ47" s="403"/>
      <c r="AK47" s="349">
        <v>35</v>
      </c>
      <c r="AL47" s="349">
        <v>0</v>
      </c>
      <c r="AN47" s="386" t="str">
        <f>IF($AZ$12=AQ29,$AZ$10,"-")</f>
        <v>-</v>
      </c>
      <c r="AO47" s="386">
        <f>IF($AZ$12=AR29,$AZ$10,IF(AN47="-","-",AN47+1))</f>
        <v>43466</v>
      </c>
      <c r="AP47" s="350" t="str">
        <f>IF(X47=$U$16,1,"")</f>
        <v/>
      </c>
      <c r="AQ47" s="387"/>
      <c r="AR47" s="388"/>
      <c r="AS47" s="89"/>
      <c r="AT47" s="89"/>
      <c r="AU47" s="89"/>
      <c r="AV47" s="204"/>
      <c r="AW47" s="91"/>
      <c r="AY47" s="389" t="s">
        <v>18</v>
      </c>
    </row>
    <row r="48" spans="1:51" ht="1.5" customHeight="1">
      <c r="A48" s="103"/>
      <c r="B48" s="496" t="str">
        <f t="shared" si="3"/>
        <v xml:space="preserve">  </v>
      </c>
      <c r="C48" s="214"/>
      <c r="D48" s="103"/>
      <c r="E48" s="103"/>
      <c r="F48" s="177"/>
      <c r="G48" s="496" t="str">
        <f t="shared" si="4"/>
        <v xml:space="preserve">  </v>
      </c>
      <c r="I48" s="103"/>
      <c r="J48" s="103"/>
      <c r="K48" s="177"/>
      <c r="L48" s="496" t="str">
        <f t="shared" si="5"/>
        <v xml:space="preserve">  </v>
      </c>
      <c r="M48" s="480"/>
      <c r="N48" s="103"/>
      <c r="O48" s="103"/>
      <c r="P48" s="177"/>
      <c r="R48" s="213"/>
      <c r="S48" s="79"/>
      <c r="T48" s="79"/>
      <c r="U48" s="79"/>
      <c r="V48" s="79"/>
      <c r="W48" s="213"/>
      <c r="X48" s="212"/>
      <c r="AA48" s="403"/>
      <c r="AB48" s="403"/>
      <c r="AC48" s="490" t="s">
        <v>18</v>
      </c>
      <c r="AD48" s="490" t="s">
        <v>18</v>
      </c>
      <c r="AE48" s="490" t="s">
        <v>18</v>
      </c>
      <c r="AG48" s="490" t="s">
        <v>18</v>
      </c>
      <c r="AH48" s="490" t="s">
        <v>18</v>
      </c>
      <c r="AI48" s="490" t="s">
        <v>18</v>
      </c>
      <c r="AJ48" s="403"/>
      <c r="AK48" s="403"/>
      <c r="AN48" s="103"/>
      <c r="AO48" s="103"/>
      <c r="AQ48" s="211"/>
      <c r="AR48" s="79"/>
      <c r="AS48" s="79"/>
      <c r="AT48" s="79"/>
      <c r="AU48" s="79"/>
      <c r="AV48" s="210"/>
      <c r="AW48" s="209"/>
    </row>
    <row r="49" spans="1:49">
      <c r="A49" s="103"/>
      <c r="B49" s="496" t="str">
        <f t="shared" si="3"/>
        <v xml:space="preserve">  </v>
      </c>
      <c r="C49" s="208"/>
      <c r="D49" s="176"/>
      <c r="E49" s="176"/>
      <c r="F49" s="166"/>
      <c r="G49" s="496" t="str">
        <f t="shared" si="4"/>
        <v xml:space="preserve">  </v>
      </c>
      <c r="H49" s="407"/>
      <c r="I49" s="176"/>
      <c r="J49" s="176"/>
      <c r="K49" s="166"/>
      <c r="L49" s="496" t="str">
        <f t="shared" si="5"/>
        <v xml:space="preserve">  </v>
      </c>
      <c r="M49" s="478"/>
      <c r="N49" s="176"/>
      <c r="O49" s="176"/>
      <c r="P49" s="166"/>
      <c r="R49" s="206">
        <f>X47+1</f>
        <v>43472</v>
      </c>
      <c r="S49" s="207">
        <f t="shared" ref="S49:X51" si="13">R49+1</f>
        <v>43473</v>
      </c>
      <c r="T49" s="207">
        <f t="shared" si="13"/>
        <v>43474</v>
      </c>
      <c r="U49" s="207">
        <f t="shared" si="13"/>
        <v>43475</v>
      </c>
      <c r="V49" s="207">
        <f t="shared" si="13"/>
        <v>43476</v>
      </c>
      <c r="W49" s="206">
        <f t="shared" si="13"/>
        <v>43477</v>
      </c>
      <c r="X49" s="205">
        <f t="shared" si="13"/>
        <v>43478</v>
      </c>
      <c r="AA49" s="403"/>
      <c r="AB49" s="334">
        <v>18.5</v>
      </c>
      <c r="AC49" s="490" t="s">
        <v>18</v>
      </c>
      <c r="AD49" s="490" t="s">
        <v>18</v>
      </c>
      <c r="AE49" s="490" t="s">
        <v>18</v>
      </c>
      <c r="AG49" s="490" t="s">
        <v>18</v>
      </c>
      <c r="AH49" s="490" t="s">
        <v>18</v>
      </c>
      <c r="AI49" s="490" t="s">
        <v>18</v>
      </c>
      <c r="AJ49" s="403"/>
      <c r="AK49" s="403"/>
      <c r="AL49" s="349">
        <v>7</v>
      </c>
      <c r="AN49" s="103"/>
      <c r="AO49" s="103"/>
      <c r="AQ49" s="88"/>
      <c r="AR49" s="89"/>
      <c r="AS49" s="89"/>
      <c r="AT49" s="89"/>
      <c r="AU49" s="89"/>
      <c r="AV49" s="204"/>
      <c r="AW49" s="91"/>
    </row>
    <row r="50" spans="1:49">
      <c r="A50" s="103">
        <f>A47+1</f>
        <v>19</v>
      </c>
      <c r="B50" s="496" t="str">
        <f t="shared" si="3"/>
        <v xml:space="preserve">  </v>
      </c>
      <c r="C50" s="379"/>
      <c r="D50" s="380"/>
      <c r="E50" s="380"/>
      <c r="F50" s="166"/>
      <c r="G50" s="496" t="str">
        <f t="shared" si="4"/>
        <v xml:space="preserve">  </v>
      </c>
      <c r="H50" s="408"/>
      <c r="I50" s="380"/>
      <c r="J50" s="380"/>
      <c r="K50" s="166"/>
      <c r="L50" s="496" t="str">
        <f t="shared" si="5"/>
        <v xml:space="preserve">  </v>
      </c>
      <c r="M50" s="479"/>
      <c r="N50" s="380"/>
      <c r="O50" s="380"/>
      <c r="P50" s="166"/>
      <c r="R50" s="206">
        <f>X49+1</f>
        <v>43479</v>
      </c>
      <c r="S50" s="207">
        <f t="shared" si="13"/>
        <v>43480</v>
      </c>
      <c r="T50" s="207">
        <f t="shared" si="13"/>
        <v>43481</v>
      </c>
      <c r="U50" s="207">
        <f t="shared" si="13"/>
        <v>43482</v>
      </c>
      <c r="V50" s="207">
        <f t="shared" si="13"/>
        <v>43483</v>
      </c>
      <c r="W50" s="206">
        <f t="shared" si="13"/>
        <v>43484</v>
      </c>
      <c r="X50" s="205">
        <f t="shared" si="13"/>
        <v>43485</v>
      </c>
      <c r="AA50" s="403"/>
      <c r="AB50" s="334">
        <v>19</v>
      </c>
      <c r="AC50" s="490" t="s">
        <v>18</v>
      </c>
      <c r="AD50" s="490" t="s">
        <v>18</v>
      </c>
      <c r="AE50" s="490" t="s">
        <v>18</v>
      </c>
      <c r="AG50" s="490" t="s">
        <v>18</v>
      </c>
      <c r="AH50" s="490" t="s">
        <v>18</v>
      </c>
      <c r="AI50" s="490" t="s">
        <v>18</v>
      </c>
      <c r="AJ50" s="403"/>
      <c r="AK50" s="403"/>
      <c r="AL50" s="349">
        <v>14</v>
      </c>
      <c r="AN50" s="103"/>
      <c r="AO50" s="103"/>
      <c r="AQ50" s="88"/>
      <c r="AR50" s="89"/>
      <c r="AS50" s="89"/>
      <c r="AT50" s="89"/>
      <c r="AU50" s="89"/>
      <c r="AV50" s="204"/>
      <c r="AW50" s="91"/>
    </row>
    <row r="51" spans="1:49">
      <c r="A51" s="103"/>
      <c r="B51" s="496" t="str">
        <f t="shared" si="3"/>
        <v xml:space="preserve">  </v>
      </c>
      <c r="C51" s="379"/>
      <c r="D51" s="380"/>
      <c r="E51" s="380"/>
      <c r="F51" s="166"/>
      <c r="G51" s="496" t="str">
        <f t="shared" si="4"/>
        <v xml:space="preserve">  </v>
      </c>
      <c r="H51" s="408"/>
      <c r="I51" s="380"/>
      <c r="J51" s="380"/>
      <c r="K51" s="166"/>
      <c r="L51" s="496" t="str">
        <f t="shared" si="5"/>
        <v xml:space="preserve">  </v>
      </c>
      <c r="M51" s="479"/>
      <c r="N51" s="380"/>
      <c r="O51" s="380"/>
      <c r="P51" s="166"/>
      <c r="R51" s="206">
        <f>X50+1</f>
        <v>43486</v>
      </c>
      <c r="S51" s="207">
        <f t="shared" si="13"/>
        <v>43487</v>
      </c>
      <c r="T51" s="207">
        <f t="shared" si="13"/>
        <v>43488</v>
      </c>
      <c r="U51" s="207">
        <f t="shared" si="13"/>
        <v>43489</v>
      </c>
      <c r="V51" s="207">
        <f t="shared" si="13"/>
        <v>43490</v>
      </c>
      <c r="W51" s="206">
        <f t="shared" si="13"/>
        <v>43491</v>
      </c>
      <c r="X51" s="205">
        <f t="shared" si="13"/>
        <v>43492</v>
      </c>
      <c r="AA51" s="403"/>
      <c r="AB51" s="334">
        <v>19.5</v>
      </c>
      <c r="AC51" s="490" t="s">
        <v>18</v>
      </c>
      <c r="AD51" s="490" t="s">
        <v>18</v>
      </c>
      <c r="AE51" s="490" t="s">
        <v>18</v>
      </c>
      <c r="AG51" s="490" t="s">
        <v>18</v>
      </c>
      <c r="AH51" s="490" t="s">
        <v>18</v>
      </c>
      <c r="AI51" s="490" t="s">
        <v>18</v>
      </c>
      <c r="AJ51" s="403"/>
      <c r="AK51" s="403"/>
      <c r="AL51" s="349">
        <v>21</v>
      </c>
      <c r="AN51" s="103"/>
      <c r="AO51" s="103"/>
      <c r="AQ51" s="88"/>
      <c r="AR51" s="89"/>
      <c r="AS51" s="89"/>
      <c r="AT51" s="89"/>
      <c r="AU51" s="89"/>
      <c r="AV51" s="204"/>
      <c r="AW51" s="91"/>
    </row>
    <row r="52" spans="1:49" ht="18.75" thickBot="1">
      <c r="A52" s="103">
        <f>A50+1</f>
        <v>20</v>
      </c>
      <c r="B52" s="496" t="str">
        <f t="shared" si="3"/>
        <v xml:space="preserve">  </v>
      </c>
      <c r="C52" s="379"/>
      <c r="D52" s="380"/>
      <c r="E52" s="380"/>
      <c r="F52" s="166"/>
      <c r="G52" s="496" t="str">
        <f t="shared" si="4"/>
        <v xml:space="preserve">  </v>
      </c>
      <c r="H52" s="408"/>
      <c r="I52" s="380"/>
      <c r="J52" s="380"/>
      <c r="K52" s="166"/>
      <c r="L52" s="496" t="str">
        <f t="shared" si="5"/>
        <v xml:space="preserve">  </v>
      </c>
      <c r="M52" s="479"/>
      <c r="N52" s="380"/>
      <c r="O52" s="380"/>
      <c r="P52" s="166"/>
      <c r="R52" s="202">
        <f>IF(X51="","",IF(X51+1&gt;$AZ$11,"",X51+1))</f>
        <v>43493</v>
      </c>
      <c r="S52" s="203">
        <f t="shared" ref="S52:X52" si="14">IF(R52="","",IF(R52+1&gt;$AZ$11,"",R52+1))</f>
        <v>43494</v>
      </c>
      <c r="T52" s="203">
        <f t="shared" si="14"/>
        <v>43495</v>
      </c>
      <c r="U52" s="203">
        <f t="shared" si="14"/>
        <v>43496</v>
      </c>
      <c r="V52" s="203" t="str">
        <f t="shared" si="14"/>
        <v/>
      </c>
      <c r="W52" s="202" t="str">
        <f t="shared" si="14"/>
        <v/>
      </c>
      <c r="X52" s="201" t="str">
        <f t="shared" si="14"/>
        <v/>
      </c>
      <c r="AA52" s="403"/>
      <c r="AB52" s="334">
        <v>20</v>
      </c>
      <c r="AC52" s="491" t="s">
        <v>18</v>
      </c>
      <c r="AD52" s="491" t="s">
        <v>18</v>
      </c>
      <c r="AE52" s="491" t="s">
        <v>18</v>
      </c>
      <c r="AG52" s="491" t="s">
        <v>18</v>
      </c>
      <c r="AH52" s="491" t="s">
        <v>18</v>
      </c>
      <c r="AI52" s="491" t="s">
        <v>18</v>
      </c>
      <c r="AJ52" s="403"/>
      <c r="AK52" s="403"/>
      <c r="AL52" s="349">
        <v>28</v>
      </c>
      <c r="AN52" s="386" t="str">
        <f>IF(X52="","",IF(X52+1&gt;$AZ$11,"",X52+1))</f>
        <v/>
      </c>
      <c r="AO52" s="386" t="str">
        <f>IF(AN52="","",IF(AN52+1&gt;$AZ$11,"",AN52+1))</f>
        <v/>
      </c>
      <c r="AQ52" s="95"/>
      <c r="AR52" s="96"/>
      <c r="AS52" s="96"/>
      <c r="AT52" s="96"/>
      <c r="AU52" s="96"/>
      <c r="AV52" s="200"/>
      <c r="AW52" s="199"/>
    </row>
    <row r="53" spans="1:49" ht="18" customHeight="1">
      <c r="C53" s="792" t="str">
        <f>"Naksatra: " &amp; AC73 &amp; CHAR(10) &amp; "Yoga: " &amp; AC74</f>
        <v xml:space="preserve">Naksatra:  
Yoga:  </v>
      </c>
      <c r="D53" s="792"/>
      <c r="E53" s="792"/>
      <c r="F53" s="401" t="str">
        <f>AC75 &amp; CHAR(10) &amp; AC76</f>
        <v xml:space="preserve"> 
 </v>
      </c>
      <c r="H53" s="792" t="str">
        <f>"Naksatra: " &amp; AD73 &amp; CHAR(10) &amp; "Yoga: " &amp; AD74</f>
        <v xml:space="preserve">Naksatra:  
Yoga:  </v>
      </c>
      <c r="I53" s="792"/>
      <c r="J53" s="792"/>
      <c r="K53" s="402" t="str">
        <f>AD75 &amp; CHAR(10) &amp; AD76</f>
        <v xml:space="preserve"> 
 </v>
      </c>
      <c r="M53" s="792" t="str">
        <f>"Naksatra: " &amp; AE73 &amp; CHAR(10) &amp; "Yoga: " &amp; AE74</f>
        <v xml:space="preserve">Naksatra:  
Yoga:  </v>
      </c>
      <c r="N53" s="793"/>
      <c r="O53" s="793"/>
      <c r="P53" s="402" t="str">
        <f>AE75 &amp; CHAR(10) &amp; AE76</f>
        <v xml:space="preserve"> 
 </v>
      </c>
      <c r="R53" s="318"/>
      <c r="S53" s="318"/>
      <c r="T53" s="318"/>
      <c r="U53" s="318"/>
      <c r="V53" s="318"/>
      <c r="W53" s="318"/>
      <c r="X53" s="318"/>
      <c r="AA53" s="403"/>
      <c r="AB53" s="403"/>
      <c r="AC53" s="403"/>
      <c r="AD53" s="403"/>
      <c r="AE53" s="403"/>
      <c r="AG53" s="403"/>
      <c r="AH53" s="403"/>
      <c r="AI53" s="403"/>
      <c r="AJ53" s="403"/>
      <c r="AK53" s="403"/>
    </row>
    <row r="54" spans="1:49" ht="2.25" customHeight="1">
      <c r="R54" s="195"/>
      <c r="S54" s="195"/>
      <c r="T54" s="195"/>
      <c r="U54" s="195"/>
      <c r="V54" s="195"/>
      <c r="W54" s="195"/>
      <c r="X54" s="195"/>
      <c r="AA54" s="403"/>
      <c r="AB54" s="403"/>
      <c r="AC54" s="403"/>
      <c r="AG54" s="403"/>
      <c r="AH54" s="403"/>
      <c r="AI54" s="403"/>
      <c r="AJ54" s="403"/>
      <c r="AK54" s="403"/>
    </row>
    <row r="55" spans="1:49" hidden="1">
      <c r="AA55" s="321" t="s">
        <v>648</v>
      </c>
      <c r="AB55" s="501" t="s">
        <v>1804</v>
      </c>
      <c r="AC55" s="431">
        <v>0</v>
      </c>
      <c r="AD55" s="431">
        <v>0</v>
      </c>
      <c r="AE55" s="432">
        <v>0</v>
      </c>
    </row>
    <row r="56" spans="1:49" hidden="1">
      <c r="AA56" s="321" t="s">
        <v>650</v>
      </c>
      <c r="AB56" s="502" t="s">
        <v>1805</v>
      </c>
      <c r="AC56" s="373">
        <v>0</v>
      </c>
      <c r="AD56" s="373">
        <v>0</v>
      </c>
      <c r="AE56" s="374">
        <v>0</v>
      </c>
      <c r="AG56" s="433">
        <v>0</v>
      </c>
      <c r="AH56" s="431">
        <v>0</v>
      </c>
      <c r="AI56" s="431">
        <v>0</v>
      </c>
      <c r="AJ56" s="499" t="s">
        <v>1806</v>
      </c>
      <c r="AK56" s="164" t="s">
        <v>1530</v>
      </c>
    </row>
    <row r="57" spans="1:49" hidden="1">
      <c r="AA57" s="321" t="s">
        <v>651</v>
      </c>
      <c r="AB57" s="502" t="s">
        <v>1802</v>
      </c>
      <c r="AC57" s="373">
        <v>0</v>
      </c>
      <c r="AD57" s="373">
        <v>0</v>
      </c>
      <c r="AE57" s="374">
        <v>0</v>
      </c>
      <c r="AG57" s="372">
        <v>0</v>
      </c>
      <c r="AH57" s="373">
        <v>0</v>
      </c>
      <c r="AI57" s="373">
        <v>0</v>
      </c>
      <c r="AJ57" s="498" t="s">
        <v>1807</v>
      </c>
      <c r="AK57" s="164" t="s">
        <v>1531</v>
      </c>
    </row>
    <row r="58" spans="1:49" hidden="1">
      <c r="AA58" s="321" t="s">
        <v>652</v>
      </c>
      <c r="AB58" s="503" t="s">
        <v>1809</v>
      </c>
      <c r="AC58" s="376">
        <v>0</v>
      </c>
      <c r="AD58" s="376">
        <v>0</v>
      </c>
      <c r="AE58" s="377">
        <v>0</v>
      </c>
      <c r="AG58" s="375">
        <v>0</v>
      </c>
      <c r="AH58" s="376">
        <v>0</v>
      </c>
      <c r="AI58" s="376">
        <v>0</v>
      </c>
      <c r="AJ58" s="500" t="s">
        <v>1808</v>
      </c>
      <c r="AK58" s="164" t="s">
        <v>1532</v>
      </c>
    </row>
    <row r="59" spans="1:49" hidden="1">
      <c r="AA59" s="321" t="s">
        <v>1700</v>
      </c>
      <c r="AC59" s="439" t="str">
        <f>AC66</f>
        <v xml:space="preserve"> </v>
      </c>
      <c r="AD59" s="439" t="str">
        <f>AD66</f>
        <v xml:space="preserve"> </v>
      </c>
      <c r="AE59" s="439" t="str">
        <f>AE66</f>
        <v xml:space="preserve"> </v>
      </c>
      <c r="AG59" s="439" t="str">
        <f>AC66</f>
        <v xml:space="preserve"> </v>
      </c>
      <c r="AH59" s="439" t="str">
        <f>AD66</f>
        <v xml:space="preserve"> </v>
      </c>
      <c r="AI59" s="439" t="str">
        <f>AE66</f>
        <v xml:space="preserve"> </v>
      </c>
      <c r="AJ59" s="403"/>
      <c r="AK59" s="403"/>
    </row>
    <row r="60" spans="1:49" hidden="1">
      <c r="AA60" s="321" t="s">
        <v>648</v>
      </c>
      <c r="AB60" s="506" t="s">
        <v>1550</v>
      </c>
      <c r="AC60" s="429">
        <v>0</v>
      </c>
      <c r="AD60" s="429">
        <v>0</v>
      </c>
      <c r="AE60" s="438">
        <v>0</v>
      </c>
    </row>
    <row r="61" spans="1:49" hidden="1">
      <c r="AA61" s="321" t="s">
        <v>650</v>
      </c>
      <c r="AB61" s="505" t="s">
        <v>1551</v>
      </c>
      <c r="AC61" s="366">
        <v>0</v>
      </c>
      <c r="AD61" s="366">
        <v>0</v>
      </c>
      <c r="AE61" s="367">
        <v>0</v>
      </c>
      <c r="AG61" s="428">
        <v>0</v>
      </c>
      <c r="AH61" s="429">
        <v>0</v>
      </c>
      <c r="AI61" s="429">
        <v>0</v>
      </c>
      <c r="AJ61" s="499" t="s">
        <v>1806</v>
      </c>
      <c r="AK61" s="164" t="s">
        <v>1530</v>
      </c>
    </row>
    <row r="62" spans="1:49" hidden="1">
      <c r="AA62" s="321" t="s">
        <v>651</v>
      </c>
      <c r="AB62" s="505" t="s">
        <v>1566</v>
      </c>
      <c r="AC62" s="366">
        <v>0</v>
      </c>
      <c r="AD62" s="366">
        <v>0</v>
      </c>
      <c r="AE62" s="367">
        <v>0</v>
      </c>
      <c r="AG62" s="370">
        <v>0</v>
      </c>
      <c r="AH62" s="366">
        <v>0</v>
      </c>
      <c r="AI62" s="366">
        <v>0</v>
      </c>
      <c r="AJ62" s="498" t="s">
        <v>1807</v>
      </c>
      <c r="AK62" s="164" t="s">
        <v>1531</v>
      </c>
    </row>
    <row r="63" spans="1:49" hidden="1">
      <c r="AA63" s="321" t="s">
        <v>652</v>
      </c>
      <c r="AB63" s="503" t="s">
        <v>1809</v>
      </c>
      <c r="AC63" s="368">
        <v>0</v>
      </c>
      <c r="AD63" s="368">
        <v>0</v>
      </c>
      <c r="AE63" s="369">
        <v>0</v>
      </c>
      <c r="AG63" s="371">
        <v>0</v>
      </c>
      <c r="AH63" s="368">
        <v>0</v>
      </c>
      <c r="AI63" s="368">
        <v>0</v>
      </c>
      <c r="AJ63" s="500" t="s">
        <v>1808</v>
      </c>
      <c r="AK63" s="164" t="s">
        <v>1532</v>
      </c>
    </row>
    <row r="64" spans="1:49" hidden="1">
      <c r="A64" s="437"/>
    </row>
    <row r="65" spans="1:47" hidden="1">
      <c r="A65" s="437"/>
      <c r="AB65" s="50"/>
      <c r="AC65" s="434" t="s">
        <v>18</v>
      </c>
      <c r="AD65" s="434" t="s">
        <v>18</v>
      </c>
      <c r="AE65" s="434" t="s">
        <v>18</v>
      </c>
      <c r="AG65" s="454" t="s">
        <v>18</v>
      </c>
      <c r="AH65" s="454" t="s">
        <v>18</v>
      </c>
      <c r="AI65" s="451"/>
      <c r="AJ65" s="451"/>
      <c r="AK65" s="451"/>
      <c r="AL65" s="406"/>
    </row>
    <row r="66" spans="1:47" hidden="1">
      <c r="A66" s="437"/>
      <c r="AB66" s="452" t="s">
        <v>1700</v>
      </c>
      <c r="AC66" s="363" t="s">
        <v>18</v>
      </c>
      <c r="AD66" s="363" t="s">
        <v>18</v>
      </c>
      <c r="AE66" s="363" t="s">
        <v>18</v>
      </c>
      <c r="AG66" s="439" t="s">
        <v>18</v>
      </c>
      <c r="AH66" s="439" t="s">
        <v>18</v>
      </c>
      <c r="AI66" s="451"/>
      <c r="AJ66" s="451"/>
      <c r="AK66" s="451"/>
      <c r="AL66" s="406"/>
    </row>
    <row r="67" spans="1:47" hidden="1">
      <c r="AB67" s="453"/>
      <c r="AC67" s="362" t="s">
        <v>18</v>
      </c>
      <c r="AD67" s="362" t="s">
        <v>18</v>
      </c>
      <c r="AE67" s="362" t="s">
        <v>18</v>
      </c>
      <c r="AG67" s="455" t="s">
        <v>18</v>
      </c>
      <c r="AH67" s="455" t="s">
        <v>18</v>
      </c>
      <c r="AI67" s="451"/>
      <c r="AJ67" s="451"/>
      <c r="AK67" s="451"/>
      <c r="AL67" s="406"/>
    </row>
    <row r="68" spans="1:47" hidden="1">
      <c r="AB68" s="453"/>
      <c r="AC68" s="362" t="s">
        <v>18</v>
      </c>
      <c r="AD68" s="362" t="s">
        <v>18</v>
      </c>
      <c r="AE68" s="362" t="s">
        <v>18</v>
      </c>
      <c r="AG68" s="455" t="s">
        <v>18</v>
      </c>
      <c r="AH68" s="455" t="s">
        <v>18</v>
      </c>
      <c r="AI68" s="451"/>
      <c r="AJ68" s="451"/>
      <c r="AK68" s="451"/>
      <c r="AL68" s="406"/>
    </row>
    <row r="69" spans="1:47" hidden="1">
      <c r="AB69" s="453"/>
      <c r="AC69" s="363" t="s">
        <v>18</v>
      </c>
      <c r="AD69" s="363" t="s">
        <v>18</v>
      </c>
      <c r="AE69" s="363" t="s">
        <v>18</v>
      </c>
      <c r="AG69" s="455" t="s">
        <v>18</v>
      </c>
      <c r="AH69" s="455" t="s">
        <v>18</v>
      </c>
      <c r="AI69" s="451"/>
      <c r="AJ69" s="451"/>
      <c r="AK69" s="451"/>
      <c r="AL69" s="406"/>
    </row>
    <row r="70" spans="1:47" hidden="1">
      <c r="AB70" s="453"/>
      <c r="AC70" s="364" t="s">
        <v>18</v>
      </c>
      <c r="AD70" s="364" t="s">
        <v>18</v>
      </c>
      <c r="AE70" s="364" t="s">
        <v>18</v>
      </c>
      <c r="AG70" s="456" t="s">
        <v>18</v>
      </c>
      <c r="AH70" s="456" t="s">
        <v>18</v>
      </c>
      <c r="AI70" s="451"/>
      <c r="AJ70" s="451"/>
      <c r="AK70" s="451"/>
      <c r="AL70" s="406"/>
    </row>
    <row r="71" spans="1:47" hidden="1">
      <c r="AB71" s="365" t="s">
        <v>1701</v>
      </c>
      <c r="AC71" s="363" t="s">
        <v>18</v>
      </c>
      <c r="AD71" s="363" t="s">
        <v>18</v>
      </c>
      <c r="AE71" s="363" t="s">
        <v>18</v>
      </c>
      <c r="AG71" s="439" t="s">
        <v>18</v>
      </c>
      <c r="AH71" s="439" t="s">
        <v>18</v>
      </c>
      <c r="AI71" s="451"/>
      <c r="AJ71" s="451"/>
      <c r="AK71" s="451"/>
      <c r="AL71" s="406"/>
    </row>
    <row r="72" spans="1:47" hidden="1">
      <c r="AB72" s="365" t="s">
        <v>1703</v>
      </c>
      <c r="AC72" s="363" t="s">
        <v>18</v>
      </c>
      <c r="AD72" s="363" t="s">
        <v>18</v>
      </c>
      <c r="AE72" s="363" t="s">
        <v>18</v>
      </c>
      <c r="AF72" s="437"/>
      <c r="AG72" s="439" t="s">
        <v>18</v>
      </c>
      <c r="AH72" s="439" t="s">
        <v>18</v>
      </c>
      <c r="AI72" s="451"/>
      <c r="AJ72" s="451"/>
      <c r="AK72" s="451"/>
      <c r="AL72" s="437"/>
      <c r="AN72" s="437"/>
      <c r="AO72" s="437"/>
      <c r="AP72" s="437"/>
      <c r="AQ72" s="437"/>
      <c r="AU72" s="437"/>
    </row>
    <row r="73" spans="1:47" hidden="1">
      <c r="AB73" s="365" t="s">
        <v>579</v>
      </c>
      <c r="AC73" s="362" t="s">
        <v>18</v>
      </c>
      <c r="AD73" s="362" t="s">
        <v>18</v>
      </c>
      <c r="AE73" s="362" t="s">
        <v>18</v>
      </c>
      <c r="AG73" s="455" t="s">
        <v>18</v>
      </c>
      <c r="AH73" s="455" t="s">
        <v>18</v>
      </c>
      <c r="AI73" s="451"/>
      <c r="AJ73" s="451"/>
      <c r="AK73" s="451"/>
      <c r="AL73" s="406"/>
    </row>
    <row r="74" spans="1:47" hidden="1">
      <c r="AB74" s="365" t="s">
        <v>578</v>
      </c>
      <c r="AC74" s="362" t="s">
        <v>18</v>
      </c>
      <c r="AD74" s="362" t="s">
        <v>18</v>
      </c>
      <c r="AE74" s="362" t="s">
        <v>18</v>
      </c>
      <c r="AF74" s="437"/>
      <c r="AG74" s="455" t="s">
        <v>18</v>
      </c>
      <c r="AH74" s="455" t="s">
        <v>18</v>
      </c>
      <c r="AI74" s="451"/>
      <c r="AJ74" s="451"/>
      <c r="AK74" s="451"/>
      <c r="AL74" s="437"/>
      <c r="AN74" s="437"/>
      <c r="AO74" s="437"/>
      <c r="AP74" s="437"/>
      <c r="AQ74" s="437"/>
      <c r="AU74" s="437"/>
    </row>
    <row r="75" spans="1:47" hidden="1">
      <c r="AB75" s="365" t="s">
        <v>1695</v>
      </c>
      <c r="AC75" s="362" t="s">
        <v>18</v>
      </c>
      <c r="AD75" s="362" t="s">
        <v>18</v>
      </c>
      <c r="AE75" s="362" t="s">
        <v>18</v>
      </c>
      <c r="AF75" s="437"/>
      <c r="AG75" s="455" t="s">
        <v>18</v>
      </c>
      <c r="AH75" s="455" t="s">
        <v>18</v>
      </c>
      <c r="AI75" s="451"/>
      <c r="AJ75" s="451"/>
      <c r="AK75" s="451"/>
      <c r="AL75" s="437"/>
      <c r="AN75" s="437"/>
      <c r="AO75" s="437"/>
      <c r="AP75" s="437"/>
      <c r="AQ75" s="437"/>
      <c r="AU75" s="437"/>
    </row>
    <row r="76" spans="1:47" hidden="1">
      <c r="AB76" s="365" t="s">
        <v>1696</v>
      </c>
      <c r="AC76" s="362" t="s">
        <v>18</v>
      </c>
      <c r="AD76" s="362" t="s">
        <v>18</v>
      </c>
      <c r="AE76" s="362" t="s">
        <v>18</v>
      </c>
      <c r="AF76" s="437"/>
      <c r="AG76" s="455" t="s">
        <v>18</v>
      </c>
      <c r="AH76" s="455" t="s">
        <v>18</v>
      </c>
      <c r="AI76" s="451"/>
      <c r="AJ76" s="451"/>
      <c r="AK76" s="451"/>
      <c r="AL76" s="437"/>
      <c r="AN76" s="437"/>
      <c r="AO76" s="437"/>
      <c r="AP76" s="437"/>
      <c r="AQ76" s="437"/>
      <c r="AU76" s="437"/>
    </row>
    <row r="77" spans="1:47" s="480" customFormat="1" hidden="1">
      <c r="Y77" s="194"/>
      <c r="Z77" s="74"/>
      <c r="AB77" s="365" t="s">
        <v>1796</v>
      </c>
      <c r="AC77" s="485" t="s">
        <v>18</v>
      </c>
      <c r="AD77" s="485" t="s">
        <v>18</v>
      </c>
      <c r="AE77" s="485" t="s">
        <v>18</v>
      </c>
      <c r="AG77" s="488"/>
      <c r="AH77" s="488"/>
      <c r="AM77"/>
    </row>
    <row r="78" spans="1:47" hidden="1">
      <c r="AB78" s="156" t="s">
        <v>42</v>
      </c>
      <c r="AC78" s="486"/>
      <c r="AD78" s="484"/>
      <c r="AE78" s="480"/>
      <c r="AF78" s="437"/>
      <c r="AG78" s="450"/>
      <c r="AH78" s="450"/>
      <c r="AI78" s="451"/>
      <c r="AJ78" s="451"/>
      <c r="AK78" s="437"/>
      <c r="AL78" s="437"/>
      <c r="AN78" s="437"/>
      <c r="AO78" s="437"/>
      <c r="AP78" s="437"/>
      <c r="AQ78" s="437"/>
      <c r="AU78" s="437"/>
    </row>
    <row r="79" spans="1:47" hidden="1">
      <c r="AB79" s="156" t="s">
        <v>45</v>
      </c>
      <c r="AC79" s="480"/>
      <c r="AD79" s="486"/>
      <c r="AE79" s="484"/>
      <c r="AF79" s="437"/>
      <c r="AG79" s="451"/>
      <c r="AH79" s="451"/>
      <c r="AI79" s="451"/>
      <c r="AJ79" s="451"/>
      <c r="AK79" s="437"/>
      <c r="AL79" s="437"/>
      <c r="AN79" s="437"/>
      <c r="AO79" s="437"/>
      <c r="AP79" s="437"/>
      <c r="AQ79" s="437"/>
      <c r="AU79" s="437"/>
    </row>
    <row r="80" spans="1:47" hidden="1">
      <c r="AB80" s="156" t="s">
        <v>48</v>
      </c>
      <c r="AC80" s="480"/>
      <c r="AD80" s="480"/>
      <c r="AE80" s="486"/>
      <c r="AF80" s="437"/>
      <c r="AG80" s="190"/>
      <c r="AH80" s="190"/>
      <c r="AI80" s="451"/>
      <c r="AJ80" s="451"/>
      <c r="AK80" s="437"/>
      <c r="AL80" s="437"/>
      <c r="AN80" s="437"/>
      <c r="AO80" s="437"/>
      <c r="AP80" s="437"/>
      <c r="AQ80" s="437"/>
      <c r="AU80" s="437"/>
    </row>
    <row r="81" spans="28:47" hidden="1">
      <c r="AB81" s="156" t="s">
        <v>51</v>
      </c>
      <c r="AC81" s="480"/>
      <c r="AD81" s="480"/>
      <c r="AE81" s="480"/>
      <c r="AF81" s="437"/>
      <c r="AG81" s="362" t="s">
        <v>18</v>
      </c>
      <c r="AH81" s="451"/>
      <c r="AI81" s="451"/>
      <c r="AJ81" s="451"/>
      <c r="AK81" s="437"/>
      <c r="AL81" s="437"/>
      <c r="AM81" s="437"/>
      <c r="AN81" s="437"/>
      <c r="AO81" s="437"/>
      <c r="AP81" s="437"/>
      <c r="AQ81" s="437"/>
      <c r="AU81" s="437"/>
    </row>
    <row r="82" spans="28:47" hidden="1">
      <c r="AB82" s="156" t="s">
        <v>54</v>
      </c>
      <c r="AC82" s="480"/>
      <c r="AD82" s="480"/>
      <c r="AE82" s="480"/>
      <c r="AF82" s="437"/>
      <c r="AG82" s="437"/>
      <c r="AH82" s="362" t="s">
        <v>18</v>
      </c>
      <c r="AI82" s="451"/>
      <c r="AJ82" s="451"/>
      <c r="AK82" s="437"/>
      <c r="AL82" s="437"/>
      <c r="AM82" s="437"/>
      <c r="AN82" s="437"/>
      <c r="AO82" s="437"/>
      <c r="AP82" s="437"/>
      <c r="AQ82" s="437"/>
      <c r="AR82" s="437"/>
      <c r="AS82" s="437"/>
      <c r="AT82" s="437"/>
      <c r="AU82" s="437"/>
    </row>
    <row r="83" spans="28:47" hidden="1">
      <c r="AB83" s="156" t="s">
        <v>1799</v>
      </c>
      <c r="AC83" s="487"/>
      <c r="AD83" s="480"/>
      <c r="AE83" s="480"/>
    </row>
    <row r="84" spans="28:47" hidden="1">
      <c r="AB84" s="156" t="s">
        <v>1800</v>
      </c>
      <c r="AC84" s="480"/>
      <c r="AD84" s="487"/>
      <c r="AE84" s="480"/>
    </row>
    <row r="85" spans="28:47" hidden="1">
      <c r="AB85" s="156" t="s">
        <v>1801</v>
      </c>
      <c r="AC85" s="480"/>
      <c r="AD85" s="480"/>
      <c r="AE85" s="487"/>
    </row>
  </sheetData>
  <mergeCells count="25">
    <mergeCell ref="R29:W29"/>
    <mergeCell ref="R30:X30"/>
    <mergeCell ref="R43:X43"/>
    <mergeCell ref="C53:E53"/>
    <mergeCell ref="H53:J53"/>
    <mergeCell ref="M53:O53"/>
    <mergeCell ref="R15:W15"/>
    <mergeCell ref="U16:W17"/>
    <mergeCell ref="R17:T17"/>
    <mergeCell ref="R18:W18"/>
    <mergeCell ref="R19:X28"/>
    <mergeCell ref="C3:E3"/>
    <mergeCell ref="H3:J3"/>
    <mergeCell ref="M3:O3"/>
    <mergeCell ref="R3:W3"/>
    <mergeCell ref="C4:F10"/>
    <mergeCell ref="H4:K10"/>
    <mergeCell ref="M4:P10"/>
    <mergeCell ref="R4:X14"/>
    <mergeCell ref="D1:E2"/>
    <mergeCell ref="I1:J2"/>
    <mergeCell ref="N1:O2"/>
    <mergeCell ref="R1:T1"/>
    <mergeCell ref="U1:W2"/>
    <mergeCell ref="R2:T2"/>
  </mergeCells>
  <conditionalFormatting sqref="T32:X32">
    <cfRule type="expression" dxfId="19" priority="11" stopIfTrue="1">
      <formula>$AP33&lt;&gt;""</formula>
    </cfRule>
  </conditionalFormatting>
  <conditionalFormatting sqref="R36:X36">
    <cfRule type="expression" dxfId="18" priority="10" stopIfTrue="1">
      <formula>OR($AP$35=1,$AP$37=1)</formula>
    </cfRule>
  </conditionalFormatting>
  <conditionalFormatting sqref="T34:X34">
    <cfRule type="expression" dxfId="17" priority="9" stopIfTrue="1">
      <formula>OR($AP33=1,$AP35=1)</formula>
    </cfRule>
  </conditionalFormatting>
  <conditionalFormatting sqref="R38:X38">
    <cfRule type="expression" dxfId="16" priority="8" stopIfTrue="1">
      <formula>OR($AP37=1,$AP$39=1)</formula>
    </cfRule>
  </conditionalFormatting>
  <conditionalFormatting sqref="R40:X40">
    <cfRule type="expression" dxfId="15" priority="12" stopIfTrue="1">
      <formula>OR($AP39&lt;&gt;"",AND(R41&lt;&gt;"",$AP41&lt;&gt;""))</formula>
    </cfRule>
  </conditionalFormatting>
  <conditionalFormatting sqref="R32:S32">
    <cfRule type="expression" dxfId="14" priority="13" stopIfTrue="1">
      <formula>AND(R33&lt;&gt;"",$AP41&lt;&gt;1,OR($AP33&lt;&gt;"",$AP47&lt;&gt;""))</formula>
    </cfRule>
  </conditionalFormatting>
  <conditionalFormatting sqref="R34:S34">
    <cfRule type="expression" dxfId="13" priority="14" stopIfTrue="1">
      <formula>OR($AP$35=1,AND(R33&lt;&gt;"",$AP41&lt;&gt;1,OR($AP33&lt;&gt;"",$AP47&lt;&gt;"")))</formula>
    </cfRule>
  </conditionalFormatting>
  <conditionalFormatting sqref="T48:X48 R42:X42">
    <cfRule type="expression" dxfId="12" priority="15" stopIfTrue="1">
      <formula>AND(R41&lt;&gt;"",$AP41&lt;&gt;"")</formula>
    </cfRule>
  </conditionalFormatting>
  <conditionalFormatting sqref="R46">
    <cfRule type="expression" dxfId="11" priority="16" stopIfTrue="1">
      <formula>AND(R47&lt;&gt;"",$AP47&lt;&gt;"",$AN$52="")</formula>
    </cfRule>
  </conditionalFormatting>
  <conditionalFormatting sqref="R48">
    <cfRule type="expression" dxfId="10" priority="17" stopIfTrue="1">
      <formula>AND(R47&lt;&gt;"",$AP47&lt;&gt;"",$AN$52="")</formula>
    </cfRule>
  </conditionalFormatting>
  <conditionalFormatting sqref="S46">
    <cfRule type="expression" dxfId="9" priority="18" stopIfTrue="1">
      <formula>AND(S47&lt;&gt;"",$AP47&lt;&gt;"",$AO$52="")</formula>
    </cfRule>
  </conditionalFormatting>
  <conditionalFormatting sqref="T46:X46">
    <cfRule type="expression" dxfId="8" priority="19" stopIfTrue="1">
      <formula>AND(T47&lt;&gt;"",$AP47&lt;&gt;"")</formula>
    </cfRule>
  </conditionalFormatting>
  <conditionalFormatting sqref="S48">
    <cfRule type="expression" dxfId="7" priority="20" stopIfTrue="1">
      <formula>AND(S47&lt;&gt;"",$AP47&lt;&gt;"",$AO$52="")</formula>
    </cfRule>
  </conditionalFormatting>
  <conditionalFormatting sqref="R33:X33 R35:X35 R37:X37 R39:X39 R41:X41 R47:X47 R49:X52 D1:E2 I1:J2 N1:O2 U1:W2 U16:W17">
    <cfRule type="expression" dxfId="6" priority="1" stopIfTrue="1">
      <formula>AC1="S"</formula>
    </cfRule>
    <cfRule type="expression" dxfId="5" priority="2" stopIfTrue="1">
      <formula>AC1="H"</formula>
    </cfRule>
    <cfRule type="expression" dxfId="4" priority="3" stopIfTrue="1">
      <formula>AC1="P"</formula>
    </cfRule>
    <cfRule type="expression" dxfId="3" priority="4" stopIfTrue="1">
      <formula>AC1="K"</formula>
    </cfRule>
    <cfRule type="expression" dxfId="2" priority="5" stopIfTrue="1">
      <formula>AC1="F"</formula>
    </cfRule>
    <cfRule type="expression" dxfId="1" priority="6" stopIfTrue="1">
      <formula>AC1="E"</formula>
    </cfRule>
    <cfRule type="expression" dxfId="0"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Data"/>
  <dimension ref="A1:U60"/>
  <sheetViews>
    <sheetView showGridLines="0" showRowColHeaders="0" zoomScaleNormal="100" zoomScaleSheetLayoutView="10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ht="7.5" customHeight="1"/>
    <row r="3" spans="2:21" ht="24.75">
      <c r="B3" s="273" t="str">
        <f ca="1">'GPlan-Translations'!C450</f>
        <v>AGENDA VAISHNAVA GPLAN</v>
      </c>
    </row>
    <row r="4" spans="2:21">
      <c r="B4" s="121"/>
    </row>
    <row r="5" spans="2:21"/>
    <row r="6" spans="2:21"/>
    <row r="7" spans="2:21" ht="18">
      <c r="B7" s="274"/>
      <c r="U7" s="467" t="s">
        <v>1704</v>
      </c>
    </row>
    <row r="8" spans="2:21">
      <c r="B8" s="121"/>
      <c r="U8" s="466" t="s">
        <v>1795</v>
      </c>
    </row>
    <row r="9" spans="2:21">
      <c r="U9" s="466">
        <v>2020</v>
      </c>
    </row>
    <row r="10" spans="2:21">
      <c r="U10" s="466" t="s">
        <v>1795</v>
      </c>
    </row>
    <row r="11" spans="2:21">
      <c r="U11" s="466">
        <v>-7.2305599999999997</v>
      </c>
    </row>
    <row r="12" spans="2:21">
      <c r="U12" s="466">
        <v>-35.88111</v>
      </c>
    </row>
    <row r="13" spans="2:21">
      <c r="B13" s="275"/>
      <c r="U13" s="466" t="s">
        <v>1705</v>
      </c>
    </row>
    <row r="14" spans="2:21">
      <c r="B14" s="275"/>
    </row>
    <row r="15" spans="2:21">
      <c r="B15" s="275"/>
    </row>
    <row r="16" spans="2:21">
      <c r="B16" s="275"/>
    </row>
    <row r="17" spans="2:2">
      <c r="B17" s="275"/>
    </row>
    <row r="18" spans="2:2"/>
    <row r="19" spans="2:2"/>
    <row r="20" spans="2:2">
      <c r="B20" s="275"/>
    </row>
    <row r="21" spans="2:2"/>
    <row r="22" spans="2:2"/>
    <row r="23" spans="2:2"/>
    <row r="24" spans="2:2"/>
    <row r="25" spans="2:2"/>
    <row r="26" spans="2:2"/>
    <row r="27" spans="2:2">
      <c r="B27" s="275"/>
    </row>
    <row r="28" spans="2:2"/>
    <row r="29" spans="2:2"/>
    <row r="30" spans="2:2"/>
    <row r="31" spans="2:2"/>
    <row r="32" spans="2:2"/>
    <row r="33" spans="2:2">
      <c r="B33" s="275"/>
    </row>
    <row r="34" spans="2:2"/>
    <row r="35" spans="2:2"/>
    <row r="36" spans="2:2"/>
    <row r="37" spans="2:2"/>
    <row r="38" spans="2:2"/>
    <row r="39" spans="2:2"/>
    <row r="40" spans="2:2"/>
    <row r="41" spans="2:2"/>
    <row r="42" spans="2:2"/>
    <row r="43" spans="2:2"/>
    <row r="44" spans="2:2"/>
    <row r="45" spans="2:2"/>
    <row r="46" spans="2:2"/>
    <row r="47" spans="2:2" ht="18">
      <c r="B47" s="274" t="str">
        <f ca="1">'GPlan-Translations'!C451</f>
        <v>Agenda calculada para:</v>
      </c>
    </row>
    <row r="48" spans="2:2"/>
    <row r="49" spans="2:9">
      <c r="B49" s="276"/>
      <c r="F49" s="276" t="str">
        <f ca="1">'GPlan-Translations'!C452</f>
        <v>Nome da localidade na Capa:</v>
      </c>
      <c r="G49" s="121" t="str">
        <f>U8</f>
        <v>Recife</v>
      </c>
    </row>
    <row r="50" spans="2:9">
      <c r="B50" s="276"/>
    </row>
    <row r="51" spans="2:9">
      <c r="F51" s="276" t="str">
        <f ca="1">'GPlan-Translations'!C453</f>
        <v>Ano:</v>
      </c>
      <c r="G51" s="569">
        <f>U9</f>
        <v>2020</v>
      </c>
    </row>
    <row r="52" spans="2:9"/>
    <row r="53" spans="2:9">
      <c r="F53" s="276" t="str">
        <f ca="1">'GPlan-Translations'!C454</f>
        <v>Localidade:</v>
      </c>
      <c r="G53" s="121" t="str">
        <f>U10</f>
        <v>Recife</v>
      </c>
    </row>
    <row r="54" spans="2:9">
      <c r="F54" s="276"/>
    </row>
    <row r="55" spans="2:9">
      <c r="F55" s="276" t="str">
        <f ca="1">'GPlan-Translations'!C455</f>
        <v>Latitude:</v>
      </c>
      <c r="G55" s="700">
        <f>U11</f>
        <v>-7.2305599999999997</v>
      </c>
      <c r="H55" s="700"/>
      <c r="I55" s="700"/>
    </row>
    <row r="56" spans="2:9">
      <c r="F56" s="276"/>
    </row>
    <row r="57" spans="2:9">
      <c r="F57" s="276" t="str">
        <f ca="1">'GPlan-Translations'!C456</f>
        <v>Longitude:</v>
      </c>
      <c r="G57" s="700">
        <f>U12</f>
        <v>-35.88111</v>
      </c>
      <c r="H57" s="700"/>
      <c r="I57" s="700"/>
    </row>
    <row r="58" spans="2:9">
      <c r="F58" s="276"/>
      <c r="G58" s="277"/>
      <c r="H58" s="277"/>
      <c r="I58" s="277"/>
    </row>
    <row r="59" spans="2:9">
      <c r="F59" s="276" t="str">
        <f ca="1">'GPlan-Translations'!C457</f>
        <v>Fuso Horário:</v>
      </c>
      <c r="G59" s="569" t="str">
        <f>U13</f>
        <v>-3:00</v>
      </c>
      <c r="H59" s="277"/>
      <c r="I59" s="277"/>
    </row>
    <row r="60" spans="2:9" ht="7.5" customHeight="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92" fitToWidth="0" fitToHeight="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EE4C-1A02-4EF3-8EC5-3A3390989401}">
  <sheetPr codeName="wksProjects">
    <pageSetUpPr autoPageBreaks="0" fitToPage="1"/>
  </sheetPr>
  <dimension ref="A1:W28"/>
  <sheetViews>
    <sheetView showGridLines="0" showRuler="0" zoomScaleNormal="100" workbookViewId="0"/>
  </sheetViews>
  <sheetFormatPr defaultColWidth="9.140625" defaultRowHeight="12.75"/>
  <cols>
    <col min="1" max="23" width="4.28515625" style="623" customWidth="1"/>
    <col min="24" max="16384" width="9.140625" style="623"/>
  </cols>
  <sheetData>
    <row r="1" spans="1:23" ht="21.75" customHeight="1">
      <c r="B1" s="639"/>
      <c r="C1" s="639"/>
      <c r="D1" s="639"/>
      <c r="E1" s="639"/>
      <c r="F1" s="639"/>
      <c r="G1" s="639"/>
      <c r="H1" s="639"/>
      <c r="I1" s="639"/>
      <c r="J1" s="639"/>
      <c r="K1" s="639"/>
      <c r="L1" s="638" t="str">
        <f ca="1">'GPlan-Translations'!C460</f>
        <v>Projeto</v>
      </c>
      <c r="M1" s="639"/>
      <c r="N1" s="639"/>
      <c r="O1" s="639"/>
      <c r="P1" s="639"/>
      <c r="Q1" s="639"/>
      <c r="R1" s="639"/>
      <c r="S1" s="639"/>
      <c r="T1" s="639"/>
      <c r="U1" s="639"/>
      <c r="V1" s="639"/>
      <c r="W1" s="639"/>
    </row>
    <row r="2" spans="1:23" ht="22.35" customHeight="1"/>
    <row r="3" spans="1:23" ht="21.75" customHeight="1">
      <c r="A3" s="795" t="str">
        <f ca="1">'GPlan-Translations'!C461</f>
        <v>Nome Descritivo</v>
      </c>
      <c r="B3" s="796"/>
      <c r="C3" s="796"/>
      <c r="D3" s="796"/>
      <c r="E3" s="796"/>
      <c r="F3" s="796"/>
      <c r="G3" s="796"/>
      <c r="H3" s="796"/>
      <c r="I3" s="796"/>
      <c r="J3" s="796"/>
      <c r="K3" s="797"/>
      <c r="L3" s="626"/>
      <c r="M3" s="627"/>
      <c r="N3" s="628"/>
      <c r="O3" s="628"/>
      <c r="P3" s="628"/>
      <c r="Q3" s="628"/>
      <c r="R3" s="628" t="str">
        <f ca="1">'GPlan-Translations'!C462</f>
        <v>Motivo</v>
      </c>
      <c r="S3" s="628"/>
      <c r="T3" s="628"/>
      <c r="U3" s="628"/>
      <c r="V3" s="628"/>
      <c r="W3" s="629"/>
    </row>
    <row r="4" spans="1:23" ht="111.75" customHeight="1">
      <c r="A4" s="798"/>
      <c r="B4" s="799"/>
      <c r="C4" s="799"/>
      <c r="D4" s="799"/>
      <c r="E4" s="799"/>
      <c r="F4" s="799"/>
      <c r="G4" s="799"/>
      <c r="H4" s="799"/>
      <c r="I4" s="799"/>
      <c r="J4" s="799"/>
      <c r="K4" s="800"/>
      <c r="L4" s="626"/>
      <c r="M4" s="798"/>
      <c r="N4" s="799"/>
      <c r="O4" s="799"/>
      <c r="P4" s="799"/>
      <c r="Q4" s="799"/>
      <c r="R4" s="799"/>
      <c r="S4" s="799"/>
      <c r="T4" s="799"/>
      <c r="U4" s="799"/>
      <c r="V4" s="799"/>
      <c r="W4" s="800"/>
    </row>
    <row r="5" spans="1:23" ht="22.35" customHeight="1">
      <c r="A5" s="636"/>
      <c r="B5" s="636"/>
      <c r="C5" s="636"/>
      <c r="D5" s="636"/>
      <c r="E5" s="636"/>
      <c r="F5" s="636"/>
      <c r="G5" s="636"/>
      <c r="H5" s="636"/>
      <c r="I5" s="636"/>
      <c r="J5" s="636"/>
      <c r="K5" s="636"/>
      <c r="L5" s="625"/>
    </row>
    <row r="6" spans="1:23" ht="22.35" customHeight="1">
      <c r="A6" s="635" t="str">
        <f ca="1">'GPlan-Translations'!C463</f>
        <v>Início</v>
      </c>
      <c r="B6" s="632"/>
      <c r="C6" s="632"/>
      <c r="D6" s="632"/>
      <c r="E6" s="632"/>
      <c r="F6" s="632"/>
      <c r="G6" s="632"/>
      <c r="H6" s="632"/>
      <c r="I6" s="632"/>
      <c r="J6" s="632"/>
      <c r="K6" s="633"/>
      <c r="L6" s="626"/>
      <c r="M6" s="635" t="str">
        <f ca="1">'GPlan-Translations'!C464</f>
        <v>Conclusão</v>
      </c>
      <c r="N6" s="632"/>
      <c r="O6" s="632"/>
      <c r="P6" s="632"/>
      <c r="Q6" s="632"/>
      <c r="R6" s="632"/>
      <c r="S6" s="632"/>
      <c r="T6" s="632"/>
      <c r="U6" s="632"/>
      <c r="V6" s="633"/>
      <c r="W6" s="622"/>
    </row>
    <row r="7" spans="1:23" ht="22.35" customHeight="1"/>
    <row r="8" spans="1:23" ht="22.35" customHeight="1">
      <c r="A8" s="688"/>
      <c r="B8" s="689"/>
      <c r="C8" s="689"/>
      <c r="D8" s="689"/>
      <c r="E8" s="689"/>
      <c r="F8" s="689"/>
      <c r="G8" s="689" t="str">
        <f ca="1">'GPlan-Translations'!C465</f>
        <v>Etapas de Ação</v>
      </c>
      <c r="H8" s="689"/>
      <c r="I8" s="689"/>
      <c r="J8" s="689"/>
      <c r="K8" s="689"/>
      <c r="L8" s="689"/>
      <c r="M8" s="689"/>
      <c r="N8" s="690"/>
      <c r="O8" s="691"/>
      <c r="P8" s="689"/>
      <c r="Q8" s="689" t="str">
        <f ca="1">'GPlan-Translations'!C466</f>
        <v>Progresso</v>
      </c>
      <c r="R8" s="689"/>
      <c r="S8" s="690"/>
      <c r="T8" s="794" t="str">
        <f ca="1">'GPlan-Translations'!C467</f>
        <v>Prazo</v>
      </c>
      <c r="U8" s="794"/>
      <c r="V8" s="794"/>
      <c r="W8" s="794"/>
    </row>
    <row r="9" spans="1:23" ht="21.75" customHeight="1">
      <c r="A9" s="634"/>
      <c r="B9" s="632"/>
      <c r="C9" s="632"/>
      <c r="D9" s="632"/>
      <c r="E9" s="632"/>
      <c r="F9" s="632"/>
      <c r="G9" s="632"/>
      <c r="H9" s="632"/>
      <c r="I9" s="632"/>
      <c r="J9" s="632"/>
      <c r="K9" s="632"/>
      <c r="L9" s="632"/>
      <c r="M9" s="632"/>
      <c r="N9" s="633"/>
      <c r="O9" s="632"/>
      <c r="P9" s="632"/>
      <c r="Q9" s="632"/>
      <c r="R9" s="632"/>
      <c r="S9" s="633"/>
      <c r="T9" s="631"/>
      <c r="U9" s="632"/>
      <c r="V9" s="632"/>
      <c r="W9" s="633"/>
    </row>
    <row r="10" spans="1:23" ht="22.35" customHeight="1">
      <c r="A10" s="634"/>
      <c r="B10" s="632"/>
      <c r="C10" s="632"/>
      <c r="D10" s="632"/>
      <c r="E10" s="632"/>
      <c r="F10" s="632"/>
      <c r="G10" s="632"/>
      <c r="H10" s="632"/>
      <c r="I10" s="632"/>
      <c r="J10" s="632"/>
      <c r="K10" s="632"/>
      <c r="L10" s="632"/>
      <c r="M10" s="632"/>
      <c r="N10" s="633"/>
      <c r="O10" s="632"/>
      <c r="P10" s="632"/>
      <c r="Q10" s="632"/>
      <c r="R10" s="632"/>
      <c r="S10" s="633"/>
      <c r="T10" s="631"/>
      <c r="U10" s="632"/>
      <c r="V10" s="632"/>
      <c r="W10" s="633"/>
    </row>
    <row r="11" spans="1:23" ht="22.35" customHeight="1">
      <c r="A11" s="634"/>
      <c r="B11" s="632"/>
      <c r="C11" s="632"/>
      <c r="D11" s="632"/>
      <c r="E11" s="632"/>
      <c r="F11" s="632"/>
      <c r="G11" s="632"/>
      <c r="H11" s="632"/>
      <c r="I11" s="632"/>
      <c r="J11" s="632"/>
      <c r="K11" s="632"/>
      <c r="L11" s="632"/>
      <c r="M11" s="632"/>
      <c r="N11" s="633"/>
      <c r="O11" s="632"/>
      <c r="P11" s="632"/>
      <c r="Q11" s="632"/>
      <c r="R11" s="632"/>
      <c r="S11" s="633"/>
      <c r="T11" s="631"/>
      <c r="U11" s="632"/>
      <c r="V11" s="632"/>
      <c r="W11" s="633"/>
    </row>
    <row r="12" spans="1:23" ht="22.35" customHeight="1">
      <c r="A12" s="634"/>
      <c r="B12" s="632"/>
      <c r="C12" s="632"/>
      <c r="D12" s="632"/>
      <c r="E12" s="632"/>
      <c r="F12" s="632"/>
      <c r="G12" s="632"/>
      <c r="H12" s="632"/>
      <c r="I12" s="632"/>
      <c r="J12" s="632"/>
      <c r="K12" s="632"/>
      <c r="L12" s="632"/>
      <c r="M12" s="632"/>
      <c r="N12" s="633"/>
      <c r="O12" s="632"/>
      <c r="P12" s="632"/>
      <c r="Q12" s="632"/>
      <c r="R12" s="632"/>
      <c r="S12" s="633"/>
      <c r="T12" s="631"/>
      <c r="U12" s="632"/>
      <c r="V12" s="632"/>
      <c r="W12" s="633"/>
    </row>
    <row r="13" spans="1:23" ht="22.35" customHeight="1">
      <c r="A13" s="634"/>
      <c r="B13" s="632"/>
      <c r="C13" s="632"/>
      <c r="D13" s="632"/>
      <c r="E13" s="632"/>
      <c r="F13" s="632"/>
      <c r="G13" s="632"/>
      <c r="H13" s="632"/>
      <c r="I13" s="632"/>
      <c r="J13" s="632"/>
      <c r="K13" s="632"/>
      <c r="L13" s="632"/>
      <c r="M13" s="632"/>
      <c r="N13" s="633"/>
      <c r="O13" s="632"/>
      <c r="P13" s="632"/>
      <c r="Q13" s="632"/>
      <c r="R13" s="632"/>
      <c r="S13" s="633"/>
      <c r="T13" s="631"/>
      <c r="U13" s="632"/>
      <c r="V13" s="632"/>
      <c r="W13" s="633"/>
    </row>
    <row r="14" spans="1:23" ht="22.35" customHeight="1">
      <c r="A14" s="634"/>
      <c r="B14" s="632"/>
      <c r="C14" s="632"/>
      <c r="D14" s="632"/>
      <c r="E14" s="632"/>
      <c r="F14" s="632"/>
      <c r="G14" s="632"/>
      <c r="H14" s="632"/>
      <c r="I14" s="632"/>
      <c r="J14" s="632"/>
      <c r="K14" s="632"/>
      <c r="L14" s="632"/>
      <c r="M14" s="632"/>
      <c r="N14" s="633"/>
      <c r="O14" s="632"/>
      <c r="P14" s="632"/>
      <c r="Q14" s="632"/>
      <c r="R14" s="632"/>
      <c r="S14" s="633"/>
      <c r="T14" s="631"/>
      <c r="U14" s="632"/>
      <c r="V14" s="632"/>
      <c r="W14" s="633"/>
    </row>
    <row r="15" spans="1:23" ht="22.35" customHeight="1">
      <c r="A15" s="634"/>
      <c r="B15" s="632"/>
      <c r="C15" s="632"/>
      <c r="D15" s="632"/>
      <c r="E15" s="632"/>
      <c r="F15" s="632"/>
      <c r="G15" s="632"/>
      <c r="H15" s="632"/>
      <c r="I15" s="632"/>
      <c r="J15" s="632"/>
      <c r="K15" s="632"/>
      <c r="L15" s="632"/>
      <c r="M15" s="632"/>
      <c r="N15" s="633"/>
      <c r="O15" s="632"/>
      <c r="P15" s="632"/>
      <c r="Q15" s="632"/>
      <c r="R15" s="632"/>
      <c r="S15" s="633"/>
      <c r="T15" s="631"/>
      <c r="U15" s="632"/>
      <c r="V15" s="632"/>
      <c r="W15" s="633"/>
    </row>
    <row r="16" spans="1:23" ht="22.35" customHeight="1">
      <c r="A16" s="634"/>
      <c r="B16" s="632"/>
      <c r="C16" s="632"/>
      <c r="D16" s="632"/>
      <c r="E16" s="632"/>
      <c r="F16" s="632"/>
      <c r="G16" s="632"/>
      <c r="H16" s="632"/>
      <c r="I16" s="632"/>
      <c r="J16" s="632"/>
      <c r="K16" s="632"/>
      <c r="L16" s="632"/>
      <c r="M16" s="632"/>
      <c r="N16" s="633"/>
      <c r="O16" s="632"/>
      <c r="P16" s="632"/>
      <c r="Q16" s="632"/>
      <c r="R16" s="632"/>
      <c r="S16" s="633"/>
      <c r="T16" s="631"/>
      <c r="U16" s="632"/>
      <c r="V16" s="632"/>
      <c r="W16" s="633"/>
    </row>
    <row r="17" spans="1:23" ht="22.35" customHeight="1">
      <c r="A17" s="634"/>
      <c r="B17" s="632"/>
      <c r="C17" s="632"/>
      <c r="D17" s="632"/>
      <c r="E17" s="632"/>
      <c r="F17" s="632"/>
      <c r="G17" s="632"/>
      <c r="H17" s="632"/>
      <c r="I17" s="632"/>
      <c r="J17" s="632"/>
      <c r="K17" s="632"/>
      <c r="L17" s="632"/>
      <c r="M17" s="632"/>
      <c r="N17" s="633"/>
      <c r="O17" s="632"/>
      <c r="P17" s="632"/>
      <c r="Q17" s="632"/>
      <c r="R17" s="632"/>
      <c r="S17" s="633"/>
      <c r="T17" s="631"/>
      <c r="U17" s="632"/>
      <c r="V17" s="632"/>
      <c r="W17" s="633"/>
    </row>
    <row r="18" spans="1:23" ht="22.35" customHeight="1">
      <c r="A18" s="634"/>
      <c r="B18" s="632"/>
      <c r="C18" s="632"/>
      <c r="D18" s="632"/>
      <c r="E18" s="632"/>
      <c r="F18" s="632"/>
      <c r="G18" s="632"/>
      <c r="H18" s="632"/>
      <c r="I18" s="632"/>
      <c r="J18" s="632"/>
      <c r="K18" s="632"/>
      <c r="L18" s="632"/>
      <c r="M18" s="632"/>
      <c r="N18" s="633"/>
      <c r="O18" s="632"/>
      <c r="P18" s="632"/>
      <c r="Q18" s="632"/>
      <c r="R18" s="632"/>
      <c r="S18" s="633"/>
      <c r="T18" s="631"/>
      <c r="U18" s="632"/>
      <c r="V18" s="632"/>
      <c r="W18" s="633"/>
    </row>
    <row r="19" spans="1:23" ht="22.35" customHeight="1">
      <c r="A19" s="634"/>
      <c r="B19" s="632"/>
      <c r="C19" s="632"/>
      <c r="D19" s="632"/>
      <c r="E19" s="632"/>
      <c r="F19" s="632"/>
      <c r="G19" s="632"/>
      <c r="H19" s="632"/>
      <c r="I19" s="632"/>
      <c r="J19" s="632"/>
      <c r="K19" s="632"/>
      <c r="L19" s="632"/>
      <c r="M19" s="632"/>
      <c r="N19" s="633"/>
      <c r="O19" s="632"/>
      <c r="P19" s="632"/>
      <c r="Q19" s="632"/>
      <c r="R19" s="632"/>
      <c r="S19" s="633"/>
      <c r="T19" s="631"/>
      <c r="U19" s="632"/>
      <c r="V19" s="632"/>
      <c r="W19" s="633"/>
    </row>
    <row r="20" spans="1:23" ht="22.35" customHeight="1">
      <c r="A20" s="634"/>
      <c r="B20" s="632"/>
      <c r="C20" s="632"/>
      <c r="D20" s="632"/>
      <c r="E20" s="632"/>
      <c r="F20" s="632"/>
      <c r="G20" s="632"/>
      <c r="H20" s="632"/>
      <c r="I20" s="632"/>
      <c r="J20" s="632"/>
      <c r="K20" s="632"/>
      <c r="L20" s="632"/>
      <c r="M20" s="632"/>
      <c r="N20" s="633"/>
      <c r="O20" s="632"/>
      <c r="P20" s="632"/>
      <c r="Q20" s="632"/>
      <c r="R20" s="632"/>
      <c r="S20" s="633"/>
      <c r="T20" s="631"/>
      <c r="U20" s="632"/>
      <c r="V20" s="632"/>
      <c r="W20" s="633"/>
    </row>
    <row r="21" spans="1:23" ht="22.35" customHeight="1">
      <c r="A21" s="634"/>
      <c r="B21" s="632"/>
      <c r="C21" s="632"/>
      <c r="D21" s="632"/>
      <c r="E21" s="632"/>
      <c r="F21" s="632"/>
      <c r="G21" s="632"/>
      <c r="H21" s="632"/>
      <c r="I21" s="632"/>
      <c r="J21" s="632"/>
      <c r="K21" s="632"/>
      <c r="L21" s="632"/>
      <c r="M21" s="632"/>
      <c r="N21" s="633"/>
      <c r="O21" s="632"/>
      <c r="P21" s="632"/>
      <c r="Q21" s="632"/>
      <c r="R21" s="632"/>
      <c r="S21" s="633"/>
      <c r="T21" s="631"/>
      <c r="U21" s="632"/>
      <c r="V21" s="632"/>
      <c r="W21" s="633"/>
    </row>
    <row r="22" spans="1:23" ht="22.35" customHeight="1">
      <c r="A22" s="634"/>
      <c r="B22" s="632"/>
      <c r="C22" s="632"/>
      <c r="D22" s="632"/>
      <c r="E22" s="632"/>
      <c r="F22" s="632"/>
      <c r="G22" s="632"/>
      <c r="H22" s="632"/>
      <c r="I22" s="632"/>
      <c r="J22" s="632"/>
      <c r="K22" s="632"/>
      <c r="L22" s="632"/>
      <c r="M22" s="632"/>
      <c r="N22" s="633"/>
      <c r="O22" s="632"/>
      <c r="P22" s="632"/>
      <c r="Q22" s="632"/>
      <c r="R22" s="632"/>
      <c r="S22" s="633"/>
      <c r="T22" s="631"/>
      <c r="U22" s="632"/>
      <c r="V22" s="632"/>
      <c r="W22" s="633"/>
    </row>
    <row r="23" spans="1:23" ht="22.35" customHeight="1">
      <c r="A23" s="632"/>
      <c r="B23" s="632"/>
      <c r="C23" s="632"/>
      <c r="D23" s="632"/>
      <c r="E23" s="632"/>
      <c r="F23" s="630"/>
      <c r="G23" s="632"/>
      <c r="H23" s="632"/>
      <c r="I23" s="632"/>
      <c r="J23" s="632"/>
      <c r="K23" s="632"/>
      <c r="L23" s="630"/>
      <c r="M23" s="632"/>
      <c r="N23" s="632"/>
      <c r="O23" s="632"/>
      <c r="P23" s="632"/>
      <c r="Q23" s="632"/>
      <c r="R23" s="630"/>
      <c r="S23" s="632"/>
      <c r="T23" s="632"/>
      <c r="U23" s="632"/>
      <c r="V23" s="632"/>
      <c r="W23" s="630"/>
    </row>
    <row r="24" spans="1:23" ht="60.75" customHeight="1">
      <c r="A24" s="640"/>
      <c r="B24" s="632"/>
      <c r="C24" s="632"/>
      <c r="D24" s="632"/>
      <c r="E24" s="633"/>
      <c r="F24" s="637"/>
      <c r="G24" s="640"/>
      <c r="H24" s="632"/>
      <c r="I24" s="632"/>
      <c r="J24" s="632"/>
      <c r="K24" s="633"/>
      <c r="L24" s="637"/>
      <c r="M24" s="640"/>
      <c r="N24" s="632"/>
      <c r="O24" s="632"/>
      <c r="P24" s="632"/>
      <c r="Q24" s="633"/>
      <c r="R24" s="637"/>
      <c r="S24" s="640"/>
      <c r="T24" s="632"/>
      <c r="U24" s="632"/>
      <c r="V24" s="632"/>
      <c r="W24" s="633"/>
    </row>
    <row r="25" spans="1:23" ht="22.35" customHeight="1">
      <c r="A25" s="632"/>
      <c r="B25" s="632"/>
      <c r="C25" s="632"/>
      <c r="D25" s="632"/>
      <c r="E25" s="632"/>
      <c r="F25" s="637"/>
      <c r="G25" s="632"/>
      <c r="H25" s="632"/>
      <c r="I25" s="632"/>
      <c r="J25" s="632"/>
      <c r="K25" s="632"/>
      <c r="L25" s="637"/>
      <c r="M25" s="632"/>
      <c r="N25" s="632"/>
      <c r="O25" s="632"/>
      <c r="P25" s="632"/>
      <c r="Q25" s="632"/>
      <c r="R25" s="637"/>
      <c r="S25" s="632"/>
      <c r="T25" s="632"/>
      <c r="U25" s="632"/>
      <c r="V25" s="632"/>
      <c r="W25" s="632"/>
    </row>
    <row r="26" spans="1:23" ht="60.75" customHeight="1">
      <c r="A26" s="640"/>
      <c r="B26" s="632"/>
      <c r="C26" s="632"/>
      <c r="D26" s="632"/>
      <c r="E26" s="633"/>
      <c r="F26" s="637"/>
      <c r="G26" s="640"/>
      <c r="H26" s="632"/>
      <c r="I26" s="632"/>
      <c r="J26" s="632"/>
      <c r="K26" s="633"/>
      <c r="L26" s="637"/>
      <c r="M26" s="640"/>
      <c r="N26" s="632"/>
      <c r="O26" s="632"/>
      <c r="P26" s="632"/>
      <c r="Q26" s="633"/>
      <c r="R26" s="637"/>
      <c r="S26" s="640"/>
      <c r="T26" s="632"/>
      <c r="U26" s="632"/>
      <c r="V26" s="632"/>
      <c r="W26" s="633"/>
    </row>
    <row r="27" spans="1:23" ht="22.35" customHeight="1">
      <c r="A27" s="632"/>
      <c r="B27" s="632"/>
      <c r="C27" s="632"/>
      <c r="D27" s="632"/>
      <c r="E27" s="632"/>
      <c r="F27" s="637"/>
      <c r="G27" s="632"/>
      <c r="H27" s="632"/>
      <c r="I27" s="632"/>
      <c r="J27" s="632"/>
      <c r="K27" s="632"/>
      <c r="L27" s="637"/>
      <c r="M27" s="632"/>
      <c r="N27" s="632"/>
      <c r="O27" s="632"/>
      <c r="P27" s="632"/>
      <c r="Q27" s="632"/>
      <c r="R27" s="637"/>
      <c r="S27" s="632"/>
      <c r="T27" s="632"/>
      <c r="U27" s="632"/>
      <c r="V27" s="632"/>
      <c r="W27" s="632"/>
    </row>
    <row r="28" spans="1:23" ht="60.75" customHeight="1">
      <c r="A28" s="640"/>
      <c r="B28" s="632"/>
      <c r="C28" s="632"/>
      <c r="D28" s="632"/>
      <c r="E28" s="633"/>
      <c r="F28" s="637"/>
      <c r="G28" s="640"/>
      <c r="H28" s="632"/>
      <c r="I28" s="632"/>
      <c r="J28" s="632"/>
      <c r="K28" s="633"/>
      <c r="L28" s="637"/>
      <c r="M28" s="640"/>
      <c r="N28" s="632"/>
      <c r="O28" s="632"/>
      <c r="P28" s="632"/>
      <c r="Q28" s="633"/>
      <c r="R28" s="637"/>
      <c r="S28" s="640"/>
      <c r="T28" s="632"/>
      <c r="U28" s="632"/>
      <c r="V28" s="632"/>
      <c r="W28" s="633"/>
    </row>
  </sheetData>
  <mergeCells count="4">
    <mergeCell ref="T8:W8"/>
    <mergeCell ref="A3:K3"/>
    <mergeCell ref="A4:K4"/>
    <mergeCell ref="M4:W4"/>
  </mergeCells>
  <printOptions horizontalCentered="1" verticalCentered="1"/>
  <pageMargins left="0.59055118110236227" right="0.59055118110236227" top="0.19685039370078741" bottom="0.19685039370078741" header="0.11811023622047245" footer="0.11811023622047245"/>
  <pageSetup scale="95" fitToHeight="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showRowColHeader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12"/>
      <c r="C1" s="312"/>
      <c r="D1" s="312"/>
      <c r="E1" s="312"/>
      <c r="F1" s="802" t="str">
        <f ca="1">'GPlan-Translations'!C258</f>
        <v>Reunião</v>
      </c>
      <c r="G1" s="802"/>
      <c r="H1" s="802"/>
      <c r="I1" s="802"/>
      <c r="J1" s="312"/>
      <c r="K1" s="312"/>
      <c r="L1" s="312"/>
      <c r="M1" s="312"/>
      <c r="N1" s="312"/>
    </row>
    <row r="2" spans="1:14" ht="37.5" customHeight="1">
      <c r="A2" s="306" t="str">
        <f ca="1">'GPlan-Translations'!C259</f>
        <v>Nome da reunião:</v>
      </c>
      <c r="B2" s="307"/>
      <c r="C2" s="307"/>
      <c r="D2" s="307"/>
      <c r="E2" s="308"/>
      <c r="F2" s="308"/>
      <c r="G2" s="308"/>
      <c r="H2" s="308"/>
      <c r="I2" s="308"/>
      <c r="J2" s="308"/>
      <c r="K2" s="308"/>
      <c r="L2" s="308"/>
      <c r="M2" s="308"/>
      <c r="N2" s="308"/>
    </row>
    <row r="3" spans="1:14" ht="26.25" customHeight="1">
      <c r="A3" s="306" t="str">
        <f ca="1">'GPlan-Translations'!C260</f>
        <v>Local:</v>
      </c>
      <c r="B3" s="307"/>
      <c r="C3" s="308"/>
      <c r="D3" s="308"/>
      <c r="E3" s="308"/>
      <c r="F3" s="308"/>
      <c r="G3" s="308"/>
      <c r="H3" s="308"/>
      <c r="I3" s="308"/>
      <c r="J3" s="308"/>
      <c r="K3" s="308"/>
      <c r="L3" s="308"/>
      <c r="M3" s="308"/>
      <c r="N3" s="308"/>
    </row>
    <row r="4" spans="1:14" ht="26.25" customHeight="1">
      <c r="A4" s="306" t="str">
        <f ca="1">'GPlan-Translations'!C261</f>
        <v>Data:</v>
      </c>
      <c r="B4" s="307"/>
      <c r="C4" s="308"/>
      <c r="D4" s="308"/>
      <c r="E4" s="308"/>
      <c r="F4" s="308"/>
      <c r="G4" s="308"/>
      <c r="H4" s="307"/>
      <c r="I4" s="306" t="str">
        <f ca="1">'GPlan-Translations'!C262</f>
        <v>Hora:</v>
      </c>
      <c r="J4" s="308"/>
      <c r="K4" s="308"/>
      <c r="L4" s="308"/>
      <c r="M4" s="308"/>
      <c r="N4" s="308"/>
    </row>
    <row r="5" spans="1:14" ht="26.25" customHeight="1">
      <c r="A5" s="306" t="str">
        <f ca="1">'GPlan-Translations'!C263</f>
        <v>Participantes:</v>
      </c>
      <c r="B5" s="307"/>
      <c r="C5" s="307"/>
      <c r="D5" s="307"/>
      <c r="E5" s="307"/>
      <c r="F5" s="307"/>
      <c r="G5" s="307"/>
      <c r="H5" s="307"/>
      <c r="I5" s="307"/>
      <c r="J5" s="307"/>
      <c r="K5" s="307"/>
      <c r="L5" s="307"/>
      <c r="M5" s="307"/>
      <c r="N5" s="307"/>
    </row>
    <row r="6" spans="1:14" ht="26.25" customHeight="1">
      <c r="A6" s="308"/>
      <c r="B6" s="308"/>
      <c r="C6" s="308"/>
      <c r="D6" s="308"/>
      <c r="E6" s="308"/>
      <c r="F6" s="308"/>
      <c r="G6" s="308"/>
      <c r="H6" s="308"/>
      <c r="I6" s="308"/>
      <c r="J6" s="308"/>
      <c r="K6" s="308"/>
      <c r="L6" s="308"/>
      <c r="M6" s="308"/>
      <c r="N6" s="308"/>
    </row>
    <row r="7" spans="1:14" ht="26.25" customHeight="1">
      <c r="A7" s="308"/>
      <c r="B7" s="308"/>
      <c r="C7" s="308"/>
      <c r="D7" s="308"/>
      <c r="E7" s="308"/>
      <c r="F7" s="308"/>
      <c r="G7" s="308"/>
      <c r="H7" s="308"/>
      <c r="I7" s="308"/>
      <c r="J7" s="308"/>
      <c r="K7" s="308"/>
      <c r="L7" s="308"/>
      <c r="M7" s="308"/>
      <c r="N7" s="308"/>
    </row>
    <row r="8" spans="1:14" ht="26.25" customHeight="1">
      <c r="A8" s="308"/>
      <c r="B8" s="308"/>
      <c r="C8" s="308"/>
      <c r="D8" s="308"/>
      <c r="E8" s="308"/>
      <c r="F8" s="308"/>
      <c r="G8" s="308"/>
      <c r="H8" s="308"/>
      <c r="I8" s="308"/>
      <c r="J8" s="308"/>
      <c r="K8" s="308"/>
      <c r="L8" s="308"/>
      <c r="M8" s="308"/>
      <c r="N8" s="308"/>
    </row>
    <row r="9" spans="1:14" ht="37.5" customHeight="1">
      <c r="A9" s="306" t="str">
        <f ca="1">'GPlan-Translations'!C264</f>
        <v>Itens da agenda</v>
      </c>
      <c r="B9" s="307"/>
      <c r="C9" s="307"/>
      <c r="D9" s="307"/>
      <c r="E9" s="307"/>
      <c r="F9" s="307"/>
      <c r="G9" s="307"/>
      <c r="H9" s="307"/>
      <c r="I9" s="307"/>
      <c r="J9" s="307"/>
      <c r="K9" s="307"/>
      <c r="L9" s="307"/>
      <c r="M9" s="307"/>
      <c r="N9" s="307"/>
    </row>
    <row r="10" spans="1:14" ht="26.25" customHeight="1">
      <c r="A10" s="306" t="s">
        <v>1095</v>
      </c>
      <c r="B10" s="308"/>
      <c r="C10" s="308"/>
      <c r="D10" s="308"/>
      <c r="E10" s="308"/>
      <c r="F10" s="308"/>
      <c r="G10" s="308"/>
      <c r="H10" s="308"/>
      <c r="I10" s="308"/>
      <c r="J10" s="308"/>
      <c r="K10" s="308"/>
      <c r="L10" s="308"/>
      <c r="M10" s="308"/>
      <c r="N10" s="308"/>
    </row>
    <row r="11" spans="1:14" ht="26.25" customHeight="1">
      <c r="A11" s="306" t="s">
        <v>1096</v>
      </c>
      <c r="B11" s="308"/>
      <c r="C11" s="308"/>
      <c r="D11" s="308"/>
      <c r="E11" s="308"/>
      <c r="F11" s="308"/>
      <c r="G11" s="308"/>
      <c r="H11" s="308"/>
      <c r="I11" s="308"/>
      <c r="J11" s="308"/>
      <c r="K11" s="308"/>
      <c r="L11" s="308"/>
      <c r="M11" s="308"/>
      <c r="N11" s="308"/>
    </row>
    <row r="12" spans="1:14" ht="26.25" customHeight="1">
      <c r="A12" s="306" t="s">
        <v>1097</v>
      </c>
      <c r="B12" s="308"/>
      <c r="C12" s="308"/>
      <c r="D12" s="308"/>
      <c r="E12" s="308"/>
      <c r="F12" s="308"/>
      <c r="G12" s="308"/>
      <c r="H12" s="308"/>
      <c r="I12" s="308"/>
      <c r="J12" s="308"/>
      <c r="K12" s="308"/>
      <c r="L12" s="308"/>
      <c r="M12" s="308"/>
      <c r="N12" s="308"/>
    </row>
    <row r="13" spans="1:14" ht="26.25" customHeight="1">
      <c r="A13" s="306" t="s">
        <v>1098</v>
      </c>
      <c r="B13" s="308"/>
      <c r="C13" s="308"/>
      <c r="D13" s="308"/>
      <c r="E13" s="308"/>
      <c r="F13" s="308"/>
      <c r="G13" s="308"/>
      <c r="H13" s="308"/>
      <c r="I13" s="308"/>
      <c r="J13" s="308"/>
      <c r="K13" s="308"/>
      <c r="L13" s="308"/>
      <c r="M13" s="308"/>
      <c r="N13" s="308"/>
    </row>
    <row r="14" spans="1:14" ht="26.25" customHeight="1">
      <c r="A14" s="306" t="s">
        <v>1099</v>
      </c>
      <c r="B14" s="308"/>
      <c r="C14" s="308"/>
      <c r="D14" s="308"/>
      <c r="E14" s="308"/>
      <c r="F14" s="308"/>
      <c r="G14" s="308"/>
      <c r="H14" s="308"/>
      <c r="I14" s="308"/>
      <c r="J14" s="308"/>
      <c r="K14" s="308"/>
      <c r="L14" s="308"/>
      <c r="M14" s="308"/>
      <c r="N14" s="308"/>
    </row>
    <row r="15" spans="1:14" ht="26.25" customHeight="1">
      <c r="A15" s="306" t="s">
        <v>1100</v>
      </c>
      <c r="B15" s="308"/>
      <c r="C15" s="308"/>
      <c r="D15" s="308"/>
      <c r="E15" s="308"/>
      <c r="F15" s="308"/>
      <c r="G15" s="308"/>
      <c r="H15" s="308"/>
      <c r="I15" s="308"/>
      <c r="J15" s="308"/>
      <c r="K15" s="308"/>
      <c r="L15" s="308"/>
      <c r="M15" s="308"/>
      <c r="N15" s="308"/>
    </row>
    <row r="16" spans="1:14" ht="37.5" customHeight="1">
      <c r="A16" s="306" t="str">
        <f ca="1">'GPlan-Translations'!C265</f>
        <v>Itens de ação</v>
      </c>
      <c r="B16" s="307"/>
      <c r="C16" s="307"/>
      <c r="D16" s="307"/>
      <c r="E16" s="307"/>
      <c r="F16" s="307"/>
      <c r="G16" s="801" t="str">
        <f ca="1">'GPlan-Translations'!C266</f>
        <v>Proprietário(s)</v>
      </c>
      <c r="H16" s="801"/>
      <c r="I16" s="801"/>
      <c r="J16" s="801"/>
      <c r="K16" s="307"/>
      <c r="L16" s="309" t="str">
        <f ca="1">'GPlan-Translations'!C267</f>
        <v>Data limite</v>
      </c>
      <c r="M16" s="307"/>
      <c r="N16" s="309" t="str">
        <f ca="1">'GPlan-Translations'!C268</f>
        <v>Status</v>
      </c>
    </row>
    <row r="17" spans="1:14" ht="26.25" customHeight="1">
      <c r="A17" s="308"/>
      <c r="B17" s="308"/>
      <c r="C17" s="308"/>
      <c r="D17" s="308"/>
      <c r="E17" s="308"/>
      <c r="F17" s="307"/>
      <c r="G17" s="308"/>
      <c r="H17" s="308"/>
      <c r="I17" s="308"/>
      <c r="J17" s="308"/>
      <c r="K17" s="307"/>
      <c r="L17" s="308"/>
      <c r="M17" s="307"/>
      <c r="N17" s="308"/>
    </row>
    <row r="18" spans="1:14" ht="26.25" customHeight="1">
      <c r="A18" s="308"/>
      <c r="B18" s="308"/>
      <c r="C18" s="308"/>
      <c r="D18" s="308"/>
      <c r="E18" s="308"/>
      <c r="F18" s="307"/>
      <c r="G18" s="308"/>
      <c r="H18" s="308"/>
      <c r="I18" s="308"/>
      <c r="J18" s="308"/>
      <c r="K18" s="307"/>
      <c r="L18" s="308"/>
      <c r="M18" s="307"/>
      <c r="N18" s="308"/>
    </row>
    <row r="19" spans="1:14" ht="26.25" customHeight="1">
      <c r="A19" s="308"/>
      <c r="B19" s="308"/>
      <c r="C19" s="308"/>
      <c r="D19" s="308"/>
      <c r="E19" s="308"/>
      <c r="F19" s="307"/>
      <c r="G19" s="308"/>
      <c r="H19" s="308"/>
      <c r="I19" s="308"/>
      <c r="J19" s="308"/>
      <c r="K19" s="307"/>
      <c r="L19" s="308"/>
      <c r="M19" s="307"/>
      <c r="N19" s="308"/>
    </row>
    <row r="20" spans="1:14" ht="26.25" customHeight="1">
      <c r="A20" s="308"/>
      <c r="B20" s="308"/>
      <c r="C20" s="308"/>
      <c r="D20" s="308"/>
      <c r="E20" s="308"/>
      <c r="F20" s="307"/>
      <c r="G20" s="308"/>
      <c r="H20" s="308"/>
      <c r="I20" s="308"/>
      <c r="J20" s="308"/>
      <c r="K20" s="307"/>
      <c r="L20" s="308"/>
      <c r="M20" s="307"/>
      <c r="N20" s="308"/>
    </row>
    <row r="21" spans="1:14" ht="26.25" customHeight="1">
      <c r="A21" s="308"/>
      <c r="B21" s="308"/>
      <c r="C21" s="308"/>
      <c r="D21" s="308"/>
      <c r="E21" s="308"/>
      <c r="F21" s="307"/>
      <c r="G21" s="308"/>
      <c r="H21" s="308"/>
      <c r="I21" s="308"/>
      <c r="J21" s="308"/>
      <c r="K21" s="307"/>
      <c r="L21" s="308"/>
      <c r="M21" s="307"/>
      <c r="N21" s="308"/>
    </row>
    <row r="22" spans="1:14" ht="26.25" customHeight="1">
      <c r="A22" s="308"/>
      <c r="B22" s="308"/>
      <c r="C22" s="308"/>
      <c r="D22" s="308"/>
      <c r="E22" s="308"/>
      <c r="F22" s="307"/>
      <c r="G22" s="308"/>
      <c r="H22" s="308"/>
      <c r="I22" s="308"/>
      <c r="J22" s="308"/>
      <c r="K22" s="307"/>
      <c r="L22" s="308"/>
      <c r="M22" s="307"/>
      <c r="N22" s="308"/>
    </row>
    <row r="23" spans="1:14" ht="26.25" customHeight="1">
      <c r="A23" s="308"/>
      <c r="B23" s="308"/>
      <c r="C23" s="308"/>
      <c r="D23" s="308"/>
      <c r="E23" s="308"/>
      <c r="F23" s="307"/>
      <c r="G23" s="308"/>
      <c r="H23" s="308"/>
      <c r="I23" s="308"/>
      <c r="J23" s="308"/>
      <c r="K23" s="307"/>
      <c r="L23" s="308"/>
      <c r="M23" s="307"/>
      <c r="N23" s="308"/>
    </row>
    <row r="24" spans="1:14" ht="26.25" customHeight="1">
      <c r="A24" s="308"/>
      <c r="B24" s="308"/>
      <c r="C24" s="308"/>
      <c r="D24" s="308"/>
      <c r="E24" s="308"/>
      <c r="F24" s="307"/>
      <c r="G24" s="308"/>
      <c r="H24" s="308"/>
      <c r="I24" s="308"/>
      <c r="J24" s="308"/>
      <c r="K24" s="307"/>
      <c r="L24" s="308"/>
      <c r="M24" s="307"/>
      <c r="N24" s="308"/>
    </row>
    <row r="25" spans="1:14" ht="26.25" customHeight="1">
      <c r="A25" s="308"/>
      <c r="B25" s="308"/>
      <c r="C25" s="308"/>
      <c r="D25" s="308"/>
      <c r="E25" s="308"/>
      <c r="F25" s="307"/>
      <c r="G25" s="308"/>
      <c r="H25" s="308"/>
      <c r="I25" s="308"/>
      <c r="J25" s="308"/>
      <c r="K25" s="307"/>
      <c r="L25" s="308"/>
      <c r="M25" s="307"/>
      <c r="N25" s="308"/>
    </row>
    <row r="26" spans="1:14" ht="26.25" customHeight="1">
      <c r="A26" s="308"/>
      <c r="B26" s="308"/>
      <c r="C26" s="308"/>
      <c r="D26" s="308"/>
      <c r="E26" s="308"/>
      <c r="F26" s="307"/>
      <c r="G26" s="308"/>
      <c r="H26" s="308"/>
      <c r="I26" s="308"/>
      <c r="J26" s="308"/>
      <c r="K26" s="307"/>
      <c r="L26" s="308"/>
      <c r="M26" s="307"/>
      <c r="N26" s="308"/>
    </row>
    <row r="27" spans="1:14" ht="26.25" customHeight="1">
      <c r="A27" s="308"/>
      <c r="B27" s="308"/>
      <c r="C27" s="308"/>
      <c r="D27" s="308"/>
      <c r="E27" s="308"/>
      <c r="F27" s="307"/>
      <c r="G27" s="308"/>
      <c r="H27" s="308"/>
      <c r="I27" s="308"/>
      <c r="J27" s="308"/>
      <c r="K27" s="307"/>
      <c r="L27" s="308"/>
      <c r="M27" s="307"/>
      <c r="N27" s="308"/>
    </row>
    <row r="28" spans="1:14" ht="26.25" customHeight="1">
      <c r="A28" s="308"/>
      <c r="B28" s="308"/>
      <c r="C28" s="308"/>
      <c r="D28" s="308"/>
      <c r="E28" s="308"/>
      <c r="F28" s="307"/>
      <c r="G28" s="308"/>
      <c r="H28" s="308"/>
      <c r="I28" s="308"/>
      <c r="J28" s="308"/>
      <c r="K28" s="307"/>
      <c r="L28" s="308"/>
      <c r="M28" s="307"/>
      <c r="N28" s="308"/>
    </row>
    <row r="29" spans="1:14" ht="26.25" customHeight="1">
      <c r="A29" s="308"/>
      <c r="B29" s="308"/>
      <c r="C29" s="308"/>
      <c r="D29" s="308"/>
      <c r="E29" s="308"/>
      <c r="F29" s="307"/>
      <c r="G29" s="308"/>
      <c r="H29" s="308"/>
      <c r="I29" s="308"/>
      <c r="J29" s="308"/>
      <c r="K29" s="307"/>
      <c r="L29" s="308"/>
      <c r="M29" s="307"/>
      <c r="N29" s="308"/>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253D-0110-466C-82AE-54EC49C68BBC}">
  <sheetPr codeName="wksSquared">
    <pageSetUpPr autoPageBreaks="0" fitToPage="1"/>
  </sheetPr>
  <dimension ref="A1:W37"/>
  <sheetViews>
    <sheetView showGridLines="0" showRuler="0" view="pageBreakPreview" zoomScaleNormal="100" zoomScaleSheetLayoutView="100" workbookViewId="0"/>
  </sheetViews>
  <sheetFormatPr defaultColWidth="9.140625" defaultRowHeight="12.75"/>
  <cols>
    <col min="1" max="23" width="4.28515625" style="623" customWidth="1"/>
    <col min="24" max="16384" width="9.140625" style="623"/>
  </cols>
  <sheetData>
    <row r="1" spans="1:23" ht="22.35" customHeight="1">
      <c r="A1" s="621" t="s">
        <v>2380</v>
      </c>
      <c r="B1" s="622"/>
      <c r="C1" s="622"/>
      <c r="D1" s="622"/>
      <c r="E1" s="622"/>
      <c r="F1" s="622"/>
      <c r="G1" s="622"/>
      <c r="H1" s="622"/>
      <c r="I1" s="622"/>
      <c r="J1" s="622"/>
      <c r="K1" s="622"/>
      <c r="L1" s="622"/>
      <c r="M1" s="622"/>
      <c r="N1" s="622"/>
      <c r="O1" s="622"/>
      <c r="P1" s="622"/>
      <c r="Q1" s="622"/>
      <c r="R1" s="622"/>
      <c r="S1" s="622"/>
      <c r="T1" s="622"/>
      <c r="U1" s="622"/>
      <c r="V1" s="622"/>
      <c r="W1" s="622"/>
    </row>
    <row r="2" spans="1:23" ht="22.35" customHeight="1">
      <c r="A2" s="622"/>
      <c r="B2" s="622"/>
      <c r="C2" s="622"/>
      <c r="D2" s="622"/>
      <c r="E2" s="622"/>
      <c r="F2" s="622"/>
      <c r="G2" s="622"/>
      <c r="H2" s="622"/>
      <c r="I2" s="622"/>
      <c r="J2" s="622"/>
      <c r="K2" s="622"/>
      <c r="L2" s="622"/>
      <c r="M2" s="622"/>
      <c r="N2" s="622"/>
      <c r="O2" s="622"/>
      <c r="P2" s="622"/>
      <c r="Q2" s="622"/>
      <c r="R2" s="622"/>
      <c r="S2" s="622"/>
      <c r="T2" s="622"/>
      <c r="U2" s="622"/>
      <c r="V2" s="622"/>
      <c r="W2" s="622"/>
    </row>
    <row r="3" spans="1:23" ht="22.35" customHeight="1">
      <c r="A3" s="622"/>
      <c r="B3" s="622"/>
      <c r="C3" s="622"/>
      <c r="D3" s="622"/>
      <c r="E3" s="622"/>
      <c r="F3" s="622"/>
      <c r="G3" s="622"/>
      <c r="H3" s="622"/>
      <c r="I3" s="622"/>
      <c r="J3" s="622"/>
      <c r="K3" s="622"/>
      <c r="L3" s="622"/>
      <c r="M3" s="622"/>
      <c r="N3" s="622"/>
      <c r="O3" s="622"/>
      <c r="P3" s="622"/>
      <c r="Q3" s="622"/>
      <c r="R3" s="622"/>
      <c r="S3" s="622"/>
      <c r="T3" s="622"/>
      <c r="U3" s="622"/>
      <c r="V3" s="622"/>
      <c r="W3" s="622"/>
    </row>
    <row r="4" spans="1:23" ht="22.35" customHeight="1">
      <c r="A4" s="622"/>
      <c r="B4" s="622"/>
      <c r="C4" s="622"/>
      <c r="D4" s="622"/>
      <c r="E4" s="622"/>
      <c r="F4" s="622"/>
      <c r="G4" s="622"/>
      <c r="H4" s="622"/>
      <c r="I4" s="622"/>
      <c r="J4" s="622"/>
      <c r="K4" s="622"/>
      <c r="L4" s="622"/>
      <c r="M4" s="622"/>
      <c r="N4" s="622"/>
      <c r="O4" s="622"/>
      <c r="P4" s="622"/>
      <c r="Q4" s="622"/>
      <c r="R4" s="622"/>
      <c r="S4" s="622"/>
      <c r="T4" s="622"/>
      <c r="U4" s="622"/>
      <c r="V4" s="622"/>
      <c r="W4" s="622"/>
    </row>
    <row r="5" spans="1:23" ht="22.35" customHeight="1">
      <c r="A5" s="622"/>
      <c r="B5" s="622"/>
      <c r="C5" s="622"/>
      <c r="D5" s="622"/>
      <c r="E5" s="622"/>
      <c r="F5" s="622"/>
      <c r="G5" s="622"/>
      <c r="H5" s="622"/>
      <c r="I5" s="622"/>
      <c r="J5" s="622"/>
      <c r="K5" s="622"/>
      <c r="L5" s="622"/>
      <c r="M5" s="622"/>
      <c r="N5" s="622"/>
      <c r="O5" s="622"/>
      <c r="P5" s="622"/>
      <c r="Q5" s="622"/>
      <c r="R5" s="622"/>
      <c r="S5" s="622"/>
      <c r="T5" s="622"/>
      <c r="U5" s="622"/>
      <c r="V5" s="622"/>
      <c r="W5" s="622"/>
    </row>
    <row r="6" spans="1:23" ht="22.35" customHeight="1">
      <c r="A6" s="622"/>
      <c r="B6" s="622"/>
      <c r="C6" s="622"/>
      <c r="D6" s="622"/>
      <c r="E6" s="622"/>
      <c r="F6" s="622"/>
      <c r="G6" s="622"/>
      <c r="H6" s="622"/>
      <c r="I6" s="622"/>
      <c r="J6" s="622"/>
      <c r="K6" s="622"/>
      <c r="L6" s="622"/>
      <c r="M6" s="622"/>
      <c r="N6" s="622"/>
      <c r="O6" s="622"/>
      <c r="P6" s="622"/>
      <c r="Q6" s="622"/>
      <c r="R6" s="622"/>
      <c r="S6" s="622"/>
      <c r="T6" s="622"/>
      <c r="U6" s="622"/>
      <c r="V6" s="622"/>
      <c r="W6" s="622"/>
    </row>
    <row r="7" spans="1:23" ht="22.35" customHeight="1">
      <c r="A7" s="622"/>
      <c r="B7" s="622"/>
      <c r="C7" s="622"/>
      <c r="D7" s="622"/>
      <c r="E7" s="622"/>
      <c r="F7" s="622"/>
      <c r="G7" s="622"/>
      <c r="H7" s="622"/>
      <c r="I7" s="622"/>
      <c r="J7" s="622"/>
      <c r="K7" s="622"/>
      <c r="L7" s="622"/>
      <c r="M7" s="622"/>
      <c r="N7" s="622"/>
      <c r="O7" s="622"/>
      <c r="P7" s="622"/>
      <c r="Q7" s="622"/>
      <c r="R7" s="622"/>
      <c r="S7" s="622"/>
      <c r="T7" s="622"/>
      <c r="U7" s="622"/>
      <c r="V7" s="622"/>
      <c r="W7" s="622"/>
    </row>
    <row r="8" spans="1:23" ht="22.35" customHeight="1">
      <c r="A8" s="622"/>
      <c r="B8" s="622"/>
      <c r="C8" s="622"/>
      <c r="D8" s="622"/>
      <c r="E8" s="622"/>
      <c r="F8" s="622"/>
      <c r="G8" s="622"/>
      <c r="H8" s="622"/>
      <c r="I8" s="622"/>
      <c r="J8" s="622"/>
      <c r="K8" s="622"/>
      <c r="L8" s="622"/>
      <c r="M8" s="622"/>
      <c r="N8" s="622"/>
      <c r="O8" s="622"/>
      <c r="P8" s="622"/>
      <c r="Q8" s="622"/>
      <c r="R8" s="622"/>
      <c r="S8" s="622"/>
      <c r="T8" s="622"/>
      <c r="U8" s="622"/>
      <c r="V8" s="622"/>
      <c r="W8" s="622"/>
    </row>
    <row r="9" spans="1:23" ht="22.35" customHeight="1">
      <c r="A9" s="622"/>
      <c r="B9" s="622"/>
      <c r="C9" s="622"/>
      <c r="D9" s="622"/>
      <c r="E9" s="622"/>
      <c r="F9" s="622"/>
      <c r="G9" s="622"/>
      <c r="H9" s="622"/>
      <c r="I9" s="622"/>
      <c r="J9" s="622"/>
      <c r="K9" s="622"/>
      <c r="L9" s="622"/>
      <c r="M9" s="622"/>
      <c r="N9" s="622"/>
      <c r="O9" s="622"/>
      <c r="P9" s="622"/>
      <c r="Q9" s="622"/>
      <c r="R9" s="622"/>
      <c r="S9" s="622"/>
      <c r="T9" s="622"/>
      <c r="U9" s="622"/>
      <c r="V9" s="622"/>
      <c r="W9" s="622"/>
    </row>
    <row r="10" spans="1:23" ht="22.35" customHeight="1">
      <c r="A10" s="622"/>
      <c r="B10" s="622"/>
      <c r="C10" s="622"/>
      <c r="D10" s="622"/>
      <c r="E10" s="622"/>
      <c r="F10" s="622"/>
      <c r="G10" s="622"/>
      <c r="H10" s="622"/>
      <c r="I10" s="622"/>
      <c r="J10" s="622"/>
      <c r="K10" s="622"/>
      <c r="L10" s="622"/>
      <c r="M10" s="622"/>
      <c r="N10" s="622"/>
      <c r="O10" s="622"/>
      <c r="P10" s="622"/>
      <c r="Q10" s="622"/>
      <c r="R10" s="622"/>
      <c r="S10" s="622"/>
      <c r="T10" s="622"/>
      <c r="U10" s="622"/>
      <c r="V10" s="622"/>
      <c r="W10" s="622"/>
    </row>
    <row r="11" spans="1:23" ht="22.35" customHeight="1">
      <c r="A11" s="622"/>
      <c r="B11" s="622"/>
      <c r="C11" s="622"/>
      <c r="D11" s="622"/>
      <c r="E11" s="622"/>
      <c r="F11" s="622"/>
      <c r="G11" s="622"/>
      <c r="H11" s="622"/>
      <c r="I11" s="622"/>
      <c r="J11" s="622"/>
      <c r="K11" s="622"/>
      <c r="L11" s="622"/>
      <c r="M11" s="622"/>
      <c r="N11" s="622"/>
      <c r="O11" s="622"/>
      <c r="P11" s="622"/>
      <c r="Q11" s="622"/>
      <c r="R11" s="622"/>
      <c r="S11" s="622"/>
      <c r="T11" s="622"/>
      <c r="U11" s="622"/>
      <c r="V11" s="622"/>
      <c r="W11" s="622"/>
    </row>
    <row r="12" spans="1:23" ht="22.35" customHeight="1">
      <c r="A12" s="622"/>
      <c r="B12" s="622"/>
      <c r="C12" s="622"/>
      <c r="D12" s="622"/>
      <c r="E12" s="622"/>
      <c r="F12" s="622"/>
      <c r="G12" s="622"/>
      <c r="H12" s="622"/>
      <c r="I12" s="622"/>
      <c r="J12" s="622"/>
      <c r="K12" s="622"/>
      <c r="L12" s="622"/>
      <c r="M12" s="622"/>
      <c r="N12" s="622"/>
      <c r="O12" s="622"/>
      <c r="P12" s="622"/>
      <c r="Q12" s="622"/>
      <c r="R12" s="622"/>
      <c r="S12" s="622"/>
      <c r="T12" s="622"/>
      <c r="U12" s="622"/>
      <c r="V12" s="622"/>
      <c r="W12" s="622"/>
    </row>
    <row r="13" spans="1:23" ht="22.35" customHeight="1">
      <c r="A13" s="622"/>
      <c r="B13" s="622"/>
      <c r="C13" s="622"/>
      <c r="D13" s="622"/>
      <c r="E13" s="622"/>
      <c r="F13" s="622"/>
      <c r="G13" s="622"/>
      <c r="H13" s="622"/>
      <c r="I13" s="622"/>
      <c r="J13" s="622"/>
      <c r="K13" s="622"/>
      <c r="L13" s="622"/>
      <c r="M13" s="622"/>
      <c r="N13" s="622"/>
      <c r="O13" s="622"/>
      <c r="P13" s="622"/>
      <c r="Q13" s="622"/>
      <c r="R13" s="622"/>
      <c r="S13" s="622"/>
      <c r="T13" s="622"/>
      <c r="U13" s="622"/>
      <c r="V13" s="622"/>
      <c r="W13" s="622"/>
    </row>
    <row r="14" spans="1:23" ht="22.35" customHeight="1">
      <c r="A14" s="622"/>
      <c r="B14" s="622"/>
      <c r="C14" s="622"/>
      <c r="D14" s="622"/>
      <c r="E14" s="622"/>
      <c r="F14" s="622"/>
      <c r="G14" s="622"/>
      <c r="H14" s="622"/>
      <c r="I14" s="622"/>
      <c r="J14" s="622"/>
      <c r="K14" s="622"/>
      <c r="L14" s="622"/>
      <c r="M14" s="622"/>
      <c r="N14" s="622"/>
      <c r="O14" s="622"/>
      <c r="P14" s="622"/>
      <c r="Q14" s="622"/>
      <c r="R14" s="622"/>
      <c r="S14" s="622"/>
      <c r="T14" s="622"/>
      <c r="U14" s="622"/>
      <c r="V14" s="622"/>
      <c r="W14" s="622"/>
    </row>
    <row r="15" spans="1:23" ht="22.35" customHeight="1">
      <c r="A15" s="622"/>
      <c r="B15" s="622"/>
      <c r="C15" s="622"/>
      <c r="D15" s="622"/>
      <c r="E15" s="622"/>
      <c r="F15" s="622"/>
      <c r="G15" s="622"/>
      <c r="H15" s="622"/>
      <c r="I15" s="622"/>
      <c r="J15" s="622"/>
      <c r="K15" s="622"/>
      <c r="L15" s="622"/>
      <c r="M15" s="622"/>
      <c r="N15" s="622"/>
      <c r="O15" s="622"/>
      <c r="P15" s="622"/>
      <c r="Q15" s="622"/>
      <c r="R15" s="622"/>
      <c r="S15" s="622"/>
      <c r="T15" s="622"/>
      <c r="U15" s="622"/>
      <c r="V15" s="622"/>
      <c r="W15" s="622"/>
    </row>
    <row r="16" spans="1:23" ht="22.35" customHeight="1">
      <c r="A16" s="622"/>
      <c r="B16" s="622"/>
      <c r="C16" s="622"/>
      <c r="D16" s="622"/>
      <c r="E16" s="622"/>
      <c r="F16" s="622"/>
      <c r="G16" s="622"/>
      <c r="H16" s="622"/>
      <c r="I16" s="622"/>
      <c r="J16" s="622"/>
      <c r="K16" s="622"/>
      <c r="L16" s="622"/>
      <c r="M16" s="622"/>
      <c r="N16" s="622"/>
      <c r="O16" s="622"/>
      <c r="P16" s="622"/>
      <c r="Q16" s="622"/>
      <c r="R16" s="622"/>
      <c r="S16" s="622"/>
      <c r="T16" s="622"/>
      <c r="U16" s="622"/>
      <c r="V16" s="622"/>
      <c r="W16" s="622"/>
    </row>
    <row r="17" spans="1:23" ht="22.35" customHeight="1">
      <c r="A17" s="622"/>
      <c r="B17" s="622"/>
      <c r="C17" s="622"/>
      <c r="D17" s="622"/>
      <c r="E17" s="622"/>
      <c r="F17" s="622"/>
      <c r="G17" s="622"/>
      <c r="H17" s="622"/>
      <c r="I17" s="622"/>
      <c r="J17" s="622"/>
      <c r="K17" s="622"/>
      <c r="L17" s="622"/>
      <c r="M17" s="622"/>
      <c r="N17" s="622"/>
      <c r="O17" s="622"/>
      <c r="P17" s="622"/>
      <c r="Q17" s="622"/>
      <c r="R17" s="622"/>
      <c r="S17" s="622"/>
      <c r="T17" s="622"/>
      <c r="U17" s="622"/>
      <c r="V17" s="622"/>
      <c r="W17" s="622"/>
    </row>
    <row r="18" spans="1:23" ht="22.35" customHeight="1">
      <c r="A18" s="622"/>
      <c r="B18" s="622"/>
      <c r="C18" s="622"/>
      <c r="D18" s="622"/>
      <c r="E18" s="622"/>
      <c r="F18" s="622"/>
      <c r="G18" s="622"/>
      <c r="H18" s="622"/>
      <c r="I18" s="622"/>
      <c r="J18" s="622"/>
      <c r="K18" s="622"/>
      <c r="L18" s="622"/>
      <c r="M18" s="622"/>
      <c r="N18" s="622"/>
      <c r="O18" s="622"/>
      <c r="P18" s="622"/>
      <c r="Q18" s="622"/>
      <c r="R18" s="622"/>
      <c r="S18" s="622"/>
      <c r="T18" s="622"/>
      <c r="U18" s="622"/>
      <c r="V18" s="622"/>
      <c r="W18" s="622"/>
    </row>
    <row r="19" spans="1:23" ht="22.35" customHeight="1">
      <c r="A19" s="622"/>
      <c r="B19" s="622"/>
      <c r="C19" s="622"/>
      <c r="D19" s="622"/>
      <c r="E19" s="622"/>
      <c r="F19" s="622"/>
      <c r="G19" s="622"/>
      <c r="H19" s="622"/>
      <c r="I19" s="622"/>
      <c r="J19" s="622"/>
      <c r="K19" s="622"/>
      <c r="L19" s="622"/>
      <c r="M19" s="622"/>
      <c r="N19" s="622"/>
      <c r="O19" s="622"/>
      <c r="P19" s="622"/>
      <c r="Q19" s="622"/>
      <c r="R19" s="622"/>
      <c r="S19" s="622"/>
      <c r="T19" s="622"/>
      <c r="U19" s="622"/>
      <c r="V19" s="622"/>
      <c r="W19" s="622"/>
    </row>
    <row r="20" spans="1:23" ht="22.35" customHeight="1">
      <c r="A20" s="622"/>
      <c r="B20" s="622"/>
      <c r="C20" s="622"/>
      <c r="D20" s="622"/>
      <c r="E20" s="622"/>
      <c r="F20" s="622"/>
      <c r="G20" s="622"/>
      <c r="H20" s="622"/>
      <c r="I20" s="622"/>
      <c r="J20" s="622"/>
      <c r="K20" s="622"/>
      <c r="L20" s="622"/>
      <c r="M20" s="622"/>
      <c r="N20" s="622"/>
      <c r="O20" s="622"/>
      <c r="P20" s="622"/>
      <c r="Q20" s="622"/>
      <c r="R20" s="622"/>
      <c r="S20" s="622"/>
      <c r="T20" s="622"/>
      <c r="U20" s="622"/>
      <c r="V20" s="622"/>
      <c r="W20" s="622"/>
    </row>
    <row r="21" spans="1:23" ht="22.35" customHeight="1">
      <c r="A21" s="622"/>
      <c r="B21" s="622"/>
      <c r="C21" s="622"/>
      <c r="D21" s="622"/>
      <c r="E21" s="622"/>
      <c r="F21" s="622"/>
      <c r="G21" s="622"/>
      <c r="H21" s="622"/>
      <c r="I21" s="622"/>
      <c r="J21" s="622"/>
      <c r="K21" s="622"/>
      <c r="L21" s="622"/>
      <c r="M21" s="622"/>
      <c r="N21" s="622"/>
      <c r="O21" s="622"/>
      <c r="P21" s="622"/>
      <c r="Q21" s="622"/>
      <c r="R21" s="622"/>
      <c r="S21" s="622"/>
      <c r="T21" s="622"/>
      <c r="U21" s="622"/>
      <c r="V21" s="622"/>
      <c r="W21" s="622"/>
    </row>
    <row r="22" spans="1:23" ht="22.35" customHeight="1">
      <c r="A22" s="622"/>
      <c r="B22" s="622"/>
      <c r="C22" s="622"/>
      <c r="D22" s="622"/>
      <c r="E22" s="622"/>
      <c r="F22" s="622"/>
      <c r="G22" s="622"/>
      <c r="H22" s="622"/>
      <c r="I22" s="622"/>
      <c r="J22" s="622"/>
      <c r="K22" s="622"/>
      <c r="L22" s="622"/>
      <c r="M22" s="622"/>
      <c r="N22" s="622"/>
      <c r="O22" s="622"/>
      <c r="P22" s="622"/>
      <c r="Q22" s="622"/>
      <c r="R22" s="622"/>
      <c r="S22" s="622"/>
      <c r="T22" s="622"/>
      <c r="U22" s="622"/>
      <c r="V22" s="622"/>
      <c r="W22" s="622"/>
    </row>
    <row r="23" spans="1:23" ht="22.35" customHeight="1">
      <c r="A23" s="622"/>
      <c r="B23" s="622"/>
      <c r="C23" s="622"/>
      <c r="D23" s="622"/>
      <c r="E23" s="622"/>
      <c r="F23" s="622"/>
      <c r="G23" s="622"/>
      <c r="H23" s="622"/>
      <c r="I23" s="622"/>
      <c r="J23" s="622"/>
      <c r="K23" s="622"/>
      <c r="L23" s="622"/>
      <c r="M23" s="622"/>
      <c r="N23" s="622"/>
      <c r="O23" s="622"/>
      <c r="P23" s="622"/>
      <c r="Q23" s="622"/>
      <c r="R23" s="622"/>
      <c r="S23" s="622"/>
      <c r="T23" s="622"/>
      <c r="U23" s="622"/>
      <c r="V23" s="622"/>
      <c r="W23" s="622"/>
    </row>
    <row r="24" spans="1:23" ht="22.35" customHeight="1">
      <c r="A24" s="622"/>
      <c r="B24" s="622"/>
      <c r="C24" s="622"/>
      <c r="D24" s="622"/>
      <c r="E24" s="622"/>
      <c r="F24" s="622"/>
      <c r="G24" s="622"/>
      <c r="H24" s="622"/>
      <c r="I24" s="622"/>
      <c r="J24" s="622"/>
      <c r="K24" s="622"/>
      <c r="L24" s="622"/>
      <c r="M24" s="622"/>
      <c r="N24" s="622"/>
      <c r="O24" s="622"/>
      <c r="P24" s="622"/>
      <c r="Q24" s="622"/>
      <c r="R24" s="622"/>
      <c r="S24" s="622"/>
      <c r="T24" s="622"/>
      <c r="U24" s="622"/>
      <c r="V24" s="622"/>
      <c r="W24" s="622"/>
    </row>
    <row r="25" spans="1:23" ht="22.35" customHeight="1">
      <c r="A25" s="622"/>
      <c r="B25" s="622"/>
      <c r="C25" s="622"/>
      <c r="D25" s="622"/>
      <c r="E25" s="622"/>
      <c r="F25" s="622"/>
      <c r="G25" s="622"/>
      <c r="H25" s="622"/>
      <c r="I25" s="622"/>
      <c r="J25" s="622"/>
      <c r="K25" s="622"/>
      <c r="L25" s="622"/>
      <c r="M25" s="622"/>
      <c r="N25" s="622"/>
      <c r="O25" s="622"/>
      <c r="P25" s="622"/>
      <c r="Q25" s="622"/>
      <c r="R25" s="622"/>
      <c r="S25" s="622"/>
      <c r="T25" s="622"/>
      <c r="U25" s="622"/>
      <c r="V25" s="622"/>
      <c r="W25" s="622"/>
    </row>
    <row r="26" spans="1:23" ht="22.35" customHeight="1">
      <c r="A26" s="622"/>
      <c r="B26" s="622"/>
      <c r="C26" s="622"/>
      <c r="D26" s="622"/>
      <c r="E26" s="622"/>
      <c r="F26" s="622"/>
      <c r="G26" s="622"/>
      <c r="H26" s="622"/>
      <c r="I26" s="622"/>
      <c r="J26" s="622"/>
      <c r="K26" s="622"/>
      <c r="L26" s="622"/>
      <c r="M26" s="622"/>
      <c r="N26" s="622"/>
      <c r="O26" s="622"/>
      <c r="P26" s="622"/>
      <c r="Q26" s="622"/>
      <c r="R26" s="622"/>
      <c r="S26" s="622"/>
      <c r="T26" s="622"/>
      <c r="U26" s="622"/>
      <c r="V26" s="622"/>
      <c r="W26" s="622"/>
    </row>
    <row r="27" spans="1:23" ht="22.35" customHeight="1">
      <c r="A27" s="622"/>
      <c r="B27" s="622"/>
      <c r="C27" s="622"/>
      <c r="D27" s="622"/>
      <c r="E27" s="622"/>
      <c r="F27" s="622"/>
      <c r="G27" s="622"/>
      <c r="H27" s="622"/>
      <c r="I27" s="622"/>
      <c r="J27" s="622"/>
      <c r="K27" s="622"/>
      <c r="L27" s="622"/>
      <c r="M27" s="622"/>
      <c r="N27" s="622"/>
      <c r="O27" s="622"/>
      <c r="P27" s="622"/>
      <c r="Q27" s="622"/>
      <c r="R27" s="622"/>
      <c r="S27" s="622"/>
      <c r="T27" s="622"/>
      <c r="U27" s="622"/>
      <c r="V27" s="622"/>
      <c r="W27" s="622"/>
    </row>
    <row r="28" spans="1:23" ht="22.35" customHeight="1">
      <c r="A28" s="622"/>
      <c r="B28" s="622"/>
      <c r="C28" s="622"/>
      <c r="D28" s="622"/>
      <c r="E28" s="622"/>
      <c r="F28" s="622"/>
      <c r="G28" s="622"/>
      <c r="H28" s="622"/>
      <c r="I28" s="622"/>
      <c r="J28" s="622"/>
      <c r="K28" s="622"/>
      <c r="L28" s="622"/>
      <c r="M28" s="622"/>
      <c r="N28" s="622"/>
      <c r="O28" s="622"/>
      <c r="P28" s="622"/>
      <c r="Q28" s="622"/>
      <c r="R28" s="622"/>
      <c r="S28" s="622"/>
      <c r="T28" s="622"/>
      <c r="U28" s="622"/>
      <c r="V28" s="622"/>
      <c r="W28" s="622"/>
    </row>
    <row r="29" spans="1:23" ht="22.35" customHeight="1">
      <c r="A29" s="622"/>
      <c r="B29" s="622"/>
      <c r="C29" s="622"/>
      <c r="D29" s="622"/>
      <c r="E29" s="622"/>
      <c r="F29" s="622"/>
      <c r="G29" s="622"/>
      <c r="H29" s="622"/>
      <c r="I29" s="622"/>
      <c r="J29" s="622"/>
      <c r="K29" s="622"/>
      <c r="L29" s="622"/>
      <c r="M29" s="622"/>
      <c r="N29" s="622"/>
      <c r="O29" s="622"/>
      <c r="P29" s="622"/>
      <c r="Q29" s="622"/>
      <c r="R29" s="622"/>
      <c r="S29" s="622"/>
      <c r="T29" s="622"/>
      <c r="U29" s="622"/>
      <c r="V29" s="622"/>
      <c r="W29" s="622"/>
    </row>
    <row r="30" spans="1:23" ht="22.35" customHeight="1">
      <c r="A30" s="622"/>
      <c r="B30" s="622"/>
      <c r="C30" s="622"/>
      <c r="D30" s="622"/>
      <c r="E30" s="622"/>
      <c r="F30" s="622"/>
      <c r="G30" s="622"/>
      <c r="H30" s="622"/>
      <c r="I30" s="622"/>
      <c r="J30" s="622"/>
      <c r="K30" s="622"/>
      <c r="L30" s="622"/>
      <c r="M30" s="622"/>
      <c r="N30" s="622"/>
      <c r="O30" s="622"/>
      <c r="P30" s="622"/>
      <c r="Q30" s="622"/>
      <c r="R30" s="622"/>
      <c r="S30" s="622"/>
      <c r="T30" s="622"/>
      <c r="U30" s="622"/>
      <c r="V30" s="622"/>
      <c r="W30" s="622"/>
    </row>
    <row r="31" spans="1:23" ht="22.35" customHeight="1">
      <c r="A31" s="622"/>
      <c r="B31" s="622"/>
      <c r="C31" s="622"/>
      <c r="D31" s="622"/>
      <c r="E31" s="622"/>
      <c r="F31" s="622"/>
      <c r="G31" s="622"/>
      <c r="H31" s="622"/>
      <c r="I31" s="622"/>
      <c r="J31" s="622"/>
      <c r="K31" s="622"/>
      <c r="L31" s="622"/>
      <c r="M31" s="622"/>
      <c r="N31" s="622"/>
      <c r="O31" s="622"/>
      <c r="P31" s="622"/>
      <c r="Q31" s="622"/>
      <c r="R31" s="622"/>
      <c r="S31" s="622"/>
      <c r="T31" s="622"/>
      <c r="U31" s="622"/>
      <c r="V31" s="622"/>
      <c r="W31" s="622"/>
    </row>
    <row r="32" spans="1:23" ht="22.35" customHeight="1">
      <c r="A32" s="622"/>
      <c r="B32" s="622"/>
      <c r="C32" s="622"/>
      <c r="D32" s="622"/>
      <c r="E32" s="622"/>
      <c r="F32" s="622"/>
      <c r="G32" s="622"/>
      <c r="H32" s="622"/>
      <c r="I32" s="622"/>
      <c r="J32" s="622"/>
      <c r="K32" s="622"/>
      <c r="L32" s="622"/>
      <c r="M32" s="622"/>
      <c r="N32" s="622"/>
      <c r="O32" s="622"/>
      <c r="P32" s="622"/>
      <c r="Q32" s="622"/>
      <c r="R32" s="622"/>
      <c r="S32" s="622"/>
      <c r="T32" s="622"/>
      <c r="U32" s="622"/>
      <c r="V32" s="622"/>
      <c r="W32" s="622"/>
    </row>
    <row r="33" spans="1:23" ht="22.35" customHeight="1">
      <c r="A33" s="622"/>
      <c r="B33" s="622"/>
      <c r="C33" s="622"/>
      <c r="D33" s="622"/>
      <c r="E33" s="622"/>
      <c r="F33" s="622"/>
      <c r="G33" s="622"/>
      <c r="H33" s="622"/>
      <c r="I33" s="622"/>
      <c r="J33" s="622"/>
      <c r="K33" s="622"/>
      <c r="L33" s="622"/>
      <c r="M33" s="622"/>
      <c r="N33" s="622"/>
      <c r="O33" s="622"/>
      <c r="P33" s="622"/>
      <c r="Q33" s="622"/>
      <c r="R33" s="622"/>
      <c r="S33" s="622"/>
      <c r="T33" s="622"/>
      <c r="U33" s="622"/>
      <c r="V33" s="622"/>
      <c r="W33" s="622"/>
    </row>
    <row r="34" spans="1:23" ht="22.35" customHeight="1">
      <c r="A34" s="622"/>
      <c r="B34" s="622"/>
      <c r="C34" s="622"/>
      <c r="D34" s="622"/>
      <c r="E34" s="622"/>
      <c r="F34" s="622"/>
      <c r="G34" s="622"/>
      <c r="H34" s="622"/>
      <c r="I34" s="622"/>
      <c r="J34" s="622"/>
      <c r="K34" s="622"/>
      <c r="L34" s="622"/>
      <c r="M34" s="622"/>
      <c r="N34" s="622"/>
      <c r="O34" s="622"/>
      <c r="P34" s="622"/>
      <c r="Q34" s="622"/>
      <c r="R34" s="622"/>
      <c r="S34" s="622"/>
      <c r="T34" s="622"/>
      <c r="U34" s="622"/>
      <c r="V34" s="622"/>
      <c r="W34" s="622"/>
    </row>
    <row r="35" spans="1:23" ht="22.35" customHeight="1">
      <c r="A35" s="622"/>
      <c r="B35" s="622"/>
      <c r="C35" s="622"/>
      <c r="D35" s="622"/>
      <c r="E35" s="622"/>
      <c r="F35" s="622"/>
      <c r="G35" s="622"/>
      <c r="H35" s="622"/>
      <c r="I35" s="622"/>
      <c r="J35" s="622"/>
      <c r="K35" s="622"/>
      <c r="L35" s="622"/>
      <c r="M35" s="622"/>
      <c r="N35" s="622"/>
      <c r="O35" s="622"/>
      <c r="P35" s="622"/>
      <c r="Q35" s="622"/>
      <c r="R35" s="622"/>
      <c r="S35" s="622"/>
      <c r="T35" s="622"/>
      <c r="U35" s="622"/>
      <c r="V35" s="622"/>
      <c r="W35" s="622"/>
    </row>
    <row r="36" spans="1:23" ht="22.35" customHeight="1">
      <c r="A36" s="622"/>
      <c r="B36" s="622"/>
      <c r="C36" s="622"/>
      <c r="D36" s="622"/>
      <c r="E36" s="622"/>
      <c r="F36" s="622"/>
      <c r="G36" s="622"/>
      <c r="H36" s="622"/>
      <c r="I36" s="622"/>
      <c r="J36" s="622"/>
      <c r="K36" s="622"/>
      <c r="L36" s="622"/>
      <c r="M36" s="622"/>
      <c r="N36" s="622"/>
      <c r="O36" s="622"/>
      <c r="P36" s="622"/>
      <c r="Q36" s="622"/>
      <c r="R36" s="622"/>
      <c r="S36" s="622"/>
      <c r="T36" s="622"/>
      <c r="U36" s="622"/>
      <c r="V36" s="622"/>
      <c r="W36" s="622"/>
    </row>
    <row r="37" spans="1:23" ht="22.35" customHeight="1">
      <c r="A37" s="622"/>
      <c r="B37" s="622"/>
      <c r="C37" s="622"/>
      <c r="D37" s="622"/>
      <c r="E37" s="622"/>
      <c r="F37" s="622"/>
      <c r="G37" s="622"/>
      <c r="H37" s="622"/>
      <c r="I37" s="622"/>
      <c r="J37" s="622"/>
      <c r="K37" s="622"/>
      <c r="L37" s="622"/>
      <c r="M37" s="622"/>
      <c r="N37" s="622"/>
      <c r="O37" s="622"/>
      <c r="P37" s="622"/>
      <c r="Q37" s="622"/>
      <c r="R37" s="622"/>
      <c r="S37" s="622"/>
      <c r="T37" s="622"/>
      <c r="U37" s="622"/>
      <c r="V37" s="622"/>
      <c r="W37" s="622"/>
    </row>
  </sheetData>
  <printOptions horizontalCentered="1" verticalCentered="1"/>
  <pageMargins left="0.59055118110236227" right="0.59055118110236227" top="0.19685039370078741" bottom="0.19685039370078741" header="0.11811023622047245" footer="0.11811023622047245"/>
  <pageSetup scale="94" fitToHeight="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05" t="s">
        <v>1150</v>
      </c>
      <c r="D1" s="305" t="s">
        <v>1156</v>
      </c>
      <c r="F1" s="305" t="s">
        <v>954</v>
      </c>
    </row>
    <row r="2" spans="2:6">
      <c r="B2" s="121"/>
      <c r="D2" s="121"/>
      <c r="F2" s="121"/>
    </row>
    <row r="3" spans="2:6">
      <c r="B3" s="304" t="s">
        <v>1164</v>
      </c>
      <c r="D3" s="304" t="s">
        <v>1157</v>
      </c>
      <c r="F3" s="304" t="s">
        <v>955</v>
      </c>
    </row>
    <row r="4" spans="2:6">
      <c r="B4" s="304" t="s">
        <v>1037</v>
      </c>
      <c r="D4" s="304" t="s">
        <v>1037</v>
      </c>
      <c r="F4" s="304" t="s">
        <v>1037</v>
      </c>
    </row>
    <row r="6" spans="2:6" ht="40.5" customHeight="1">
      <c r="B6" s="311" t="s">
        <v>1151</v>
      </c>
      <c r="D6" s="311" t="s">
        <v>1158</v>
      </c>
      <c r="F6" s="311" t="s">
        <v>956</v>
      </c>
    </row>
    <row r="7" spans="2:6" ht="15" customHeight="1">
      <c r="B7" s="303"/>
      <c r="D7" s="303"/>
      <c r="F7" s="303"/>
    </row>
    <row r="8" spans="2:6" ht="51">
      <c r="B8" s="311" t="s">
        <v>1152</v>
      </c>
      <c r="D8" s="311" t="s">
        <v>1159</v>
      </c>
      <c r="F8" s="311" t="s">
        <v>957</v>
      </c>
    </row>
    <row r="9" spans="2:6" ht="15" customHeight="1">
      <c r="B9" s="303"/>
      <c r="D9" s="303"/>
      <c r="F9" s="303"/>
    </row>
    <row r="10" spans="2:6" ht="105" customHeight="1">
      <c r="B10" s="311" t="s">
        <v>1165</v>
      </c>
      <c r="D10" s="311" t="s">
        <v>1242</v>
      </c>
      <c r="F10" s="311" t="s">
        <v>958</v>
      </c>
    </row>
    <row r="11" spans="2:6">
      <c r="B11" s="311"/>
      <c r="D11" s="311"/>
      <c r="F11" s="311"/>
    </row>
    <row r="12" spans="2:6" ht="105" customHeight="1">
      <c r="B12" s="311" t="s">
        <v>1166</v>
      </c>
      <c r="D12" s="311" t="s">
        <v>1243</v>
      </c>
      <c r="F12" s="311" t="s">
        <v>959</v>
      </c>
    </row>
    <row r="13" spans="2:6">
      <c r="B13" s="311"/>
      <c r="D13" s="311"/>
      <c r="F13" s="311"/>
    </row>
    <row r="14" spans="2:6" ht="120" customHeight="1">
      <c r="B14" s="311" t="s">
        <v>1167</v>
      </c>
      <c r="D14" s="311" t="s">
        <v>1244</v>
      </c>
      <c r="F14" s="311" t="s">
        <v>960</v>
      </c>
    </row>
    <row r="15" spans="2:6">
      <c r="B15" s="311"/>
      <c r="D15" s="311"/>
      <c r="F15" s="311"/>
    </row>
    <row r="16" spans="2:6" ht="78.75" customHeight="1">
      <c r="B16" s="311" t="s">
        <v>1168</v>
      </c>
      <c r="D16" s="311" t="s">
        <v>1245</v>
      </c>
      <c r="F16" s="311" t="s">
        <v>962</v>
      </c>
    </row>
    <row r="17" spans="2:6">
      <c r="B17" s="311"/>
      <c r="D17" s="311"/>
      <c r="F17" s="311"/>
    </row>
    <row r="18" spans="2:6" ht="105" customHeight="1">
      <c r="B18" s="311" t="s">
        <v>1169</v>
      </c>
      <c r="D18" s="311" t="s">
        <v>1246</v>
      </c>
      <c r="F18" s="311" t="s">
        <v>963</v>
      </c>
    </row>
    <row r="19" spans="2:6">
      <c r="B19" s="311"/>
      <c r="D19" s="311"/>
      <c r="F19" s="311"/>
    </row>
    <row r="20" spans="2:6" ht="66" customHeight="1">
      <c r="B20" s="311" t="s">
        <v>1170</v>
      </c>
      <c r="D20" s="311" t="s">
        <v>1247</v>
      </c>
      <c r="F20" s="311" t="s">
        <v>964</v>
      </c>
    </row>
    <row r="21" spans="2:6">
      <c r="B21" s="311"/>
      <c r="D21" s="311"/>
      <c r="F21" s="311"/>
    </row>
    <row r="22" spans="2:6" ht="89.25">
      <c r="B22" s="311" t="s">
        <v>1171</v>
      </c>
      <c r="D22" s="311" t="s">
        <v>1248</v>
      </c>
      <c r="F22" s="311" t="s">
        <v>965</v>
      </c>
    </row>
    <row r="23" spans="2:6">
      <c r="B23" s="311"/>
      <c r="D23" s="311"/>
      <c r="F23" s="311"/>
    </row>
    <row r="24" spans="2:6" ht="63.75">
      <c r="B24" s="311" t="s">
        <v>1172</v>
      </c>
      <c r="D24" s="311" t="s">
        <v>1249</v>
      </c>
      <c r="F24" s="311" t="s">
        <v>966</v>
      </c>
    </row>
    <row r="25" spans="2:6">
      <c r="B25" s="311"/>
      <c r="D25" s="311"/>
      <c r="F25" s="311"/>
    </row>
    <row r="26" spans="2:6" ht="78.75" customHeight="1">
      <c r="B26" s="311" t="s">
        <v>1173</v>
      </c>
      <c r="D26" s="311" t="s">
        <v>1250</v>
      </c>
      <c r="F26" s="311" t="s">
        <v>967</v>
      </c>
    </row>
    <row r="27" spans="2:6">
      <c r="B27" s="311"/>
      <c r="D27" s="311"/>
      <c r="F27" s="311"/>
    </row>
    <row r="28" spans="2:6" ht="91.5" customHeight="1">
      <c r="B28" s="311" t="s">
        <v>1174</v>
      </c>
      <c r="D28" s="311" t="s">
        <v>1251</v>
      </c>
      <c r="F28" s="311" t="s">
        <v>968</v>
      </c>
    </row>
    <row r="29" spans="2:6" ht="15" customHeight="1">
      <c r="B29" s="311"/>
      <c r="D29" s="311"/>
      <c r="F29" s="311"/>
    </row>
    <row r="30" spans="2:6" ht="66" customHeight="1">
      <c r="B30" s="311" t="s">
        <v>1175</v>
      </c>
      <c r="D30" s="311" t="s">
        <v>1252</v>
      </c>
      <c r="F30" s="311" t="s">
        <v>969</v>
      </c>
    </row>
    <row r="31" spans="2:6" ht="15" customHeight="1">
      <c r="B31" s="311"/>
      <c r="D31" s="311"/>
      <c r="F31" s="311"/>
    </row>
    <row r="32" spans="2:6" ht="53.25" customHeight="1">
      <c r="B32" s="311" t="s">
        <v>1176</v>
      </c>
      <c r="D32" s="311" t="s">
        <v>1253</v>
      </c>
      <c r="F32" s="311" t="s">
        <v>970</v>
      </c>
    </row>
    <row r="33" spans="2:6" ht="15" customHeight="1">
      <c r="B33" s="311"/>
      <c r="D33" s="311"/>
      <c r="F33" s="311"/>
    </row>
    <row r="34" spans="2:6" ht="78.75" customHeight="1">
      <c r="B34" s="311" t="s">
        <v>1177</v>
      </c>
      <c r="D34" s="311" t="s">
        <v>1254</v>
      </c>
      <c r="F34" s="311" t="s">
        <v>971</v>
      </c>
    </row>
    <row r="35" spans="2:6" ht="15" customHeight="1">
      <c r="B35" s="311"/>
      <c r="D35" s="311"/>
      <c r="F35" s="311"/>
    </row>
    <row r="36" spans="2:6" ht="105" customHeight="1">
      <c r="B36" s="311" t="s">
        <v>1178</v>
      </c>
      <c r="D36" s="311" t="s">
        <v>1255</v>
      </c>
      <c r="F36" s="311" t="s">
        <v>972</v>
      </c>
    </row>
    <row r="37" spans="2:6" ht="15" customHeight="1">
      <c r="B37" s="311"/>
      <c r="D37" s="311"/>
      <c r="F37" s="311"/>
    </row>
    <row r="38" spans="2:6" ht="53.25" customHeight="1">
      <c r="B38" s="311" t="s">
        <v>1179</v>
      </c>
      <c r="D38" s="311" t="s">
        <v>1256</v>
      </c>
      <c r="F38" s="311" t="s">
        <v>973</v>
      </c>
    </row>
    <row r="39" spans="2:6" ht="15" customHeight="1">
      <c r="B39" s="311"/>
      <c r="D39" s="311"/>
      <c r="F39" s="311"/>
    </row>
    <row r="40" spans="2:6" ht="66" customHeight="1">
      <c r="B40" s="311" t="s">
        <v>1180</v>
      </c>
      <c r="D40" s="311" t="s">
        <v>1257</v>
      </c>
      <c r="F40" s="311" t="s">
        <v>974</v>
      </c>
    </row>
    <row r="41" spans="2:6" ht="15" customHeight="1">
      <c r="B41" s="311"/>
      <c r="D41" s="311"/>
      <c r="F41" s="311"/>
    </row>
    <row r="42" spans="2:6" ht="76.5">
      <c r="B42" s="311" t="s">
        <v>1181</v>
      </c>
      <c r="D42" s="311" t="s">
        <v>1258</v>
      </c>
      <c r="F42" s="311" t="s">
        <v>975</v>
      </c>
    </row>
    <row r="43" spans="2:6" ht="15" customHeight="1">
      <c r="B43" s="311"/>
      <c r="D43" s="311"/>
      <c r="F43" s="311"/>
    </row>
    <row r="44" spans="2:6" ht="89.25">
      <c r="B44" s="311" t="s">
        <v>1182</v>
      </c>
      <c r="D44" s="311" t="s">
        <v>1259</v>
      </c>
      <c r="F44" s="311" t="s">
        <v>976</v>
      </c>
    </row>
    <row r="45" spans="2:6" ht="15" customHeight="1">
      <c r="B45" s="311"/>
      <c r="D45" s="311"/>
      <c r="F45" s="311"/>
    </row>
    <row r="46" spans="2:6" ht="63.75">
      <c r="B46" s="311" t="s">
        <v>1183</v>
      </c>
      <c r="D46" s="311" t="s">
        <v>1260</v>
      </c>
      <c r="F46" s="311" t="s">
        <v>977</v>
      </c>
    </row>
    <row r="47" spans="2:6" ht="15" customHeight="1">
      <c r="B47" s="311"/>
      <c r="D47" s="311"/>
      <c r="F47" s="311"/>
    </row>
    <row r="48" spans="2:6" ht="127.5">
      <c r="B48" s="311" t="s">
        <v>1184</v>
      </c>
      <c r="D48" s="311" t="s">
        <v>1261</v>
      </c>
      <c r="F48" s="311" t="s">
        <v>978</v>
      </c>
    </row>
    <row r="49" spans="2:6" ht="15" customHeight="1">
      <c r="B49" s="311"/>
      <c r="D49" s="311"/>
      <c r="F49" s="311"/>
    </row>
    <row r="50" spans="2:6" ht="53.25" customHeight="1">
      <c r="B50" s="311" t="s">
        <v>1185</v>
      </c>
      <c r="D50" s="311" t="s">
        <v>1262</v>
      </c>
      <c r="F50" s="311" t="s">
        <v>979</v>
      </c>
    </row>
    <row r="51" spans="2:6" ht="15" customHeight="1">
      <c r="B51" s="311"/>
      <c r="D51" s="311"/>
      <c r="F51" s="311"/>
    </row>
    <row r="52" spans="2:6" ht="53.25" customHeight="1">
      <c r="B52" s="311" t="s">
        <v>1186</v>
      </c>
      <c r="D52" s="311" t="s">
        <v>1263</v>
      </c>
      <c r="F52" s="311" t="s">
        <v>980</v>
      </c>
    </row>
    <row r="53" spans="2:6" ht="15" customHeight="1">
      <c r="B53" s="311"/>
      <c r="D53" s="311"/>
      <c r="F53" s="311"/>
    </row>
    <row r="54" spans="2:6" ht="66" customHeight="1">
      <c r="B54" s="311" t="s">
        <v>1187</v>
      </c>
      <c r="D54" s="311" t="s">
        <v>1264</v>
      </c>
      <c r="F54" s="311" t="s">
        <v>981</v>
      </c>
    </row>
    <row r="55" spans="2:6" ht="15" customHeight="1">
      <c r="B55" s="311"/>
      <c r="D55" s="311"/>
      <c r="F55" s="311"/>
    </row>
    <row r="56" spans="2:6" ht="40.5" customHeight="1">
      <c r="B56" s="311" t="s">
        <v>1188</v>
      </c>
      <c r="D56" s="311" t="s">
        <v>1265</v>
      </c>
      <c r="F56" s="311" t="s">
        <v>982</v>
      </c>
    </row>
    <row r="57" spans="2:6" ht="15" customHeight="1">
      <c r="B57" s="311"/>
      <c r="D57" s="311"/>
      <c r="F57" s="311"/>
    </row>
    <row r="58" spans="2:6" ht="40.5" customHeight="1">
      <c r="B58" s="311" t="s">
        <v>1189</v>
      </c>
      <c r="D58" s="311" t="s">
        <v>1266</v>
      </c>
      <c r="F58" s="311" t="s">
        <v>983</v>
      </c>
    </row>
    <row r="59" spans="2:6" ht="15" customHeight="1">
      <c r="B59" s="311"/>
      <c r="D59" s="311"/>
      <c r="F59" s="311"/>
    </row>
    <row r="60" spans="2:6" ht="63.75">
      <c r="B60" s="311" t="s">
        <v>1190</v>
      </c>
      <c r="D60" s="311" t="s">
        <v>1267</v>
      </c>
      <c r="F60" s="311" t="s">
        <v>984</v>
      </c>
    </row>
    <row r="61" spans="2:6" ht="15" customHeight="1">
      <c r="B61" s="311"/>
      <c r="D61" s="311"/>
      <c r="F61" s="311"/>
    </row>
    <row r="62" spans="2:6" ht="40.5" customHeight="1">
      <c r="B62" s="311" t="s">
        <v>1191</v>
      </c>
      <c r="D62" s="311" t="s">
        <v>1268</v>
      </c>
      <c r="F62" s="311" t="s">
        <v>985</v>
      </c>
    </row>
    <row r="63" spans="2:6" ht="15" customHeight="1">
      <c r="B63" s="311"/>
      <c r="D63" s="311"/>
      <c r="F63" s="311"/>
    </row>
    <row r="64" spans="2:6" ht="78.75" customHeight="1">
      <c r="B64" s="311" t="s">
        <v>1192</v>
      </c>
      <c r="D64" s="311" t="s">
        <v>1269</v>
      </c>
      <c r="F64" s="311" t="s">
        <v>986</v>
      </c>
    </row>
    <row r="65" spans="2:6" ht="15" customHeight="1">
      <c r="B65" s="311"/>
      <c r="D65" s="311"/>
      <c r="F65" s="311"/>
    </row>
    <row r="66" spans="2:6" ht="30" customHeight="1">
      <c r="B66" s="311" t="s">
        <v>1193</v>
      </c>
      <c r="D66" s="311" t="s">
        <v>1270</v>
      </c>
      <c r="F66" s="311" t="s">
        <v>987</v>
      </c>
    </row>
    <row r="67" spans="2:6" ht="15" customHeight="1">
      <c r="B67" s="311"/>
      <c r="D67" s="311"/>
      <c r="F67" s="311"/>
    </row>
    <row r="68" spans="2:6" ht="40.5" customHeight="1">
      <c r="B68" s="311" t="s">
        <v>1194</v>
      </c>
      <c r="D68" s="311" t="s">
        <v>1271</v>
      </c>
      <c r="F68" s="311" t="s">
        <v>988</v>
      </c>
    </row>
    <row r="69" spans="2:6" ht="15" customHeight="1">
      <c r="B69" s="311"/>
      <c r="D69" s="311"/>
      <c r="F69" s="311"/>
    </row>
    <row r="70" spans="2:6" ht="66" customHeight="1">
      <c r="B70" s="311" t="s">
        <v>1195</v>
      </c>
      <c r="D70" s="311" t="s">
        <v>1272</v>
      </c>
      <c r="F70" s="311" t="s">
        <v>989</v>
      </c>
    </row>
    <row r="71" spans="2:6" ht="15" customHeight="1">
      <c r="B71" s="311"/>
      <c r="D71" s="311"/>
      <c r="F71" s="311"/>
    </row>
    <row r="72" spans="2:6" ht="38.25">
      <c r="B72" s="311" t="s">
        <v>1196</v>
      </c>
      <c r="D72" s="311" t="s">
        <v>1273</v>
      </c>
      <c r="F72" s="311" t="s">
        <v>990</v>
      </c>
    </row>
    <row r="73" spans="2:6" ht="15" customHeight="1">
      <c r="B73" s="311"/>
      <c r="D73" s="311"/>
      <c r="F73" s="311"/>
    </row>
    <row r="74" spans="2:6" ht="63.75">
      <c r="B74" s="311" t="s">
        <v>1197</v>
      </c>
      <c r="D74" s="311" t="s">
        <v>1274</v>
      </c>
      <c r="F74" s="311" t="s">
        <v>991</v>
      </c>
    </row>
    <row r="75" spans="2:6" ht="15" customHeight="1">
      <c r="B75" s="311"/>
      <c r="D75" s="311"/>
      <c r="F75" s="311"/>
    </row>
    <row r="76" spans="2:6" ht="53.25" customHeight="1">
      <c r="B76" s="311" t="s">
        <v>1198</v>
      </c>
      <c r="D76" s="311" t="s">
        <v>1275</v>
      </c>
      <c r="F76" s="311" t="s">
        <v>992</v>
      </c>
    </row>
    <row r="77" spans="2:6" ht="15" customHeight="1">
      <c r="B77" s="311"/>
      <c r="D77" s="311"/>
      <c r="F77" s="311"/>
    </row>
    <row r="78" spans="2:6" ht="66" customHeight="1">
      <c r="B78" s="311" t="s">
        <v>1199</v>
      </c>
      <c r="D78" s="311" t="s">
        <v>1276</v>
      </c>
      <c r="F78" s="311" t="s">
        <v>993</v>
      </c>
    </row>
    <row r="79" spans="2:6" ht="15" customHeight="1">
      <c r="B79" s="311"/>
      <c r="D79" s="311"/>
      <c r="F79" s="311"/>
    </row>
    <row r="80" spans="2:6" ht="117" customHeight="1">
      <c r="B80" s="311" t="s">
        <v>1200</v>
      </c>
      <c r="D80" s="311" t="s">
        <v>1277</v>
      </c>
      <c r="F80" s="311" t="s">
        <v>994</v>
      </c>
    </row>
    <row r="81" spans="2:6" ht="15" customHeight="1">
      <c r="B81" s="311"/>
      <c r="D81" s="311"/>
      <c r="F81" s="311"/>
    </row>
    <row r="82" spans="2:6" ht="40.5" customHeight="1">
      <c r="B82" s="311" t="s">
        <v>1201</v>
      </c>
      <c r="D82" s="311" t="s">
        <v>1278</v>
      </c>
      <c r="F82" s="311" t="s">
        <v>995</v>
      </c>
    </row>
    <row r="83" spans="2:6" ht="15" customHeight="1">
      <c r="B83" s="311"/>
      <c r="D83" s="311"/>
      <c r="F83" s="311"/>
    </row>
    <row r="84" spans="2:6" ht="66" customHeight="1">
      <c r="B84" s="311" t="s">
        <v>1202</v>
      </c>
      <c r="D84" s="311" t="s">
        <v>1279</v>
      </c>
      <c r="F84" s="311" t="s">
        <v>996</v>
      </c>
    </row>
    <row r="85" spans="2:6" ht="15" customHeight="1">
      <c r="B85" s="311"/>
      <c r="D85" s="311"/>
      <c r="F85" s="311"/>
    </row>
    <row r="86" spans="2:6" ht="78.75" customHeight="1">
      <c r="B86" s="311" t="s">
        <v>1203</v>
      </c>
      <c r="D86" s="311" t="s">
        <v>1280</v>
      </c>
      <c r="F86" s="311" t="s">
        <v>997</v>
      </c>
    </row>
    <row r="87" spans="2:6" ht="15" customHeight="1">
      <c r="B87" s="311"/>
      <c r="D87" s="311"/>
      <c r="F87" s="311"/>
    </row>
    <row r="88" spans="2:6" ht="66" customHeight="1">
      <c r="B88" s="311" t="s">
        <v>1204</v>
      </c>
      <c r="D88" s="311" t="s">
        <v>1281</v>
      </c>
      <c r="F88" s="311" t="s">
        <v>998</v>
      </c>
    </row>
    <row r="89" spans="2:6" ht="15" customHeight="1">
      <c r="B89" s="311"/>
      <c r="D89" s="311"/>
      <c r="F89" s="311"/>
    </row>
    <row r="90" spans="2:6" ht="78.75" customHeight="1">
      <c r="B90" s="311" t="s">
        <v>1205</v>
      </c>
      <c r="D90" s="311" t="s">
        <v>1282</v>
      </c>
      <c r="F90" s="311" t="s">
        <v>999</v>
      </c>
    </row>
    <row r="91" spans="2:6" ht="15" customHeight="1">
      <c r="B91" s="311"/>
      <c r="D91" s="311"/>
      <c r="F91" s="311"/>
    </row>
    <row r="92" spans="2:6" ht="66" customHeight="1">
      <c r="B92" s="311" t="s">
        <v>1206</v>
      </c>
      <c r="D92" s="311" t="s">
        <v>1283</v>
      </c>
      <c r="F92" s="311" t="s">
        <v>1000</v>
      </c>
    </row>
    <row r="93" spans="2:6" ht="15" customHeight="1">
      <c r="B93" s="311"/>
      <c r="D93" s="311"/>
      <c r="F93" s="311"/>
    </row>
    <row r="94" spans="2:6" ht="66" customHeight="1">
      <c r="B94" s="311" t="s">
        <v>1207</v>
      </c>
      <c r="D94" s="311" t="s">
        <v>1284</v>
      </c>
      <c r="F94" s="311" t="s">
        <v>1001</v>
      </c>
    </row>
    <row r="95" spans="2:6" ht="15" customHeight="1">
      <c r="B95" s="311"/>
      <c r="D95" s="311"/>
      <c r="F95" s="311"/>
    </row>
    <row r="96" spans="2:6" ht="40.5" customHeight="1">
      <c r="B96" s="311" t="s">
        <v>1208</v>
      </c>
      <c r="D96" s="311" t="s">
        <v>1285</v>
      </c>
      <c r="F96" s="311" t="s">
        <v>1002</v>
      </c>
    </row>
    <row r="97" spans="2:6" ht="15" customHeight="1">
      <c r="B97" s="311"/>
      <c r="D97" s="311"/>
      <c r="F97" s="311"/>
    </row>
    <row r="98" spans="2:6" ht="63.75">
      <c r="B98" s="311" t="s">
        <v>1209</v>
      </c>
      <c r="D98" s="311" t="s">
        <v>1286</v>
      </c>
      <c r="F98" s="311" t="s">
        <v>1003</v>
      </c>
    </row>
    <row r="99" spans="2:6" ht="15" customHeight="1">
      <c r="B99" s="311"/>
      <c r="D99" s="311"/>
      <c r="F99" s="311"/>
    </row>
    <row r="100" spans="2:6" ht="38.25">
      <c r="B100" s="311" t="s">
        <v>1210</v>
      </c>
      <c r="D100" s="311" t="s">
        <v>1287</v>
      </c>
      <c r="F100" s="311" t="s">
        <v>1004</v>
      </c>
    </row>
    <row r="101" spans="2:6" ht="15" customHeight="1">
      <c r="B101" s="311"/>
      <c r="D101" s="311"/>
      <c r="F101" s="311"/>
    </row>
    <row r="102" spans="2:6" ht="40.5" customHeight="1">
      <c r="B102" s="311" t="s">
        <v>1211</v>
      </c>
      <c r="D102" s="311" t="s">
        <v>1288</v>
      </c>
      <c r="F102" s="311" t="s">
        <v>1005</v>
      </c>
    </row>
    <row r="103" spans="2:6" ht="15" customHeight="1">
      <c r="B103" s="311"/>
      <c r="D103" s="311"/>
      <c r="F103" s="311"/>
    </row>
    <row r="104" spans="2:6" ht="40.5" customHeight="1">
      <c r="B104" s="311" t="s">
        <v>1212</v>
      </c>
      <c r="D104" s="311" t="s">
        <v>1289</v>
      </c>
      <c r="F104" s="311" t="s">
        <v>1006</v>
      </c>
    </row>
    <row r="105" spans="2:6" ht="15" customHeight="1">
      <c r="B105" s="311"/>
      <c r="D105" s="311"/>
      <c r="F105" s="311"/>
    </row>
    <row r="106" spans="2:6" ht="117" customHeight="1">
      <c r="B106" s="311" t="s">
        <v>1213</v>
      </c>
      <c r="D106" s="311" t="s">
        <v>1290</v>
      </c>
      <c r="F106" s="311" t="s">
        <v>1007</v>
      </c>
    </row>
    <row r="107" spans="2:6" ht="15" customHeight="1">
      <c r="B107" s="311"/>
      <c r="D107" s="311"/>
      <c r="F107" s="311"/>
    </row>
    <row r="108" spans="2:6" ht="91.5" customHeight="1">
      <c r="B108" s="311" t="s">
        <v>1214</v>
      </c>
      <c r="D108" s="311" t="s">
        <v>1291</v>
      </c>
      <c r="F108" s="311" t="s">
        <v>1008</v>
      </c>
    </row>
    <row r="109" spans="2:6" ht="15" customHeight="1">
      <c r="B109" s="311"/>
      <c r="D109" s="311"/>
      <c r="F109" s="311"/>
    </row>
    <row r="110" spans="2:6" ht="117" customHeight="1">
      <c r="B110" s="311" t="s">
        <v>1215</v>
      </c>
      <c r="D110" s="311" t="s">
        <v>1292</v>
      </c>
      <c r="F110" s="311" t="s">
        <v>1009</v>
      </c>
    </row>
    <row r="111" spans="2:6" ht="15" customHeight="1">
      <c r="B111" s="311"/>
      <c r="D111" s="311"/>
      <c r="F111" s="311"/>
    </row>
    <row r="112" spans="2:6" ht="53.25" customHeight="1">
      <c r="B112" s="311" t="s">
        <v>1216</v>
      </c>
      <c r="D112" s="311" t="s">
        <v>1293</v>
      </c>
      <c r="F112" s="311" t="s">
        <v>1010</v>
      </c>
    </row>
    <row r="113" spans="2:6" ht="15" customHeight="1">
      <c r="B113" s="311"/>
      <c r="D113" s="311"/>
      <c r="F113" s="311"/>
    </row>
    <row r="114" spans="2:6" ht="66" customHeight="1">
      <c r="B114" s="311" t="s">
        <v>1217</v>
      </c>
      <c r="D114" s="311" t="s">
        <v>1294</v>
      </c>
      <c r="F114" s="311" t="s">
        <v>1011</v>
      </c>
    </row>
    <row r="115" spans="2:6" ht="15" customHeight="1">
      <c r="B115" s="311"/>
      <c r="D115" s="311"/>
      <c r="F115" s="311"/>
    </row>
    <row r="116" spans="2:6" ht="129" customHeight="1">
      <c r="B116" s="311" t="s">
        <v>1218</v>
      </c>
      <c r="D116" s="311" t="s">
        <v>1295</v>
      </c>
      <c r="F116" s="311" t="s">
        <v>1012</v>
      </c>
    </row>
    <row r="117" spans="2:6" ht="15" customHeight="1">
      <c r="B117" s="311"/>
      <c r="D117" s="311"/>
      <c r="F117" s="311"/>
    </row>
    <row r="118" spans="2:6" ht="40.5" customHeight="1">
      <c r="B118" s="311" t="s">
        <v>1219</v>
      </c>
      <c r="D118" s="311" t="s">
        <v>1296</v>
      </c>
      <c r="F118" s="311" t="s">
        <v>1013</v>
      </c>
    </row>
    <row r="119" spans="2:6" ht="15" customHeight="1">
      <c r="B119" s="311"/>
      <c r="D119" s="311"/>
      <c r="F119" s="311"/>
    </row>
    <row r="120" spans="2:6" ht="112.5" customHeight="1">
      <c r="B120" s="311" t="s">
        <v>1220</v>
      </c>
      <c r="D120" s="311" t="s">
        <v>1297</v>
      </c>
      <c r="F120" s="311" t="s">
        <v>1014</v>
      </c>
    </row>
    <row r="121" spans="2:6" ht="15" customHeight="1">
      <c r="B121" s="311"/>
      <c r="D121" s="311"/>
      <c r="F121" s="311"/>
    </row>
    <row r="122" spans="2:6" ht="117" customHeight="1">
      <c r="B122" s="311" t="s">
        <v>1221</v>
      </c>
      <c r="D122" s="311" t="s">
        <v>1298</v>
      </c>
      <c r="F122" s="311" t="s">
        <v>1015</v>
      </c>
    </row>
    <row r="123" spans="2:6" ht="15" customHeight="1">
      <c r="B123" s="311"/>
      <c r="D123" s="311"/>
      <c r="F123" s="311"/>
    </row>
    <row r="124" spans="2:6" ht="66" customHeight="1">
      <c r="B124" s="311" t="s">
        <v>1222</v>
      </c>
      <c r="D124" s="311" t="s">
        <v>1299</v>
      </c>
      <c r="F124" s="311" t="s">
        <v>1016</v>
      </c>
    </row>
    <row r="125" spans="2:6" ht="15" customHeight="1">
      <c r="B125" s="311"/>
      <c r="D125" s="311"/>
      <c r="F125" s="311"/>
    </row>
    <row r="126" spans="2:6" ht="78.75" customHeight="1">
      <c r="B126" s="311" t="s">
        <v>1223</v>
      </c>
      <c r="D126" s="311" t="s">
        <v>1300</v>
      </c>
      <c r="F126" s="311" t="s">
        <v>1017</v>
      </c>
    </row>
    <row r="127" spans="2:6" ht="15" customHeight="1">
      <c r="B127" s="311"/>
      <c r="D127" s="311"/>
      <c r="F127" s="311"/>
    </row>
    <row r="128" spans="2:6" ht="66" customHeight="1">
      <c r="B128" s="311" t="s">
        <v>1224</v>
      </c>
      <c r="D128" s="311" t="s">
        <v>1301</v>
      </c>
      <c r="F128" s="311" t="s">
        <v>1018</v>
      </c>
    </row>
    <row r="129" spans="2:6" ht="15" customHeight="1">
      <c r="B129" s="311"/>
      <c r="D129" s="311"/>
      <c r="F129" s="311"/>
    </row>
    <row r="130" spans="2:6" ht="91.5" customHeight="1">
      <c r="B130" s="311" t="s">
        <v>1225</v>
      </c>
      <c r="D130" s="311" t="s">
        <v>1302</v>
      </c>
      <c r="F130" s="311" t="s">
        <v>1019</v>
      </c>
    </row>
    <row r="131" spans="2:6" ht="15" customHeight="1">
      <c r="B131" s="311"/>
      <c r="D131" s="311"/>
      <c r="F131" s="311"/>
    </row>
    <row r="132" spans="2:6" ht="53.25" customHeight="1">
      <c r="B132" s="311" t="s">
        <v>1226</v>
      </c>
      <c r="D132" s="311" t="s">
        <v>1303</v>
      </c>
      <c r="F132" s="311" t="s">
        <v>1020</v>
      </c>
    </row>
    <row r="133" spans="2:6" ht="15" customHeight="1">
      <c r="B133" s="311"/>
      <c r="D133" s="311"/>
      <c r="F133" s="311"/>
    </row>
    <row r="134" spans="2:6" ht="91.5" customHeight="1">
      <c r="B134" s="311" t="s">
        <v>1227</v>
      </c>
      <c r="D134" s="311" t="s">
        <v>1304</v>
      </c>
      <c r="F134" s="311" t="s">
        <v>1021</v>
      </c>
    </row>
    <row r="135" spans="2:6" ht="15" customHeight="1">
      <c r="B135" s="311"/>
      <c r="D135" s="311"/>
      <c r="F135" s="311"/>
    </row>
    <row r="136" spans="2:6" ht="91.5" customHeight="1">
      <c r="B136" s="311" t="s">
        <v>1228</v>
      </c>
      <c r="D136" s="311" t="s">
        <v>1305</v>
      </c>
      <c r="F136" s="311" t="s">
        <v>1022</v>
      </c>
    </row>
    <row r="137" spans="2:6" ht="15" customHeight="1">
      <c r="B137" s="311"/>
      <c r="D137" s="311"/>
      <c r="F137" s="311"/>
    </row>
    <row r="138" spans="2:6" ht="53.25" customHeight="1">
      <c r="B138" s="311" t="s">
        <v>1229</v>
      </c>
      <c r="D138" s="311" t="s">
        <v>1306</v>
      </c>
      <c r="F138" s="311" t="s">
        <v>1023</v>
      </c>
    </row>
    <row r="139" spans="2:6" ht="15" customHeight="1">
      <c r="B139" s="311"/>
      <c r="D139" s="311"/>
      <c r="F139" s="311"/>
    </row>
    <row r="140" spans="2:6" ht="66" customHeight="1">
      <c r="B140" s="311" t="s">
        <v>1230</v>
      </c>
      <c r="D140" s="311" t="s">
        <v>1307</v>
      </c>
      <c r="F140" s="311" t="s">
        <v>1024</v>
      </c>
    </row>
    <row r="141" spans="2:6" ht="15" customHeight="1">
      <c r="B141" s="311"/>
      <c r="D141" s="311"/>
      <c r="F141" s="311"/>
    </row>
    <row r="142" spans="2:6" ht="66" customHeight="1">
      <c r="B142" s="311" t="s">
        <v>1231</v>
      </c>
      <c r="D142" s="311" t="s">
        <v>1308</v>
      </c>
      <c r="F142" s="311" t="s">
        <v>1025</v>
      </c>
    </row>
    <row r="143" spans="2:6" ht="15" customHeight="1">
      <c r="B143" s="311"/>
      <c r="D143" s="311"/>
      <c r="F143" s="311"/>
    </row>
    <row r="144" spans="2:6" ht="78.75" customHeight="1">
      <c r="B144" s="311" t="s">
        <v>1232</v>
      </c>
      <c r="D144" s="311" t="s">
        <v>1309</v>
      </c>
      <c r="F144" s="311" t="s">
        <v>1026</v>
      </c>
    </row>
    <row r="145" spans="2:6" ht="15" customHeight="1">
      <c r="B145" s="311"/>
      <c r="D145" s="311"/>
      <c r="F145" s="311"/>
    </row>
    <row r="146" spans="2:6" ht="66" customHeight="1">
      <c r="B146" s="311" t="s">
        <v>1233</v>
      </c>
      <c r="D146" s="311" t="s">
        <v>1310</v>
      </c>
      <c r="F146" s="311" t="s">
        <v>1027</v>
      </c>
    </row>
    <row r="147" spans="2:6" ht="15" customHeight="1">
      <c r="B147" s="311"/>
      <c r="D147" s="311"/>
      <c r="F147" s="311"/>
    </row>
    <row r="148" spans="2:6" ht="53.25" customHeight="1">
      <c r="B148" s="311" t="s">
        <v>1234</v>
      </c>
      <c r="D148" s="311" t="s">
        <v>1311</v>
      </c>
      <c r="F148" s="311" t="s">
        <v>1028</v>
      </c>
    </row>
    <row r="149" spans="2:6" ht="15" customHeight="1">
      <c r="B149" s="311"/>
      <c r="D149" s="311"/>
      <c r="F149" s="311"/>
    </row>
    <row r="150" spans="2:6" ht="66" customHeight="1">
      <c r="B150" s="311" t="s">
        <v>1235</v>
      </c>
      <c r="D150" s="311" t="s">
        <v>1312</v>
      </c>
      <c r="F150" s="311" t="s">
        <v>1029</v>
      </c>
    </row>
    <row r="151" spans="2:6" ht="15" customHeight="1">
      <c r="B151" s="311"/>
      <c r="D151" s="311"/>
      <c r="F151" s="311"/>
    </row>
    <row r="152" spans="2:6" ht="78.75" customHeight="1">
      <c r="B152" s="311" t="s">
        <v>1236</v>
      </c>
      <c r="D152" s="311" t="s">
        <v>1313</v>
      </c>
      <c r="F152" s="311" t="s">
        <v>1030</v>
      </c>
    </row>
    <row r="153" spans="2:6" ht="15" customHeight="1">
      <c r="B153" s="311"/>
      <c r="D153" s="311"/>
      <c r="F153" s="311"/>
    </row>
    <row r="154" spans="2:6" ht="53.25" customHeight="1">
      <c r="B154" s="311" t="s">
        <v>1237</v>
      </c>
      <c r="D154" s="311" t="s">
        <v>1314</v>
      </c>
      <c r="F154" s="311" t="s">
        <v>1031</v>
      </c>
    </row>
    <row r="155" spans="2:6" ht="15" customHeight="1">
      <c r="B155" s="311"/>
      <c r="D155" s="311"/>
      <c r="F155" s="311"/>
    </row>
    <row r="156" spans="2:6" ht="78.75" customHeight="1">
      <c r="B156" s="311" t="s">
        <v>1238</v>
      </c>
      <c r="D156" s="311" t="s">
        <v>1315</v>
      </c>
      <c r="F156" s="311" t="s">
        <v>1032</v>
      </c>
    </row>
    <row r="157" spans="2:6" ht="15" customHeight="1">
      <c r="B157" s="311"/>
      <c r="D157" s="311"/>
      <c r="F157" s="311"/>
    </row>
    <row r="158" spans="2:6" ht="78.75" customHeight="1">
      <c r="B158" s="311" t="s">
        <v>1239</v>
      </c>
      <c r="D158" s="311" t="s">
        <v>1316</v>
      </c>
      <c r="F158" s="311" t="s">
        <v>1033</v>
      </c>
    </row>
    <row r="159" spans="2:6" ht="15" customHeight="1">
      <c r="B159" s="311"/>
      <c r="D159" s="311"/>
      <c r="F159" s="311"/>
    </row>
    <row r="160" spans="2:6" ht="66" customHeight="1">
      <c r="B160" s="311" t="s">
        <v>1240</v>
      </c>
      <c r="D160" s="311" t="s">
        <v>1317</v>
      </c>
      <c r="F160" s="311" t="s">
        <v>1034</v>
      </c>
    </row>
    <row r="161" spans="2:6" ht="15" customHeight="1">
      <c r="B161" s="311"/>
      <c r="D161" s="311"/>
      <c r="F161" s="311"/>
    </row>
    <row r="162" spans="2:6" ht="78.75" customHeight="1">
      <c r="B162" s="311" t="s">
        <v>1241</v>
      </c>
      <c r="D162" s="311" t="s">
        <v>1318</v>
      </c>
      <c r="F162" s="311" t="s">
        <v>1035</v>
      </c>
    </row>
    <row r="163" spans="2:6" ht="15" customHeight="1">
      <c r="B163" s="311"/>
      <c r="D163" s="311"/>
      <c r="F163" s="311"/>
    </row>
    <row r="164" spans="2:6" ht="15" customHeight="1">
      <c r="B164" s="5"/>
      <c r="D164" s="5" t="s">
        <v>961</v>
      </c>
      <c r="F164" s="5" t="s">
        <v>961</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05" t="s">
        <v>1147</v>
      </c>
      <c r="D1" s="305" t="s">
        <v>1160</v>
      </c>
      <c r="F1" s="305" t="s">
        <v>1036</v>
      </c>
    </row>
    <row r="2" spans="2:6">
      <c r="B2" s="121"/>
      <c r="D2" s="121"/>
      <c r="F2" s="121"/>
    </row>
    <row r="3" spans="2:6">
      <c r="B3" s="304" t="s">
        <v>1148</v>
      </c>
      <c r="D3" s="304" t="s">
        <v>1161</v>
      </c>
      <c r="F3" s="304" t="s">
        <v>1038</v>
      </c>
    </row>
    <row r="4" spans="2:6">
      <c r="B4" s="304" t="s">
        <v>1037</v>
      </c>
      <c r="D4" s="304" t="s">
        <v>1037</v>
      </c>
      <c r="F4" s="304" t="s">
        <v>1037</v>
      </c>
    </row>
    <row r="6" spans="2:6" ht="33" customHeight="1">
      <c r="B6" s="311"/>
      <c r="D6" s="311" t="s">
        <v>1162</v>
      </c>
      <c r="F6" s="311" t="s">
        <v>1039</v>
      </c>
    </row>
    <row r="7" spans="2:6" ht="15" customHeight="1">
      <c r="B7" s="303"/>
      <c r="D7" s="303"/>
      <c r="F7" s="303"/>
    </row>
    <row r="8" spans="2:6" ht="66" customHeight="1">
      <c r="B8" s="311" t="s">
        <v>1149</v>
      </c>
      <c r="D8" s="311" t="s">
        <v>1163</v>
      </c>
      <c r="F8" s="311" t="s">
        <v>1040</v>
      </c>
    </row>
    <row r="9" spans="2:6" ht="15" customHeight="1">
      <c r="B9" s="303"/>
      <c r="D9" s="303"/>
      <c r="F9" s="303"/>
    </row>
    <row r="10" spans="2:6" ht="40.5" customHeight="1">
      <c r="B10" s="311" t="s">
        <v>1319</v>
      </c>
      <c r="D10" s="311" t="s">
        <v>1369</v>
      </c>
      <c r="F10" s="311" t="s">
        <v>1042</v>
      </c>
    </row>
    <row r="11" spans="2:6">
      <c r="B11" s="311"/>
      <c r="D11" s="311"/>
      <c r="F11" s="311"/>
    </row>
    <row r="12" spans="2:6" ht="30" customHeight="1">
      <c r="B12" s="311" t="s">
        <v>1320</v>
      </c>
      <c r="D12" s="311" t="s">
        <v>1370</v>
      </c>
      <c r="F12" s="311" t="s">
        <v>1043</v>
      </c>
    </row>
    <row r="13" spans="2:6">
      <c r="B13" s="311"/>
      <c r="D13" s="311"/>
      <c r="F13" s="311"/>
    </row>
    <row r="14" spans="2:6" ht="40.5" customHeight="1">
      <c r="B14" s="311" t="s">
        <v>1321</v>
      </c>
      <c r="D14" s="311" t="s">
        <v>1371</v>
      </c>
      <c r="F14" s="311" t="s">
        <v>1044</v>
      </c>
    </row>
    <row r="15" spans="2:6">
      <c r="B15" s="311"/>
      <c r="D15" s="311"/>
      <c r="F15" s="311"/>
    </row>
    <row r="16" spans="2:6" ht="30" customHeight="1">
      <c r="B16" s="311" t="s">
        <v>1322</v>
      </c>
      <c r="D16" s="311" t="s">
        <v>1372</v>
      </c>
      <c r="F16" s="311" t="s">
        <v>1045</v>
      </c>
    </row>
    <row r="17" spans="2:6">
      <c r="B17" s="311"/>
      <c r="D17" s="311"/>
      <c r="F17" s="311"/>
    </row>
    <row r="18" spans="2:6" ht="117" customHeight="1">
      <c r="B18" s="311"/>
      <c r="D18" s="311" t="s">
        <v>1373</v>
      </c>
      <c r="F18" s="311" t="s">
        <v>1153</v>
      </c>
    </row>
    <row r="19" spans="2:6">
      <c r="B19" s="311"/>
      <c r="D19" s="311"/>
      <c r="F19" s="311"/>
    </row>
    <row r="20" spans="2:6" ht="53.25" customHeight="1">
      <c r="B20" s="311" t="s">
        <v>1323</v>
      </c>
      <c r="D20" s="311" t="s">
        <v>1374</v>
      </c>
      <c r="F20" s="311" t="s">
        <v>1046</v>
      </c>
    </row>
    <row r="21" spans="2:6">
      <c r="B21" s="311"/>
      <c r="D21" s="311"/>
      <c r="F21" s="311"/>
    </row>
    <row r="22" spans="2:6" ht="89.25">
      <c r="B22" s="311"/>
      <c r="D22" s="311" t="s">
        <v>1375</v>
      </c>
      <c r="F22" s="311" t="s">
        <v>1047</v>
      </c>
    </row>
    <row r="23" spans="2:6">
      <c r="B23" s="311"/>
      <c r="D23" s="311"/>
      <c r="F23" s="311"/>
    </row>
    <row r="24" spans="2:6" ht="53.25" customHeight="1">
      <c r="B24" s="311" t="s">
        <v>1324</v>
      </c>
      <c r="D24" s="311" t="s">
        <v>1376</v>
      </c>
      <c r="F24" s="311" t="s">
        <v>1048</v>
      </c>
    </row>
    <row r="25" spans="2:6">
      <c r="B25" s="311"/>
      <c r="D25" s="311"/>
      <c r="F25" s="311"/>
    </row>
    <row r="26" spans="2:6" ht="53.25" customHeight="1">
      <c r="B26" s="311" t="s">
        <v>1325</v>
      </c>
      <c r="D26" s="311" t="s">
        <v>1377</v>
      </c>
      <c r="F26" s="311" t="s">
        <v>1049</v>
      </c>
    </row>
    <row r="27" spans="2:6">
      <c r="B27" s="311"/>
      <c r="D27" s="311"/>
      <c r="F27" s="311"/>
    </row>
    <row r="28" spans="2:6" ht="53.25" customHeight="1">
      <c r="B28" s="311"/>
      <c r="D28" s="311" t="s">
        <v>1378</v>
      </c>
      <c r="F28" s="311" t="s">
        <v>1050</v>
      </c>
    </row>
    <row r="29" spans="2:6" ht="15" customHeight="1">
      <c r="B29" s="311"/>
      <c r="D29" s="311"/>
      <c r="F29" s="311"/>
    </row>
    <row r="30" spans="2:6">
      <c r="B30" s="311" t="s">
        <v>1326</v>
      </c>
      <c r="D30" s="311" t="s">
        <v>1379</v>
      </c>
      <c r="F30" s="311" t="s">
        <v>1051</v>
      </c>
    </row>
    <row r="31" spans="2:6" ht="15" customHeight="1">
      <c r="B31" s="311"/>
      <c r="D31" s="311"/>
      <c r="F31" s="311"/>
    </row>
    <row r="32" spans="2:6" ht="66" customHeight="1">
      <c r="B32" s="311" t="s">
        <v>1327</v>
      </c>
      <c r="D32" s="311" t="s">
        <v>1380</v>
      </c>
      <c r="F32" s="311" t="s">
        <v>1052</v>
      </c>
    </row>
    <row r="33" spans="2:6" ht="15" customHeight="1">
      <c r="B33" s="311"/>
      <c r="D33" s="311"/>
      <c r="F33" s="311"/>
    </row>
    <row r="34" spans="2:6" ht="78.75" customHeight="1">
      <c r="B34" s="311" t="s">
        <v>1328</v>
      </c>
      <c r="D34" s="311" t="s">
        <v>1381</v>
      </c>
      <c r="F34" s="311" t="s">
        <v>1053</v>
      </c>
    </row>
    <row r="35" spans="2:6" ht="15" customHeight="1">
      <c r="B35" s="311"/>
      <c r="D35" s="311"/>
      <c r="F35" s="311"/>
    </row>
    <row r="36" spans="2:6" ht="51">
      <c r="B36" s="311" t="s">
        <v>1329</v>
      </c>
      <c r="D36" s="311" t="s">
        <v>1382</v>
      </c>
      <c r="F36" s="311" t="s">
        <v>1054</v>
      </c>
    </row>
    <row r="37" spans="2:6" ht="15" customHeight="1">
      <c r="B37" s="311"/>
      <c r="D37" s="311"/>
      <c r="F37" s="311"/>
    </row>
    <row r="38" spans="2:6" ht="40.5" customHeight="1">
      <c r="B38" s="311" t="s">
        <v>1330</v>
      </c>
      <c r="D38" s="311" t="s">
        <v>1383</v>
      </c>
      <c r="F38" s="311" t="s">
        <v>1055</v>
      </c>
    </row>
    <row r="39" spans="2:6" ht="15" customHeight="1">
      <c r="B39" s="311"/>
      <c r="D39" s="311"/>
      <c r="F39" s="311"/>
    </row>
    <row r="40" spans="2:6" ht="40.5" customHeight="1">
      <c r="B40" s="311" t="s">
        <v>1331</v>
      </c>
      <c r="D40" s="311" t="s">
        <v>1384</v>
      </c>
      <c r="F40" s="311" t="s">
        <v>1056</v>
      </c>
    </row>
    <row r="41" spans="2:6" ht="15" customHeight="1">
      <c r="B41" s="311"/>
      <c r="D41" s="311"/>
      <c r="F41" s="311"/>
    </row>
    <row r="42" spans="2:6">
      <c r="B42" s="311" t="s">
        <v>1332</v>
      </c>
      <c r="D42" s="311" t="s">
        <v>1385</v>
      </c>
      <c r="F42" s="311" t="s">
        <v>1057</v>
      </c>
    </row>
    <row r="43" spans="2:6" ht="15" customHeight="1">
      <c r="B43" s="311"/>
      <c r="D43" s="311"/>
      <c r="F43" s="311"/>
    </row>
    <row r="44" spans="2:6" ht="25.5">
      <c r="B44" s="311" t="s">
        <v>1333</v>
      </c>
      <c r="D44" s="311" t="s">
        <v>1386</v>
      </c>
      <c r="F44" s="311" t="s">
        <v>1058</v>
      </c>
    </row>
    <row r="45" spans="2:6" ht="15" customHeight="1">
      <c r="B45" s="311"/>
      <c r="D45" s="311"/>
      <c r="F45" s="311"/>
    </row>
    <row r="46" spans="2:6" ht="53.25" customHeight="1">
      <c r="B46" s="311" t="s">
        <v>1334</v>
      </c>
      <c r="D46" s="311" t="s">
        <v>1387</v>
      </c>
      <c r="F46" s="311" t="s">
        <v>1059</v>
      </c>
    </row>
    <row r="47" spans="2:6" ht="15" customHeight="1">
      <c r="B47" s="311"/>
      <c r="D47" s="311"/>
      <c r="F47" s="311"/>
    </row>
    <row r="48" spans="2:6" ht="53.25" customHeight="1">
      <c r="B48" s="311" t="s">
        <v>1335</v>
      </c>
      <c r="D48" s="311" t="s">
        <v>1388</v>
      </c>
      <c r="F48" s="311" t="s">
        <v>1060</v>
      </c>
    </row>
    <row r="49" spans="2:6" ht="15" customHeight="1">
      <c r="B49" s="311"/>
      <c r="D49" s="311"/>
      <c r="F49" s="311"/>
    </row>
    <row r="50" spans="2:6" ht="25.5">
      <c r="B50" s="311" t="s">
        <v>1336</v>
      </c>
      <c r="D50" s="311" t="s">
        <v>1389</v>
      </c>
      <c r="F50" s="311" t="s">
        <v>1061</v>
      </c>
    </row>
    <row r="51" spans="2:6" ht="15" customHeight="1">
      <c r="B51" s="311"/>
      <c r="D51" s="311"/>
      <c r="F51" s="311"/>
    </row>
    <row r="52" spans="2:6" ht="25.5">
      <c r="B52" s="311" t="s">
        <v>1337</v>
      </c>
      <c r="D52" s="311" t="s">
        <v>1390</v>
      </c>
      <c r="F52" s="311" t="s">
        <v>1062</v>
      </c>
    </row>
    <row r="53" spans="2:6" ht="15" customHeight="1">
      <c r="B53" s="311"/>
      <c r="D53" s="311"/>
      <c r="F53" s="311"/>
    </row>
    <row r="54" spans="2:6" ht="25.5">
      <c r="B54" s="311" t="s">
        <v>1338</v>
      </c>
      <c r="D54" s="311" t="s">
        <v>1391</v>
      </c>
      <c r="F54" s="311" t="s">
        <v>1063</v>
      </c>
    </row>
    <row r="55" spans="2:6" ht="15" customHeight="1">
      <c r="B55" s="311"/>
      <c r="D55" s="311"/>
      <c r="F55" s="311"/>
    </row>
    <row r="56" spans="2:6" ht="25.5">
      <c r="B56" s="311" t="s">
        <v>1339</v>
      </c>
      <c r="D56" s="311" t="s">
        <v>1392</v>
      </c>
      <c r="F56" s="311" t="s">
        <v>1064</v>
      </c>
    </row>
    <row r="57" spans="2:6" ht="15" customHeight="1">
      <c r="B57" s="311"/>
      <c r="D57" s="311"/>
      <c r="F57" s="311"/>
    </row>
    <row r="58" spans="2:6">
      <c r="B58" s="311" t="s">
        <v>1340</v>
      </c>
      <c r="D58" s="311" t="s">
        <v>1393</v>
      </c>
      <c r="F58" s="311" t="s">
        <v>1065</v>
      </c>
    </row>
    <row r="59" spans="2:6" ht="15" customHeight="1">
      <c r="B59" s="311"/>
      <c r="D59" s="311"/>
      <c r="F59" s="311"/>
    </row>
    <row r="60" spans="2:6" ht="78.75" customHeight="1">
      <c r="B60" s="311" t="s">
        <v>1341</v>
      </c>
      <c r="D60" s="311" t="s">
        <v>1394</v>
      </c>
      <c r="F60" s="311" t="s">
        <v>1066</v>
      </c>
    </row>
    <row r="61" spans="2:6" ht="15" customHeight="1">
      <c r="B61" s="311"/>
      <c r="D61" s="311"/>
      <c r="F61" s="311"/>
    </row>
    <row r="62" spans="2:6">
      <c r="B62" s="311" t="s">
        <v>1342</v>
      </c>
      <c r="D62" s="311" t="s">
        <v>1395</v>
      </c>
      <c r="F62" s="311" t="s">
        <v>1067</v>
      </c>
    </row>
    <row r="63" spans="2:6" ht="15" customHeight="1">
      <c r="B63" s="311"/>
      <c r="D63" s="311"/>
      <c r="F63" s="311"/>
    </row>
    <row r="64" spans="2:6">
      <c r="B64" s="311" t="s">
        <v>1343</v>
      </c>
      <c r="D64" s="311" t="s">
        <v>1396</v>
      </c>
      <c r="F64" s="311" t="s">
        <v>1068</v>
      </c>
    </row>
    <row r="65" spans="2:6" ht="15" customHeight="1">
      <c r="B65" s="311"/>
      <c r="D65" s="311"/>
      <c r="F65" s="311"/>
    </row>
    <row r="66" spans="2:6">
      <c r="B66" s="311" t="s">
        <v>1344</v>
      </c>
      <c r="D66" s="311" t="s">
        <v>1397</v>
      </c>
      <c r="F66" s="311" t="s">
        <v>1069</v>
      </c>
    </row>
    <row r="67" spans="2:6" ht="15" customHeight="1">
      <c r="B67" s="311"/>
      <c r="D67" s="311"/>
      <c r="F67" s="311"/>
    </row>
    <row r="68" spans="2:6" ht="25.5">
      <c r="B68" s="311" t="s">
        <v>1345</v>
      </c>
      <c r="D68" s="311" t="s">
        <v>1398</v>
      </c>
      <c r="F68" s="311" t="s">
        <v>1070</v>
      </c>
    </row>
    <row r="69" spans="2:6" ht="15" customHeight="1">
      <c r="B69" s="311"/>
      <c r="D69" s="311"/>
      <c r="F69" s="311"/>
    </row>
    <row r="70" spans="2:6">
      <c r="B70" s="311" t="s">
        <v>1346</v>
      </c>
      <c r="D70" s="311" t="s">
        <v>1399</v>
      </c>
      <c r="F70" s="311" t="s">
        <v>1071</v>
      </c>
    </row>
    <row r="71" spans="2:6" ht="15" customHeight="1">
      <c r="B71" s="311"/>
      <c r="D71" s="311"/>
      <c r="F71" s="311"/>
    </row>
    <row r="72" spans="2:6" ht="25.5">
      <c r="B72" s="311" t="s">
        <v>1347</v>
      </c>
      <c r="D72" s="311" t="s">
        <v>1400</v>
      </c>
      <c r="F72" s="311" t="s">
        <v>1072</v>
      </c>
    </row>
    <row r="73" spans="2:6" ht="15" customHeight="1">
      <c r="B73" s="311"/>
      <c r="D73" s="311"/>
      <c r="F73" s="311"/>
    </row>
    <row r="74" spans="2:6" ht="25.5">
      <c r="B74" s="311" t="s">
        <v>1348</v>
      </c>
      <c r="D74" s="311" t="s">
        <v>1401</v>
      </c>
      <c r="F74" s="311" t="s">
        <v>1073</v>
      </c>
    </row>
    <row r="75" spans="2:6" ht="15" customHeight="1">
      <c r="B75" s="311"/>
      <c r="D75" s="311"/>
      <c r="F75" s="311"/>
    </row>
    <row r="76" spans="2:6" ht="63.75">
      <c r="B76" s="311" t="s">
        <v>1349</v>
      </c>
      <c r="D76" s="311" t="s">
        <v>1402</v>
      </c>
      <c r="F76" s="311" t="s">
        <v>1074</v>
      </c>
    </row>
    <row r="77" spans="2:6" ht="15" customHeight="1">
      <c r="B77" s="311"/>
      <c r="D77" s="311"/>
      <c r="F77" s="311"/>
    </row>
    <row r="78" spans="2:6" ht="38.25">
      <c r="B78" s="311" t="s">
        <v>1350</v>
      </c>
      <c r="D78" s="311" t="s">
        <v>1403</v>
      </c>
      <c r="F78" s="311" t="s">
        <v>1075</v>
      </c>
    </row>
    <row r="79" spans="2:6" ht="15" customHeight="1">
      <c r="B79" s="311"/>
      <c r="D79" s="311"/>
      <c r="F79" s="311"/>
    </row>
    <row r="80" spans="2:6">
      <c r="B80" s="311" t="s">
        <v>1351</v>
      </c>
      <c r="D80" s="311" t="s">
        <v>1404</v>
      </c>
      <c r="F80" s="311" t="s">
        <v>1076</v>
      </c>
    </row>
    <row r="81" spans="2:6" ht="15" customHeight="1">
      <c r="B81" s="311"/>
      <c r="D81" s="311"/>
      <c r="F81" s="311"/>
    </row>
    <row r="82" spans="2:6" ht="25.5">
      <c r="B82" s="311" t="s">
        <v>1352</v>
      </c>
      <c r="D82" s="311" t="s">
        <v>1405</v>
      </c>
      <c r="F82" s="311" t="s">
        <v>1077</v>
      </c>
    </row>
    <row r="83" spans="2:6" ht="15" customHeight="1">
      <c r="B83" s="311"/>
      <c r="D83" s="311"/>
      <c r="F83" s="311"/>
    </row>
    <row r="84" spans="2:6" ht="25.5">
      <c r="B84" s="311" t="s">
        <v>1353</v>
      </c>
      <c r="D84" s="311" t="s">
        <v>1406</v>
      </c>
      <c r="F84" s="311" t="s">
        <v>1078</v>
      </c>
    </row>
    <row r="85" spans="2:6" ht="15" customHeight="1">
      <c r="B85" s="311"/>
      <c r="D85" s="311"/>
      <c r="F85" s="311"/>
    </row>
    <row r="86" spans="2:6" ht="25.5">
      <c r="B86" s="311" t="s">
        <v>1354</v>
      </c>
      <c r="D86" s="311" t="s">
        <v>1407</v>
      </c>
      <c r="F86" s="311" t="s">
        <v>1079</v>
      </c>
    </row>
    <row r="87" spans="2:6" ht="15" customHeight="1">
      <c r="B87" s="311"/>
      <c r="D87" s="311"/>
      <c r="F87" s="311"/>
    </row>
    <row r="88" spans="2:6" ht="25.5">
      <c r="B88" s="311" t="s">
        <v>1355</v>
      </c>
      <c r="D88" s="311" t="s">
        <v>1408</v>
      </c>
      <c r="F88" s="311" t="s">
        <v>1080</v>
      </c>
    </row>
    <row r="89" spans="2:6" ht="15" customHeight="1">
      <c r="B89" s="311"/>
      <c r="D89" s="311"/>
      <c r="F89" s="311"/>
    </row>
    <row r="90" spans="2:6" ht="53.25" customHeight="1">
      <c r="B90" s="311" t="s">
        <v>1356</v>
      </c>
      <c r="D90" s="311" t="s">
        <v>1409</v>
      </c>
      <c r="F90" s="311" t="s">
        <v>1081</v>
      </c>
    </row>
    <row r="91" spans="2:6" ht="15" customHeight="1">
      <c r="B91" s="311"/>
      <c r="D91" s="311"/>
      <c r="F91" s="311"/>
    </row>
    <row r="92" spans="2:6" ht="53.25" customHeight="1">
      <c r="B92" s="311" t="s">
        <v>1357</v>
      </c>
      <c r="D92" s="311" t="s">
        <v>1410</v>
      </c>
      <c r="F92" s="311" t="s">
        <v>1082</v>
      </c>
    </row>
    <row r="93" spans="2:6" ht="15" customHeight="1">
      <c r="B93" s="311"/>
      <c r="D93" s="311"/>
      <c r="F93" s="311"/>
    </row>
    <row r="94" spans="2:6">
      <c r="B94" s="311" t="s">
        <v>1358</v>
      </c>
      <c r="D94" s="311" t="s">
        <v>1411</v>
      </c>
      <c r="F94" s="311" t="s">
        <v>1083</v>
      </c>
    </row>
    <row r="95" spans="2:6" ht="15" customHeight="1">
      <c r="B95" s="311"/>
      <c r="D95" s="311"/>
      <c r="F95" s="311"/>
    </row>
    <row r="96" spans="2:6" ht="25.5">
      <c r="B96" s="311" t="s">
        <v>1359</v>
      </c>
      <c r="D96" s="311" t="s">
        <v>1412</v>
      </c>
      <c r="F96" s="311" t="s">
        <v>1084</v>
      </c>
    </row>
    <row r="97" spans="2:6" ht="15" customHeight="1">
      <c r="B97" s="311"/>
      <c r="D97" s="311"/>
      <c r="F97" s="311"/>
    </row>
    <row r="98" spans="2:6" ht="25.5">
      <c r="B98" s="311" t="s">
        <v>1423</v>
      </c>
      <c r="D98" s="311" t="s">
        <v>1422</v>
      </c>
      <c r="F98" s="311" t="s">
        <v>1085</v>
      </c>
    </row>
    <row r="99" spans="2:6" ht="15" customHeight="1">
      <c r="B99" s="311"/>
      <c r="D99" s="311"/>
      <c r="F99" s="311"/>
    </row>
    <row r="100" spans="2:6" ht="38.25">
      <c r="B100" s="311" t="s">
        <v>1360</v>
      </c>
      <c r="D100" s="311" t="s">
        <v>1413</v>
      </c>
      <c r="F100" s="311" t="s">
        <v>1086</v>
      </c>
    </row>
    <row r="101" spans="2:6" ht="15" customHeight="1">
      <c r="B101" s="311"/>
      <c r="D101" s="311"/>
      <c r="F101" s="311"/>
    </row>
    <row r="102" spans="2:6" ht="25.5">
      <c r="B102" s="311" t="s">
        <v>1362</v>
      </c>
      <c r="D102" s="311" t="s">
        <v>1414</v>
      </c>
      <c r="F102" s="311" t="s">
        <v>1087</v>
      </c>
    </row>
    <row r="103" spans="2:6" ht="15" customHeight="1">
      <c r="B103" s="311"/>
      <c r="D103" s="311"/>
      <c r="F103" s="311"/>
    </row>
    <row r="104" spans="2:6" ht="25.5">
      <c r="B104" s="311" t="s">
        <v>1363</v>
      </c>
      <c r="D104" s="311" t="s">
        <v>1415</v>
      </c>
      <c r="F104" s="311" t="s">
        <v>1088</v>
      </c>
    </row>
    <row r="105" spans="2:6" ht="15" customHeight="1">
      <c r="B105" s="311"/>
      <c r="D105" s="311"/>
      <c r="F105" s="311"/>
    </row>
    <row r="106" spans="2:6">
      <c r="B106" s="311" t="s">
        <v>1361</v>
      </c>
      <c r="D106" s="311" t="s">
        <v>1416</v>
      </c>
      <c r="F106" s="311" t="s">
        <v>1089</v>
      </c>
    </row>
    <row r="107" spans="2:6" ht="15" customHeight="1">
      <c r="B107" s="311"/>
      <c r="D107" s="311"/>
      <c r="F107" s="311"/>
    </row>
    <row r="108" spans="2:6" ht="25.5">
      <c r="B108" s="311" t="s">
        <v>1364</v>
      </c>
      <c r="D108" s="311" t="s">
        <v>1417</v>
      </c>
      <c r="F108" s="311" t="s">
        <v>1090</v>
      </c>
    </row>
    <row r="109" spans="2:6" ht="15" customHeight="1">
      <c r="B109" s="311"/>
      <c r="D109" s="311"/>
      <c r="F109" s="311"/>
    </row>
    <row r="110" spans="2:6" ht="53.25" customHeight="1">
      <c r="B110" s="311" t="s">
        <v>1365</v>
      </c>
      <c r="D110" s="311" t="s">
        <v>1418</v>
      </c>
      <c r="F110" s="311" t="s">
        <v>1091</v>
      </c>
    </row>
    <row r="111" spans="2:6" ht="15" customHeight="1">
      <c r="B111" s="311"/>
      <c r="D111" s="311"/>
      <c r="F111" s="311"/>
    </row>
    <row r="112" spans="2:6">
      <c r="B112" s="311" t="s">
        <v>1366</v>
      </c>
      <c r="D112" s="311" t="s">
        <v>1419</v>
      </c>
      <c r="F112" s="311" t="s">
        <v>1092</v>
      </c>
    </row>
    <row r="113" spans="2:6" ht="15" customHeight="1">
      <c r="B113" s="311"/>
      <c r="D113" s="311"/>
      <c r="F113" s="311"/>
    </row>
    <row r="114" spans="2:6" ht="25.5">
      <c r="B114" s="311" t="s">
        <v>1367</v>
      </c>
      <c r="D114" s="311" t="s">
        <v>1420</v>
      </c>
      <c r="F114" s="311" t="s">
        <v>1093</v>
      </c>
    </row>
    <row r="115" spans="2:6" ht="15" customHeight="1">
      <c r="B115" s="311"/>
      <c r="D115" s="311"/>
      <c r="F115" s="311"/>
    </row>
    <row r="116" spans="2:6" ht="38.25">
      <c r="B116" s="311" t="s">
        <v>1368</v>
      </c>
      <c r="D116" s="311" t="s">
        <v>1421</v>
      </c>
      <c r="F116" s="311" t="s">
        <v>1094</v>
      </c>
    </row>
    <row r="117" spans="2:6" ht="15" customHeight="1">
      <c r="B117" s="311"/>
      <c r="D117" s="311"/>
      <c r="F117" s="311"/>
    </row>
    <row r="118" spans="2:6">
      <c r="B118" s="311" t="s">
        <v>1155</v>
      </c>
      <c r="D118" s="311" t="s">
        <v>1155</v>
      </c>
      <c r="F118" s="311" t="s">
        <v>1155</v>
      </c>
    </row>
    <row r="119" spans="2:6" ht="15" customHeight="1">
      <c r="B119" s="311"/>
      <c r="D119" s="311"/>
      <c r="F119" s="311"/>
    </row>
    <row r="120" spans="2:6">
      <c r="B120" s="311" t="s">
        <v>1154</v>
      </c>
      <c r="D120" s="311" t="s">
        <v>1154</v>
      </c>
      <c r="F120" s="311" t="s">
        <v>1041</v>
      </c>
    </row>
    <row r="121" spans="2:6" ht="15" customHeight="1">
      <c r="B121" s="311"/>
      <c r="D121" s="311"/>
      <c r="F121" s="311"/>
    </row>
    <row r="122" spans="2:6">
      <c r="B122" s="311"/>
      <c r="D122" s="311"/>
      <c r="F122" s="311"/>
    </row>
    <row r="123" spans="2:6" ht="15" customHeight="1">
      <c r="B123" s="311"/>
      <c r="D123" s="311"/>
      <c r="F123" s="311"/>
    </row>
    <row r="124" spans="2:6">
      <c r="B124" s="311"/>
      <c r="D124" s="311"/>
      <c r="F124" s="311"/>
    </row>
    <row r="125" spans="2:6" ht="15" customHeight="1">
      <c r="B125" s="311"/>
      <c r="D125" s="311"/>
      <c r="F125" s="311"/>
    </row>
    <row r="126" spans="2:6">
      <c r="B126" s="311"/>
      <c r="D126" s="311"/>
      <c r="F126" s="311"/>
    </row>
    <row r="127" spans="2:6" ht="15" customHeight="1">
      <c r="B127" s="311"/>
      <c r="D127" s="311"/>
      <c r="F127" s="311"/>
    </row>
    <row r="128" spans="2:6">
      <c r="B128" s="311"/>
      <c r="D128" s="311"/>
      <c r="F128" s="311"/>
    </row>
    <row r="129" spans="2:6" ht="15" customHeight="1">
      <c r="B129" s="311"/>
      <c r="D129" s="311"/>
      <c r="F129" s="311"/>
    </row>
    <row r="130" spans="2:6">
      <c r="B130" s="311"/>
      <c r="D130" s="311"/>
      <c r="F130" s="311"/>
    </row>
    <row r="131" spans="2:6" ht="15" customHeight="1">
      <c r="B131" s="311"/>
      <c r="D131" s="311"/>
      <c r="F131" s="311"/>
    </row>
    <row r="132" spans="2:6">
      <c r="B132" s="311"/>
      <c r="D132" s="311"/>
      <c r="F132" s="311"/>
    </row>
    <row r="133" spans="2:6" ht="15" customHeight="1">
      <c r="B133" s="311"/>
      <c r="D133" s="311"/>
      <c r="F133" s="311"/>
    </row>
    <row r="134" spans="2:6">
      <c r="B134" s="311"/>
      <c r="D134" s="311"/>
      <c r="F134" s="311"/>
    </row>
    <row r="135" spans="2:6" ht="15" customHeight="1">
      <c r="B135" s="311"/>
      <c r="D135" s="311"/>
      <c r="F135" s="311"/>
    </row>
    <row r="136" spans="2:6">
      <c r="B136" s="311"/>
      <c r="D136" s="311"/>
      <c r="F136" s="311"/>
    </row>
    <row r="137" spans="2:6" ht="15" customHeight="1">
      <c r="B137" s="311"/>
      <c r="D137" s="311"/>
      <c r="F137" s="311"/>
    </row>
    <row r="138" spans="2:6">
      <c r="B138" s="311"/>
      <c r="D138" s="311"/>
      <c r="F138" s="311"/>
    </row>
    <row r="139" spans="2:6" ht="15" customHeight="1">
      <c r="B139" s="311"/>
      <c r="D139" s="311"/>
      <c r="F139" s="311"/>
    </row>
    <row r="140" spans="2:6">
      <c r="B140" s="311"/>
      <c r="D140" s="311"/>
      <c r="F140" s="311"/>
    </row>
    <row r="141" spans="2:6" ht="15" customHeight="1">
      <c r="B141" s="311"/>
      <c r="D141" s="311"/>
      <c r="F141" s="311"/>
    </row>
    <row r="142" spans="2:6">
      <c r="B142" s="311"/>
      <c r="D142" s="311"/>
      <c r="F142" s="311"/>
    </row>
    <row r="143" spans="2:6" ht="15" customHeight="1">
      <c r="B143" s="311"/>
      <c r="D143" s="311"/>
      <c r="F143" s="311"/>
    </row>
    <row r="144" spans="2:6">
      <c r="B144" s="311"/>
      <c r="D144" s="311"/>
      <c r="F144" s="311"/>
    </row>
    <row r="145" spans="2:6" ht="15" customHeight="1">
      <c r="B145" s="311"/>
      <c r="D145" s="311"/>
      <c r="F145" s="311"/>
    </row>
    <row r="146" spans="2:6">
      <c r="B146" s="311"/>
      <c r="D146" s="311"/>
      <c r="F146" s="311"/>
    </row>
    <row r="147" spans="2:6" ht="15" customHeight="1">
      <c r="B147" s="311"/>
      <c r="D147" s="311"/>
      <c r="F147" s="311"/>
    </row>
    <row r="148" spans="2:6">
      <c r="B148" s="311"/>
      <c r="D148" s="311"/>
      <c r="F148" s="311"/>
    </row>
    <row r="149" spans="2:6" ht="15" customHeight="1">
      <c r="B149" s="311"/>
      <c r="D149" s="311"/>
      <c r="F149" s="311"/>
    </row>
    <row r="150" spans="2:6">
      <c r="B150" s="311"/>
      <c r="D150" s="311"/>
      <c r="F150" s="311"/>
    </row>
    <row r="151" spans="2:6" ht="15" customHeight="1">
      <c r="B151" s="311"/>
      <c r="D151" s="311"/>
      <c r="F151" s="311"/>
    </row>
    <row r="152" spans="2:6">
      <c r="B152" s="311"/>
      <c r="D152" s="311"/>
      <c r="F152" s="311"/>
    </row>
    <row r="153" spans="2:6" ht="15" customHeight="1">
      <c r="B153" s="311"/>
      <c r="D153" s="311"/>
      <c r="F153" s="311"/>
    </row>
    <row r="154" spans="2:6">
      <c r="B154" s="311"/>
      <c r="D154" s="311"/>
      <c r="F154" s="311"/>
    </row>
    <row r="155" spans="2:6" ht="15" customHeight="1">
      <c r="B155" s="311"/>
      <c r="D155" s="311"/>
      <c r="F155" s="311"/>
    </row>
    <row r="156" spans="2:6">
      <c r="B156" s="311"/>
      <c r="D156" s="311"/>
      <c r="F156" s="311"/>
    </row>
    <row r="157" spans="2:6" ht="15" customHeight="1">
      <c r="B157" s="311"/>
      <c r="D157" s="311"/>
      <c r="F157" s="311"/>
    </row>
    <row r="158" spans="2:6" ht="15" customHeight="1">
      <c r="B158" s="311"/>
      <c r="D158" s="311"/>
      <c r="F158" s="5"/>
    </row>
    <row r="159" spans="2:6" ht="15" customHeight="1">
      <c r="B159" s="311"/>
      <c r="D159" s="311"/>
    </row>
    <row r="160" spans="2:6" ht="15" customHeight="1">
      <c r="B160" s="311"/>
      <c r="D160" s="311"/>
    </row>
    <row r="161" spans="2:4" ht="15" customHeight="1">
      <c r="B161" s="311"/>
      <c r="D161" s="311"/>
    </row>
    <row r="162" spans="2:4" ht="15" customHeight="1">
      <c r="B162" s="311"/>
      <c r="D162" s="311"/>
    </row>
    <row r="163" spans="2:4" ht="15" customHeight="1">
      <c r="B163" s="311"/>
      <c r="D163" s="311"/>
    </row>
    <row r="164" spans="2:4" ht="15" customHeight="1">
      <c r="B164" s="311"/>
      <c r="D164" s="311"/>
    </row>
    <row r="165" spans="2:4" ht="15" customHeight="1">
      <c r="B165" s="311"/>
      <c r="D165" s="311"/>
    </row>
    <row r="166" spans="2:4" ht="15" customHeight="1">
      <c r="B166" s="311"/>
      <c r="D166" s="311"/>
    </row>
    <row r="167" spans="2:4" ht="15" customHeight="1">
      <c r="B167" s="311"/>
      <c r="D167" s="311"/>
    </row>
    <row r="168" spans="2:4" ht="15" customHeight="1">
      <c r="B168" s="311"/>
      <c r="D168" s="311"/>
    </row>
    <row r="169" spans="2:4" ht="15" customHeight="1">
      <c r="B169" s="311"/>
      <c r="D169" s="311"/>
    </row>
    <row r="170" spans="2:4" ht="15" customHeight="1">
      <c r="B170" s="311"/>
      <c r="D170" s="311"/>
    </row>
    <row r="171" spans="2:4" ht="15" customHeight="1">
      <c r="B171" s="311"/>
      <c r="D171" s="311"/>
    </row>
    <row r="172" spans="2:4" ht="15" customHeight="1">
      <c r="B172" s="311"/>
      <c r="D172" s="311"/>
    </row>
    <row r="173" spans="2:4" ht="15" customHeight="1">
      <c r="B173" s="311"/>
      <c r="D173" s="311"/>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46"/>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293"/>
      <c r="B1" s="296"/>
      <c r="C1" s="7"/>
      <c r="D1" s="33"/>
    </row>
    <row r="2" spans="1:4" ht="24.75">
      <c r="A2" s="297" t="str">
        <f ca="1">'GPlan-Translations'!C228</f>
        <v>Anotações</v>
      </c>
      <c r="B2" s="298"/>
      <c r="C2" s="298"/>
      <c r="D2" s="299"/>
    </row>
    <row r="3" spans="1:4" ht="18">
      <c r="A3" s="300"/>
      <c r="B3" s="300"/>
      <c r="C3" s="300"/>
      <c r="D3" s="300"/>
    </row>
    <row r="4" spans="1:4" ht="18">
      <c r="A4" s="286"/>
      <c r="B4" s="286"/>
      <c r="C4" s="286"/>
      <c r="D4" s="286"/>
    </row>
    <row r="5" spans="1:4" ht="18">
      <c r="A5" s="286"/>
      <c r="B5" s="286"/>
      <c r="C5" s="286"/>
      <c r="D5" s="286"/>
    </row>
    <row r="6" spans="1:4" ht="18">
      <c r="A6" s="286"/>
      <c r="B6" s="286"/>
      <c r="C6" s="286"/>
      <c r="D6" s="286"/>
    </row>
    <row r="7" spans="1:4" ht="18" customHeight="1">
      <c r="A7" s="286"/>
      <c r="B7" s="286"/>
      <c r="C7" s="286"/>
      <c r="D7" s="286"/>
    </row>
    <row r="8" spans="1:4" ht="18" customHeight="1">
      <c r="A8" s="286"/>
      <c r="B8" s="286"/>
      <c r="C8" s="286"/>
      <c r="D8" s="286"/>
    </row>
    <row r="9" spans="1:4" ht="18" customHeight="1">
      <c r="A9" s="286"/>
      <c r="B9" s="286"/>
      <c r="C9" s="286"/>
      <c r="D9" s="286"/>
    </row>
    <row r="10" spans="1:4" ht="18" customHeight="1">
      <c r="A10" s="286"/>
      <c r="B10" s="286"/>
      <c r="C10" s="286"/>
      <c r="D10" s="286"/>
    </row>
    <row r="11" spans="1:4" ht="18">
      <c r="A11" s="286"/>
      <c r="B11" s="286"/>
      <c r="C11" s="286"/>
      <c r="D11" s="286"/>
    </row>
    <row r="12" spans="1:4" ht="18" customHeight="1">
      <c r="A12" s="286"/>
      <c r="B12" s="286"/>
      <c r="C12" s="286"/>
      <c r="D12" s="286"/>
    </row>
    <row r="13" spans="1:4" ht="18">
      <c r="A13" s="286"/>
      <c r="B13" s="286"/>
      <c r="C13" s="286"/>
      <c r="D13" s="286"/>
    </row>
    <row r="14" spans="1:4" ht="18">
      <c r="A14" s="286"/>
      <c r="B14" s="286"/>
      <c r="C14" s="286"/>
      <c r="D14" s="286"/>
    </row>
    <row r="15" spans="1:4" ht="18" customHeight="1">
      <c r="A15" s="286"/>
      <c r="B15" s="286"/>
      <c r="C15" s="286"/>
      <c r="D15" s="286"/>
    </row>
    <row r="16" spans="1:4" ht="18" customHeight="1">
      <c r="A16" s="286"/>
      <c r="B16" s="286"/>
      <c r="C16" s="286"/>
      <c r="D16" s="286"/>
    </row>
    <row r="17" spans="1:4" ht="18" customHeight="1">
      <c r="A17" s="286"/>
      <c r="B17" s="286"/>
      <c r="C17" s="286"/>
      <c r="D17" s="286"/>
    </row>
    <row r="18" spans="1:4" ht="18" customHeight="1">
      <c r="A18" s="286"/>
      <c r="B18" s="286"/>
      <c r="C18" s="286"/>
      <c r="D18" s="286"/>
    </row>
    <row r="19" spans="1:4" ht="18">
      <c r="A19" s="286"/>
      <c r="B19" s="286"/>
      <c r="C19" s="286"/>
      <c r="D19" s="286"/>
    </row>
    <row r="20" spans="1:4" ht="18">
      <c r="A20" s="286"/>
      <c r="B20" s="286"/>
      <c r="C20" s="286"/>
      <c r="D20" s="286"/>
    </row>
    <row r="21" spans="1:4" ht="18">
      <c r="A21" s="286"/>
      <c r="B21" s="286"/>
      <c r="C21" s="286"/>
      <c r="D21" s="286"/>
    </row>
    <row r="22" spans="1:4" ht="18" customHeight="1">
      <c r="A22" s="286"/>
      <c r="B22" s="286"/>
      <c r="C22" s="286"/>
      <c r="D22" s="286"/>
    </row>
    <row r="23" spans="1:4" ht="18" customHeight="1">
      <c r="A23" s="286"/>
      <c r="B23" s="286"/>
      <c r="C23" s="286"/>
      <c r="D23" s="286"/>
    </row>
    <row r="24" spans="1:4" ht="18">
      <c r="A24" s="286"/>
      <c r="B24" s="286"/>
      <c r="C24" s="286"/>
      <c r="D24" s="286"/>
    </row>
    <row r="25" spans="1:4" ht="18">
      <c r="A25" s="286"/>
      <c r="B25" s="286"/>
      <c r="C25" s="286"/>
      <c r="D25" s="286"/>
    </row>
    <row r="26" spans="1:4" ht="18">
      <c r="A26" s="286"/>
      <c r="B26" s="286"/>
      <c r="C26" s="286"/>
      <c r="D26" s="286"/>
    </row>
    <row r="27" spans="1:4" ht="18">
      <c r="A27" s="286"/>
      <c r="B27" s="286"/>
      <c r="C27" s="286"/>
      <c r="D27" s="286"/>
    </row>
    <row r="28" spans="1:4" ht="18">
      <c r="A28" s="286"/>
      <c r="B28" s="286"/>
      <c r="C28" s="286"/>
      <c r="D28" s="286"/>
    </row>
    <row r="29" spans="1:4" ht="18">
      <c r="A29" s="286"/>
      <c r="B29" s="286"/>
      <c r="C29" s="286"/>
      <c r="D29" s="286"/>
    </row>
    <row r="30" spans="1:4" ht="18">
      <c r="A30" s="286"/>
      <c r="B30" s="286"/>
      <c r="C30" s="286"/>
      <c r="D30" s="286"/>
    </row>
    <row r="31" spans="1:4" ht="18">
      <c r="A31" s="286"/>
      <c r="B31" s="286"/>
      <c r="C31" s="286"/>
      <c r="D31" s="286"/>
    </row>
    <row r="32" spans="1:4" ht="18">
      <c r="A32" s="286"/>
      <c r="B32" s="286"/>
      <c r="C32" s="286"/>
      <c r="D32" s="286"/>
    </row>
    <row r="33" spans="1:4" ht="18">
      <c r="A33" s="286"/>
      <c r="B33" s="286"/>
      <c r="C33" s="286"/>
      <c r="D33" s="286"/>
    </row>
    <row r="34" spans="1:4" ht="18">
      <c r="A34" s="286"/>
      <c r="B34" s="286"/>
      <c r="C34" s="286"/>
      <c r="D34" s="286"/>
    </row>
    <row r="35" spans="1:4" ht="18">
      <c r="A35" s="286"/>
      <c r="B35" s="286"/>
      <c r="C35" s="286"/>
      <c r="D35" s="286"/>
    </row>
    <row r="36" spans="1:4" ht="18">
      <c r="A36" s="286"/>
      <c r="B36" s="286"/>
      <c r="C36" s="286"/>
      <c r="D36" s="286"/>
    </row>
    <row r="37" spans="1:4" ht="18">
      <c r="A37" s="286"/>
      <c r="B37" s="286"/>
      <c r="C37" s="286"/>
      <c r="D37" s="286"/>
    </row>
    <row r="38" spans="1:4" ht="18">
      <c r="A38" s="286"/>
      <c r="B38" s="286"/>
      <c r="C38" s="286"/>
      <c r="D38" s="286"/>
    </row>
    <row r="39" spans="1:4" ht="18">
      <c r="A39" s="286"/>
      <c r="B39" s="286"/>
      <c r="C39" s="286"/>
      <c r="D39" s="286"/>
    </row>
    <row r="40" spans="1:4" ht="18">
      <c r="A40" s="286"/>
      <c r="B40" s="286"/>
      <c r="C40" s="286"/>
      <c r="D40" s="286"/>
    </row>
    <row r="41" spans="1:4" ht="18">
      <c r="A41" s="286"/>
      <c r="B41" s="286"/>
      <c r="C41" s="286"/>
      <c r="D41" s="286"/>
    </row>
    <row r="42" spans="1:4" ht="18">
      <c r="A42" s="286"/>
      <c r="B42" s="286"/>
      <c r="C42" s="286"/>
      <c r="D42" s="286"/>
    </row>
    <row r="43" spans="1:4" ht="18">
      <c r="A43" s="286"/>
      <c r="B43" s="286"/>
      <c r="C43" s="286"/>
      <c r="D43" s="286"/>
    </row>
    <row r="44" spans="1:4" ht="18">
      <c r="A44" s="286"/>
      <c r="B44" s="286"/>
      <c r="C44" s="286"/>
      <c r="D44" s="286"/>
    </row>
    <row r="45" spans="1:4" ht="18">
      <c r="A45" s="289"/>
      <c r="B45" s="292"/>
      <c r="C45" s="292"/>
      <c r="D45" s="292"/>
    </row>
    <row r="46" spans="1:4"/>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46"/>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293"/>
      <c r="C1" s="296"/>
      <c r="D1" s="7"/>
      <c r="E1" s="33"/>
    </row>
    <row r="2" spans="2:5" ht="24.75">
      <c r="B2" s="301"/>
      <c r="C2" s="298"/>
      <c r="D2" s="714" t="str">
        <f ca="1">'GPlan-Translations'!C231</f>
        <v>Anotações</v>
      </c>
      <c r="E2" s="714"/>
    </row>
    <row r="3" spans="2:5" ht="18">
      <c r="B3" s="300"/>
      <c r="C3" s="300"/>
      <c r="D3" s="300"/>
      <c r="E3" s="300"/>
    </row>
    <row r="4" spans="2:5" ht="18">
      <c r="B4" s="286"/>
      <c r="C4" s="286"/>
      <c r="D4" s="286"/>
      <c r="E4" s="286"/>
    </row>
    <row r="5" spans="2:5" ht="18">
      <c r="B5" s="286"/>
      <c r="C5" s="286"/>
      <c r="D5" s="286"/>
      <c r="E5" s="286"/>
    </row>
    <row r="6" spans="2:5" ht="18">
      <c r="B6" s="286"/>
      <c r="C6" s="286"/>
      <c r="D6" s="286"/>
      <c r="E6" s="286"/>
    </row>
    <row r="7" spans="2:5" ht="18">
      <c r="B7" s="286"/>
      <c r="C7" s="286"/>
      <c r="D7" s="286"/>
      <c r="E7" s="286"/>
    </row>
    <row r="8" spans="2:5" ht="18">
      <c r="B8" s="286"/>
      <c r="C8" s="286"/>
      <c r="D8" s="286"/>
      <c r="E8" s="286"/>
    </row>
    <row r="9" spans="2:5" ht="18">
      <c r="B9" s="286"/>
      <c r="C9" s="286"/>
      <c r="D9" s="286"/>
      <c r="E9" s="286"/>
    </row>
    <row r="10" spans="2:5" ht="18">
      <c r="B10" s="286"/>
      <c r="C10" s="286"/>
      <c r="D10" s="286"/>
      <c r="E10" s="286"/>
    </row>
    <row r="11" spans="2:5" ht="18">
      <c r="B11" s="286"/>
      <c r="C11" s="286"/>
      <c r="D11" s="286"/>
      <c r="E11" s="286"/>
    </row>
    <row r="12" spans="2:5" ht="18">
      <c r="B12" s="286"/>
      <c r="C12" s="286"/>
      <c r="D12" s="286"/>
      <c r="E12" s="286"/>
    </row>
    <row r="13" spans="2:5" ht="18">
      <c r="B13" s="286"/>
      <c r="C13" s="286"/>
      <c r="D13" s="286"/>
      <c r="E13" s="286"/>
    </row>
    <row r="14" spans="2:5" ht="18">
      <c r="B14" s="286"/>
      <c r="C14" s="286"/>
      <c r="D14" s="286"/>
      <c r="E14" s="286"/>
    </row>
    <row r="15" spans="2:5" ht="18">
      <c r="B15" s="286"/>
      <c r="C15" s="286"/>
      <c r="D15" s="286"/>
      <c r="E15" s="286"/>
    </row>
    <row r="16" spans="2:5" ht="18">
      <c r="B16" s="286"/>
      <c r="C16" s="286"/>
      <c r="D16" s="286"/>
      <c r="E16" s="286"/>
    </row>
    <row r="17" spans="2:5" ht="18">
      <c r="B17" s="286"/>
      <c r="C17" s="286"/>
      <c r="D17" s="286"/>
      <c r="E17" s="286"/>
    </row>
    <row r="18" spans="2:5" ht="18">
      <c r="B18" s="286"/>
      <c r="C18" s="286"/>
      <c r="D18" s="286"/>
      <c r="E18" s="286"/>
    </row>
    <row r="19" spans="2:5" ht="18">
      <c r="B19" s="286"/>
      <c r="C19" s="286"/>
      <c r="D19" s="286"/>
      <c r="E19" s="286"/>
    </row>
    <row r="20" spans="2:5" ht="18">
      <c r="B20" s="286"/>
      <c r="C20" s="286"/>
      <c r="D20" s="286"/>
      <c r="E20" s="286"/>
    </row>
    <row r="21" spans="2:5" ht="18">
      <c r="B21" s="286"/>
      <c r="C21" s="286"/>
      <c r="D21" s="286"/>
      <c r="E21" s="286"/>
    </row>
    <row r="22" spans="2:5" ht="18">
      <c r="B22" s="286"/>
      <c r="C22" s="286"/>
      <c r="D22" s="286"/>
      <c r="E22" s="286"/>
    </row>
    <row r="23" spans="2:5" ht="18">
      <c r="B23" s="286"/>
      <c r="C23" s="286"/>
      <c r="D23" s="286"/>
      <c r="E23" s="286"/>
    </row>
    <row r="24" spans="2:5" ht="18">
      <c r="B24" s="286"/>
      <c r="C24" s="286"/>
      <c r="D24" s="286"/>
      <c r="E24" s="286"/>
    </row>
    <row r="25" spans="2:5" ht="18">
      <c r="B25" s="286"/>
      <c r="C25" s="286"/>
      <c r="D25" s="286"/>
      <c r="E25" s="286"/>
    </row>
    <row r="26" spans="2:5" ht="18">
      <c r="B26" s="286"/>
      <c r="C26" s="286"/>
      <c r="D26" s="286"/>
      <c r="E26" s="286"/>
    </row>
    <row r="27" spans="2:5" ht="18">
      <c r="B27" s="286"/>
      <c r="C27" s="286"/>
      <c r="D27" s="286"/>
      <c r="E27" s="286"/>
    </row>
    <row r="28" spans="2:5" ht="18">
      <c r="B28" s="286"/>
      <c r="C28" s="286"/>
      <c r="D28" s="286"/>
      <c r="E28" s="286"/>
    </row>
    <row r="29" spans="2:5" ht="18">
      <c r="B29" s="286"/>
      <c r="C29" s="286"/>
      <c r="D29" s="286"/>
      <c r="E29" s="286"/>
    </row>
    <row r="30" spans="2:5" ht="18">
      <c r="B30" s="286"/>
      <c r="C30" s="286"/>
      <c r="D30" s="286"/>
      <c r="E30" s="286"/>
    </row>
    <row r="31" spans="2:5" ht="18">
      <c r="B31" s="286"/>
      <c r="C31" s="286"/>
      <c r="D31" s="286"/>
      <c r="E31" s="286"/>
    </row>
    <row r="32" spans="2:5" ht="18">
      <c r="B32" s="286"/>
      <c r="C32" s="286"/>
      <c r="D32" s="286"/>
      <c r="E32" s="286"/>
    </row>
    <row r="33" spans="2:5" ht="18">
      <c r="B33" s="286"/>
      <c r="C33" s="286"/>
      <c r="D33" s="286"/>
      <c r="E33" s="286"/>
    </row>
    <row r="34" spans="2:5" ht="18">
      <c r="B34" s="286"/>
      <c r="C34" s="286"/>
      <c r="D34" s="286"/>
      <c r="E34" s="286"/>
    </row>
    <row r="35" spans="2:5" ht="18">
      <c r="B35" s="286"/>
      <c r="C35" s="286"/>
      <c r="D35" s="286"/>
      <c r="E35" s="286"/>
    </row>
    <row r="36" spans="2:5" ht="18">
      <c r="B36" s="286"/>
      <c r="C36" s="286"/>
      <c r="D36" s="286"/>
      <c r="E36" s="286"/>
    </row>
    <row r="37" spans="2:5" ht="18">
      <c r="B37" s="286"/>
      <c r="C37" s="286"/>
      <c r="D37" s="286"/>
      <c r="E37" s="286"/>
    </row>
    <row r="38" spans="2:5" ht="18">
      <c r="B38" s="286"/>
      <c r="C38" s="286"/>
      <c r="D38" s="286"/>
      <c r="E38" s="286"/>
    </row>
    <row r="39" spans="2:5" ht="18">
      <c r="B39" s="286"/>
      <c r="C39" s="286"/>
      <c r="D39" s="286"/>
      <c r="E39" s="286"/>
    </row>
    <row r="40" spans="2:5" ht="18">
      <c r="B40" s="286"/>
      <c r="C40" s="286"/>
      <c r="D40" s="286"/>
      <c r="E40" s="286"/>
    </row>
    <row r="41" spans="2:5" ht="18">
      <c r="B41" s="286"/>
      <c r="C41" s="286"/>
      <c r="D41" s="286"/>
      <c r="E41" s="286"/>
    </row>
    <row r="42" spans="2:5" ht="18">
      <c r="B42" s="286"/>
      <c r="C42" s="286"/>
      <c r="D42" s="286"/>
      <c r="E42" s="286"/>
    </row>
    <row r="43" spans="2:5" ht="18">
      <c r="B43" s="286"/>
      <c r="C43" s="286"/>
      <c r="D43" s="286"/>
      <c r="E43" s="286"/>
    </row>
    <row r="44" spans="2:5" ht="18">
      <c r="B44" s="286"/>
      <c r="C44" s="286"/>
      <c r="D44" s="286"/>
      <c r="E44" s="286"/>
    </row>
    <row r="45" spans="2:5" ht="18">
      <c r="B45" s="289"/>
      <c r="C45" s="292"/>
      <c r="D45" s="292"/>
      <c r="E45" s="292"/>
    </row>
    <row r="46" spans="2:5" ht="12.75" customHeight="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46"/>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279" t="str">
        <f ca="1">'GPlan-Translations'!C234</f>
        <v>CONTATO</v>
      </c>
      <c r="B1" s="280" t="str">
        <f ca="1">VLOOKUP(I1,'GPlan-Translations'!B239:C241,2,FALSE)</f>
        <v>A B C D</v>
      </c>
      <c r="C1" s="7"/>
      <c r="D1" s="33"/>
      <c r="H1" s="449">
        <v>1</v>
      </c>
      <c r="I1" s="112" t="str">
        <f>"cte_p" &amp; H1</f>
        <v>cte_p1</v>
      </c>
    </row>
    <row r="2" spans="1:9" ht="18">
      <c r="A2" s="281"/>
    </row>
    <row r="3" spans="1:9" ht="18">
      <c r="A3" s="282" t="str">
        <f ca="1">'GPlan-Translations'!C235</f>
        <v>Nome</v>
      </c>
      <c r="B3" s="283" t="str">
        <f ca="1">'GPlan-Translations'!C236</f>
        <v>Endereço</v>
      </c>
      <c r="C3" s="284" t="str">
        <f ca="1">'GPlan-Translations'!C237</f>
        <v>Telefone</v>
      </c>
      <c r="D3" s="285" t="str">
        <f ca="1">'GPlan-Translations'!C238</f>
        <v>Celular</v>
      </c>
    </row>
    <row r="4" spans="1:9" ht="18">
      <c r="A4" s="286"/>
      <c r="B4" s="287"/>
      <c r="C4" s="288"/>
      <c r="D4" s="286"/>
    </row>
    <row r="5" spans="1:9" ht="18">
      <c r="A5" s="286"/>
      <c r="B5" s="287"/>
      <c r="C5" s="288"/>
      <c r="D5" s="286"/>
    </row>
    <row r="6" spans="1:9" ht="18">
      <c r="A6" s="286"/>
      <c r="B6" s="287"/>
      <c r="C6" s="288"/>
      <c r="D6" s="286"/>
    </row>
    <row r="7" spans="1:9" ht="18" customHeight="1">
      <c r="A7" s="286"/>
      <c r="B7" s="287"/>
      <c r="C7" s="288"/>
      <c r="D7" s="286"/>
    </row>
    <row r="8" spans="1:9" ht="18" customHeight="1">
      <c r="A8" s="286"/>
      <c r="B8" s="287"/>
      <c r="C8" s="288"/>
      <c r="D8" s="286"/>
    </row>
    <row r="9" spans="1:9" ht="18" customHeight="1">
      <c r="A9" s="286"/>
      <c r="B9" s="287"/>
      <c r="C9" s="288"/>
      <c r="D9" s="286"/>
    </row>
    <row r="10" spans="1:9" ht="18" customHeight="1">
      <c r="A10" s="286"/>
      <c r="B10" s="287"/>
      <c r="C10" s="288"/>
      <c r="D10" s="286"/>
    </row>
    <row r="11" spans="1:9" ht="18">
      <c r="A11" s="286"/>
      <c r="B11" s="287"/>
      <c r="C11" s="288"/>
      <c r="D11" s="286"/>
    </row>
    <row r="12" spans="1:9" ht="18" customHeight="1">
      <c r="A12" s="286"/>
      <c r="B12" s="287"/>
      <c r="C12" s="288"/>
      <c r="D12" s="286"/>
    </row>
    <row r="13" spans="1:9" ht="18">
      <c r="A13" s="286"/>
      <c r="B13" s="287"/>
      <c r="C13" s="288"/>
      <c r="D13" s="286"/>
    </row>
    <row r="14" spans="1:9" ht="18">
      <c r="A14" s="286"/>
      <c r="B14" s="287"/>
      <c r="C14" s="288"/>
      <c r="D14" s="286"/>
    </row>
    <row r="15" spans="1:9" ht="18" customHeight="1">
      <c r="A15" s="286"/>
      <c r="B15" s="287"/>
      <c r="C15" s="288"/>
      <c r="D15" s="286"/>
    </row>
    <row r="16" spans="1:9" ht="18" customHeight="1">
      <c r="A16" s="286"/>
      <c r="B16" s="287"/>
      <c r="C16" s="288"/>
      <c r="D16" s="286"/>
    </row>
    <row r="17" spans="1:4" ht="18" customHeight="1">
      <c r="A17" s="286"/>
      <c r="B17" s="287"/>
      <c r="C17" s="288"/>
      <c r="D17" s="286"/>
    </row>
    <row r="18" spans="1:4" ht="18" customHeight="1">
      <c r="A18" s="286"/>
      <c r="B18" s="287"/>
      <c r="C18" s="288"/>
      <c r="D18" s="286"/>
    </row>
    <row r="19" spans="1:4" ht="18">
      <c r="A19" s="286"/>
      <c r="B19" s="287"/>
      <c r="C19" s="288"/>
      <c r="D19" s="286"/>
    </row>
    <row r="20" spans="1:4" ht="18">
      <c r="A20" s="286"/>
      <c r="B20" s="287"/>
      <c r="C20" s="288"/>
      <c r="D20" s="286"/>
    </row>
    <row r="21" spans="1:4" ht="18">
      <c r="A21" s="286"/>
      <c r="B21" s="287"/>
      <c r="C21" s="288"/>
      <c r="D21" s="286"/>
    </row>
    <row r="22" spans="1:4" ht="18" customHeight="1">
      <c r="A22" s="286"/>
      <c r="B22" s="287"/>
      <c r="C22" s="288"/>
      <c r="D22" s="286"/>
    </row>
    <row r="23" spans="1:4" ht="18" customHeight="1">
      <c r="A23" s="286"/>
      <c r="B23" s="287"/>
      <c r="C23" s="288"/>
      <c r="D23" s="286"/>
    </row>
    <row r="24" spans="1:4" ht="18">
      <c r="A24" s="286"/>
      <c r="B24" s="287"/>
      <c r="C24" s="288"/>
      <c r="D24" s="286"/>
    </row>
    <row r="25" spans="1:4" ht="18">
      <c r="A25" s="286"/>
      <c r="B25" s="287"/>
      <c r="C25" s="288"/>
      <c r="D25" s="286"/>
    </row>
    <row r="26" spans="1:4" ht="18">
      <c r="A26" s="286"/>
      <c r="B26" s="287"/>
      <c r="C26" s="288"/>
      <c r="D26" s="286"/>
    </row>
    <row r="27" spans="1:4" ht="18">
      <c r="A27" s="286"/>
      <c r="B27" s="287"/>
      <c r="C27" s="288"/>
      <c r="D27" s="286"/>
    </row>
    <row r="28" spans="1:4" ht="18">
      <c r="A28" s="286"/>
      <c r="B28" s="287"/>
      <c r="C28" s="288"/>
      <c r="D28" s="286"/>
    </row>
    <row r="29" spans="1:4" ht="18">
      <c r="A29" s="286"/>
      <c r="B29" s="287"/>
      <c r="C29" s="288"/>
      <c r="D29" s="286"/>
    </row>
    <row r="30" spans="1:4" ht="18">
      <c r="A30" s="286"/>
      <c r="B30" s="287"/>
      <c r="C30" s="288"/>
      <c r="D30" s="286"/>
    </row>
    <row r="31" spans="1:4" ht="18">
      <c r="A31" s="286"/>
      <c r="B31" s="287"/>
      <c r="C31" s="288"/>
      <c r="D31" s="286"/>
    </row>
    <row r="32" spans="1:4" ht="18">
      <c r="A32" s="286"/>
      <c r="B32" s="287"/>
      <c r="C32" s="288"/>
      <c r="D32" s="286"/>
    </row>
    <row r="33" spans="1:4" ht="18">
      <c r="A33" s="286"/>
      <c r="B33" s="287"/>
      <c r="C33" s="288"/>
      <c r="D33" s="286"/>
    </row>
    <row r="34" spans="1:4" ht="18">
      <c r="A34" s="286"/>
      <c r="B34" s="287"/>
      <c r="C34" s="288"/>
      <c r="D34" s="286"/>
    </row>
    <row r="35" spans="1:4" ht="18">
      <c r="A35" s="286"/>
      <c r="B35" s="287"/>
      <c r="C35" s="288"/>
      <c r="D35" s="286"/>
    </row>
    <row r="36" spans="1:4" ht="18">
      <c r="A36" s="286"/>
      <c r="B36" s="287"/>
      <c r="C36" s="288"/>
      <c r="D36" s="286"/>
    </row>
    <row r="37" spans="1:4" ht="18">
      <c r="A37" s="286"/>
      <c r="B37" s="287"/>
      <c r="C37" s="288"/>
      <c r="D37" s="286"/>
    </row>
    <row r="38" spans="1:4" ht="18">
      <c r="A38" s="286"/>
      <c r="B38" s="287"/>
      <c r="C38" s="288"/>
      <c r="D38" s="286"/>
    </row>
    <row r="39" spans="1:4" ht="18">
      <c r="A39" s="286"/>
      <c r="B39" s="287"/>
      <c r="C39" s="288"/>
      <c r="D39" s="286"/>
    </row>
    <row r="40" spans="1:4" ht="18">
      <c r="A40" s="286"/>
      <c r="B40" s="287"/>
      <c r="C40" s="288"/>
      <c r="D40" s="286"/>
    </row>
    <row r="41" spans="1:4" ht="18">
      <c r="A41" s="286"/>
      <c r="B41" s="287"/>
      <c r="C41" s="288"/>
      <c r="D41" s="286"/>
    </row>
    <row r="42" spans="1:4" ht="18">
      <c r="A42" s="286"/>
      <c r="B42" s="287"/>
      <c r="C42" s="288"/>
      <c r="D42" s="286"/>
    </row>
    <row r="43" spans="1:4" ht="18">
      <c r="A43" s="286"/>
      <c r="B43" s="287"/>
      <c r="C43" s="288"/>
      <c r="D43" s="286"/>
    </row>
    <row r="44" spans="1:4" ht="18">
      <c r="A44" s="286"/>
      <c r="B44" s="287"/>
      <c r="C44" s="288"/>
      <c r="D44" s="286"/>
    </row>
    <row r="45" spans="1:4" ht="18">
      <c r="A45" s="289"/>
      <c r="B45" s="290"/>
      <c r="C45" s="291"/>
      <c r="D45" s="292"/>
    </row>
    <row r="46" spans="1:4"/>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46"/>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293"/>
      <c r="C1" s="294" t="str">
        <f ca="1">VLOOKUP(I1,'GPlan-Translations'!B249:C251,2,FALSE)</f>
        <v>E F G H</v>
      </c>
      <c r="D1" s="7"/>
      <c r="E1" s="295" t="str">
        <f ca="1">'GPlan-Translations'!C244</f>
        <v>CONTATO</v>
      </c>
      <c r="H1" s="449">
        <v>1</v>
      </c>
      <c r="I1" s="112" t="str">
        <f>"ctd_p" &amp; H1</f>
        <v>ctd_p1</v>
      </c>
    </row>
    <row r="2" spans="2:9" ht="18">
      <c r="E2" s="281"/>
    </row>
    <row r="3" spans="2:9" ht="18">
      <c r="B3" s="282" t="str">
        <f ca="1">'GPlan-Translations'!C245</f>
        <v>Nome</v>
      </c>
      <c r="C3" s="283" t="str">
        <f ca="1">'GPlan-Translations'!C246</f>
        <v>Endereço</v>
      </c>
      <c r="D3" s="284" t="str">
        <f ca="1">'GPlan-Translations'!C247</f>
        <v>Telefone</v>
      </c>
      <c r="E3" s="285" t="str">
        <f ca="1">'GPlan-Translations'!C248</f>
        <v>Celular</v>
      </c>
    </row>
    <row r="4" spans="2:9" ht="18">
      <c r="B4" s="286"/>
      <c r="C4" s="287"/>
      <c r="D4" s="288"/>
      <c r="E4" s="286"/>
    </row>
    <row r="5" spans="2:9" ht="18">
      <c r="B5" s="286"/>
      <c r="C5" s="287"/>
      <c r="D5" s="288"/>
      <c r="E5" s="286"/>
    </row>
    <row r="6" spans="2:9" ht="18">
      <c r="B6" s="286"/>
      <c r="C6" s="287"/>
      <c r="D6" s="288"/>
      <c r="E6" s="286"/>
    </row>
    <row r="7" spans="2:9" ht="18">
      <c r="B7" s="286"/>
      <c r="C7" s="287"/>
      <c r="D7" s="288"/>
      <c r="E7" s="286"/>
    </row>
    <row r="8" spans="2:9" ht="18">
      <c r="B8" s="286"/>
      <c r="C8" s="287"/>
      <c r="D8" s="288"/>
      <c r="E8" s="286"/>
    </row>
    <row r="9" spans="2:9" ht="18">
      <c r="B9" s="286"/>
      <c r="C9" s="287"/>
      <c r="D9" s="288"/>
      <c r="E9" s="286"/>
    </row>
    <row r="10" spans="2:9" ht="18">
      <c r="B10" s="286"/>
      <c r="C10" s="287"/>
      <c r="D10" s="288"/>
      <c r="E10" s="286"/>
    </row>
    <row r="11" spans="2:9" ht="18">
      <c r="B11" s="286"/>
      <c r="C11" s="287"/>
      <c r="D11" s="288"/>
      <c r="E11" s="286"/>
    </row>
    <row r="12" spans="2:9" ht="18">
      <c r="B12" s="286"/>
      <c r="C12" s="287"/>
      <c r="D12" s="288"/>
      <c r="E12" s="286"/>
    </row>
    <row r="13" spans="2:9" ht="18">
      <c r="B13" s="286"/>
      <c r="C13" s="287"/>
      <c r="D13" s="288"/>
      <c r="E13" s="286"/>
    </row>
    <row r="14" spans="2:9" ht="18">
      <c r="B14" s="286"/>
      <c r="C14" s="287"/>
      <c r="D14" s="288"/>
      <c r="E14" s="286"/>
    </row>
    <row r="15" spans="2:9" ht="18">
      <c r="B15" s="286"/>
      <c r="C15" s="287"/>
      <c r="D15" s="288"/>
      <c r="E15" s="286"/>
    </row>
    <row r="16" spans="2:9" ht="18">
      <c r="B16" s="286"/>
      <c r="C16" s="287"/>
      <c r="D16" s="288"/>
      <c r="E16" s="286"/>
    </row>
    <row r="17" spans="2:5" ht="18">
      <c r="B17" s="286"/>
      <c r="C17" s="287"/>
      <c r="D17" s="288"/>
      <c r="E17" s="286"/>
    </row>
    <row r="18" spans="2:5" ht="18">
      <c r="B18" s="286"/>
      <c r="C18" s="287"/>
      <c r="D18" s="288"/>
      <c r="E18" s="286"/>
    </row>
    <row r="19" spans="2:5" ht="18">
      <c r="B19" s="286"/>
      <c r="C19" s="287"/>
      <c r="D19" s="288"/>
      <c r="E19" s="286"/>
    </row>
    <row r="20" spans="2:5" ht="18">
      <c r="B20" s="286"/>
      <c r="C20" s="287"/>
      <c r="D20" s="288"/>
      <c r="E20" s="286"/>
    </row>
    <row r="21" spans="2:5" ht="18">
      <c r="B21" s="286"/>
      <c r="C21" s="287"/>
      <c r="D21" s="288"/>
      <c r="E21" s="286"/>
    </row>
    <row r="22" spans="2:5" ht="18">
      <c r="B22" s="286"/>
      <c r="C22" s="287"/>
      <c r="D22" s="288"/>
      <c r="E22" s="286"/>
    </row>
    <row r="23" spans="2:5" ht="18">
      <c r="B23" s="286"/>
      <c r="C23" s="287"/>
      <c r="D23" s="288"/>
      <c r="E23" s="286"/>
    </row>
    <row r="24" spans="2:5" ht="18">
      <c r="B24" s="286"/>
      <c r="C24" s="287"/>
      <c r="D24" s="288"/>
      <c r="E24" s="286"/>
    </row>
    <row r="25" spans="2:5" ht="18">
      <c r="B25" s="286"/>
      <c r="C25" s="287"/>
      <c r="D25" s="288"/>
      <c r="E25" s="286"/>
    </row>
    <row r="26" spans="2:5" ht="18">
      <c r="B26" s="286"/>
      <c r="C26" s="287"/>
      <c r="D26" s="288"/>
      <c r="E26" s="286"/>
    </row>
    <row r="27" spans="2:5" ht="18">
      <c r="B27" s="286"/>
      <c r="C27" s="287"/>
      <c r="D27" s="288"/>
      <c r="E27" s="286"/>
    </row>
    <row r="28" spans="2:5" ht="18">
      <c r="B28" s="286"/>
      <c r="C28" s="287"/>
      <c r="D28" s="288"/>
      <c r="E28" s="286"/>
    </row>
    <row r="29" spans="2:5" ht="18">
      <c r="B29" s="286"/>
      <c r="C29" s="287"/>
      <c r="D29" s="288"/>
      <c r="E29" s="286"/>
    </row>
    <row r="30" spans="2:5" ht="18">
      <c r="B30" s="286"/>
      <c r="C30" s="287"/>
      <c r="D30" s="288"/>
      <c r="E30" s="286"/>
    </row>
    <row r="31" spans="2:5" ht="18">
      <c r="B31" s="286"/>
      <c r="C31" s="287"/>
      <c r="D31" s="288"/>
      <c r="E31" s="286"/>
    </row>
    <row r="32" spans="2:5" ht="18">
      <c r="B32" s="286"/>
      <c r="C32" s="287"/>
      <c r="D32" s="288"/>
      <c r="E32" s="286"/>
    </row>
    <row r="33" spans="2:5" ht="18">
      <c r="B33" s="286"/>
      <c r="C33" s="287"/>
      <c r="D33" s="288"/>
      <c r="E33" s="286"/>
    </row>
    <row r="34" spans="2:5" ht="18">
      <c r="B34" s="286"/>
      <c r="C34" s="287"/>
      <c r="D34" s="288"/>
      <c r="E34" s="286"/>
    </row>
    <row r="35" spans="2:5" ht="18">
      <c r="B35" s="286"/>
      <c r="C35" s="287"/>
      <c r="D35" s="288"/>
      <c r="E35" s="286"/>
    </row>
    <row r="36" spans="2:5" ht="18">
      <c r="B36" s="286"/>
      <c r="C36" s="287"/>
      <c r="D36" s="288"/>
      <c r="E36" s="286"/>
    </row>
    <row r="37" spans="2:5" ht="18">
      <c r="B37" s="286"/>
      <c r="C37" s="287"/>
      <c r="D37" s="288"/>
      <c r="E37" s="286"/>
    </row>
    <row r="38" spans="2:5" ht="18">
      <c r="B38" s="286"/>
      <c r="C38" s="287"/>
      <c r="D38" s="288"/>
      <c r="E38" s="286"/>
    </row>
    <row r="39" spans="2:5" ht="18">
      <c r="B39" s="286"/>
      <c r="C39" s="287"/>
      <c r="D39" s="288"/>
      <c r="E39" s="286"/>
    </row>
    <row r="40" spans="2:5" ht="18">
      <c r="B40" s="286"/>
      <c r="C40" s="287"/>
      <c r="D40" s="288"/>
      <c r="E40" s="286"/>
    </row>
    <row r="41" spans="2:5" ht="18">
      <c r="B41" s="286"/>
      <c r="C41" s="287"/>
      <c r="D41" s="288"/>
      <c r="E41" s="286"/>
    </row>
    <row r="42" spans="2:5" ht="18">
      <c r="B42" s="286"/>
      <c r="C42" s="287"/>
      <c r="D42" s="288"/>
      <c r="E42" s="286"/>
    </row>
    <row r="43" spans="2:5" ht="18">
      <c r="B43" s="286"/>
      <c r="C43" s="287"/>
      <c r="D43" s="288"/>
      <c r="E43" s="286"/>
    </row>
    <row r="44" spans="2:5" ht="18">
      <c r="B44" s="286"/>
      <c r="C44" s="287"/>
      <c r="D44" s="288"/>
      <c r="E44" s="286"/>
    </row>
    <row r="45" spans="2:5" ht="18">
      <c r="B45" s="289"/>
      <c r="C45" s="290"/>
      <c r="D45" s="291"/>
      <c r="E45" s="292"/>
    </row>
    <row r="46" spans="2:5" ht="12.75" customHeight="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29"/>
  <sheetViews>
    <sheetView showGridLines="0" showRowColHeaders="0" zoomScaleNormal="100" workbookViewId="0"/>
  </sheetViews>
  <sheetFormatPr defaultColWidth="0" defaultRowHeight="15" customHeight="1" zeroHeight="1"/>
  <cols>
    <col min="1" max="1" width="2.85546875" style="48" customWidth="1"/>
    <col min="2" max="2" width="100" style="5" customWidth="1"/>
    <col min="3" max="3" width="2.85546875" style="48" customWidth="1"/>
    <col min="4" max="4" width="9.140625" style="48" hidden="1" customWidth="1"/>
    <col min="5" max="5" width="6.7109375" style="48" hidden="1" customWidth="1"/>
    <col min="6" max="10" width="0" style="48" hidden="1" customWidth="1"/>
    <col min="11" max="11" width="9.140625" style="48" hidden="1" customWidth="1"/>
    <col min="12" max="12" width="6.7109375" style="48" hidden="1" customWidth="1"/>
    <col min="13" max="16384" width="9.140625" style="48" hidden="1"/>
  </cols>
  <sheetData>
    <row r="1" spans="2:2"/>
    <row r="2" spans="2:2"/>
    <row r="3" spans="2:2" ht="27">
      <c r="B3" s="271" t="str">
        <f ca="1">'GPlan-Translations'!C12</f>
        <v>AGENDA VAISHNAVA GPLAN</v>
      </c>
    </row>
    <row r="4" spans="2:2"/>
    <row r="5" spans="2:2" ht="18" customHeight="1">
      <c r="B5" s="803" t="str">
        <f ca="1">'GPlan-Translations'!C13</f>
        <v>Uma agenda transcendental, para você não perder de vista o que realmente importa.</v>
      </c>
    </row>
    <row r="6" spans="2:2" ht="18" customHeight="1">
      <c r="B6" s="803"/>
    </row>
    <row r="7" spans="2:2" ht="18" customHeight="1">
      <c r="B7" s="803"/>
    </row>
    <row r="8" spans="2:2">
      <c r="B8" s="803"/>
    </row>
    <row r="9" spans="2:2"/>
    <row r="10" spans="2:2">
      <c r="B10" s="5" t="str">
        <f ca="1">'GPlan-Translations'!C14</f>
        <v>Copyright (c) 2005-2020 PAULO SERGIO DE ARAUJO.</v>
      </c>
    </row>
    <row r="11" spans="2:2" ht="97.5" customHeight="1">
      <c r="B11" s="580"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row>
    <row r="12" spans="2:2"/>
    <row r="13" spans="2:2">
      <c r="B13" s="5" t="str">
        <f ca="1">'GPlan-Translations'!C16</f>
        <v>Copyright (c) 2005-2020 PAULO SERGIO DE ARAUJO.</v>
      </c>
    </row>
    <row r="14" spans="2:2" ht="97.5" customHeight="1">
      <c r="B14" s="580" t="str">
        <f ca="1">'GPlan-Translations'!C17</f>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row>
    <row r="15" spans="2:2" ht="15" customHeight="1">
      <c r="B15" s="580"/>
    </row>
    <row r="16" spans="2:2">
      <c r="B16" s="272" t="str">
        <f ca="1">'GPlan-Translations'!C18</f>
        <v>NO WARRANTY</v>
      </c>
    </row>
    <row r="17" spans="2:2" ht="76.5">
      <c r="B17" s="580"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row>
    <row r="18" spans="2:2" ht="76.5">
      <c r="B18" s="580"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row>
    <row r="19" spans="2:2">
      <c r="B19" s="580"/>
    </row>
    <row r="20" spans="2:2">
      <c r="B20" s="272" t="str">
        <f ca="1">'GPlan-Translations'!C21</f>
        <v>AUSÊNCIA DE GARANTIAS</v>
      </c>
    </row>
    <row r="21" spans="2:2" ht="78.75" customHeight="1">
      <c r="B21" s="580" t="str">
        <f ca="1">'GPlan-Translations'!C22</f>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row>
    <row r="22" spans="2:2" ht="91.5" customHeight="1">
      <c r="B22" s="573" t="str">
        <f ca="1">'GPlan-Translations'!C23</f>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row>
    <row r="23" spans="2:2" customFormat="1"/>
    <row r="24" spans="2:2" customFormat="1">
      <c r="B24" s="578" t="str">
        <f ca="1">'GPlan-Translations'!C24</f>
        <v>PERMISSION FOR USING BBT WORKS</v>
      </c>
    </row>
    <row r="25" spans="2:2" customFormat="1" ht="46.5" customHeight="1">
      <c r="B25" s="579" t="str">
        <f ca="1">'GPlan-Translations'!C25</f>
        <v>Quotes from Bhagavad-gita As It Is, Srimad-Bhagavatam, Nectar of Instruction and Sri Isopanisad courtesy of The Bhaktivedanta Book Trust International, Inc. (www.krishna.com) Used with permission. ("fair use")</v>
      </c>
    </row>
    <row r="26" spans="2:2" customFormat="1"/>
    <row r="27" spans="2:2" customFormat="1">
      <c r="B27" s="578" t="str">
        <f ca="1">'GPlan-Translations'!C26</f>
        <v>PERMISSÃO PARA USO DOS TRABALHOS DA BBT</v>
      </c>
    </row>
    <row r="28" spans="2:2" customFormat="1" ht="45.75" customHeight="1">
      <c r="B28" s="579" t="str">
        <f ca="1">'GPlan-Translations'!C27</f>
        <v>Citações do Bhagavad-gita Como Ele É, Srimad-Bhagavatam, Nectar da Instrução and Sri Isopanisad cortesia da Bhaktivedanta Book Trust International, Inc. (www.krishna.com) Usado com permissão. ("uso justo")</v>
      </c>
    </row>
    <row r="29" spans="2:2"/>
  </sheetData>
  <mergeCells count="1">
    <mergeCell ref="B5:B8"/>
  </mergeCells>
  <printOptions horizontalCentered="1"/>
  <pageMargins left="0.78740157480314965" right="0.78740157480314965" top="0.98425196850393704" bottom="0.98425196850393704"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39"/>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459" t="str">
        <f ca="1">'GPlan-Translations'!C30</f>
        <v>DADOS PESSOAIS</v>
      </c>
      <c r="C1" s="6"/>
      <c r="D1" s="6"/>
      <c r="E1" s="6"/>
      <c r="F1" s="6"/>
      <c r="G1" s="6"/>
      <c r="H1" s="6"/>
      <c r="I1" s="6"/>
      <c r="J1" s="6"/>
      <c r="K1" s="6"/>
      <c r="L1" s="6"/>
      <c r="M1" s="6"/>
      <c r="N1" s="9"/>
      <c r="O1" s="9"/>
      <c r="P1" s="9"/>
      <c r="Q1" s="10"/>
      <c r="R1" s="10"/>
      <c r="S1" s="10"/>
      <c r="T1" s="10"/>
      <c r="U1" s="10"/>
      <c r="V1" s="10"/>
      <c r="X1" s="458"/>
      <c r="Y1" s="458"/>
      <c r="Z1" s="458"/>
      <c r="AA1" s="458"/>
      <c r="AB1" s="458"/>
      <c r="AC1" s="458"/>
      <c r="AD1" s="458"/>
      <c r="AE1" s="458"/>
      <c r="AF1" s="457" t="str">
        <f>TEXT(Calendar!U1,"0000")</f>
        <v>2020</v>
      </c>
      <c r="AH1" s="8"/>
    </row>
    <row r="2" spans="2:34" ht="20.25">
      <c r="B2" s="11" t="str">
        <f ca="1">'GPlan-Translations'!C33</f>
        <v>Nome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'GPlan-Translations'!C34</f>
        <v>Endereço</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'GPlan-Translations'!C35</f>
        <v>Cidade</v>
      </c>
      <c r="C4" s="12"/>
      <c r="D4" s="13"/>
      <c r="E4" s="13"/>
      <c r="F4" s="13"/>
      <c r="G4" s="13"/>
      <c r="H4" s="13"/>
      <c r="I4" s="13"/>
      <c r="J4" s="13"/>
      <c r="K4" s="13"/>
      <c r="L4" s="13"/>
      <c r="M4" s="14"/>
      <c r="N4" s="14"/>
      <c r="O4" s="16"/>
      <c r="P4" s="13"/>
      <c r="Q4" s="17" t="str">
        <f ca="1">'GPlan-Translations'!C36</f>
        <v>CEP</v>
      </c>
      <c r="R4" s="18"/>
      <c r="S4" s="19"/>
      <c r="T4" s="19"/>
      <c r="U4" s="19"/>
      <c r="V4" s="19"/>
      <c r="W4" s="16"/>
      <c r="X4" s="17" t="str">
        <f ca="1">'GPlan-Translations'!C37</f>
        <v>Estado</v>
      </c>
      <c r="Y4" s="18"/>
      <c r="Z4" s="18"/>
      <c r="AA4" s="19"/>
      <c r="AB4" s="19"/>
      <c r="AC4" s="19"/>
      <c r="AD4" s="19"/>
      <c r="AE4" s="19"/>
      <c r="AF4" s="15"/>
      <c r="AH4" s="8"/>
    </row>
    <row r="5" spans="2:34" ht="20.25">
      <c r="B5" s="11" t="str">
        <f ca="1">'GPlan-Translations'!C38</f>
        <v>Fone</v>
      </c>
      <c r="C5" s="12"/>
      <c r="D5" s="13"/>
      <c r="E5" s="13"/>
      <c r="F5" s="13"/>
      <c r="G5" s="13"/>
      <c r="H5" s="13"/>
      <c r="I5" s="13"/>
      <c r="J5" s="13"/>
      <c r="K5" s="13"/>
      <c r="L5" s="13"/>
      <c r="M5" s="14"/>
      <c r="N5" s="16"/>
      <c r="O5" s="19"/>
      <c r="P5" s="13"/>
      <c r="Q5" s="17" t="str">
        <f ca="1">'GPlan-Translations'!C39</f>
        <v>Celular</v>
      </c>
      <c r="R5" s="20"/>
      <c r="S5" s="14"/>
      <c r="T5" s="14"/>
      <c r="U5" s="14"/>
      <c r="V5" s="14"/>
      <c r="W5" s="14"/>
      <c r="X5" s="16"/>
      <c r="Y5" s="13"/>
      <c r="Z5" s="13"/>
      <c r="AA5" s="13"/>
      <c r="AB5" s="13"/>
      <c r="AC5" s="13"/>
      <c r="AD5" s="13"/>
      <c r="AE5" s="13"/>
      <c r="AF5" s="15"/>
      <c r="AH5" s="8"/>
    </row>
    <row r="6" spans="2:34" ht="20.25">
      <c r="B6" s="11" t="str">
        <f ca="1">'GPlan-Translations'!C40</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'GPlan-Translations'!C41</f>
        <v>RG</v>
      </c>
      <c r="C7" s="13"/>
      <c r="D7" s="13"/>
      <c r="E7" s="13"/>
      <c r="F7" s="13"/>
      <c r="G7" s="13"/>
      <c r="H7" s="13"/>
      <c r="I7" s="13"/>
      <c r="J7" s="13"/>
      <c r="K7" s="13"/>
      <c r="L7" s="13"/>
      <c r="M7" s="14"/>
      <c r="N7" s="13"/>
      <c r="O7" s="13"/>
      <c r="P7" s="13"/>
      <c r="Q7" s="12" t="str">
        <f ca="1">'GPlan-Translations'!C42</f>
        <v>CPF</v>
      </c>
      <c r="R7" s="9"/>
      <c r="S7" s="21"/>
      <c r="T7" s="21"/>
      <c r="U7" s="21"/>
      <c r="V7" s="21"/>
      <c r="W7" s="21"/>
      <c r="X7" s="16"/>
      <c r="Y7" s="16"/>
      <c r="Z7" s="16"/>
      <c r="AA7" s="16"/>
      <c r="AB7" s="16"/>
      <c r="AC7" s="16"/>
      <c r="AD7" s="16"/>
      <c r="AE7" s="16"/>
      <c r="AF7" s="22"/>
      <c r="AH7" s="8"/>
    </row>
    <row r="8" spans="2:34" ht="20.25">
      <c r="B8" s="23" t="str">
        <f ca="1">'GPlan-Translations'!C43</f>
        <v>T. Eleitor</v>
      </c>
      <c r="C8" s="12"/>
      <c r="D8" s="12"/>
      <c r="E8" s="13"/>
      <c r="F8" s="13"/>
      <c r="G8" s="13"/>
      <c r="H8" s="13"/>
      <c r="I8" s="13"/>
      <c r="J8" s="13"/>
      <c r="K8" s="13"/>
      <c r="L8" s="13"/>
      <c r="M8" s="14"/>
      <c r="N8" s="16"/>
      <c r="O8" s="16"/>
      <c r="P8" s="16"/>
      <c r="Q8" s="17" t="str">
        <f ca="1">'GPlan-Translations'!C44</f>
        <v>Zona</v>
      </c>
      <c r="R8" s="18"/>
      <c r="S8" s="19"/>
      <c r="T8" s="19"/>
      <c r="U8" s="19"/>
      <c r="V8" s="19"/>
      <c r="W8" s="19"/>
      <c r="X8" s="17" t="str">
        <f ca="1">'GPlan-Translations'!C45</f>
        <v>Seção</v>
      </c>
      <c r="Y8" s="18"/>
      <c r="Z8" s="19"/>
      <c r="AA8" s="19"/>
      <c r="AB8" s="19"/>
      <c r="AC8" s="19"/>
      <c r="AD8" s="24"/>
      <c r="AE8" s="24"/>
      <c r="AF8" s="25"/>
      <c r="AH8" s="8"/>
    </row>
    <row r="9" spans="2:34" ht="20.25">
      <c r="B9" s="11" t="str">
        <f ca="1">'GPlan-Translations'!C46</f>
        <v>Passaporte</v>
      </c>
      <c r="C9" s="12"/>
      <c r="D9" s="12"/>
      <c r="E9" s="12"/>
      <c r="F9" s="13"/>
      <c r="G9" s="13"/>
      <c r="H9" s="13"/>
      <c r="I9" s="13"/>
      <c r="J9" s="13"/>
      <c r="K9" s="13"/>
      <c r="L9" s="13"/>
      <c r="M9" s="14"/>
      <c r="N9" s="14"/>
      <c r="O9" s="14"/>
      <c r="P9" s="460"/>
      <c r="Q9" s="460"/>
      <c r="R9" s="19"/>
      <c r="S9" s="19"/>
      <c r="T9" s="19"/>
      <c r="U9" s="19"/>
      <c r="V9" s="18"/>
      <c r="W9" s="18" t="str">
        <f ca="1">'GPlan-Translations'!C47</f>
        <v>Validade</v>
      </c>
      <c r="X9" s="460"/>
      <c r="Y9" s="461"/>
      <c r="Z9" s="26" t="s">
        <v>625</v>
      </c>
      <c r="AA9" s="460"/>
      <c r="AB9" s="461"/>
      <c r="AC9" s="26" t="s">
        <v>625</v>
      </c>
      <c r="AD9" s="462"/>
      <c r="AE9" s="462"/>
      <c r="AF9" s="463"/>
      <c r="AH9" s="8"/>
    </row>
    <row r="10" spans="2:34" ht="20.25">
      <c r="B10" s="11" t="str">
        <f ca="1">'GPlan-Translations'!C48</f>
        <v>Cart. Militar</v>
      </c>
      <c r="C10" s="12"/>
      <c r="D10" s="12"/>
      <c r="E10" s="13"/>
      <c r="F10" s="13"/>
      <c r="G10" s="13"/>
      <c r="H10" s="13"/>
      <c r="I10" s="13"/>
      <c r="J10" s="13"/>
      <c r="K10" s="13"/>
      <c r="L10" s="13"/>
      <c r="M10" s="14"/>
      <c r="N10" s="13"/>
      <c r="O10" s="13"/>
      <c r="P10" s="13"/>
      <c r="Q10" s="12" t="str">
        <f ca="1">'GPlan-Translations'!C49</f>
        <v>Certif. Reservista</v>
      </c>
      <c r="R10" s="12"/>
      <c r="S10" s="12"/>
      <c r="T10" s="12"/>
      <c r="U10" s="12"/>
      <c r="V10" s="13"/>
      <c r="W10" s="13"/>
      <c r="X10" s="13"/>
      <c r="Y10" s="13"/>
      <c r="Z10" s="13"/>
      <c r="AA10" s="13"/>
      <c r="AB10" s="13"/>
      <c r="AC10" s="13"/>
      <c r="AD10" s="13"/>
      <c r="AE10" s="13"/>
      <c r="AF10" s="25"/>
      <c r="AH10" s="8"/>
    </row>
    <row r="11" spans="2:34" ht="20.25">
      <c r="B11" s="11" t="str">
        <f ca="1">'GPlan-Translations'!C50</f>
        <v>Habilitação</v>
      </c>
      <c r="C11" s="12"/>
      <c r="D11" s="12"/>
      <c r="E11" s="13"/>
      <c r="F11" s="13"/>
      <c r="G11" s="13"/>
      <c r="H11" s="13"/>
      <c r="I11" s="13"/>
      <c r="J11" s="13"/>
      <c r="K11" s="13"/>
      <c r="L11" s="13"/>
      <c r="M11" s="14"/>
      <c r="N11" s="13"/>
      <c r="O11" s="13"/>
      <c r="P11" s="13"/>
      <c r="Q11" s="12" t="str">
        <f ca="1">'GPlan-Translations'!C51</f>
        <v>Vcto.   Ex.  Saúde</v>
      </c>
      <c r="R11" s="12"/>
      <c r="S11" s="12"/>
      <c r="T11" s="12"/>
      <c r="U11" s="12"/>
      <c r="V11" s="12"/>
      <c r="W11" s="12"/>
      <c r="X11" s="460"/>
      <c r="Y11" s="461"/>
      <c r="Z11" s="26" t="s">
        <v>625</v>
      </c>
      <c r="AA11" s="460"/>
      <c r="AB11" s="461"/>
      <c r="AC11" s="26" t="s">
        <v>625</v>
      </c>
      <c r="AD11" s="462"/>
      <c r="AE11" s="462"/>
      <c r="AF11" s="463"/>
      <c r="AH11" s="8"/>
    </row>
    <row r="12" spans="2:34" ht="20.25">
      <c r="B12" s="11" t="str">
        <f ca="1">'GPlan-Translations'!C52</f>
        <v>Veículo</v>
      </c>
      <c r="C12" s="12"/>
      <c r="D12" s="12"/>
      <c r="E12" s="13"/>
      <c r="F12" s="13"/>
      <c r="G12" s="13"/>
      <c r="H12" s="13"/>
      <c r="I12" s="13"/>
      <c r="J12" s="13"/>
      <c r="K12" s="13"/>
      <c r="L12" s="13"/>
      <c r="M12" s="14"/>
      <c r="N12" s="14"/>
      <c r="O12" s="14"/>
      <c r="P12" s="14"/>
      <c r="Q12" s="14"/>
      <c r="R12" s="14"/>
      <c r="S12" s="14"/>
      <c r="T12" s="14"/>
      <c r="U12" s="14"/>
      <c r="V12" s="14"/>
      <c r="W12" s="14"/>
      <c r="X12" s="17" t="str">
        <f ca="1">'GPlan-Translations'!C53</f>
        <v>Placa</v>
      </c>
      <c r="Y12" s="17"/>
      <c r="Z12" s="13"/>
      <c r="AA12" s="13"/>
      <c r="AB12" s="13"/>
      <c r="AC12" s="13"/>
      <c r="AD12" s="13"/>
      <c r="AE12" s="13"/>
      <c r="AF12" s="25"/>
      <c r="AH12" s="8"/>
    </row>
    <row r="13" spans="2:34" ht="20.25">
      <c r="B13" s="27" t="str">
        <f ca="1">'GPlan-Translations'!C54</f>
        <v>Nº Chassi</v>
      </c>
      <c r="C13" s="28"/>
      <c r="D13" s="28"/>
      <c r="E13" s="29"/>
      <c r="F13" s="29"/>
      <c r="G13" s="29"/>
      <c r="H13" s="29"/>
      <c r="I13" s="29"/>
      <c r="J13" s="29"/>
      <c r="K13" s="29"/>
      <c r="L13" s="29"/>
      <c r="M13" s="30"/>
      <c r="N13" s="30"/>
      <c r="O13" s="30"/>
      <c r="P13" s="30"/>
      <c r="Q13" s="12" t="str">
        <f ca="1">'GPlan-Translations'!C55</f>
        <v>Cód. Renavam</v>
      </c>
      <c r="R13" s="28"/>
      <c r="S13" s="28"/>
      <c r="T13" s="28"/>
      <c r="U13" s="28"/>
      <c r="V13" s="29"/>
      <c r="W13" s="29"/>
      <c r="X13" s="29"/>
      <c r="Y13" s="29"/>
      <c r="Z13" s="29"/>
      <c r="AA13" s="29"/>
      <c r="AB13" s="29"/>
      <c r="AC13" s="29"/>
      <c r="AD13" s="29"/>
      <c r="AE13" s="29"/>
      <c r="AF13" s="31"/>
      <c r="AH13" s="8"/>
    </row>
    <row r="14" spans="2:34" ht="20.25">
      <c r="B14" s="11" t="str">
        <f ca="1">'GPlan-Translations'!C56</f>
        <v>Cia. Seguro</v>
      </c>
      <c r="C14" s="12"/>
      <c r="D14" s="12"/>
      <c r="E14" s="13"/>
      <c r="F14" s="13"/>
      <c r="G14" s="13"/>
      <c r="H14" s="13"/>
      <c r="I14" s="13"/>
      <c r="J14" s="13"/>
      <c r="K14" s="13"/>
      <c r="L14" s="13"/>
      <c r="M14" s="14"/>
      <c r="N14" s="13"/>
      <c r="O14" s="13"/>
      <c r="P14" s="13"/>
      <c r="Q14" s="17" t="str">
        <f ca="1">'GPlan-Translations'!C57</f>
        <v>Vcto. Seguro Obr.</v>
      </c>
      <c r="R14" s="18"/>
      <c r="S14" s="18"/>
      <c r="T14" s="18"/>
      <c r="U14" s="18"/>
      <c r="V14" s="18"/>
      <c r="W14" s="18"/>
      <c r="X14" s="460"/>
      <c r="Y14" s="461"/>
      <c r="Z14" s="26" t="s">
        <v>625</v>
      </c>
      <c r="AA14" s="460"/>
      <c r="AB14" s="461"/>
      <c r="AC14" s="26" t="s">
        <v>625</v>
      </c>
      <c r="AD14" s="462"/>
      <c r="AE14" s="462"/>
      <c r="AF14" s="463"/>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'GPlan-Translations'!C31</f>
        <v>DADOS COMERCIAIS</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'GPlan-Translations'!C58</f>
        <v>Nome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'GPlan-Translations'!C59</f>
        <v>Endereço</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'GPlan-Translations'!C60</f>
        <v>Cidade</v>
      </c>
      <c r="C19" s="12"/>
      <c r="D19" s="13"/>
      <c r="E19" s="13"/>
      <c r="F19" s="13"/>
      <c r="G19" s="13"/>
      <c r="H19" s="13"/>
      <c r="I19" s="13"/>
      <c r="J19" s="13"/>
      <c r="K19" s="13"/>
      <c r="L19" s="13"/>
      <c r="M19" s="14"/>
      <c r="N19" s="16"/>
      <c r="O19" s="16"/>
      <c r="P19" s="13"/>
      <c r="Q19" s="17" t="str">
        <f ca="1">'GPlan-Translations'!C61</f>
        <v>CEP</v>
      </c>
      <c r="R19" s="18"/>
      <c r="S19" s="19"/>
      <c r="T19" s="19"/>
      <c r="U19" s="19"/>
      <c r="V19" s="19"/>
      <c r="W19" s="16"/>
      <c r="X19" s="17" t="str">
        <f ca="1">'GPlan-Translations'!C62</f>
        <v>Estado</v>
      </c>
      <c r="Y19" s="18"/>
      <c r="Z19" s="19"/>
      <c r="AA19" s="19"/>
      <c r="AB19" s="19"/>
      <c r="AC19" s="19"/>
      <c r="AD19" s="19"/>
      <c r="AE19" s="19"/>
      <c r="AF19" s="15"/>
      <c r="AH19" s="8"/>
    </row>
    <row r="20" spans="2:34" ht="20.25">
      <c r="B20" s="11" t="str">
        <f ca="1">'GPlan-Translations'!C63</f>
        <v>Fone</v>
      </c>
      <c r="C20" s="13"/>
      <c r="D20" s="13"/>
      <c r="E20" s="13"/>
      <c r="F20" s="13"/>
      <c r="G20" s="13"/>
      <c r="H20" s="13"/>
      <c r="I20" s="13"/>
      <c r="J20" s="13"/>
      <c r="K20" s="13"/>
      <c r="L20" s="13"/>
      <c r="M20" s="14"/>
      <c r="N20" s="13"/>
      <c r="O20" s="13"/>
      <c r="P20" s="13"/>
      <c r="Q20" s="17" t="str">
        <f ca="1">'GPlan-Translations'!C64</f>
        <v>Fax</v>
      </c>
      <c r="R20" s="19"/>
      <c r="S20" s="19"/>
      <c r="T20" s="19"/>
      <c r="U20" s="19"/>
      <c r="V20" s="19"/>
      <c r="W20" s="19"/>
      <c r="X20" s="14"/>
      <c r="Y20" s="14"/>
      <c r="Z20" s="14"/>
      <c r="AA20" s="14"/>
      <c r="AB20" s="14"/>
      <c r="AC20" s="14"/>
      <c r="AD20" s="13"/>
      <c r="AE20" s="13"/>
      <c r="AF20" s="15"/>
      <c r="AH20" s="8"/>
    </row>
    <row r="21" spans="2:34" ht="20.25">
      <c r="B21" s="11" t="str">
        <f ca="1">'GPlan-Translations'!C65</f>
        <v>E-mail 1</v>
      </c>
      <c r="C21" s="12"/>
      <c r="D21" s="13"/>
      <c r="E21" s="13"/>
      <c r="F21" s="13"/>
      <c r="G21" s="13"/>
      <c r="H21" s="13"/>
      <c r="I21" s="13"/>
      <c r="J21" s="13"/>
      <c r="K21" s="13"/>
      <c r="L21" s="13"/>
      <c r="M21" s="14"/>
      <c r="N21" s="14"/>
      <c r="O21" s="14"/>
      <c r="P21" s="13"/>
      <c r="Q21" s="38" t="str">
        <f ca="1">'GPlan-Translations'!C66</f>
        <v>E-mail 2</v>
      </c>
      <c r="R21" s="39"/>
      <c r="S21" s="40"/>
      <c r="T21" s="40"/>
      <c r="U21" s="40"/>
      <c r="V21" s="40"/>
      <c r="W21" s="40"/>
      <c r="X21" s="14"/>
      <c r="Y21" s="14"/>
      <c r="Z21" s="14"/>
      <c r="AA21" s="14"/>
      <c r="AB21" s="14"/>
      <c r="AC21" s="14"/>
      <c r="AD21" s="13"/>
      <c r="AE21" s="13"/>
      <c r="AF21" s="15"/>
      <c r="AH21" s="8"/>
    </row>
    <row r="22" spans="2:34" ht="20.25">
      <c r="B22" s="11" t="str">
        <f ca="1">'GPlan-Translations'!C67</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'GPlan-Translations'!C68</f>
        <v>CNPJ</v>
      </c>
      <c r="C23" s="13"/>
      <c r="D23" s="13"/>
      <c r="E23" s="13"/>
      <c r="F23" s="13"/>
      <c r="G23" s="13"/>
      <c r="H23" s="13"/>
      <c r="I23" s="13"/>
      <c r="J23" s="13"/>
      <c r="K23" s="13"/>
      <c r="L23" s="13"/>
      <c r="M23" s="14"/>
      <c r="N23" s="17" t="str">
        <f ca="1">'GPlan-Translations'!C69</f>
        <v>I.E.</v>
      </c>
      <c r="O23" s="19"/>
      <c r="P23" s="13"/>
      <c r="Q23" s="14"/>
      <c r="R23" s="14"/>
      <c r="S23" s="14"/>
      <c r="T23" s="14"/>
      <c r="U23" s="14"/>
      <c r="V23" s="14"/>
      <c r="W23" s="14"/>
      <c r="X23" s="12" t="str">
        <f ca="1">'GPlan-Translations'!C70</f>
        <v>I.M.</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'GPlan-Translations'!C32</f>
        <v>EMERGÊNCIA</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'GPlan-Translations'!C71</f>
        <v>Grupo Sangüíneo</v>
      </c>
      <c r="C26" s="12"/>
      <c r="D26" s="13"/>
      <c r="E26" s="13"/>
      <c r="F26" s="13"/>
      <c r="G26" s="13"/>
      <c r="H26" s="13"/>
      <c r="I26" s="13"/>
      <c r="J26" s="13"/>
      <c r="K26" s="13"/>
      <c r="L26" s="13"/>
      <c r="M26" s="14"/>
      <c r="N26" s="13"/>
      <c r="O26" s="13"/>
      <c r="P26" s="13"/>
      <c r="Q26" s="12" t="str">
        <f ca="1">'GPlan-Translations'!C72</f>
        <v>Tipo RH</v>
      </c>
      <c r="R26" s="12"/>
      <c r="S26" s="13"/>
      <c r="T26" s="13"/>
      <c r="U26" s="13"/>
      <c r="V26" s="13"/>
      <c r="W26" s="13"/>
      <c r="X26" s="14"/>
      <c r="Y26" s="14"/>
      <c r="Z26" s="14"/>
      <c r="AA26" s="14"/>
      <c r="AB26" s="14"/>
      <c r="AC26" s="14"/>
      <c r="AD26" s="13"/>
      <c r="AE26" s="13"/>
      <c r="AF26" s="15"/>
      <c r="AH26" s="8"/>
    </row>
    <row r="27" spans="2:34" ht="20.25">
      <c r="B27" s="11" t="str">
        <f ca="1">'GPlan-Translations'!C73</f>
        <v>Médico</v>
      </c>
      <c r="C27" s="13"/>
      <c r="D27" s="13"/>
      <c r="E27" s="13"/>
      <c r="F27" s="13"/>
      <c r="G27" s="13"/>
      <c r="H27" s="13"/>
      <c r="I27" s="13"/>
      <c r="J27" s="13"/>
      <c r="K27" s="13"/>
      <c r="L27" s="13"/>
      <c r="M27" s="14"/>
      <c r="N27" s="13"/>
      <c r="O27" s="13"/>
      <c r="P27" s="13"/>
      <c r="Q27" s="12" t="str">
        <f ca="1">'GPlan-Translations'!C74</f>
        <v>Celular</v>
      </c>
      <c r="R27" s="12"/>
      <c r="S27" s="13"/>
      <c r="T27" s="13"/>
      <c r="U27" s="13"/>
      <c r="V27" s="13"/>
      <c r="W27" s="13"/>
      <c r="X27" s="14"/>
      <c r="Y27" s="14"/>
      <c r="Z27" s="14"/>
      <c r="AA27" s="14"/>
      <c r="AB27" s="14"/>
      <c r="AC27" s="14"/>
      <c r="AD27" s="13"/>
      <c r="AE27" s="13"/>
      <c r="AF27" s="15"/>
      <c r="AH27" s="8"/>
    </row>
    <row r="28" spans="2:34" ht="20.25">
      <c r="B28" s="11" t="str">
        <f ca="1">'GPlan-Translations'!C75</f>
        <v>Tel. Consultório</v>
      </c>
      <c r="C28" s="13"/>
      <c r="D28" s="13"/>
      <c r="E28" s="13"/>
      <c r="F28" s="13"/>
      <c r="G28" s="13"/>
      <c r="H28" s="13"/>
      <c r="I28" s="13"/>
      <c r="J28" s="13"/>
      <c r="K28" s="13"/>
      <c r="L28" s="13"/>
      <c r="M28" s="14"/>
      <c r="N28" s="16"/>
      <c r="O28" s="16"/>
      <c r="P28" s="13"/>
      <c r="Q28" s="12" t="str">
        <f ca="1">'GPlan-Translations'!C76</f>
        <v>Tel. Residência</v>
      </c>
      <c r="R28" s="13"/>
      <c r="S28" s="13"/>
      <c r="T28" s="13"/>
      <c r="U28" s="13"/>
      <c r="V28" s="13"/>
      <c r="W28" s="13"/>
      <c r="X28" s="14"/>
      <c r="Y28" s="14"/>
      <c r="Z28" s="14"/>
      <c r="AA28" s="14"/>
      <c r="AB28" s="14"/>
      <c r="AC28" s="14"/>
      <c r="AD28" s="13"/>
      <c r="AE28" s="13"/>
      <c r="AF28" s="15"/>
      <c r="AH28" s="8"/>
    </row>
    <row r="29" spans="2:34" ht="20.25">
      <c r="B29" s="11" t="str">
        <f ca="1">'GPlan-Translations'!C77</f>
        <v>Plano Saúde</v>
      </c>
      <c r="C29" s="13"/>
      <c r="D29" s="13"/>
      <c r="E29" s="13"/>
      <c r="F29" s="13"/>
      <c r="G29" s="13"/>
      <c r="H29" s="13"/>
      <c r="I29" s="13"/>
      <c r="J29" s="13"/>
      <c r="K29" s="13"/>
      <c r="L29" s="13"/>
      <c r="M29" s="14"/>
      <c r="N29" s="13"/>
      <c r="O29" s="13"/>
      <c r="P29" s="13"/>
      <c r="Q29" s="12" t="str">
        <f ca="1">'GPlan-Translations'!C78</f>
        <v>Fone</v>
      </c>
      <c r="R29" s="13"/>
      <c r="S29" s="13"/>
      <c r="T29" s="13"/>
      <c r="U29" s="13"/>
      <c r="V29" s="13"/>
      <c r="W29" s="13"/>
      <c r="X29" s="14"/>
      <c r="Y29" s="14"/>
      <c r="Z29" s="14"/>
      <c r="AA29" s="14"/>
      <c r="AB29" s="14"/>
      <c r="AC29" s="14"/>
      <c r="AD29" s="13"/>
      <c r="AE29" s="13"/>
      <c r="AF29" s="15"/>
      <c r="AH29" s="8"/>
    </row>
    <row r="30" spans="2:34" ht="20.25">
      <c r="B30" s="11" t="str">
        <f ca="1">'GPlan-Translations'!C79</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'GPlan-Translations'!C80</f>
        <v>Sou alérgico à</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'GPlan-Translations'!C81</f>
        <v>Vacinação contra tétano:</v>
      </c>
      <c r="C32" s="12"/>
      <c r="D32" s="12"/>
      <c r="E32" s="12"/>
      <c r="F32" s="12"/>
      <c r="G32" s="12"/>
      <c r="H32" s="12"/>
      <c r="I32" s="12"/>
      <c r="J32" s="12"/>
      <c r="K32" s="12"/>
      <c r="L32" s="12"/>
      <c r="M32" s="20"/>
      <c r="N32" s="18" t="s">
        <v>626</v>
      </c>
      <c r="O32" s="460"/>
      <c r="P32" s="12" t="s">
        <v>627</v>
      </c>
      <c r="Q32" s="12" t="str">
        <f ca="1">'GPlan-Translations'!C82</f>
        <v>sim</v>
      </c>
      <c r="R32" s="12"/>
      <c r="S32" s="12"/>
      <c r="T32" s="12"/>
      <c r="U32" s="12"/>
      <c r="V32" s="12"/>
      <c r="W32" s="12"/>
      <c r="X32" s="18" t="s">
        <v>626</v>
      </c>
      <c r="Y32" s="460"/>
      <c r="Z32" s="12" t="s">
        <v>627</v>
      </c>
      <c r="AA32" s="12" t="str">
        <f ca="1">'GPlan-Translations'!C83</f>
        <v>não</v>
      </c>
      <c r="AB32" s="12"/>
      <c r="AC32" s="12"/>
      <c r="AD32" s="12"/>
      <c r="AE32" s="12"/>
      <c r="AF32" s="41"/>
      <c r="AH32" s="8"/>
    </row>
    <row r="33" spans="2:34" ht="20.25">
      <c r="B33" s="11" t="str">
        <f ca="1">'GPlan-Translations'!C84</f>
        <v>Sofro de:</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626</v>
      </c>
      <c r="C34" s="460"/>
      <c r="D34" s="12" t="s">
        <v>627</v>
      </c>
      <c r="E34" s="12" t="str">
        <f ca="1">'GPlan-Translations'!C85</f>
        <v>Coração</v>
      </c>
      <c r="F34" s="12"/>
      <c r="G34" s="12"/>
      <c r="H34" s="12"/>
      <c r="I34" s="12"/>
      <c r="J34" s="12"/>
      <c r="K34" s="9"/>
      <c r="L34" s="9"/>
      <c r="N34" s="18" t="s">
        <v>626</v>
      </c>
      <c r="O34" s="460"/>
      <c r="P34" s="12" t="s">
        <v>627</v>
      </c>
      <c r="Q34" s="12" t="str">
        <f ca="1">'GPlan-Translations'!C86</f>
        <v>Hemofilia</v>
      </c>
      <c r="R34" s="12"/>
      <c r="S34" s="12"/>
      <c r="T34" s="12"/>
      <c r="U34" s="12"/>
      <c r="V34" s="12"/>
      <c r="W34" s="12"/>
      <c r="X34" s="18" t="s">
        <v>626</v>
      </c>
      <c r="Y34" s="460"/>
      <c r="Z34" s="12" t="s">
        <v>627</v>
      </c>
      <c r="AA34" s="12"/>
      <c r="AB34" s="12"/>
      <c r="AC34" s="12"/>
      <c r="AD34" s="12"/>
      <c r="AE34" s="12"/>
      <c r="AF34" s="41"/>
      <c r="AH34" s="8"/>
    </row>
    <row r="35" spans="2:34" ht="20.25">
      <c r="B35" s="42" t="s">
        <v>626</v>
      </c>
      <c r="C35" s="460"/>
      <c r="D35" s="12" t="s">
        <v>627</v>
      </c>
      <c r="E35" s="12" t="str">
        <f ca="1">'GPlan-Translations'!C87</f>
        <v>Eplepsia</v>
      </c>
      <c r="F35" s="12"/>
      <c r="G35" s="12"/>
      <c r="H35" s="12"/>
      <c r="I35" s="12"/>
      <c r="J35" s="12"/>
      <c r="K35" s="9"/>
      <c r="L35" s="9"/>
      <c r="N35" s="18" t="s">
        <v>626</v>
      </c>
      <c r="O35" s="460"/>
      <c r="P35" s="12" t="s">
        <v>627</v>
      </c>
      <c r="Q35" s="12" t="str">
        <f ca="1">'GPlan-Translations'!C88</f>
        <v>Diabetes</v>
      </c>
      <c r="R35" s="12"/>
      <c r="S35" s="12"/>
      <c r="T35" s="12"/>
      <c r="U35" s="12"/>
      <c r="V35" s="12"/>
      <c r="W35" s="12"/>
      <c r="X35" s="18" t="s">
        <v>626</v>
      </c>
      <c r="Y35" s="460"/>
      <c r="Z35" s="12" t="s">
        <v>627</v>
      </c>
      <c r="AA35" s="12"/>
      <c r="AB35" s="12"/>
      <c r="AC35" s="12"/>
      <c r="AD35" s="12"/>
      <c r="AE35" s="12"/>
      <c r="AF35" s="41"/>
      <c r="AH35" s="8"/>
    </row>
    <row r="36" spans="2:34" ht="20.25">
      <c r="B36" s="11" t="str">
        <f ca="1">'GPlan-Translations'!C89</f>
        <v>Em caso de emergência avisar:</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'GPlan-Translations'!C90</f>
        <v>Nome:</v>
      </c>
      <c r="C37" s="12"/>
      <c r="D37" s="13"/>
      <c r="E37" s="13"/>
      <c r="F37" s="13"/>
      <c r="G37" s="13"/>
      <c r="H37" s="13"/>
      <c r="I37" s="13"/>
      <c r="J37" s="13"/>
      <c r="K37" s="13"/>
      <c r="L37" s="13"/>
      <c r="M37" s="13"/>
      <c r="N37" s="13"/>
      <c r="O37" s="13"/>
      <c r="P37" s="13"/>
      <c r="Q37" s="12" t="str">
        <f ca="1">'GPlan-Translations'!C91</f>
        <v>Fone:</v>
      </c>
      <c r="R37" s="12"/>
      <c r="S37" s="13"/>
      <c r="T37" s="13"/>
      <c r="U37" s="13"/>
      <c r="V37" s="13"/>
      <c r="W37" s="13"/>
      <c r="X37" s="13"/>
      <c r="Y37" s="13"/>
      <c r="Z37" s="13"/>
      <c r="AA37" s="13"/>
      <c r="AB37" s="13"/>
      <c r="AC37" s="13"/>
      <c r="AD37" s="43"/>
      <c r="AE37" s="43"/>
      <c r="AF37" s="15"/>
      <c r="AH37" s="8"/>
    </row>
    <row r="38" spans="2:34" ht="20.25">
      <c r="B38" s="11" t="str">
        <f ca="1">'GPlan-Translations'!C92</f>
        <v>Nome:</v>
      </c>
      <c r="C38" s="12"/>
      <c r="D38" s="13"/>
      <c r="E38" s="13"/>
      <c r="F38" s="13"/>
      <c r="G38" s="13"/>
      <c r="H38" s="13"/>
      <c r="I38" s="13"/>
      <c r="J38" s="13"/>
      <c r="K38" s="13"/>
      <c r="L38" s="13"/>
      <c r="M38" s="13"/>
      <c r="N38" s="13"/>
      <c r="O38" s="13"/>
      <c r="P38" s="13"/>
      <c r="Q38" s="12" t="str">
        <f ca="1">'GPlan-Translations'!C93</f>
        <v>Fone: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27E9-B563-45FA-ADF0-7C81836B1CF9}">
  <sheetPr codeName="wksApresentationLeft">
    <pageSetUpPr fitToPage="1"/>
  </sheetPr>
  <dimension ref="A1:U60"/>
  <sheetViews>
    <sheetView showGridLines="0" showRowColHeaders="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row r="3" spans="2:21" ht="24.75">
      <c r="B3" s="273" t="s">
        <v>86</v>
      </c>
    </row>
    <row r="4" spans="2:21">
      <c r="B4" s="121"/>
    </row>
    <row r="5" spans="2:21"/>
    <row r="6" spans="2:21"/>
    <row r="7" spans="2:21" ht="18">
      <c r="B7" s="274" t="s">
        <v>179</v>
      </c>
      <c r="U7" s="467" t="s">
        <v>1704</v>
      </c>
    </row>
    <row r="8" spans="2:21">
      <c r="B8" s="121"/>
      <c r="U8" s="571" t="s">
        <v>1795</v>
      </c>
    </row>
    <row r="9" spans="2:21">
      <c r="U9" s="571">
        <v>2020</v>
      </c>
    </row>
    <row r="10" spans="2:21" ht="18">
      <c r="B10" s="48" t="s">
        <v>2250</v>
      </c>
      <c r="U10" s="571" t="s">
        <v>1795</v>
      </c>
    </row>
    <row r="11" spans="2:21">
      <c r="B11" s="48" t="s">
        <v>2251</v>
      </c>
      <c r="U11" s="571">
        <v>-7.2305599999999997</v>
      </c>
    </row>
    <row r="12" spans="2:21">
      <c r="U12" s="571">
        <v>-35.88111</v>
      </c>
    </row>
    <row r="13" spans="2:21">
      <c r="B13" s="275" t="s">
        <v>2252</v>
      </c>
      <c r="U13" s="571" t="s">
        <v>1705</v>
      </c>
    </row>
    <row r="14" spans="2:21">
      <c r="B14" s="275"/>
    </row>
    <row r="15" spans="2:21">
      <c r="B15" s="275" t="s">
        <v>2253</v>
      </c>
    </row>
    <row r="16" spans="2:21">
      <c r="B16" s="275"/>
    </row>
    <row r="17" spans="2:2">
      <c r="B17" s="275" t="s">
        <v>2254</v>
      </c>
    </row>
    <row r="18" spans="2:2">
      <c r="B18" s="48" t="s">
        <v>2255</v>
      </c>
    </row>
    <row r="19" spans="2:2"/>
    <row r="20" spans="2:2">
      <c r="B20" s="275" t="s">
        <v>2256</v>
      </c>
    </row>
    <row r="21" spans="2:2" ht="18">
      <c r="B21" s="48" t="s">
        <v>2257</v>
      </c>
    </row>
    <row r="22" spans="2:2"/>
    <row r="23" spans="2:2" ht="18">
      <c r="B23" s="48" t="s">
        <v>2258</v>
      </c>
    </row>
    <row r="24" spans="2:2">
      <c r="B24" s="48" t="s">
        <v>2259</v>
      </c>
    </row>
    <row r="25" spans="2:2" ht="18">
      <c r="B25" s="48" t="s">
        <v>2260</v>
      </c>
    </row>
    <row r="26" spans="2:2"/>
    <row r="27" spans="2:2" ht="18">
      <c r="B27" s="275" t="s">
        <v>2261</v>
      </c>
    </row>
    <row r="28" spans="2:2"/>
    <row r="29" spans="2:2"/>
    <row r="30" spans="2:2">
      <c r="B30" s="48" t="s">
        <v>2262</v>
      </c>
    </row>
    <row r="31" spans="2:2">
      <c r="B31" s="48" t="s">
        <v>2263</v>
      </c>
    </row>
    <row r="32" spans="2:2">
      <c r="B32" s="48" t="s">
        <v>2264</v>
      </c>
    </row>
    <row r="33" spans="2:2">
      <c r="B33" s="275"/>
    </row>
    <row r="34" spans="2:2"/>
    <row r="35" spans="2:2" ht="18">
      <c r="B35" s="48" t="s">
        <v>2265</v>
      </c>
    </row>
    <row r="36" spans="2:2">
      <c r="B36" s="48" t="s">
        <v>2266</v>
      </c>
    </row>
    <row r="37" spans="2:2">
      <c r="B37" s="48" t="s">
        <v>2267</v>
      </c>
    </row>
    <row r="38" spans="2:2">
      <c r="B38" s="48" t="s">
        <v>2268</v>
      </c>
    </row>
    <row r="39" spans="2:2">
      <c r="B39" s="48" t="s">
        <v>2269</v>
      </c>
    </row>
    <row r="40" spans="2:2">
      <c r="B40" s="48" t="s">
        <v>2270</v>
      </c>
    </row>
    <row r="41" spans="2:2">
      <c r="B41" s="48" t="s">
        <v>2264</v>
      </c>
    </row>
    <row r="42" spans="2:2"/>
    <row r="43" spans="2:2"/>
    <row r="44" spans="2:2">
      <c r="B44" s="48" t="s">
        <v>2271</v>
      </c>
    </row>
    <row r="45" spans="2:2"/>
    <row r="46" spans="2:2"/>
    <row r="47" spans="2:2" ht="18">
      <c r="B47" s="274"/>
    </row>
    <row r="48" spans="2:2"/>
    <row r="49" spans="2:9">
      <c r="B49" s="276"/>
      <c r="F49" s="276"/>
    </row>
    <row r="50" spans="2:9">
      <c r="B50" s="276"/>
    </row>
    <row r="51" spans="2:9">
      <c r="F51" s="276"/>
      <c r="G51" s="277"/>
    </row>
    <row r="52" spans="2:9"/>
    <row r="53" spans="2:9">
      <c r="F53" s="276"/>
    </row>
    <row r="54" spans="2:9">
      <c r="F54" s="276"/>
    </row>
    <row r="55" spans="2:9">
      <c r="F55" s="276"/>
      <c r="G55" s="804"/>
      <c r="H55" s="804"/>
      <c r="I55" s="804"/>
    </row>
    <row r="56" spans="2:9">
      <c r="F56" s="276"/>
    </row>
    <row r="57" spans="2:9">
      <c r="F57" s="276"/>
      <c r="G57" s="804"/>
      <c r="H57" s="804"/>
      <c r="I57" s="804"/>
    </row>
    <row r="58" spans="2:9">
      <c r="F58" s="276"/>
      <c r="G58" s="277"/>
      <c r="H58" s="277"/>
      <c r="I58" s="277"/>
    </row>
    <row r="59" spans="2:9">
      <c r="F59" s="276"/>
      <c r="G59" s="277"/>
      <c r="H59" s="277"/>
      <c r="I59" s="277"/>
    </row>
    <row r="60" spans="2:9"/>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97"/>
  <sheetViews>
    <sheetView showGridLines="0" showRowColHeaders="0" workbookViewId="0"/>
  </sheetViews>
  <sheetFormatPr defaultColWidth="0" defaultRowHeight="15" customHeight="1" zeroHeight="1"/>
  <cols>
    <col min="1" max="1" width="8.5703125" style="278" customWidth="1"/>
    <col min="2" max="13" width="9.140625" style="48" customWidth="1"/>
    <col min="14" max="16384" width="0" style="48" hidden="1"/>
  </cols>
  <sheetData>
    <row r="1" spans="2:2" ht="15" customHeight="1"/>
    <row r="2" spans="2:2" ht="18">
      <c r="B2" s="274" t="s">
        <v>889</v>
      </c>
    </row>
    <row r="3" spans="2:2" ht="15" customHeight="1"/>
    <row r="4" spans="2:2">
      <c r="B4" s="48" t="s">
        <v>890</v>
      </c>
    </row>
    <row r="5" spans="2:2">
      <c r="B5" s="48" t="s">
        <v>891</v>
      </c>
    </row>
    <row r="6" spans="2:2">
      <c r="B6" s="48" t="s">
        <v>892</v>
      </c>
    </row>
    <row r="7" spans="2:2">
      <c r="B7" s="48" t="s">
        <v>893</v>
      </c>
    </row>
    <row r="8" spans="2:2">
      <c r="B8" s="48" t="s">
        <v>894</v>
      </c>
    </row>
    <row r="9" spans="2:2" ht="15" customHeight="1"/>
    <row r="10" spans="2:2">
      <c r="B10" s="48" t="s">
        <v>895</v>
      </c>
    </row>
    <row r="11" spans="2:2">
      <c r="B11" s="48" t="s">
        <v>896</v>
      </c>
    </row>
    <row r="12" spans="2:2">
      <c r="B12" s="48" t="s">
        <v>897</v>
      </c>
    </row>
    <row r="13" spans="2:2">
      <c r="B13" s="48" t="s">
        <v>898</v>
      </c>
    </row>
    <row r="14" spans="2:2">
      <c r="B14" s="48" t="s">
        <v>899</v>
      </c>
    </row>
    <row r="15" spans="2:2">
      <c r="B15" s="48" t="s">
        <v>900</v>
      </c>
    </row>
    <row r="16" spans="2:2">
      <c r="B16" s="48" t="s">
        <v>901</v>
      </c>
    </row>
    <row r="17" spans="1:2">
      <c r="A17" s="48"/>
      <c r="B17" s="48" t="s">
        <v>902</v>
      </c>
    </row>
    <row r="18" spans="1:2">
      <c r="B18" s="48" t="s">
        <v>903</v>
      </c>
    </row>
    <row r="19" spans="1:2">
      <c r="B19" s="48" t="s">
        <v>904</v>
      </c>
    </row>
    <row r="20" spans="1:2">
      <c r="B20" s="48" t="s">
        <v>905</v>
      </c>
    </row>
    <row r="21" spans="1:2" ht="15" customHeight="1"/>
    <row r="22" spans="1:2">
      <c r="B22" s="48" t="s">
        <v>906</v>
      </c>
    </row>
    <row r="23" spans="1:2">
      <c r="B23" s="48" t="s">
        <v>907</v>
      </c>
    </row>
    <row r="24" spans="1:2">
      <c r="B24" s="48" t="s">
        <v>908</v>
      </c>
    </row>
    <row r="25" spans="1:2">
      <c r="B25" s="48" t="s">
        <v>909</v>
      </c>
    </row>
    <row r="26" spans="1:2">
      <c r="B26" s="48" t="s">
        <v>910</v>
      </c>
    </row>
    <row r="27" spans="1:2">
      <c r="B27" s="48" t="s">
        <v>911</v>
      </c>
    </row>
    <row r="28" spans="1:2">
      <c r="B28" s="48" t="s">
        <v>912</v>
      </c>
    </row>
    <row r="29" spans="1:2" ht="15" customHeight="1"/>
    <row r="30" spans="1:2">
      <c r="B30" s="48" t="s">
        <v>913</v>
      </c>
    </row>
    <row r="31" spans="1:2" ht="15" customHeight="1"/>
    <row r="32" spans="1:2">
      <c r="B32" s="48" t="s">
        <v>914</v>
      </c>
    </row>
    <row r="33" spans="2:2">
      <c r="B33" s="48" t="s">
        <v>915</v>
      </c>
    </row>
    <row r="34" spans="2:2">
      <c r="B34" s="48" t="s">
        <v>916</v>
      </c>
    </row>
    <row r="35" spans="2:2" ht="15" customHeight="1"/>
    <row r="36" spans="2:2">
      <c r="B36" s="48" t="s">
        <v>917</v>
      </c>
    </row>
    <row r="37" spans="2:2" ht="15" customHeight="1"/>
    <row r="38" spans="2:2">
      <c r="B38" s="48" t="s">
        <v>918</v>
      </c>
    </row>
    <row r="39" spans="2:2" ht="15" customHeight="1"/>
    <row r="40" spans="2:2">
      <c r="B40" s="48" t="s">
        <v>919</v>
      </c>
    </row>
    <row r="41" spans="2:2" ht="15" customHeight="1"/>
    <row r="42" spans="2:2">
      <c r="B42" s="48" t="s">
        <v>920</v>
      </c>
    </row>
    <row r="43" spans="2:2">
      <c r="B43" s="48" t="s">
        <v>921</v>
      </c>
    </row>
    <row r="44" spans="2:2">
      <c r="B44" s="48" t="s">
        <v>922</v>
      </c>
    </row>
    <row r="45" spans="2:2">
      <c r="B45" s="48" t="s">
        <v>923</v>
      </c>
    </row>
    <row r="46" spans="2:2">
      <c r="B46" s="48" t="s">
        <v>924</v>
      </c>
    </row>
    <row r="47" spans="2:2">
      <c r="B47" s="48" t="s">
        <v>925</v>
      </c>
    </row>
    <row r="48" spans="2:2" ht="15" customHeight="1"/>
    <row r="49" spans="2:2">
      <c r="B49" s="48" t="s">
        <v>926</v>
      </c>
    </row>
    <row r="50" spans="2:2">
      <c r="B50" s="48" t="s">
        <v>927</v>
      </c>
    </row>
    <row r="51" spans="2:2" ht="15" customHeight="1"/>
    <row r="52" spans="2:2" ht="18">
      <c r="B52" s="48" t="s">
        <v>928</v>
      </c>
    </row>
    <row r="53" spans="2:2">
      <c r="B53" s="48" t="s">
        <v>929</v>
      </c>
    </row>
    <row r="54" spans="2:2">
      <c r="B54" s="48" t="s">
        <v>930</v>
      </c>
    </row>
    <row r="55" spans="2:2">
      <c r="B55" s="48" t="s">
        <v>931</v>
      </c>
    </row>
    <row r="56" spans="2:2" ht="15" customHeight="1"/>
    <row r="57" spans="2:2">
      <c r="B57" s="48" t="s">
        <v>932</v>
      </c>
    </row>
    <row r="58" spans="2:2">
      <c r="B58" s="48" t="s">
        <v>933</v>
      </c>
    </row>
    <row r="59" spans="2:2" ht="15" customHeight="1"/>
    <row r="60" spans="2:2">
      <c r="B60" s="48" t="s">
        <v>934</v>
      </c>
    </row>
    <row r="61" spans="2:2">
      <c r="B61" s="48" t="s">
        <v>935</v>
      </c>
    </row>
    <row r="62" spans="2:2">
      <c r="B62" s="48" t="s">
        <v>936</v>
      </c>
    </row>
    <row r="63" spans="2:2" ht="15" customHeight="1"/>
    <row r="64" spans="2:2">
      <c r="B64" s="48" t="s">
        <v>937</v>
      </c>
    </row>
    <row r="65" spans="2:2">
      <c r="B65" s="48" t="s">
        <v>938</v>
      </c>
    </row>
    <row r="66" spans="2:2">
      <c r="B66" s="48" t="s">
        <v>939</v>
      </c>
    </row>
    <row r="67" spans="2:2" ht="15" customHeight="1">
      <c r="B67" s="48" t="s">
        <v>940</v>
      </c>
    </row>
    <row r="68" spans="2:2" ht="15" customHeight="1"/>
    <row r="69" spans="2:2">
      <c r="B69" s="48" t="s">
        <v>941</v>
      </c>
    </row>
    <row r="70" spans="2:2">
      <c r="B70" s="48" t="s">
        <v>942</v>
      </c>
    </row>
    <row r="71" spans="2:2">
      <c r="B71" s="48" t="s">
        <v>943</v>
      </c>
    </row>
    <row r="72" spans="2:2">
      <c r="B72" s="48" t="s">
        <v>944</v>
      </c>
    </row>
    <row r="73" spans="2:2">
      <c r="B73" s="48" t="s">
        <v>945</v>
      </c>
    </row>
    <row r="74" spans="2:2">
      <c r="B74" s="48" t="s">
        <v>946</v>
      </c>
    </row>
    <row r="76" spans="2:2" s="278" customFormat="1" hidden="1">
      <c r="B76" s="48"/>
    </row>
    <row r="77" spans="2:2" s="278" customFormat="1" hidden="1">
      <c r="B77" s="48"/>
    </row>
    <row r="78" spans="2:2" s="278" customFormat="1" hidden="1">
      <c r="B78" s="48"/>
    </row>
    <row r="79" spans="2:2" s="278" customFormat="1" hidden="1">
      <c r="B79" s="48"/>
    </row>
    <row r="80" spans="2:2" s="278" customFormat="1" hidden="1">
      <c r="B80" s="48"/>
    </row>
    <row r="81" spans="2:2" s="278" customFormat="1" hidden="1">
      <c r="B81" s="48"/>
    </row>
    <row r="82" spans="2:2" s="278" customFormat="1" hidden="1">
      <c r="B82" s="48"/>
    </row>
    <row r="83" spans="2:2" s="278" customFormat="1" hidden="1">
      <c r="B83" s="48"/>
    </row>
    <row r="84" spans="2:2" s="278" customFormat="1" hidden="1">
      <c r="B84" s="48"/>
    </row>
    <row r="85" spans="2:2" s="278" customFormat="1" hidden="1">
      <c r="B85" s="48"/>
    </row>
    <row r="86" spans="2:2" s="278" customFormat="1" hidden="1">
      <c r="B86" s="48"/>
    </row>
    <row r="87" spans="2:2" s="278" customFormat="1" hidden="1">
      <c r="B87" s="48"/>
    </row>
    <row r="88" spans="2:2" s="278" customFormat="1" hidden="1">
      <c r="B88" s="48"/>
    </row>
    <row r="89" spans="2:2" s="278" customFormat="1" hidden="1">
      <c r="B89" s="48"/>
    </row>
    <row r="90" spans="2:2" s="278" customFormat="1" hidden="1">
      <c r="B90" s="48"/>
    </row>
    <row r="91" spans="2:2" s="278" customFormat="1" hidden="1">
      <c r="B91" s="48"/>
    </row>
    <row r="92" spans="2:2" s="278" customFormat="1" hidden="1">
      <c r="B92" s="48"/>
    </row>
    <row r="93" spans="2:2" s="278" customFormat="1" hidden="1">
      <c r="B93" s="48"/>
    </row>
    <row r="94" spans="2:2" s="278" customFormat="1" hidden="1">
      <c r="B94" s="48"/>
    </row>
    <row r="95" spans="2:2" s="278" customFormat="1" hidden="1">
      <c r="B95" s="48"/>
    </row>
    <row r="96" spans="2:2" s="278" customFormat="1" hidden="1">
      <c r="B96" s="48"/>
    </row>
    <row r="97" spans="1:1" ht="15" hidden="1" customHeight="1">
      <c r="A97" s="48"/>
    </row>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F768-2E35-4B74-8515-DA0F288372D2}">
  <sheetPr codeName="wksDedicatoria">
    <pageSetUpPr fitToPage="1"/>
  </sheetPr>
  <dimension ref="B1:K26"/>
  <sheetViews>
    <sheetView showGridLines="0" showRowColHeaders="0" workbookViewId="0"/>
  </sheetViews>
  <sheetFormatPr defaultColWidth="0" defaultRowHeight="15" customHeight="1" zeroHeight="1"/>
  <cols>
    <col min="1" max="1" width="1.7109375" style="48" customWidth="1"/>
    <col min="2" max="2" width="10" style="48" customWidth="1"/>
    <col min="3" max="12" width="9.140625" style="48" customWidth="1"/>
    <col min="13" max="16384" width="0" style="48" hidden="1"/>
  </cols>
  <sheetData>
    <row r="1" spans="2:11"/>
    <row r="2" spans="2:11"/>
    <row r="3" spans="2:11" ht="24.75">
      <c r="B3" s="273" t="s">
        <v>2374</v>
      </c>
    </row>
    <row r="4" spans="2:11"/>
    <row r="5" spans="2:11"/>
    <row r="6" spans="2:11"/>
    <row r="7" spans="2:11" ht="18">
      <c r="B7" s="274" t="s">
        <v>149</v>
      </c>
    </row>
    <row r="8" spans="2:11" ht="18">
      <c r="B8" s="274"/>
    </row>
    <row r="9" spans="2:11"/>
    <row r="10" spans="2:11">
      <c r="B10" s="805" t="s">
        <v>158</v>
      </c>
      <c r="C10" s="805"/>
      <c r="D10" s="805"/>
      <c r="E10" s="805"/>
      <c r="F10" s="805"/>
      <c r="G10" s="805"/>
      <c r="H10" s="805"/>
      <c r="I10" s="805"/>
      <c r="J10" s="805"/>
      <c r="K10" s="805"/>
    </row>
    <row r="11" spans="2:11">
      <c r="B11" s="805"/>
      <c r="C11" s="805"/>
      <c r="D11" s="805"/>
      <c r="E11" s="805"/>
      <c r="F11" s="805"/>
      <c r="G11" s="805"/>
      <c r="H11" s="805"/>
      <c r="I11" s="805"/>
      <c r="J11" s="805"/>
      <c r="K11" s="805"/>
    </row>
    <row r="12" spans="2:11" ht="18" customHeight="1">
      <c r="B12" s="805"/>
      <c r="C12" s="805"/>
      <c r="D12" s="805"/>
      <c r="E12" s="805"/>
      <c r="F12" s="805"/>
      <c r="G12" s="805"/>
      <c r="H12" s="805"/>
      <c r="I12" s="805"/>
      <c r="J12" s="805"/>
      <c r="K12" s="805"/>
    </row>
    <row r="13" spans="2:11">
      <c r="B13" s="805"/>
      <c r="C13" s="805"/>
      <c r="D13" s="805"/>
      <c r="E13" s="805"/>
      <c r="F13" s="805"/>
      <c r="G13" s="805"/>
      <c r="H13" s="805"/>
      <c r="I13" s="805"/>
      <c r="J13" s="805"/>
      <c r="K13" s="805"/>
    </row>
    <row r="14" spans="2:11">
      <c r="B14" s="805"/>
      <c r="C14" s="805"/>
      <c r="D14" s="805"/>
      <c r="E14" s="805"/>
      <c r="F14" s="805"/>
      <c r="G14" s="805"/>
      <c r="H14" s="805"/>
      <c r="I14" s="805"/>
      <c r="J14" s="805"/>
      <c r="K14" s="805"/>
    </row>
    <row r="15" spans="2:11">
      <c r="B15" s="805"/>
      <c r="C15" s="805"/>
      <c r="D15" s="805"/>
      <c r="E15" s="805"/>
      <c r="F15" s="805"/>
      <c r="G15" s="805"/>
      <c r="H15" s="805"/>
      <c r="I15" s="805"/>
      <c r="J15" s="805"/>
      <c r="K15" s="805"/>
    </row>
    <row r="16" spans="2:11">
      <c r="B16" s="805"/>
      <c r="C16" s="805"/>
      <c r="D16" s="805"/>
      <c r="E16" s="805"/>
      <c r="F16" s="805"/>
      <c r="G16" s="805"/>
      <c r="H16" s="805"/>
      <c r="I16" s="805"/>
      <c r="J16" s="805"/>
      <c r="K16" s="805"/>
    </row>
    <row r="17" spans="2:11">
      <c r="B17" s="275"/>
    </row>
    <row r="18" spans="2:11">
      <c r="B18" s="275"/>
    </row>
    <row r="19" spans="2:11">
      <c r="B19" s="48" t="s">
        <v>160</v>
      </c>
    </row>
    <row r="20" spans="2:11">
      <c r="B20" s="48" t="s">
        <v>162</v>
      </c>
    </row>
    <row r="21" spans="2:11"/>
    <row r="22" spans="2:11">
      <c r="B22" s="581" t="s">
        <v>165</v>
      </c>
      <c r="C22" s="805" t="s">
        <v>169</v>
      </c>
      <c r="D22" s="805"/>
      <c r="E22" s="805"/>
      <c r="F22" s="805"/>
      <c r="G22" s="805"/>
      <c r="H22" s="805"/>
      <c r="I22" s="805"/>
      <c r="J22" s="805"/>
      <c r="K22" s="805"/>
    </row>
    <row r="23" spans="2:11">
      <c r="C23" s="805"/>
      <c r="D23" s="805"/>
      <c r="E23" s="805"/>
      <c r="F23" s="805"/>
      <c r="G23" s="805"/>
      <c r="H23" s="805"/>
      <c r="I23" s="805"/>
      <c r="J23" s="805"/>
      <c r="K23" s="805"/>
    </row>
    <row r="24" spans="2:11">
      <c r="C24" s="805"/>
      <c r="D24" s="805"/>
      <c r="E24" s="805"/>
      <c r="F24" s="805"/>
      <c r="G24" s="805"/>
      <c r="H24" s="805"/>
      <c r="I24" s="805"/>
      <c r="J24" s="805"/>
      <c r="K24" s="805"/>
    </row>
    <row r="25" spans="2:11"/>
    <row r="26" spans="2:11"/>
  </sheetData>
  <mergeCells count="2">
    <mergeCell ref="B10:K16"/>
    <mergeCell ref="C22:K24"/>
  </mergeCells>
  <printOptions horizontalCentered="1"/>
  <pageMargins left="0.78740157480314965" right="0.78740157480314965" top="0.98425196850393704" bottom="0.98425196850393704" header="0.51181102362204722" footer="0.51181102362204722"/>
  <pageSetup paperSize="9" scale="91"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C6E7-0496-4865-BEFC-D2684E5F7527}">
  <sheetPr codeName="wksAgradecimentos">
    <pageSetUpPr fitToPage="1"/>
  </sheetPr>
  <dimension ref="A1:B102"/>
  <sheetViews>
    <sheetView showGridLines="0" showRowColHeaders="0" workbookViewId="0"/>
  </sheetViews>
  <sheetFormatPr defaultColWidth="0" defaultRowHeight="15" customHeight="1" zeroHeight="1"/>
  <cols>
    <col min="1" max="1" width="1.7109375" style="278" customWidth="1"/>
    <col min="2" max="2" width="11.28515625" style="48" bestFit="1" customWidth="1"/>
    <col min="3" max="12" width="9.140625" style="48" customWidth="1"/>
    <col min="13" max="16384" width="0" style="48" hidden="1"/>
  </cols>
  <sheetData>
    <row r="1" spans="2:2"/>
    <row r="2" spans="2:2"/>
    <row r="3" spans="2:2" ht="24.75">
      <c r="B3" s="273" t="str">
        <f>Dedicatoria!B3</f>
        <v>AGENDA VAISHNAVA</v>
      </c>
    </row>
    <row r="4" spans="2:2" ht="24.75">
      <c r="B4" s="273"/>
    </row>
    <row r="5" spans="2:2"/>
    <row r="6" spans="2:2" ht="18">
      <c r="B6" s="274" t="s">
        <v>173</v>
      </c>
    </row>
    <row r="7" spans="2:2" ht="18">
      <c r="B7" s="274"/>
    </row>
    <row r="8" spans="2:2"/>
    <row r="9" spans="2:2">
      <c r="B9" s="48" t="s">
        <v>2343</v>
      </c>
    </row>
    <row r="10" spans="2:2">
      <c r="B10" s="48" t="s">
        <v>2344</v>
      </c>
    </row>
    <row r="11" spans="2:2"/>
    <row r="12" spans="2:2">
      <c r="B12" s="48" t="s">
        <v>2345</v>
      </c>
    </row>
    <row r="13" spans="2:2">
      <c r="B13" s="48" t="s">
        <v>2346</v>
      </c>
    </row>
    <row r="14" spans="2:2">
      <c r="B14" s="48" t="s">
        <v>2347</v>
      </c>
    </row>
    <row r="15" spans="2:2"/>
    <row r="16" spans="2:2">
      <c r="B16" s="48" t="s">
        <v>2348</v>
      </c>
    </row>
    <row r="17" spans="2:2"/>
    <row r="18" spans="2:2">
      <c r="B18" s="48" t="s">
        <v>2349</v>
      </c>
    </row>
    <row r="19" spans="2:2"/>
    <row r="20" spans="2:2">
      <c r="B20" s="48" t="s">
        <v>2350</v>
      </c>
    </row>
    <row r="21" spans="2:2"/>
    <row r="22" spans="2:2">
      <c r="B22" s="48" t="s">
        <v>2351</v>
      </c>
    </row>
    <row r="23" spans="2:2"/>
    <row r="24" spans="2:2">
      <c r="B24" s="48" t="s">
        <v>2352</v>
      </c>
    </row>
    <row r="25" spans="2:2">
      <c r="B25" s="48" t="s">
        <v>2353</v>
      </c>
    </row>
    <row r="26" spans="2:2"/>
    <row r="27" spans="2:2">
      <c r="B27" s="48" t="s">
        <v>2354</v>
      </c>
    </row>
    <row r="28" spans="2:2">
      <c r="B28" s="48" t="s">
        <v>2355</v>
      </c>
    </row>
    <row r="29" spans="2:2">
      <c r="B29" s="48" t="s">
        <v>2356</v>
      </c>
    </row>
    <row r="30" spans="2:2"/>
    <row r="31" spans="2:2">
      <c r="B31" s="48" t="s">
        <v>2357</v>
      </c>
    </row>
    <row r="32" spans="2:2">
      <c r="B32" s="48" t="s">
        <v>2358</v>
      </c>
    </row>
    <row r="33" spans="2:2">
      <c r="B33" s="48" t="s">
        <v>2359</v>
      </c>
    </row>
    <row r="34" spans="2:2">
      <c r="B34" s="48" t="s">
        <v>2360</v>
      </c>
    </row>
    <row r="35" spans="2:2">
      <c r="B35" s="48" t="s">
        <v>2361</v>
      </c>
    </row>
    <row r="36" spans="2:2">
      <c r="B36" s="48" t="s">
        <v>2362</v>
      </c>
    </row>
    <row r="37" spans="2:2"/>
    <row r="38" spans="2:2">
      <c r="B38" s="48" t="s">
        <v>2363</v>
      </c>
    </row>
    <row r="39" spans="2:2">
      <c r="B39" s="48" t="s">
        <v>2364</v>
      </c>
    </row>
    <row r="40" spans="2:2">
      <c r="B40" s="48" t="s">
        <v>2365</v>
      </c>
    </row>
    <row r="41" spans="2:2">
      <c r="B41" s="48" t="s">
        <v>2366</v>
      </c>
    </row>
    <row r="42" spans="2:2">
      <c r="B42" s="48" t="s">
        <v>2367</v>
      </c>
    </row>
    <row r="43" spans="2:2">
      <c r="B43" s="48" t="s">
        <v>2368</v>
      </c>
    </row>
    <row r="44" spans="2:2">
      <c r="B44" s="48" t="s">
        <v>2369</v>
      </c>
    </row>
    <row r="45" spans="2:2">
      <c r="B45" s="48" t="s">
        <v>2370</v>
      </c>
    </row>
    <row r="46" spans="2:2">
      <c r="B46" s="48" t="s">
        <v>2371</v>
      </c>
    </row>
    <row r="47" spans="2:2"/>
    <row r="48" spans="2:2">
      <c r="B48" s="48" t="s">
        <v>2372</v>
      </c>
    </row>
    <row r="49" spans="2:2">
      <c r="B49" s="48" t="s">
        <v>2373</v>
      </c>
    </row>
    <row r="50" spans="2:2"/>
    <row r="51" spans="2:2"/>
    <row r="52" spans="2:2">
      <c r="B52" s="48" t="s">
        <v>160</v>
      </c>
    </row>
    <row r="100" spans="2:2">
      <c r="B100" s="48" t="s">
        <v>162</v>
      </c>
    </row>
    <row r="101" spans="2:2"/>
    <row r="102" spans="2:2"/>
  </sheetData>
  <printOptions horizontalCentered="1"/>
  <pageMargins left="0.78740157480314965" right="0.78740157480314965" top="0.98425196850393704" bottom="0.98425196850393704" header="0.51181102362204722" footer="0.51181102362204722"/>
  <pageSetup paperSize="9" scale="84"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55"/>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54" t="str">
        <f ca="1">'GPlan-Translations'!C254</f>
        <v>Cita-ções</v>
      </c>
      <c r="B1" s="254" t="s">
        <v>14</v>
      </c>
      <c r="C1" s="254" t="s">
        <v>834</v>
      </c>
      <c r="D1" s="67" t="str">
        <f ca="1">'GPlan-Translations'!C255</f>
        <v>Tradução</v>
      </c>
      <c r="E1" s="255">
        <f>'GPlan-Translations'!C1</f>
        <v>3</v>
      </c>
      <c r="F1" s="256" t="s">
        <v>33</v>
      </c>
      <c r="G1" s="256" t="s">
        <v>34</v>
      </c>
      <c r="H1" s="256" t="s">
        <v>17</v>
      </c>
    </row>
    <row r="2" spans="1:8" ht="76.5">
      <c r="A2" s="257">
        <v>1</v>
      </c>
      <c r="B2" s="263" t="s">
        <v>880</v>
      </c>
      <c r="C2" s="262" t="s">
        <v>781</v>
      </c>
      <c r="D2" s="258" t="str">
        <f t="shared" ref="D2:D33" ca="1" si="0">OFFSET(E2,0,$E$1)</f>
        <v>Dhrtarastra disse: Ó Sanjaya, que fizeram os meus filhos e os filhos de Pandu, depois de se reunirem no lugar de peregrinação de Kuruksetra, estando desejosos de lutar? (Bg. 1.1)</v>
      </c>
      <c r="F2" s="259" t="s">
        <v>676</v>
      </c>
      <c r="G2" s="259" t="s">
        <v>677</v>
      </c>
      <c r="H2" s="259" t="s">
        <v>677</v>
      </c>
    </row>
    <row r="3" spans="1:8" ht="102">
      <c r="A3" s="67">
        <f>A2+1</f>
        <v>2</v>
      </c>
      <c r="B3" s="263" t="s">
        <v>835</v>
      </c>
      <c r="C3" s="262" t="s">
        <v>782</v>
      </c>
      <c r="D3" s="258" t="str">
        <f t="shared" ca="1" si="0"/>
        <v>Agora estou confuso sobre meu dever e perdi toda a compostura por causa da fraqueza. Nesta condição, peço que Você me diga claramente o que é melhor para mim. Agora sou seu discípulo, e uma alma rendida a Você. Por favor, instrua-me. (Bg. 2.7)</v>
      </c>
      <c r="F3" s="259" t="s">
        <v>678</v>
      </c>
      <c r="G3" s="259" t="s">
        <v>679</v>
      </c>
      <c r="H3" s="259" t="s">
        <v>679</v>
      </c>
    </row>
    <row r="4" spans="1:8" ht="102">
      <c r="A4" s="67">
        <f t="shared" ref="A4:A54" si="1">A3+1</f>
        <v>3</v>
      </c>
      <c r="B4" s="263" t="s">
        <v>836</v>
      </c>
      <c r="C4" s="262" t="s">
        <v>783</v>
      </c>
      <c r="D4" s="260" t="str">
        <f t="shared" ca="1" si="0"/>
        <v>Como a alma corporificada passa continuamente, neste corpo, da infância à juventude e à velhice, da mesma forma a alma passa a um outro corpo depois da morte. A alma auto-realizada não se confunde com tal mudança. (Bg. 2.13)</v>
      </c>
      <c r="F4" s="261" t="s">
        <v>680</v>
      </c>
      <c r="G4" s="261" t="s">
        <v>681</v>
      </c>
      <c r="H4" s="261" t="s">
        <v>681</v>
      </c>
    </row>
    <row r="5" spans="1:8" ht="140.25">
      <c r="A5" s="67">
        <f t="shared" si="1"/>
        <v>4</v>
      </c>
      <c r="B5" s="263" t="s">
        <v>837</v>
      </c>
      <c r="C5" s="262" t="s">
        <v>784</v>
      </c>
      <c r="D5" s="260" t="str">
        <f t="shared" ca="1" si="0"/>
        <v>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v>
      </c>
      <c r="F5" s="261" t="s">
        <v>682</v>
      </c>
      <c r="G5" s="261" t="s">
        <v>683</v>
      </c>
      <c r="H5" s="261" t="s">
        <v>683</v>
      </c>
    </row>
    <row r="6" spans="1:8" ht="102">
      <c r="A6" s="67">
        <f t="shared" si="1"/>
        <v>5</v>
      </c>
      <c r="B6" s="263" t="s">
        <v>838</v>
      </c>
      <c r="C6" s="262" t="s">
        <v>785</v>
      </c>
      <c r="D6" s="260" t="str">
        <f t="shared" ca="1" si="0"/>
        <v>Para a alma nunca há nascimento nem morte. Nem, uma vez que exista, ela vai deixar de existir. Ela é não nascida, eterna, sempre existente, imortal e primordial. Ela não morre quando o corpo morre. (Bg. 2.20)</v>
      </c>
      <c r="F6" s="261" t="s">
        <v>684</v>
      </c>
      <c r="G6" s="261" t="s">
        <v>685</v>
      </c>
      <c r="H6" s="261" t="s">
        <v>685</v>
      </c>
    </row>
    <row r="7" spans="1:8" ht="102">
      <c r="A7" s="67">
        <f t="shared" si="1"/>
        <v>6</v>
      </c>
      <c r="B7" s="263" t="s">
        <v>839</v>
      </c>
      <c r="C7" s="262" t="s">
        <v>786</v>
      </c>
      <c r="D7" s="260" t="str">
        <f t="shared" ca="1" si="0"/>
        <v>Os devotos do Senhor se liberam de toda classe de pecados porque comem alimentos que são primeiro oferecidos em sacrifício. Os demais, que preparam os alimentos para o gozo pessoal dos sentidos, em verdade só comem pecado. (Bg. 3.13)</v>
      </c>
      <c r="F7" s="261" t="s">
        <v>686</v>
      </c>
      <c r="G7" s="261" t="s">
        <v>687</v>
      </c>
      <c r="H7" s="261" t="s">
        <v>687</v>
      </c>
    </row>
    <row r="8" spans="1:8" ht="76.5">
      <c r="A8" s="67">
        <f t="shared" si="1"/>
        <v>7</v>
      </c>
      <c r="B8" s="263" t="s">
        <v>840</v>
      </c>
      <c r="C8" s="262" t="s">
        <v>787</v>
      </c>
      <c r="D8" s="260" t="str">
        <f t="shared" ca="1" si="0"/>
        <v>A alma espiritual confundida, sob a influência dos três modos da natureza material, acha que é o executor das atividades que na realidade são levadas a cabo pela natureza. (Bg. 3.27)</v>
      </c>
      <c r="F8" s="261" t="s">
        <v>688</v>
      </c>
      <c r="G8" s="261" t="s">
        <v>689</v>
      </c>
      <c r="H8" s="261" t="s">
        <v>689</v>
      </c>
    </row>
    <row r="9" spans="1:8" ht="127.5">
      <c r="A9" s="67">
        <f t="shared" si="1"/>
        <v>8</v>
      </c>
      <c r="B9" s="263" t="s">
        <v>841</v>
      </c>
      <c r="C9" s="262" t="s">
        <v>788</v>
      </c>
      <c r="D9" s="260" t="str">
        <f t="shared" ca="1" si="0"/>
        <v>Assim, sabendo-se transcendental aos sentidos, à mente e à inteligência materiais, a pessoa deve controlar o eu inferior por meio do eu superior e assim - através da força espiritual - conquistar este inimigo insaciável chamado luxúria. (Bg. 3.43)</v>
      </c>
      <c r="F9" s="261" t="s">
        <v>690</v>
      </c>
      <c r="G9" s="261" t="s">
        <v>691</v>
      </c>
      <c r="H9" s="261" t="s">
        <v>691</v>
      </c>
    </row>
    <row r="10" spans="1:8" ht="102">
      <c r="A10" s="67">
        <f t="shared" si="1"/>
        <v>9</v>
      </c>
      <c r="B10" s="263" t="s">
        <v>842</v>
      </c>
      <c r="C10" s="262" t="s">
        <v>789</v>
      </c>
      <c r="D10" s="260" t="str">
        <f t="shared" ca="1" si="0"/>
        <v>Esta ciência suprema foi assim recebida através da corrente de sucessão discipular, e os reis santos compreenderam-na desta maneira. Mas com o passar do tempo a sucessão se rompeu e por isso a ciência como ela é parece estar perdida. (Bg. 4.2)</v>
      </c>
      <c r="F10" s="261" t="s">
        <v>692</v>
      </c>
      <c r="G10" s="261" t="s">
        <v>693</v>
      </c>
      <c r="H10" s="261" t="s">
        <v>693</v>
      </c>
    </row>
    <row r="11" spans="1:8" ht="89.25">
      <c r="A11" s="67">
        <f t="shared" si="1"/>
        <v>10</v>
      </c>
      <c r="B11" s="263" t="s">
        <v>843</v>
      </c>
      <c r="C11" s="262" t="s">
        <v>790</v>
      </c>
      <c r="D11" s="260" t="str">
        <f t="shared" ca="1" si="0"/>
        <v>Embora Eu não tenha nascimento e Meu corpo transcendental nunca se deteriore, e embora Eu seja o Senhor de todos os seres vivos, ainda assim Eu apareço em todo milênio em Minha forma transcendental original. (Bg. 4.6)</v>
      </c>
      <c r="F11" s="261" t="s">
        <v>694</v>
      </c>
      <c r="G11" s="261" t="s">
        <v>695</v>
      </c>
      <c r="H11" s="261" t="s">
        <v>695</v>
      </c>
    </row>
    <row r="12" spans="1:8" ht="89.25">
      <c r="A12" s="67">
        <f t="shared" si="1"/>
        <v>11</v>
      </c>
      <c r="B12" s="263" t="s">
        <v>844</v>
      </c>
      <c r="C12" s="262" t="s">
        <v>791</v>
      </c>
      <c r="D12" s="260" t="str">
        <f t="shared" ca="1" si="0"/>
        <v>Ó Arjuna, aquele que conhece a natureza transcendental de Meu aparecimento e atividades, ao deixar o corpo, não nasce outra vez neste mundo material, mas alcança Minha morada eterna. (Bg. 4.9)</v>
      </c>
      <c r="F12" s="261" t="s">
        <v>696</v>
      </c>
      <c r="G12" s="261" t="s">
        <v>697</v>
      </c>
      <c r="H12" s="261" t="s">
        <v>697</v>
      </c>
    </row>
    <row r="13" spans="1:8" ht="102">
      <c r="A13" s="67">
        <f t="shared" si="1"/>
        <v>12</v>
      </c>
      <c r="B13" s="263" t="s">
        <v>845</v>
      </c>
      <c r="C13" s="262" t="s">
        <v>792</v>
      </c>
      <c r="D13" s="260" t="str">
        <f t="shared" ca="1" si="0"/>
        <v>Tente aprender a verdade simplesmente aproximando-se de um mestre espiritual. Indague dele submissamente e renda-lhe serviço. A alma auto-realizada pode lhe dar conhecimento porque viu a verdade. (Bg. 4.34)</v>
      </c>
      <c r="F13" s="261" t="s">
        <v>698</v>
      </c>
      <c r="G13" s="261" t="s">
        <v>699</v>
      </c>
      <c r="H13" s="261" t="s">
        <v>699</v>
      </c>
    </row>
    <row r="14" spans="1:8" ht="127.5">
      <c r="A14" s="67">
        <f t="shared" si="1"/>
        <v>13</v>
      </c>
      <c r="B14" s="263" t="s">
        <v>846</v>
      </c>
      <c r="C14" s="262" t="s">
        <v>793</v>
      </c>
      <c r="D14" s="260" t="str">
        <f t="shared" ca="1" si="0"/>
        <v>Os sábios, conhecendo-Me como o beneficiário último de todos os sacrifícios e austeridades, o Senhor Supremo de todos os planetas e semideuses e o benfeitor e benquerente de todas as entidades vivas, alcançam a paz das dores das misérias materiais. (Bg. 5.29)</v>
      </c>
      <c r="F14" s="261" t="s">
        <v>700</v>
      </c>
      <c r="G14" s="261" t="s">
        <v>701</v>
      </c>
      <c r="H14" s="261" t="s">
        <v>701</v>
      </c>
    </row>
    <row r="15" spans="1:8" ht="102">
      <c r="A15" s="67">
        <f t="shared" si="1"/>
        <v>14</v>
      </c>
      <c r="B15" s="263" t="s">
        <v>847</v>
      </c>
      <c r="C15" s="262" t="s">
        <v>794</v>
      </c>
      <c r="D15" s="260" t="str">
        <f t="shared" ca="1" si="0"/>
        <v>E de todos os yogis, aquele que sempre se refugia em Mim com grande fé, adorando-Me com serviço transcendental amoroso, é o que está mais intimamente unido coMigo em yoga e é o mais elevado de todos. (Bg. 6.47)</v>
      </c>
      <c r="F15" s="261" t="s">
        <v>702</v>
      </c>
      <c r="G15" s="261" t="s">
        <v>703</v>
      </c>
      <c r="H15" s="261" t="s">
        <v>703</v>
      </c>
    </row>
    <row r="16" spans="1:8" ht="76.5">
      <c r="A16" s="67">
        <f t="shared" si="1"/>
        <v>15</v>
      </c>
      <c r="B16" s="263" t="s">
        <v>848</v>
      </c>
      <c r="C16" s="262" t="s">
        <v>795</v>
      </c>
      <c r="D16" s="260" t="str">
        <f t="shared" ca="1" si="0"/>
        <v>Dentre muitos milhares de homens, talvez um se esforce pela perfeição, e daqueles que alcançaram a perfeição, dificilmente um Me conhece de verdade. (Bg. 7.3)</v>
      </c>
      <c r="F16" s="261" t="s">
        <v>704</v>
      </c>
      <c r="G16" s="261" t="s">
        <v>705</v>
      </c>
      <c r="H16" s="261" t="s">
        <v>705</v>
      </c>
    </row>
    <row r="17" spans="1:8" ht="76.5">
      <c r="A17" s="67">
        <f t="shared" si="1"/>
        <v>16</v>
      </c>
      <c r="B17" s="263" t="s">
        <v>849</v>
      </c>
      <c r="C17" s="262" t="s">
        <v>796</v>
      </c>
      <c r="D17" s="260" t="str">
        <f t="shared" ca="1" si="0"/>
        <v>Esta Minha energia divina, que consiste nos três modos da natureza material, é difícil de superar. Mas aqueles que se renderam a Mim podem facilmente atravessá-la. (Bg. 7.14)</v>
      </c>
      <c r="F17" s="261" t="s">
        <v>706</v>
      </c>
      <c r="G17" s="261" t="s">
        <v>707</v>
      </c>
      <c r="H17" s="261" t="s">
        <v>707</v>
      </c>
    </row>
    <row r="18" spans="1:8" ht="76.5">
      <c r="A18" s="67">
        <f t="shared" si="1"/>
        <v>17</v>
      </c>
      <c r="B18" s="263" t="s">
        <v>850</v>
      </c>
      <c r="C18" s="262" t="s">
        <v>797</v>
      </c>
      <c r="D18" s="260" t="str">
        <f t="shared" ca="1" si="0"/>
        <v>E quem quer que, no momento da morte, abandona seu corpo, lembrando-se unicamente de Mim, alcança Minha natureza de imediato. Quanto a isto não há dúvida. (Bg. 8.5)</v>
      </c>
      <c r="F18" s="261" t="s">
        <v>708</v>
      </c>
      <c r="G18" s="261" t="s">
        <v>709</v>
      </c>
      <c r="H18" s="261" t="s">
        <v>709</v>
      </c>
    </row>
    <row r="19" spans="1:8" ht="114.75">
      <c r="A19" s="67">
        <f t="shared" si="1"/>
        <v>18</v>
      </c>
      <c r="B19" s="263" t="s">
        <v>851</v>
      </c>
      <c r="C19" s="262" t="s">
        <v>798</v>
      </c>
      <c r="D19" s="260" t="str">
        <f t="shared" ca="1" si="0"/>
        <v>Este conhecimento é o rei da educação, o mais secreto de todos os segredos. É o conhecimento mais puro, e por dar direta percepção do eu através da realização, é a perfeição da religião. Ele é eterno e se executa alegremente. (Bg. 9.2)</v>
      </c>
      <c r="F19" s="261" t="s">
        <v>710</v>
      </c>
      <c r="G19" s="261" t="s">
        <v>711</v>
      </c>
      <c r="H19" s="261" t="s">
        <v>711</v>
      </c>
    </row>
    <row r="20" spans="1:8" ht="76.5">
      <c r="A20" s="67">
        <f t="shared" si="1"/>
        <v>19</v>
      </c>
      <c r="B20" s="263" t="s">
        <v>852</v>
      </c>
      <c r="C20" s="262" t="s">
        <v>799</v>
      </c>
      <c r="D20" s="260" t="str">
        <f t="shared" ca="1" si="0"/>
        <v>Aqueles que não têm fé no caminho do serviço devocional não podem Me alcançar, ó conquistador dos inimigos, mas voltam ao nascimento e à morte neste mundo material (Bg. 9.3)</v>
      </c>
      <c r="F20" s="261" t="s">
        <v>712</v>
      </c>
      <c r="G20" s="261" t="s">
        <v>713</v>
      </c>
      <c r="H20" s="261" t="s">
        <v>713</v>
      </c>
    </row>
    <row r="21" spans="1:8" ht="76.5">
      <c r="A21" s="67">
        <f t="shared" si="1"/>
        <v>20</v>
      </c>
      <c r="B21" s="263" t="s">
        <v>853</v>
      </c>
      <c r="C21" s="262" t="s">
        <v>800</v>
      </c>
      <c r="D21" s="260" t="str">
        <f t="shared" ca="1" si="0"/>
        <v>Sempre cantando Minhas glórias, esforçando-se com grande determinação, prostrando-se diante de Mim, estas grandes almas Me adoram perpétuamente com devoção. (Bg. 9.14)</v>
      </c>
      <c r="F21" s="261" t="s">
        <v>714</v>
      </c>
      <c r="G21" s="261" t="s">
        <v>715</v>
      </c>
      <c r="H21" s="261" t="s">
        <v>715</v>
      </c>
    </row>
    <row r="22" spans="1:8" ht="51">
      <c r="A22" s="67">
        <f t="shared" si="1"/>
        <v>21</v>
      </c>
      <c r="B22" s="263" t="s">
        <v>854</v>
      </c>
      <c r="C22" s="262" t="s">
        <v>801</v>
      </c>
      <c r="D22" s="260" t="str">
        <f t="shared" ca="1" si="0"/>
        <v>Se uma pessoa Me oferecer com amor e devoção uma folha, uma flor, frutas ou água, Eu aceitarei. (Bg. 9.26)</v>
      </c>
      <c r="F22" s="261" t="s">
        <v>716</v>
      </c>
      <c r="G22" s="261" t="s">
        <v>717</v>
      </c>
      <c r="H22" s="261" t="s">
        <v>717</v>
      </c>
    </row>
    <row r="23" spans="1:8" ht="89.25">
      <c r="A23" s="67">
        <f t="shared" si="1"/>
        <v>22</v>
      </c>
      <c r="B23" s="263" t="s">
        <v>855</v>
      </c>
      <c r="C23" s="262" t="s">
        <v>802</v>
      </c>
      <c r="D23" s="260" t="str">
        <f t="shared" ca="1" si="0"/>
        <v>Ó filho de Kunti, tudo que você fizer, tudo que você comer, tudo que você oferecer e presentear, bem como todas as austeridades que você executar, tudo deve ser feito como um oferecimento a Mim. (Bg. 9.27)</v>
      </c>
      <c r="F23" s="261" t="s">
        <v>718</v>
      </c>
      <c r="G23" s="261" t="s">
        <v>719</v>
      </c>
      <c r="H23" s="261" t="s">
        <v>719</v>
      </c>
    </row>
    <row r="24" spans="1:8" ht="89.25">
      <c r="A24" s="67">
        <f t="shared" si="1"/>
        <v>23</v>
      </c>
      <c r="B24" s="263" t="s">
        <v>856</v>
      </c>
      <c r="C24" s="262" t="s">
        <v>803</v>
      </c>
      <c r="D24" s="260" t="str">
        <f t="shared" ca="1" si="0"/>
        <v>Eu sou a fonte de todos os mundos espirituais e materiais. Tudo emana de Mim. Os sábios que sabem disso perfeitamente ocupam-se em Meu serviço devocional e Me adoram com todo seu coração. (Bg. 10.8)</v>
      </c>
      <c r="F24" s="261" t="s">
        <v>720</v>
      </c>
      <c r="G24" s="261" t="s">
        <v>721</v>
      </c>
      <c r="H24" s="261" t="s">
        <v>721</v>
      </c>
    </row>
    <row r="25" spans="1:8" ht="89.25">
      <c r="A25" s="67">
        <f t="shared" si="1"/>
        <v>24</v>
      </c>
      <c r="B25" s="263" t="s">
        <v>857</v>
      </c>
      <c r="C25" s="262" t="s">
        <v>804</v>
      </c>
      <c r="D25" s="260" t="str">
        <f t="shared" ca="1" si="0"/>
        <v>Os pensamentos de Meus devotos puros vivem em Mim, suas vidas estão rendidas a Mim, e eles sentem grande satisfação e bem-aventurança iluminando-se uns aos outros e conversando sobre Mim. (Bg. 10.9)</v>
      </c>
      <c r="F25" s="261" t="s">
        <v>722</v>
      </c>
      <c r="G25" s="261" t="s">
        <v>723</v>
      </c>
      <c r="H25" s="261" t="s">
        <v>723</v>
      </c>
    </row>
    <row r="26" spans="1:8" ht="63.75">
      <c r="A26" s="67">
        <f t="shared" si="1"/>
        <v>25</v>
      </c>
      <c r="B26" s="263" t="s">
        <v>858</v>
      </c>
      <c r="C26" s="262" t="s">
        <v>805</v>
      </c>
      <c r="D26" s="260" t="str">
        <f t="shared" ca="1" si="0"/>
        <v>Para aqueles que estão constantemente devotados e Me adoram com amor extático, Eu dou a compreensão com a qual eles podem vir a Mim. (Bg. 10.10)</v>
      </c>
      <c r="F26" s="261" t="s">
        <v>724</v>
      </c>
      <c r="G26" s="261" t="s">
        <v>725</v>
      </c>
      <c r="H26" s="261" t="s">
        <v>725</v>
      </c>
    </row>
    <row r="27" spans="1:8" ht="63.75">
      <c r="A27" s="67">
        <f t="shared" si="1"/>
        <v>26</v>
      </c>
      <c r="B27" s="263" t="s">
        <v>859</v>
      </c>
      <c r="C27" s="262" t="s">
        <v>806</v>
      </c>
      <c r="D27" s="260" t="str">
        <f t="shared" ca="1" si="0"/>
        <v>Por compaixão por eles, Eu, morando em seus corações, destruo com a luz brilhante do conhecimento a escuridão nascida da ignorância. (Bg. 10.11)</v>
      </c>
      <c r="F27" s="261" t="s">
        <v>726</v>
      </c>
      <c r="G27" s="261" t="s">
        <v>727</v>
      </c>
      <c r="H27" s="261" t="s">
        <v>727</v>
      </c>
    </row>
    <row r="28" spans="1:8" ht="63.75">
      <c r="A28" s="67">
        <f t="shared" si="1"/>
        <v>27</v>
      </c>
      <c r="B28" s="263" t="s">
        <v>860</v>
      </c>
      <c r="C28" s="262" t="s">
        <v>807</v>
      </c>
      <c r="D28" s="260" t="str">
        <f t="shared" ca="1" si="0"/>
        <v>Saiba que todas as criações belas, gloriosas e poderosas brotam tão somente de uma centelha de Meu esplendor. (Bg. 10.41)</v>
      </c>
      <c r="F28" s="261" t="s">
        <v>728</v>
      </c>
      <c r="G28" s="261" t="s">
        <v>729</v>
      </c>
      <c r="H28" s="261" t="s">
        <v>729</v>
      </c>
    </row>
    <row r="29" spans="1:8" ht="127.5">
      <c r="A29" s="67">
        <f t="shared" si="1"/>
        <v>28</v>
      </c>
      <c r="B29" s="263" t="s">
        <v>861</v>
      </c>
      <c r="C29" s="262" t="s">
        <v>808</v>
      </c>
      <c r="D29" s="260" t="str">
        <f t="shared" ca="1" si="0"/>
        <v>Meu querido Arjuna, a pessoa que se ocupa em Meu serviço devocional puro, livre das contaminações de atividades anteriores e da especulação mental, que é amigável para toda entidade viva, certamente vem a Mim. (Bg. 11.55)</v>
      </c>
      <c r="F29" s="261" t="s">
        <v>730</v>
      </c>
      <c r="G29" s="261" t="s">
        <v>731</v>
      </c>
      <c r="H29" s="261" t="s">
        <v>731</v>
      </c>
    </row>
    <row r="30" spans="1:8" ht="127.5">
      <c r="A30" s="67">
        <f t="shared" si="1"/>
        <v>29</v>
      </c>
      <c r="B30" s="263" t="s">
        <v>881</v>
      </c>
      <c r="C30" s="262" t="s">
        <v>809</v>
      </c>
      <c r="D30" s="260" t="str">
        <f t="shared" ca="1" si="0"/>
        <v>Dessa forma, a entidade viva dentro da natureza material segue os caminhos da vida, desfrutando dos três modos da natureza. Isto se deve à sua associação com esta natureza material. Assim, a entidade viva se encontra com o bem e com o mal entre as diversas espécies. (Bg. 13.22)</v>
      </c>
      <c r="F30" s="261" t="s">
        <v>732</v>
      </c>
      <c r="G30" s="261" t="s">
        <v>733</v>
      </c>
      <c r="H30" s="261" t="s">
        <v>733</v>
      </c>
    </row>
    <row r="31" spans="1:8" ht="76.5">
      <c r="A31" s="67">
        <f t="shared" si="1"/>
        <v>30</v>
      </c>
      <c r="B31" s="263" t="s">
        <v>862</v>
      </c>
      <c r="C31" s="262" t="s">
        <v>810</v>
      </c>
      <c r="D31" s="260" t="str">
        <f t="shared" ca="1" si="0"/>
        <v>Ó filho de Kunti, deve-se compreender que todas as espécies de vida aparecem devido a seu nascimento nesta natureza material, e que Eu sou o pai que dá a semente. (Bg. 14.4)</v>
      </c>
      <c r="F31" s="261" t="s">
        <v>734</v>
      </c>
      <c r="G31" s="261" t="s">
        <v>735</v>
      </c>
      <c r="H31" s="261" t="s">
        <v>735</v>
      </c>
    </row>
    <row r="32" spans="1:8" ht="102">
      <c r="A32" s="67">
        <f t="shared" si="1"/>
        <v>31</v>
      </c>
      <c r="B32" s="263" t="s">
        <v>863</v>
      </c>
      <c r="C32" s="262" t="s">
        <v>811</v>
      </c>
      <c r="D32" s="260" t="str">
        <f t="shared" ca="1" si="0"/>
        <v>Aquele que se ocupa completamente em serviço devovional, que não cai em nenhuma circunstância, transcende imediatamente os modos da natureza material e desse modo chega ao nível de Brahman. (Bg. 14.26)</v>
      </c>
      <c r="F32" s="261" t="s">
        <v>736</v>
      </c>
      <c r="G32" s="261" t="s">
        <v>737</v>
      </c>
      <c r="H32" s="261" t="s">
        <v>737</v>
      </c>
    </row>
    <row r="33" spans="1:8" ht="114.75">
      <c r="A33" s="67">
        <f t="shared" si="1"/>
        <v>32</v>
      </c>
      <c r="B33" s="263" t="s">
        <v>864</v>
      </c>
      <c r="C33" s="262" t="s">
        <v>812</v>
      </c>
      <c r="D33" s="260" t="str">
        <f t="shared" ca="1" si="0"/>
        <v>O Bem-aventurado Senhor disse: Existe uma figueira-de-bengala que tem suas raízes para cima e seus galhos para baixo e cujas folhas são os hinos védicos. A pessoa que conhece esta árvore é o conhecedor dos Vedas. (Bg. 15.1)</v>
      </c>
      <c r="F33" s="261" t="s">
        <v>738</v>
      </c>
      <c r="G33" s="261" t="s">
        <v>739</v>
      </c>
      <c r="H33" s="261" t="s">
        <v>739</v>
      </c>
    </row>
    <row r="34" spans="1:8" ht="114.75">
      <c r="A34" s="67">
        <f t="shared" si="1"/>
        <v>33</v>
      </c>
      <c r="B34" s="263" t="s">
        <v>865</v>
      </c>
      <c r="C34" s="262" t="s">
        <v>813</v>
      </c>
      <c r="D34" s="260" t="str">
        <f t="shared" ref="D34:D54" ca="1" si="2">OFFSET(E34,0,$E$1)</f>
        <v>Eu estou situado no coração de todo mundo, e de Mim vêm a memória, o conhecimento e o esquecimento. Através de todos os Vedas, Eu sou o que há de ser conhecido; na verdade, Eu sou o compilador do Vedanta, e Eu sou o conhecedor dos Vedas como eles são. (Bg. 15.15)</v>
      </c>
      <c r="F34" s="261" t="s">
        <v>740</v>
      </c>
      <c r="G34" s="261" t="s">
        <v>741</v>
      </c>
      <c r="H34" s="261" t="s">
        <v>741</v>
      </c>
    </row>
    <row r="35" spans="1:8" ht="76.5">
      <c r="A35" s="67">
        <f t="shared" si="1"/>
        <v>34</v>
      </c>
      <c r="B35" s="263" t="s">
        <v>866</v>
      </c>
      <c r="C35" s="262" t="s">
        <v>814</v>
      </c>
      <c r="D35" s="260" t="str">
        <f t="shared" ca="1" si="2"/>
        <v>Mas aquele que põe de lado as injunções das escrituras e age de acordo com seus próprios caprichos não alcança nem a perfeição, nem a felicidade nem o destino supremo. (Bg. 16.23)</v>
      </c>
      <c r="F35" s="261" t="s">
        <v>742</v>
      </c>
      <c r="G35" s="261" t="s">
        <v>743</v>
      </c>
      <c r="H35" s="261" t="s">
        <v>743</v>
      </c>
    </row>
    <row r="36" spans="1:8" ht="114.75">
      <c r="A36" s="67">
        <f t="shared" si="1"/>
        <v>35</v>
      </c>
      <c r="B36" s="263" t="s">
        <v>882</v>
      </c>
      <c r="C36" s="262" t="s">
        <v>815</v>
      </c>
      <c r="D36" s="260" t="str">
        <f t="shared" ca="1" si="2"/>
        <v>A pessoa que está assim situada transcendentalmente realiza de imediato o Brahmam Supremo. Ela nunca se lamenta nem deseja ter nada; ela está igualmente disposta com toda entidade viva. Neste estado ela alcança o serviço devocional puro a mim. (Bg. 18.54)</v>
      </c>
      <c r="F36" s="261" t="s">
        <v>744</v>
      </c>
      <c r="G36" s="261" t="s">
        <v>745</v>
      </c>
      <c r="H36" s="261" t="s">
        <v>745</v>
      </c>
    </row>
    <row r="37" spans="1:8" ht="102">
      <c r="A37" s="67">
        <f t="shared" si="1"/>
        <v>36</v>
      </c>
      <c r="B37" s="263" t="s">
        <v>867</v>
      </c>
      <c r="C37" s="262" t="s">
        <v>816</v>
      </c>
      <c r="D37" s="260" t="str">
        <f t="shared" ca="1" si="2"/>
        <v>Pode-se compreender a Suprema Personalidade como Ele é unicamente através do serviço devocional. E quando a pessoa tem plena consciência do Senhor Supremo através de tal devoção, ela pode entrar no reino de Deus. (Bg. 18.55)</v>
      </c>
      <c r="F37" s="261" t="s">
        <v>746</v>
      </c>
      <c r="G37" s="261" t="s">
        <v>747</v>
      </c>
      <c r="H37" s="261" t="s">
        <v>747</v>
      </c>
    </row>
    <row r="38" spans="1:8" ht="76.5">
      <c r="A38" s="67">
        <f t="shared" si="1"/>
        <v>37</v>
      </c>
      <c r="B38" s="263" t="s">
        <v>868</v>
      </c>
      <c r="C38" s="262" t="s">
        <v>817</v>
      </c>
      <c r="D38" s="260" t="str">
        <f t="shared" ca="1" si="2"/>
        <v>Em todas as atividades dependa simplesmente de Mim e trabalhe sempre sob Minha proteção. Em tal serviço devocional, seja plenamente consciente de Mim. (Bg. 18.57)</v>
      </c>
      <c r="F38" s="261" t="s">
        <v>748</v>
      </c>
      <c r="G38" s="261" t="s">
        <v>749</v>
      </c>
      <c r="H38" s="261" t="s">
        <v>749</v>
      </c>
    </row>
    <row r="39" spans="1:8" ht="89.25">
      <c r="A39" s="67">
        <f t="shared" si="1"/>
        <v>38</v>
      </c>
      <c r="B39" s="263" t="s">
        <v>869</v>
      </c>
      <c r="C39" s="262" t="s">
        <v>818</v>
      </c>
      <c r="D39" s="260" t="str">
        <f t="shared" ca="1" si="2"/>
        <v>Ó Arjuna, o Senhor Supremo está situado no coração de todo mundo, e dirige as divagações de todas as entidades vivas, que estão sentadas como numa máquina, feita de energia material. (Bg. 18.61)</v>
      </c>
      <c r="F39" s="261" t="s">
        <v>750</v>
      </c>
      <c r="G39" s="261" t="s">
        <v>751</v>
      </c>
      <c r="H39" s="261" t="s">
        <v>751</v>
      </c>
    </row>
    <row r="40" spans="1:8" ht="89.25">
      <c r="A40" s="67">
        <f t="shared" si="1"/>
        <v>39</v>
      </c>
      <c r="B40" s="263" t="s">
        <v>870</v>
      </c>
      <c r="C40" s="262" t="s">
        <v>819</v>
      </c>
      <c r="D40" s="260" t="str">
        <f t="shared" ca="1" si="2"/>
        <v>Pense sempre em Mim e converta-se em Meu devoto. Adore-Me e ofereça suas homenagens a Mim. Desse modo você virá a Mim sem falta. Eu lhe prometo isto porque você é Meu muito querido amigo. (Bg. 18.65)</v>
      </c>
      <c r="F40" s="261" t="s">
        <v>752</v>
      </c>
      <c r="G40" s="261" t="s">
        <v>753</v>
      </c>
      <c r="H40" s="261" t="s">
        <v>753</v>
      </c>
    </row>
    <row r="41" spans="1:8" ht="63.75">
      <c r="A41" s="67">
        <f t="shared" si="1"/>
        <v>40</v>
      </c>
      <c r="B41" s="263" t="s">
        <v>871</v>
      </c>
      <c r="C41" s="262" t="s">
        <v>820</v>
      </c>
      <c r="D41" s="260" t="str">
        <f t="shared" ca="1" si="2"/>
        <v>Abandone todas as variedades de religião e simplesmente se renda a Mim. Eu libertarei você de todas as reações pecaminosas. Não tema. (Bg. 18.66)</v>
      </c>
      <c r="F41" s="261" t="s">
        <v>754</v>
      </c>
      <c r="G41" s="261" t="s">
        <v>755</v>
      </c>
      <c r="H41" s="261" t="s">
        <v>755</v>
      </c>
    </row>
    <row r="42" spans="1:8" ht="153">
      <c r="A42" s="67">
        <f t="shared" si="1"/>
        <v>41</v>
      </c>
      <c r="B42" s="263" t="s">
        <v>872</v>
      </c>
      <c r="C42" s="262" t="s">
        <v>821</v>
      </c>
      <c r="D42" s="260" t="str">
        <f t="shared" ca="1" si="2"/>
        <v>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v>
      </c>
      <c r="F42" s="261" t="s">
        <v>756</v>
      </c>
      <c r="G42" s="261" t="s">
        <v>757</v>
      </c>
      <c r="H42" s="261" t="s">
        <v>757</v>
      </c>
    </row>
    <row r="43" spans="1:8" ht="127.5">
      <c r="A43" s="67">
        <f t="shared" si="1"/>
        <v>42</v>
      </c>
      <c r="B43" s="263" t="s">
        <v>873</v>
      </c>
      <c r="C43" s="262" t="s">
        <v>822</v>
      </c>
      <c r="D43" s="260" t="str">
        <f t="shared" ca="1" si="2"/>
        <v>Há muitas personalidades que possuem as qualidades de Bhagavan, mas Krishna é o supremo porque ninguém pode superá-Lo. Ele é a Pessoa Suprema, e Seu corpo é eterno, pleno de conhecimento e bem-aventurança. Ele é o Senhor Govinda primordial e a causa de todas as causas. (BS 5.1)</v>
      </c>
      <c r="F43" s="261" t="s">
        <v>758</v>
      </c>
      <c r="G43" s="261" t="s">
        <v>759</v>
      </c>
      <c r="H43" s="261" t="s">
        <v>759</v>
      </c>
    </row>
    <row r="44" spans="1:8" ht="127.5">
      <c r="A44" s="67">
        <f t="shared" si="1"/>
        <v>43</v>
      </c>
      <c r="B44" s="263" t="s">
        <v>874</v>
      </c>
      <c r="C44" s="262" t="s">
        <v>823</v>
      </c>
      <c r="D44" s="260" t="str">
        <f t="shared" ca="1" si="2"/>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F44" s="261" t="s">
        <v>760</v>
      </c>
      <c r="G44" s="261" t="s">
        <v>761</v>
      </c>
      <c r="H44" s="261" t="s">
        <v>761</v>
      </c>
    </row>
    <row r="45" spans="1:8" ht="165.75">
      <c r="A45" s="67">
        <f t="shared" si="1"/>
        <v>44</v>
      </c>
      <c r="B45" s="263" t="s">
        <v>875</v>
      </c>
      <c r="C45" s="262" t="s">
        <v>824</v>
      </c>
      <c r="D45" s="260" t="str">
        <f t="shared" ca="1" si="2"/>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F45" s="261" t="s">
        <v>762</v>
      </c>
      <c r="G45" s="261" t="s">
        <v>763</v>
      </c>
      <c r="H45" s="261" t="s">
        <v>763</v>
      </c>
    </row>
    <row r="46" spans="1:8" ht="102">
      <c r="A46" s="67">
        <f t="shared" si="1"/>
        <v>45</v>
      </c>
      <c r="B46" s="263" t="s">
        <v>876</v>
      </c>
      <c r="C46" s="262" t="s">
        <v>825</v>
      </c>
      <c r="D46" s="260" t="str">
        <f t="shared" ca="1" si="2"/>
        <v>Uma pessoa sóbria que seja capaz de tolerar o desejo de falar, as exigências da mente, as ações da ira e os impulsos da língua, do estômago e dos órgãos genitais é qualificada para fazer discípulos em todo o mundo. (Upadesamrita - Verso 1)</v>
      </c>
      <c r="F46" s="261" t="s">
        <v>764</v>
      </c>
      <c r="G46" s="261" t="s">
        <v>765</v>
      </c>
      <c r="H46" s="261" t="s">
        <v>765</v>
      </c>
    </row>
    <row r="47" spans="1:8" ht="153">
      <c r="A47" s="67">
        <f t="shared" si="1"/>
        <v>46</v>
      </c>
      <c r="B47" s="263" t="s">
        <v>883</v>
      </c>
      <c r="C47" s="262" t="s">
        <v>826</v>
      </c>
      <c r="D47" s="260" t="str">
        <f t="shared" ca="1" si="2"/>
        <v>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v>
      </c>
      <c r="F47" s="261" t="s">
        <v>766</v>
      </c>
      <c r="G47" s="261" t="s">
        <v>767</v>
      </c>
      <c r="H47" s="261" t="s">
        <v>767</v>
      </c>
    </row>
    <row r="48" spans="1:8" ht="165.75">
      <c r="A48" s="67">
        <f t="shared" si="1"/>
        <v>47</v>
      </c>
      <c r="B48" s="263" t="s">
        <v>884</v>
      </c>
      <c r="C48" s="262" t="s">
        <v>827</v>
      </c>
      <c r="D48" s="260" t="str">
        <f t="shared" ca="1" si="2"/>
        <v>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v>
      </c>
      <c r="F48" s="261" t="s">
        <v>768</v>
      </c>
      <c r="G48" s="261" t="s">
        <v>769</v>
      </c>
      <c r="H48" s="261" t="s">
        <v>769</v>
      </c>
    </row>
    <row r="49" spans="1:8" ht="114.75">
      <c r="A49" s="67">
        <f t="shared" si="1"/>
        <v>48</v>
      </c>
      <c r="B49" s="263" t="s">
        <v>885</v>
      </c>
      <c r="C49" s="262" t="s">
        <v>828</v>
      </c>
      <c r="D49" s="260" t="str">
        <f t="shared" ca="1" si="2"/>
        <v>Os seis sintomas de amor que os devotos compartilham entre si são: dar presentes em caridade, aceitar presentes caridosos, revelar os pensamentos confidencialmente, indagar confidencialmente, aceitar prasadam e oferecer prasadam. (Upadesamrita - Verso 4)</v>
      </c>
      <c r="F49" s="261" t="s">
        <v>770</v>
      </c>
      <c r="G49" s="261" t="s">
        <v>771</v>
      </c>
      <c r="H49" s="261" t="s">
        <v>771</v>
      </c>
    </row>
    <row r="50" spans="1:8" ht="191.25">
      <c r="A50" s="67">
        <f t="shared" si="1"/>
        <v>49</v>
      </c>
      <c r="B50" s="263" t="s">
        <v>877</v>
      </c>
      <c r="C50" s="262" t="s">
        <v>829</v>
      </c>
      <c r="D50" s="260" t="str">
        <f t="shared" ca="1" si="2"/>
        <v>(1)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v>
      </c>
      <c r="F50" s="261" t="s">
        <v>772</v>
      </c>
      <c r="G50" s="261" t="s">
        <v>888</v>
      </c>
      <c r="H50" s="261" t="s">
        <v>888</v>
      </c>
    </row>
    <row r="51" spans="1:8" ht="140.25">
      <c r="A51" s="67">
        <f t="shared" si="1"/>
        <v>50</v>
      </c>
      <c r="B51" s="263" t="s">
        <v>886</v>
      </c>
      <c r="C51" s="262" t="s">
        <v>830</v>
      </c>
      <c r="D51" s="260" t="str">
        <f t="shared" ca="1" si="2"/>
        <v>Nesta era de Kali, as pessoas que são dotadas de inteligência suficiente adorarão, através da execução do sankirtana-yajna, ao Senhor, que está acompanhado por Seus associados. (SB 11.5.32)</v>
      </c>
      <c r="F51" s="261" t="s">
        <v>773</v>
      </c>
      <c r="G51" s="261" t="s">
        <v>774</v>
      </c>
      <c r="H51" s="261" t="s">
        <v>774</v>
      </c>
    </row>
    <row r="52" spans="1:8" ht="138" customHeight="1">
      <c r="A52" s="67">
        <f t="shared" si="1"/>
        <v>51</v>
      </c>
      <c r="B52" s="263" t="s">
        <v>878</v>
      </c>
      <c r="C52" s="262" t="s">
        <v>833</v>
      </c>
      <c r="D52" s="260" t="str">
        <f t="shared" ca="1" si="2"/>
        <v>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v>
      </c>
      <c r="F52" s="261" t="s">
        <v>775</v>
      </c>
      <c r="G52" s="261" t="s">
        <v>776</v>
      </c>
      <c r="H52" s="261" t="s">
        <v>776</v>
      </c>
    </row>
    <row r="53" spans="1:8" ht="165.75">
      <c r="A53" s="67">
        <f t="shared" si="1"/>
        <v>52</v>
      </c>
      <c r="B53" s="263" t="s">
        <v>887</v>
      </c>
      <c r="C53" s="262" t="s">
        <v>831</v>
      </c>
      <c r="D53" s="260" t="str">
        <f t="shared" ca="1" si="2"/>
        <v>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v>
      </c>
      <c r="F53" s="261" t="s">
        <v>777</v>
      </c>
      <c r="G53" s="261" t="s">
        <v>778</v>
      </c>
      <c r="H53" s="261" t="s">
        <v>778</v>
      </c>
    </row>
    <row r="54" spans="1:8" ht="127.5">
      <c r="A54" s="67">
        <f t="shared" si="1"/>
        <v>53</v>
      </c>
      <c r="B54" s="263" t="s">
        <v>879</v>
      </c>
      <c r="C54" s="262" t="s">
        <v>832</v>
      </c>
      <c r="D54" s="260" t="str">
        <f t="shared" ca="1" si="2"/>
        <v>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v>
      </c>
      <c r="F54" s="261" t="s">
        <v>779</v>
      </c>
      <c r="G54" s="261" t="s">
        <v>780</v>
      </c>
      <c r="H54" s="261" t="s">
        <v>780</v>
      </c>
    </row>
    <row r="55" spans="1:8"/>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469" customWidth="1"/>
    <col min="2" max="2" width="100.5703125" style="469" customWidth="1"/>
    <col min="3" max="3" width="2.85546875" style="469" customWidth="1"/>
    <col min="4" max="16384" width="9.140625" style="469" hidden="1"/>
  </cols>
  <sheetData>
    <row r="1" spans="2:2"/>
    <row r="2" spans="2:2" ht="15.75">
      <c r="B2" s="470" t="s">
        <v>1718</v>
      </c>
    </row>
    <row r="3" spans="2:2">
      <c r="B3" s="471"/>
    </row>
    <row r="4" spans="2:2">
      <c r="B4" s="472" t="s">
        <v>1719</v>
      </c>
    </row>
    <row r="5" spans="2:2">
      <c r="B5" s="471"/>
    </row>
    <row r="6" spans="2:2">
      <c r="B6" s="473" t="s">
        <v>1720</v>
      </c>
    </row>
    <row r="7" spans="2:2">
      <c r="B7" s="471"/>
    </row>
    <row r="8" spans="2:2">
      <c r="B8" s="471" t="s">
        <v>1721</v>
      </c>
    </row>
    <row r="9" spans="2:2">
      <c r="B9" s="471"/>
    </row>
    <row r="10" spans="2:2">
      <c r="B10" s="471" t="s">
        <v>1722</v>
      </c>
    </row>
    <row r="11" spans="2:2">
      <c r="B11" s="471"/>
    </row>
    <row r="12" spans="2:2" ht="51">
      <c r="B12" s="471" t="s">
        <v>1723</v>
      </c>
    </row>
    <row r="13" spans="2:2">
      <c r="B13" s="471"/>
    </row>
    <row r="14" spans="2:2" ht="38.25">
      <c r="B14" s="471" t="s">
        <v>1724</v>
      </c>
    </row>
    <row r="15" spans="2:2">
      <c r="B15" s="471"/>
    </row>
    <row r="16" spans="2:2" ht="63.75">
      <c r="B16" s="471" t="s">
        <v>1725</v>
      </c>
    </row>
    <row r="17" spans="2:2">
      <c r="B17" s="471"/>
    </row>
    <row r="18" spans="2:2">
      <c r="B18" s="471" t="s">
        <v>1726</v>
      </c>
    </row>
    <row r="19" spans="2:2">
      <c r="B19" s="471"/>
    </row>
    <row r="20" spans="2:2" ht="63.75">
      <c r="B20" s="471" t="s">
        <v>1727</v>
      </c>
    </row>
    <row r="21" spans="2:2">
      <c r="B21" s="471"/>
    </row>
    <row r="22" spans="2:2" ht="25.5">
      <c r="B22" s="471" t="s">
        <v>1728</v>
      </c>
    </row>
    <row r="23" spans="2:2">
      <c r="B23" s="471"/>
    </row>
    <row r="24" spans="2:2" ht="76.5">
      <c r="B24" s="471" t="s">
        <v>1729</v>
      </c>
    </row>
    <row r="25" spans="2:2">
      <c r="B25" s="471"/>
    </row>
    <row r="26" spans="2:2" ht="51">
      <c r="B26" s="471" t="s">
        <v>1730</v>
      </c>
    </row>
    <row r="27" spans="2:2">
      <c r="B27" s="471"/>
    </row>
    <row r="28" spans="2:2" ht="38.25">
      <c r="B28" s="471" t="s">
        <v>1731</v>
      </c>
    </row>
    <row r="29" spans="2:2">
      <c r="B29" s="471"/>
    </row>
    <row r="30" spans="2:2" ht="102">
      <c r="B30" s="471" t="s">
        <v>1732</v>
      </c>
    </row>
    <row r="31" spans="2:2">
      <c r="B31" s="471"/>
    </row>
    <row r="32" spans="2:2" ht="76.5">
      <c r="B32" s="471" t="s">
        <v>1733</v>
      </c>
    </row>
    <row r="33" spans="2:2">
      <c r="B33" s="471"/>
    </row>
    <row r="34" spans="2:2" ht="51">
      <c r="B34" s="471" t="s">
        <v>1734</v>
      </c>
    </row>
    <row r="35" spans="2:2">
      <c r="B35" s="471"/>
    </row>
    <row r="36" spans="2:2">
      <c r="B36" s="471" t="s">
        <v>1735</v>
      </c>
    </row>
    <row r="37" spans="2:2">
      <c r="B37" s="471"/>
    </row>
    <row r="38" spans="2:2" ht="63.75">
      <c r="B38" s="471" t="s">
        <v>1736</v>
      </c>
    </row>
    <row r="39" spans="2:2">
      <c r="B39" s="471"/>
    </row>
    <row r="40" spans="2:2" ht="51">
      <c r="B40" s="471" t="s">
        <v>1737</v>
      </c>
    </row>
    <row r="41" spans="2:2">
      <c r="B41" s="471"/>
    </row>
    <row r="42" spans="2:2">
      <c r="B42" s="471" t="s">
        <v>1738</v>
      </c>
    </row>
    <row r="43" spans="2:2">
      <c r="B43" s="471"/>
    </row>
    <row r="44" spans="2:2" ht="76.5">
      <c r="B44" s="471" t="s">
        <v>1739</v>
      </c>
    </row>
    <row r="45" spans="2:2">
      <c r="B45" s="471"/>
    </row>
    <row r="46" spans="2:2">
      <c r="B46" s="471" t="s">
        <v>1740</v>
      </c>
    </row>
    <row r="47" spans="2:2">
      <c r="B47" s="471"/>
    </row>
    <row r="48" spans="2:2">
      <c r="B48" s="471" t="s">
        <v>1741</v>
      </c>
    </row>
    <row r="49" spans="2:2">
      <c r="B49" s="471"/>
    </row>
    <row r="50" spans="2:2" ht="89.25">
      <c r="B50" s="471" t="s">
        <v>1742</v>
      </c>
    </row>
    <row r="51" spans="2:2">
      <c r="B51" s="471"/>
    </row>
    <row r="52" spans="2:2" ht="25.5">
      <c r="B52" s="471" t="s">
        <v>1743</v>
      </c>
    </row>
    <row r="53" spans="2:2">
      <c r="B53" s="471"/>
    </row>
    <row r="54" spans="2:2" ht="89.25">
      <c r="B54" s="471" t="s">
        <v>1744</v>
      </c>
    </row>
    <row r="55" spans="2:2">
      <c r="B55" s="471"/>
    </row>
    <row r="56" spans="2:2" ht="25.5">
      <c r="B56" s="471" t="s">
        <v>1745</v>
      </c>
    </row>
    <row r="57" spans="2:2">
      <c r="B57" s="471"/>
    </row>
    <row r="58" spans="2:2">
      <c r="B58" s="471" t="s">
        <v>1746</v>
      </c>
    </row>
    <row r="59" spans="2:2">
      <c r="B59" s="471"/>
    </row>
    <row r="60" spans="2:2" ht="51">
      <c r="B60" s="471" t="s">
        <v>1747</v>
      </c>
    </row>
    <row r="61" spans="2:2">
      <c r="B61" s="471"/>
    </row>
    <row r="62" spans="2:2" ht="38.25">
      <c r="B62" s="471" t="s">
        <v>1748</v>
      </c>
    </row>
    <row r="63" spans="2:2" ht="38.25">
      <c r="B63" s="471" t="s">
        <v>1749</v>
      </c>
    </row>
    <row r="64" spans="2:2">
      <c r="B64" s="471" t="s">
        <v>1750</v>
      </c>
    </row>
    <row r="65" spans="2:2">
      <c r="B65" s="471" t="s">
        <v>1751</v>
      </c>
    </row>
    <row r="66" spans="2:2">
      <c r="B66" s="471" t="s">
        <v>1752</v>
      </c>
    </row>
    <row r="67" spans="2:2" ht="25.5">
      <c r="B67" s="471" t="s">
        <v>1753</v>
      </c>
    </row>
    <row r="68" spans="2:2" ht="25.5">
      <c r="B68" s="471" t="s">
        <v>1754</v>
      </c>
    </row>
    <row r="69" spans="2:2">
      <c r="B69" s="471" t="s">
        <v>1755</v>
      </c>
    </row>
    <row r="70" spans="2:2" ht="51">
      <c r="B70" s="471" t="s">
        <v>1756</v>
      </c>
    </row>
    <row r="71" spans="2:2" ht="51">
      <c r="B71" s="471" t="s">
        <v>1757</v>
      </c>
    </row>
    <row r="72" spans="2:2" ht="25.5">
      <c r="B72" s="471" t="s">
        <v>1758</v>
      </c>
    </row>
    <row r="73" spans="2:2" ht="25.5">
      <c r="B73" s="471" t="s">
        <v>1759</v>
      </c>
    </row>
    <row r="74" spans="2:2">
      <c r="B74" s="471" t="s">
        <v>1760</v>
      </c>
    </row>
    <row r="75" spans="2:2">
      <c r="B75" s="471" t="s">
        <v>1761</v>
      </c>
    </row>
    <row r="76" spans="2:2">
      <c r="B76" s="471" t="s">
        <v>1762</v>
      </c>
    </row>
    <row r="77" spans="2:2" ht="51">
      <c r="B77" s="471" t="s">
        <v>1763</v>
      </c>
    </row>
    <row r="78" spans="2:2">
      <c r="B78" s="471"/>
    </row>
    <row r="79" spans="2:2" ht="38.25">
      <c r="B79" s="471" t="s">
        <v>1764</v>
      </c>
    </row>
    <row r="80" spans="2:2">
      <c r="B80" s="471"/>
    </row>
    <row r="81" spans="2:2" ht="76.5">
      <c r="B81" s="471" t="s">
        <v>1765</v>
      </c>
    </row>
    <row r="82" spans="2:2">
      <c r="B82" s="471"/>
    </row>
    <row r="83" spans="2:2" ht="25.5">
      <c r="B83" s="471" t="s">
        <v>1766</v>
      </c>
    </row>
    <row r="84" spans="2:2">
      <c r="B84" s="471"/>
    </row>
    <row r="85" spans="2:2">
      <c r="B85" s="471" t="s">
        <v>1767</v>
      </c>
    </row>
    <row r="86" spans="2:2">
      <c r="B86" s="471"/>
    </row>
    <row r="87" spans="2:2" ht="51">
      <c r="B87" s="471" t="s">
        <v>1768</v>
      </c>
    </row>
    <row r="88" spans="2:2">
      <c r="B88" s="471"/>
    </row>
    <row r="89" spans="2:2" ht="63.75">
      <c r="B89" s="471" t="s">
        <v>1769</v>
      </c>
    </row>
    <row r="90" spans="2:2">
      <c r="B90" s="471"/>
    </row>
    <row r="91" spans="2:2" ht="38.25">
      <c r="B91" s="471" t="s">
        <v>1770</v>
      </c>
    </row>
    <row r="92" spans="2:2">
      <c r="B92" s="471"/>
    </row>
    <row r="93" spans="2:2">
      <c r="B93" s="471" t="s">
        <v>1771</v>
      </c>
    </row>
    <row r="94" spans="2:2">
      <c r="B94" s="471"/>
    </row>
    <row r="95" spans="2:2" ht="51">
      <c r="B95" s="471" t="s">
        <v>1772</v>
      </c>
    </row>
    <row r="96" spans="2:2">
      <c r="B96" s="471"/>
    </row>
    <row r="97" spans="2:2" ht="38.25">
      <c r="B97" s="471" t="s">
        <v>1773</v>
      </c>
    </row>
    <row r="98" spans="2:2">
      <c r="B98" s="471"/>
    </row>
    <row r="99" spans="2:2">
      <c r="B99" s="471" t="s">
        <v>1774</v>
      </c>
    </row>
    <row r="100" spans="2:2">
      <c r="B100" s="471"/>
    </row>
    <row r="101" spans="2:2" ht="63.75">
      <c r="B101" s="471" t="s">
        <v>1775</v>
      </c>
    </row>
    <row r="102" spans="2:2">
      <c r="B102" s="471"/>
    </row>
    <row r="103" spans="2:2" ht="51">
      <c r="B103" s="471" t="s">
        <v>1776</v>
      </c>
    </row>
    <row r="104" spans="2:2">
      <c r="B104" s="471"/>
    </row>
    <row r="105" spans="2:2">
      <c r="B105" s="471" t="s">
        <v>1777</v>
      </c>
    </row>
    <row r="106" spans="2:2">
      <c r="B106" s="471"/>
    </row>
    <row r="107" spans="2:2" ht="89.25">
      <c r="B107" s="471" t="s">
        <v>1778</v>
      </c>
    </row>
    <row r="108" spans="2:2">
      <c r="B108" s="471"/>
    </row>
    <row r="109" spans="2:2" ht="25.5">
      <c r="B109" s="471" t="s">
        <v>1779</v>
      </c>
    </row>
    <row r="110" spans="2:2">
      <c r="B110" s="471"/>
    </row>
    <row r="111" spans="2:2">
      <c r="B111" s="471" t="s">
        <v>1780</v>
      </c>
    </row>
    <row r="112" spans="2:2">
      <c r="B112" s="471"/>
    </row>
    <row r="113" spans="2:2" ht="38.25">
      <c r="B113" s="471" t="s">
        <v>1781</v>
      </c>
    </row>
    <row r="114" spans="2:2">
      <c r="B114" s="471"/>
    </row>
    <row r="115" spans="2:2" ht="51">
      <c r="B115" s="471" t="s">
        <v>1782</v>
      </c>
    </row>
    <row r="116" spans="2:2">
      <c r="B116" s="471"/>
    </row>
    <row r="117" spans="2:2" ht="38.25">
      <c r="B117" s="471" t="s">
        <v>1783</v>
      </c>
    </row>
    <row r="118" spans="2:2">
      <c r="B118" s="471"/>
    </row>
    <row r="119" spans="2:2" ht="38.25">
      <c r="B119" s="471" t="s">
        <v>1784</v>
      </c>
    </row>
    <row r="120" spans="2:2">
      <c r="B120" s="471"/>
    </row>
    <row r="121" spans="2:2">
      <c r="B121" s="471" t="s">
        <v>1785</v>
      </c>
    </row>
    <row r="122" spans="2:2">
      <c r="B122" s="471"/>
    </row>
    <row r="123" spans="2:2" ht="38.25">
      <c r="B123" s="471" t="s">
        <v>1786</v>
      </c>
    </row>
    <row r="124" spans="2:2">
      <c r="B124" s="471"/>
    </row>
    <row r="125" spans="2:2" ht="89.25">
      <c r="B125" s="471" t="s">
        <v>1787</v>
      </c>
    </row>
    <row r="126" spans="2:2">
      <c r="B126" s="471"/>
    </row>
    <row r="127" spans="2:2">
      <c r="B127" s="471" t="s">
        <v>1788</v>
      </c>
    </row>
    <row r="128" spans="2:2">
      <c r="B128" s="471"/>
    </row>
    <row r="129" spans="2:2" ht="51">
      <c r="B129" s="471" t="s">
        <v>1789</v>
      </c>
    </row>
    <row r="130" spans="2:2">
      <c r="B130" s="471"/>
    </row>
    <row r="131" spans="2:2" ht="38.25">
      <c r="B131" s="471" t="s">
        <v>1790</v>
      </c>
    </row>
    <row r="132" spans="2:2">
      <c r="B132" s="471"/>
    </row>
    <row r="133" spans="2:2">
      <c r="B133" s="471" t="s">
        <v>1791</v>
      </c>
    </row>
    <row r="134" spans="2:2">
      <c r="B134" s="471"/>
    </row>
    <row r="135" spans="2:2" ht="38.25">
      <c r="B135" s="471" t="s">
        <v>1792</v>
      </c>
    </row>
    <row r="136" spans="2:2">
      <c r="B136" s="471"/>
    </row>
    <row r="137" spans="2:2" ht="25.5">
      <c r="B137" s="471" t="s">
        <v>1793</v>
      </c>
    </row>
    <row r="138" spans="2:2">
      <c r="B138" s="474"/>
    </row>
  </sheetData>
  <pageMargins left="0.511811024" right="0.511811024" top="0.78740157499999996" bottom="0.78740157499999996" header="0.31496062000000002" footer="0.31496062000000002"/>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65E9-642D-41C0-9EE9-CB7B283DAF71}">
  <sheetPr codeName="wksPermission">
    <pageSetUpPr fitToPage="1"/>
  </sheetPr>
  <dimension ref="B1:B57"/>
  <sheetViews>
    <sheetView showGridLines="0" showRowColHeaders="0" workbookViewId="0"/>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2272</v>
      </c>
    </row>
    <row r="4" spans="2:2">
      <c r="B4" s="48" t="s">
        <v>2273</v>
      </c>
    </row>
    <row r="5" spans="2:2"/>
    <row r="6" spans="2:2">
      <c r="B6" s="48" t="s">
        <v>2274</v>
      </c>
    </row>
    <row r="7" spans="2:2">
      <c r="B7" s="48" t="s">
        <v>2275</v>
      </c>
    </row>
    <row r="8" spans="2:2">
      <c r="B8" s="48" t="s">
        <v>2276</v>
      </c>
    </row>
    <row r="9" spans="2:2">
      <c r="B9" s="574" t="s">
        <v>2277</v>
      </c>
    </row>
    <row r="10" spans="2:2"/>
    <row r="11" spans="2:2"/>
    <row r="12" spans="2:2">
      <c r="B12" s="48" t="s">
        <v>2278</v>
      </c>
    </row>
    <row r="13" spans="2:2"/>
    <row r="14" spans="2:2"/>
    <row r="15" spans="2:2"/>
    <row r="16" spans="2:2">
      <c r="B16" s="48" t="s">
        <v>2279</v>
      </c>
    </row>
    <row r="17" spans="2:2">
      <c r="B17" s="48" t="s">
        <v>2280</v>
      </c>
    </row>
    <row r="18" spans="2:2"/>
    <row r="19" spans="2:2">
      <c r="B19" s="48" t="s">
        <v>2281</v>
      </c>
    </row>
    <row r="20" spans="2:2">
      <c r="B20" s="48" t="s">
        <v>2282</v>
      </c>
    </row>
    <row r="21" spans="2:2">
      <c r="B21" s="48" t="s">
        <v>2283</v>
      </c>
    </row>
    <row r="22" spans="2:2"/>
    <row r="23" spans="2:2">
      <c r="B23" s="48" t="s">
        <v>2284</v>
      </c>
    </row>
    <row r="24" spans="2:2">
      <c r="B24" s="48" t="s">
        <v>2285</v>
      </c>
    </row>
    <row r="25" spans="2:2">
      <c r="B25" s="48" t="s">
        <v>2286</v>
      </c>
    </row>
    <row r="26" spans="2:2"/>
    <row r="27" spans="2:2">
      <c r="B27" s="48" t="s">
        <v>2287</v>
      </c>
    </row>
    <row r="28" spans="2:2">
      <c r="B28" s="48" t="s">
        <v>2288</v>
      </c>
    </row>
    <row r="29" spans="2:2">
      <c r="B29" s="48" t="s">
        <v>2289</v>
      </c>
    </row>
    <row r="30" spans="2:2">
      <c r="B30" s="575" t="s">
        <v>2290</v>
      </c>
    </row>
    <row r="31" spans="2:2"/>
    <row r="32" spans="2:2">
      <c r="B32" s="48" t="s">
        <v>2291</v>
      </c>
    </row>
    <row r="33" spans="2:2"/>
    <row r="34" spans="2:2">
      <c r="B34" s="48" t="s">
        <v>18</v>
      </c>
    </row>
    <row r="35" spans="2:2">
      <c r="B35" s="48" t="s">
        <v>2292</v>
      </c>
    </row>
    <row r="36" spans="2:2"/>
    <row r="37" spans="2:2">
      <c r="B37" s="48" t="s">
        <v>2293</v>
      </c>
    </row>
    <row r="38" spans="2:2"/>
    <row r="39" spans="2:2">
      <c r="B39" s="48" t="s">
        <v>2294</v>
      </c>
    </row>
    <row r="40" spans="2:2"/>
    <row r="41" spans="2:2">
      <c r="B41" s="48" t="s">
        <v>2295</v>
      </c>
    </row>
    <row r="42" spans="2:2"/>
    <row r="43" spans="2:2">
      <c r="B43" s="48" t="s">
        <v>2296</v>
      </c>
    </row>
    <row r="44" spans="2:2"/>
    <row r="45" spans="2:2">
      <c r="B45" s="48" t="s">
        <v>2297</v>
      </c>
    </row>
    <row r="46" spans="2:2"/>
    <row r="47" spans="2:2">
      <c r="B47" s="48" t="s">
        <v>2298</v>
      </c>
    </row>
    <row r="48" spans="2:2">
      <c r="B48" s="48" t="s">
        <v>2299</v>
      </c>
    </row>
    <row r="49" spans="2:2"/>
    <row r="50" spans="2:2">
      <c r="B50" s="48" t="s">
        <v>2300</v>
      </c>
    </row>
    <row r="51" spans="2:2">
      <c r="B51" s="576" t="s">
        <v>2301</v>
      </c>
    </row>
    <row r="52" spans="2:2"/>
    <row r="53" spans="2:2">
      <c r="B53" s="48" t="s">
        <v>2302</v>
      </c>
    </row>
    <row r="54" spans="2:2"/>
    <row r="55" spans="2:2"/>
    <row r="56" spans="2:2">
      <c r="B56" s="48" t="s">
        <v>2303</v>
      </c>
    </row>
    <row r="57" spans="2:2"/>
  </sheetData>
  <hyperlinks>
    <hyperlink ref="B9" r:id="rId1" display="http://www.bbti.org/bbti.html" xr:uid="{B12B7BA6-FD72-494D-86E8-68B1BD250EB0}"/>
    <hyperlink ref="B30" r:id="rId2" display="www.krishna.com" xr:uid="{8686CE2A-8F66-49FD-B4DC-33A4561C7B0C}"/>
    <hyperlink ref="B51" r:id="rId3" display="http://www.bbti.org/form.html" xr:uid="{B6B54320-3704-4785-9931-5D3D2719C4D6}"/>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4797-75DF-466C-B8F7-0C6C2C7F417A}">
  <sheetPr codeName="wksPermissao">
    <pageSetUpPr fitToPage="1"/>
  </sheetPr>
  <dimension ref="B1:B57"/>
  <sheetViews>
    <sheetView showGridLines="0" showRowColHeaders="0" workbookViewId="0"/>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2272</v>
      </c>
    </row>
    <row r="4" spans="2:2">
      <c r="B4" s="48" t="s">
        <v>2304</v>
      </c>
    </row>
    <row r="5" spans="2:2"/>
    <row r="6" spans="2:2">
      <c r="B6" s="48" t="s">
        <v>2305</v>
      </c>
    </row>
    <row r="7" spans="2:2">
      <c r="B7" s="48" t="s">
        <v>2306</v>
      </c>
    </row>
    <row r="8" spans="2:2">
      <c r="B8" s="48" t="s">
        <v>2307</v>
      </c>
    </row>
    <row r="9" spans="2:2">
      <c r="B9" s="576" t="s">
        <v>2308</v>
      </c>
    </row>
    <row r="10" spans="2:2"/>
    <row r="11" spans="2:2"/>
    <row r="12" spans="2:2">
      <c r="B12" s="48" t="s">
        <v>2309</v>
      </c>
    </row>
    <row r="13" spans="2:2"/>
    <row r="14" spans="2:2"/>
    <row r="15" spans="2:2">
      <c r="B15" s="570"/>
    </row>
    <row r="16" spans="2:2">
      <c r="B16" s="577" t="s">
        <v>2335</v>
      </c>
    </row>
    <row r="17" spans="2:2">
      <c r="B17" s="48" t="s">
        <v>2310</v>
      </c>
    </row>
    <row r="18" spans="2:2"/>
    <row r="19" spans="2:2">
      <c r="B19" s="577" t="s">
        <v>2311</v>
      </c>
    </row>
    <row r="20" spans="2:2">
      <c r="B20" s="48" t="s">
        <v>2312</v>
      </c>
    </row>
    <row r="21" spans="2:2">
      <c r="B21" s="48" t="s">
        <v>2313</v>
      </c>
    </row>
    <row r="22" spans="2:2"/>
    <row r="23" spans="2:2">
      <c r="B23" s="577" t="s">
        <v>2314</v>
      </c>
    </row>
    <row r="24" spans="2:2">
      <c r="B24" s="48" t="s">
        <v>2315</v>
      </c>
    </row>
    <row r="25" spans="2:2">
      <c r="B25" s="48" t="s">
        <v>2316</v>
      </c>
    </row>
    <row r="26" spans="2:2"/>
    <row r="27" spans="2:2">
      <c r="B27" s="577" t="s">
        <v>2317</v>
      </c>
    </row>
    <row r="28" spans="2:2">
      <c r="B28" s="48" t="s">
        <v>2318</v>
      </c>
    </row>
    <row r="29" spans="2:2">
      <c r="B29" s="48" t="s">
        <v>2319</v>
      </c>
    </row>
    <row r="30" spans="2:2">
      <c r="B30" s="576" t="s">
        <v>2320</v>
      </c>
    </row>
    <row r="31" spans="2:2"/>
    <row r="32" spans="2:2">
      <c r="B32" s="577" t="s">
        <v>2321</v>
      </c>
    </row>
    <row r="33" spans="2:2"/>
    <row r="34" spans="2:2">
      <c r="B34" s="577"/>
    </row>
    <row r="35" spans="2:2">
      <c r="B35" s="577" t="s">
        <v>2322</v>
      </c>
    </row>
    <row r="36" spans="2:2"/>
    <row r="37" spans="2:2">
      <c r="B37" s="577" t="s">
        <v>2323</v>
      </c>
    </row>
    <row r="38" spans="2:2"/>
    <row r="39" spans="2:2">
      <c r="B39" s="577" t="s">
        <v>2324</v>
      </c>
    </row>
    <row r="40" spans="2:2"/>
    <row r="41" spans="2:2">
      <c r="B41" s="577" t="s">
        <v>2325</v>
      </c>
    </row>
    <row r="42" spans="2:2"/>
    <row r="43" spans="2:2">
      <c r="B43" s="577" t="s">
        <v>2326</v>
      </c>
    </row>
    <row r="44" spans="2:2"/>
    <row r="45" spans="2:2">
      <c r="B45" s="577" t="s">
        <v>2327</v>
      </c>
    </row>
    <row r="46" spans="2:2"/>
    <row r="47" spans="2:2">
      <c r="B47" s="577" t="s">
        <v>2328</v>
      </c>
    </row>
    <row r="48" spans="2:2">
      <c r="B48" s="48" t="s">
        <v>2329</v>
      </c>
    </row>
    <row r="49" spans="2:2">
      <c r="B49" s="48" t="s">
        <v>2330</v>
      </c>
    </row>
    <row r="50" spans="2:2"/>
    <row r="51" spans="2:2">
      <c r="B51" s="48" t="s">
        <v>2331</v>
      </c>
    </row>
    <row r="52" spans="2:2">
      <c r="B52" s="576" t="s">
        <v>2332</v>
      </c>
    </row>
    <row r="53" spans="2:2"/>
    <row r="54" spans="2:2">
      <c r="B54" s="577" t="s">
        <v>2333</v>
      </c>
    </row>
    <row r="55" spans="2:2"/>
    <row r="56" spans="2:2">
      <c r="B56" s="48" t="s">
        <v>2334</v>
      </c>
    </row>
    <row r="57" spans="2:2"/>
  </sheetData>
  <hyperlinks>
    <hyperlink ref="B9" r:id="rId1" xr:uid="{2D9B283D-E393-408C-9E90-1CDDA5C7D8F2}"/>
    <hyperlink ref="B30" r:id="rId2" display="http://www.krishna.com/" xr:uid="{C4D5F437-EC76-4343-8D45-60E75A754826}"/>
    <hyperlink ref="B52" r:id="rId3" display="http://www.bbti.org/form.html" xr:uid="{AC4E517E-D085-4665-8A2C-324B20C4971C}"/>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467"/>
  <sheetViews>
    <sheetView workbookViewId="0">
      <pane xSplit="3" ySplit="2" topLeftCell="D3"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32</v>
      </c>
      <c r="C1" s="441">
        <v>3</v>
      </c>
      <c r="D1" s="4" t="str">
        <f ca="1">OFFSET(C2,0,$C$1)</f>
        <v>Português</v>
      </c>
      <c r="E1" s="2" t="s">
        <v>1426</v>
      </c>
      <c r="F1" s="1" t="str">
        <f ca="1">OFFSET('GPlan-Translations'!D2,0,0,1,COUNTA('GPlan-Translations'!2:2)-3)</f>
        <v>Português</v>
      </c>
    </row>
    <row r="2" spans="1:6">
      <c r="A2" s="1" t="s">
        <v>77</v>
      </c>
      <c r="B2" s="1" t="s">
        <v>78</v>
      </c>
      <c r="C2" s="1" t="s">
        <v>79</v>
      </c>
      <c r="D2" s="440" t="s">
        <v>33</v>
      </c>
      <c r="E2" s="440" t="s">
        <v>34</v>
      </c>
      <c r="F2" s="440" t="s">
        <v>17</v>
      </c>
    </row>
    <row r="3" spans="1:6">
      <c r="A3" s="3">
        <v>90</v>
      </c>
      <c r="B3" s="1" t="s">
        <v>1586</v>
      </c>
      <c r="D3" s="65">
        <v>1</v>
      </c>
      <c r="E3" s="65">
        <v>2</v>
      </c>
      <c r="F3" s="65">
        <v>3</v>
      </c>
    </row>
    <row r="4" spans="1:6">
      <c r="A4" s="1">
        <f t="shared" ref="A4:A67" si="0">IF(RIGHT(B4,8)="_section",(INT(A3/100)+1)*100,A3+1)</f>
        <v>91</v>
      </c>
      <c r="B4" s="1" t="s">
        <v>1583</v>
      </c>
      <c r="C4" s="335" t="str">
        <f ca="1">OFFSET(C4,0,$C$1)</f>
        <v>str-pt-br-translation.xml</v>
      </c>
      <c r="D4" s="1" t="s">
        <v>1584</v>
      </c>
      <c r="E4" s="1" t="s">
        <v>1584</v>
      </c>
      <c r="F4" s="1" t="s">
        <v>1585</v>
      </c>
    </row>
    <row r="5" spans="1:6">
      <c r="A5" s="1">
        <f t="shared" si="0"/>
        <v>100</v>
      </c>
      <c r="B5" s="337" t="s">
        <v>80</v>
      </c>
      <c r="C5" s="337" t="str">
        <f ca="1">OFFSET(C5,0,$C$1)</f>
        <v>Capa</v>
      </c>
      <c r="D5" s="337" t="s">
        <v>81</v>
      </c>
      <c r="E5" s="337" t="s">
        <v>82</v>
      </c>
      <c r="F5" s="337" t="s">
        <v>16</v>
      </c>
    </row>
    <row r="6" spans="1:6">
      <c r="A6" s="624">
        <f t="shared" si="0"/>
        <v>101</v>
      </c>
      <c r="B6" s="339" t="s">
        <v>83</v>
      </c>
      <c r="C6" s="339" t="str">
        <f t="shared" ref="C6:C27" ca="1" si="1">OFFSET(C6,0,$C$1)</f>
        <v>Capa</v>
      </c>
      <c r="D6" s="339" t="s">
        <v>81</v>
      </c>
      <c r="E6" s="339" t="s">
        <v>82</v>
      </c>
      <c r="F6" s="339" t="s">
        <v>16</v>
      </c>
    </row>
    <row r="7" spans="1:6">
      <c r="A7" s="624">
        <f t="shared" si="0"/>
        <v>102</v>
      </c>
      <c r="B7" s="1" t="s">
        <v>84</v>
      </c>
      <c r="C7" s="1" t="str">
        <f t="shared" ca="1" si="1"/>
        <v>AGENDA VAISHNAVA GPLAN</v>
      </c>
      <c r="D7" s="1" t="s">
        <v>85</v>
      </c>
      <c r="E7" s="1" t="s">
        <v>86</v>
      </c>
      <c r="F7" s="1" t="s">
        <v>86</v>
      </c>
    </row>
    <row r="8" spans="1:6">
      <c r="A8" s="624">
        <f t="shared" si="0"/>
        <v>103</v>
      </c>
      <c r="B8" s="1" t="s">
        <v>87</v>
      </c>
      <c r="C8" s="1" t="str">
        <f t="shared" ca="1" si="1"/>
        <v>Uma agenda transcendental, para você não perder de vista o que realmente importa.</v>
      </c>
      <c r="D8" s="1" t="s">
        <v>88</v>
      </c>
      <c r="E8" s="1" t="s">
        <v>89</v>
      </c>
      <c r="F8" s="1" t="s">
        <v>90</v>
      </c>
    </row>
    <row r="9" spans="1:6">
      <c r="A9" s="624">
        <f t="shared" si="0"/>
        <v>104</v>
      </c>
      <c r="B9" s="1" t="s">
        <v>91</v>
      </c>
      <c r="C9" s="1" t="str">
        <f t="shared" ca="1" si="1"/>
        <v>Versão</v>
      </c>
      <c r="D9" s="1" t="s">
        <v>13</v>
      </c>
      <c r="E9" s="1" t="s">
        <v>92</v>
      </c>
      <c r="F9" s="1" t="s">
        <v>93</v>
      </c>
    </row>
    <row r="10" spans="1:6">
      <c r="A10" s="624">
        <f t="shared" si="0"/>
        <v>200</v>
      </c>
      <c r="B10" s="337" t="s">
        <v>94</v>
      </c>
      <c r="C10" s="337" t="str">
        <f t="shared" ca="1" si="1"/>
        <v>Título</v>
      </c>
      <c r="D10" s="337" t="s">
        <v>95</v>
      </c>
      <c r="E10" s="337" t="s">
        <v>96</v>
      </c>
      <c r="F10" s="337" t="s">
        <v>96</v>
      </c>
    </row>
    <row r="11" spans="1:6">
      <c r="A11" s="624">
        <f t="shared" si="0"/>
        <v>201</v>
      </c>
      <c r="B11" s="339" t="s">
        <v>97</v>
      </c>
      <c r="C11" s="339" t="str">
        <f t="shared" ca="1" si="1"/>
        <v>Titulo</v>
      </c>
      <c r="D11" s="339" t="s">
        <v>95</v>
      </c>
      <c r="E11" s="339" t="s">
        <v>98</v>
      </c>
      <c r="F11" s="339" t="s">
        <v>98</v>
      </c>
    </row>
    <row r="12" spans="1:6">
      <c r="A12" s="624">
        <f t="shared" si="0"/>
        <v>202</v>
      </c>
      <c r="B12" s="1" t="s">
        <v>99</v>
      </c>
      <c r="C12" s="1" t="str">
        <f t="shared" ca="1" si="1"/>
        <v>AGENDA VAISHNAVA GPLAN</v>
      </c>
      <c r="D12" s="1" t="s">
        <v>85</v>
      </c>
      <c r="E12" s="1" t="s">
        <v>86</v>
      </c>
      <c r="F12" s="1" t="s">
        <v>86</v>
      </c>
    </row>
    <row r="13" spans="1:6">
      <c r="A13" s="624">
        <f t="shared" si="0"/>
        <v>203</v>
      </c>
      <c r="B13" s="1" t="s">
        <v>100</v>
      </c>
      <c r="C13" s="1" t="str">
        <f t="shared" ca="1" si="1"/>
        <v>Uma agenda transcendental, para você não perder de vista o que realmente importa.</v>
      </c>
      <c r="D13" s="1" t="s">
        <v>88</v>
      </c>
      <c r="E13" s="1" t="s">
        <v>89</v>
      </c>
      <c r="F13" s="1" t="s">
        <v>90</v>
      </c>
    </row>
    <row r="14" spans="1:6">
      <c r="A14" s="624">
        <f t="shared" si="0"/>
        <v>204</v>
      </c>
      <c r="B14" s="1" t="s">
        <v>101</v>
      </c>
      <c r="C14" s="1" t="str">
        <f t="shared" ca="1" si="1"/>
        <v>Copyright (c) 2005-2020 PAULO SERGIO DE ARAUJO.</v>
      </c>
      <c r="D14" s="1" t="s">
        <v>1803</v>
      </c>
      <c r="E14" s="1" t="str">
        <f>D14</f>
        <v>Copyright (c) 2005-2020 PAULO SERGIO DE ARAUJO.</v>
      </c>
      <c r="F14" s="1" t="str">
        <f>D14</f>
        <v>Copyright (c) 2005-2020 PAULO SERGIO DE ARAUJO.</v>
      </c>
    </row>
    <row r="15" spans="1:6">
      <c r="A15" s="624">
        <f t="shared" si="0"/>
        <v>205</v>
      </c>
      <c r="B15" s="1" t="s">
        <v>102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103</v>
      </c>
      <c r="E15" s="1" t="s">
        <v>104</v>
      </c>
      <c r="F15" s="1" t="s">
        <v>105</v>
      </c>
    </row>
    <row r="16" spans="1:6">
      <c r="A16" s="624">
        <f t="shared" si="0"/>
        <v>206</v>
      </c>
      <c r="B16" s="1" t="s">
        <v>106</v>
      </c>
      <c r="C16" s="1" t="str">
        <f t="shared" ca="1" si="1"/>
        <v>Copyright (c) 2005-2020 PAULO SERGIO DE ARAUJO.</v>
      </c>
      <c r="D16" s="1" t="s">
        <v>18</v>
      </c>
      <c r="E16" s="1" t="str">
        <f>E14</f>
        <v>Copyright (c) 2005-2020 PAULO SERGIO DE ARAUJO.</v>
      </c>
      <c r="F16" s="1" t="str">
        <f>F14</f>
        <v>Copyright (c) 2005-2020 PAULO SERGIO DE ARAUJO.</v>
      </c>
    </row>
    <row r="17" spans="1:6">
      <c r="A17" s="624">
        <f t="shared" si="0"/>
        <v>207</v>
      </c>
      <c r="B17" s="1" t="s">
        <v>107</v>
      </c>
      <c r="C17" s="1" t="str">
        <f t="shared" ca="1" si="1"/>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c r="D17" s="1" t="s">
        <v>18</v>
      </c>
      <c r="E17" s="1" t="s">
        <v>108</v>
      </c>
      <c r="F17" s="1" t="s">
        <v>109</v>
      </c>
    </row>
    <row r="18" spans="1:6">
      <c r="A18" s="624">
        <f t="shared" si="0"/>
        <v>208</v>
      </c>
      <c r="B18" s="1" t="s">
        <v>110</v>
      </c>
      <c r="C18" s="1" t="str">
        <f t="shared" ca="1" si="1"/>
        <v>NO WARRANTY</v>
      </c>
      <c r="D18" s="1" t="s">
        <v>111</v>
      </c>
      <c r="E18" s="1" t="s">
        <v>111</v>
      </c>
      <c r="F18" s="1" t="s">
        <v>111</v>
      </c>
    </row>
    <row r="19" spans="1:6">
      <c r="A19" s="624">
        <f t="shared" si="0"/>
        <v>209</v>
      </c>
      <c r="B19" s="1" t="s">
        <v>112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113</v>
      </c>
      <c r="E19" s="1" t="s">
        <v>113</v>
      </c>
      <c r="F19" s="1" t="s">
        <v>113</v>
      </c>
    </row>
    <row r="20" spans="1:6">
      <c r="A20" s="624">
        <f t="shared" si="0"/>
        <v>210</v>
      </c>
      <c r="B20" s="1" t="s">
        <v>114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115</v>
      </c>
      <c r="E20" s="1" t="s">
        <v>115</v>
      </c>
      <c r="F20" s="1" t="s">
        <v>115</v>
      </c>
    </row>
    <row r="21" spans="1:6">
      <c r="A21" s="624">
        <f t="shared" si="0"/>
        <v>211</v>
      </c>
      <c r="B21" s="1" t="s">
        <v>116</v>
      </c>
      <c r="C21" s="1" t="str">
        <f t="shared" ca="1" si="1"/>
        <v>AUSÊNCIA DE GARANTIAS</v>
      </c>
      <c r="D21" s="1" t="s">
        <v>18</v>
      </c>
      <c r="E21" s="1" t="s">
        <v>117</v>
      </c>
      <c r="F21" s="1" t="s">
        <v>118</v>
      </c>
    </row>
    <row r="22" spans="1:6">
      <c r="A22" s="624">
        <f t="shared" si="0"/>
        <v>212</v>
      </c>
      <c r="B22" s="1" t="s">
        <v>119</v>
      </c>
      <c r="C22" s="1" t="str">
        <f t="shared" ca="1" si="1"/>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c r="D22" s="1" t="s">
        <v>18</v>
      </c>
      <c r="E22" s="1" t="s">
        <v>120</v>
      </c>
      <c r="F22" s="1" t="s">
        <v>121</v>
      </c>
    </row>
    <row r="23" spans="1:6">
      <c r="A23" s="624">
        <f t="shared" si="0"/>
        <v>213</v>
      </c>
      <c r="B23" s="1" t="s">
        <v>122</v>
      </c>
      <c r="C23" s="1" t="str">
        <f t="shared" ca="1" si="1"/>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c r="D23" s="1" t="s">
        <v>18</v>
      </c>
      <c r="E23" s="1" t="s">
        <v>123</v>
      </c>
      <c r="F23" s="1" t="s">
        <v>124</v>
      </c>
    </row>
    <row r="24" spans="1:6" customFormat="1" ht="15">
      <c r="A24" s="624">
        <f t="shared" si="0"/>
        <v>214</v>
      </c>
      <c r="B24" s="572" t="s">
        <v>2338</v>
      </c>
      <c r="C24" s="572" t="str">
        <f t="shared" ca="1" si="1"/>
        <v>PERMISSION FOR USING BBT WORKS</v>
      </c>
      <c r="D24" s="590" t="s">
        <v>2377</v>
      </c>
      <c r="E24" s="590" t="s">
        <v>2377</v>
      </c>
      <c r="F24" s="572" t="s">
        <v>2377</v>
      </c>
    </row>
    <row r="25" spans="1:6" customFormat="1" ht="15">
      <c r="A25" s="624">
        <f t="shared" si="0"/>
        <v>215</v>
      </c>
      <c r="B25" s="572" t="s">
        <v>2339</v>
      </c>
      <c r="C25" s="572" t="str">
        <f t="shared" ca="1" si="1"/>
        <v>Quotes from Bhagavad-gita As It Is, Srimad-Bhagavatam, Nectar of Instruction and Sri Isopanisad courtesy of The Bhaktivedanta Book Trust International, Inc. (www.krishna.com) Used with permission. ("fair use")</v>
      </c>
      <c r="D25" s="572" t="s">
        <v>2336</v>
      </c>
      <c r="E25" s="572" t="s">
        <v>2336</v>
      </c>
      <c r="F25" s="572" t="s">
        <v>2336</v>
      </c>
    </row>
    <row r="26" spans="1:6" customFormat="1" ht="15">
      <c r="A26" s="624">
        <f t="shared" si="0"/>
        <v>216</v>
      </c>
      <c r="B26" s="572" t="s">
        <v>2340</v>
      </c>
      <c r="C26" s="572" t="str">
        <f t="shared" ca="1" si="1"/>
        <v>PERMISSÃO PARA USO DOS TRABALHOS DA BBT</v>
      </c>
      <c r="D26" s="572" t="s">
        <v>18</v>
      </c>
      <c r="E26" s="572" t="s">
        <v>2379</v>
      </c>
      <c r="F26" s="572" t="s">
        <v>2378</v>
      </c>
    </row>
    <row r="27" spans="1:6" customFormat="1" ht="15">
      <c r="A27" s="624">
        <f t="shared" si="0"/>
        <v>217</v>
      </c>
      <c r="B27" s="572" t="s">
        <v>2341</v>
      </c>
      <c r="C27" s="572" t="str">
        <f t="shared" ca="1" si="1"/>
        <v>Citações do Bhagavad-gita Como Ele É, Srimad-Bhagavatam, Nectar da Instrução and Sri Isopanisad cortesia da Bhaktivedanta Book Trust International, Inc. (www.krishna.com) Usado com permissão. ("uso justo")</v>
      </c>
      <c r="D27" s="572" t="s">
        <v>18</v>
      </c>
      <c r="E27" s="572" t="s">
        <v>2342</v>
      </c>
      <c r="F27" s="572" t="s">
        <v>2337</v>
      </c>
    </row>
    <row r="28" spans="1:6">
      <c r="A28" s="624">
        <f t="shared" si="0"/>
        <v>300</v>
      </c>
      <c r="B28" s="337" t="s">
        <v>197</v>
      </c>
      <c r="C28" s="337" t="str">
        <f t="shared" ref="C28:C79" ca="1" si="2">OFFSET(C28,0,$C$1)</f>
        <v>Dados Pessoais</v>
      </c>
      <c r="D28" s="337" t="s">
        <v>21</v>
      </c>
      <c r="E28" s="337" t="s">
        <v>126</v>
      </c>
      <c r="F28" s="337" t="s">
        <v>127</v>
      </c>
    </row>
    <row r="29" spans="1:6">
      <c r="A29" s="624">
        <f t="shared" si="0"/>
        <v>301</v>
      </c>
      <c r="B29" s="339" t="s">
        <v>198</v>
      </c>
      <c r="C29" s="339" t="str">
        <f t="shared" ca="1" si="2"/>
        <v>Dados Pessoais</v>
      </c>
      <c r="D29" s="339" t="s">
        <v>21</v>
      </c>
      <c r="E29" s="339" t="s">
        <v>126</v>
      </c>
      <c r="F29" s="339" t="s">
        <v>127</v>
      </c>
    </row>
    <row r="30" spans="1:6">
      <c r="A30" s="624">
        <f t="shared" si="0"/>
        <v>302</v>
      </c>
      <c r="B30" s="1" t="s">
        <v>199</v>
      </c>
      <c r="C30" s="1" t="str">
        <f t="shared" ca="1" si="2"/>
        <v>DADOS PESSOAIS</v>
      </c>
      <c r="D30" s="1" t="s">
        <v>200</v>
      </c>
      <c r="E30" s="1" t="s">
        <v>201</v>
      </c>
      <c r="F30" s="1" t="s">
        <v>202</v>
      </c>
    </row>
    <row r="31" spans="1:6">
      <c r="A31" s="624">
        <f t="shared" si="0"/>
        <v>303</v>
      </c>
      <c r="B31" s="1" t="s">
        <v>203</v>
      </c>
      <c r="C31" s="1" t="str">
        <f t="shared" ca="1" si="2"/>
        <v>DADOS COMERCIAIS</v>
      </c>
      <c r="D31" s="1" t="s">
        <v>204</v>
      </c>
      <c r="E31" s="1" t="s">
        <v>205</v>
      </c>
      <c r="F31" s="1" t="s">
        <v>206</v>
      </c>
    </row>
    <row r="32" spans="1:6">
      <c r="A32" s="624">
        <f t="shared" si="0"/>
        <v>304</v>
      </c>
      <c r="B32" s="1" t="s">
        <v>207</v>
      </c>
      <c r="C32" s="1" t="str">
        <f t="shared" ca="1" si="2"/>
        <v>EMERGÊNCIA</v>
      </c>
      <c r="D32" s="1" t="s">
        <v>208</v>
      </c>
      <c r="E32" s="1" t="s">
        <v>209</v>
      </c>
      <c r="F32" s="1" t="s">
        <v>210</v>
      </c>
    </row>
    <row r="33" spans="1:6">
      <c r="A33" s="624">
        <f t="shared" si="0"/>
        <v>305</v>
      </c>
      <c r="B33" s="1" t="s">
        <v>211</v>
      </c>
      <c r="C33" s="1" t="str">
        <f t="shared" ca="1" si="2"/>
        <v>Nome</v>
      </c>
      <c r="D33" s="1" t="s">
        <v>212</v>
      </c>
      <c r="E33" s="1" t="s">
        <v>213</v>
      </c>
      <c r="F33" s="1" t="s">
        <v>214</v>
      </c>
    </row>
    <row r="34" spans="1:6">
      <c r="A34" s="624">
        <f t="shared" si="0"/>
        <v>306</v>
      </c>
      <c r="B34" s="1" t="s">
        <v>215</v>
      </c>
      <c r="C34" s="1" t="str">
        <f t="shared" ca="1" si="2"/>
        <v>Endereço</v>
      </c>
      <c r="D34" s="1" t="s">
        <v>216</v>
      </c>
      <c r="E34" s="1" t="s">
        <v>217</v>
      </c>
      <c r="F34" s="1" t="s">
        <v>218</v>
      </c>
    </row>
    <row r="35" spans="1:6">
      <c r="A35" s="624">
        <f t="shared" si="0"/>
        <v>307</v>
      </c>
      <c r="B35" s="1" t="s">
        <v>219</v>
      </c>
      <c r="C35" s="1" t="str">
        <f t="shared" ca="1" si="2"/>
        <v>Cidade</v>
      </c>
      <c r="D35" s="1" t="s">
        <v>22</v>
      </c>
      <c r="E35" s="1" t="s">
        <v>220</v>
      </c>
      <c r="F35" s="1" t="s">
        <v>15</v>
      </c>
    </row>
    <row r="36" spans="1:6">
      <c r="A36" s="624">
        <f t="shared" si="0"/>
        <v>308</v>
      </c>
      <c r="B36" s="1" t="s">
        <v>221</v>
      </c>
      <c r="C36" s="1" t="str">
        <f t="shared" ca="1" si="2"/>
        <v>CEP</v>
      </c>
      <c r="D36" s="1" t="s">
        <v>222</v>
      </c>
      <c r="E36" s="1" t="s">
        <v>223</v>
      </c>
      <c r="F36" s="1" t="s">
        <v>224</v>
      </c>
    </row>
    <row r="37" spans="1:6">
      <c r="A37" s="624">
        <f t="shared" si="0"/>
        <v>309</v>
      </c>
      <c r="B37" s="1" t="s">
        <v>225</v>
      </c>
      <c r="C37" s="1" t="str">
        <f t="shared" ca="1" si="2"/>
        <v>Estado</v>
      </c>
      <c r="D37" s="1" t="s">
        <v>226</v>
      </c>
      <c r="E37" s="1" t="s">
        <v>227</v>
      </c>
      <c r="F37" s="1" t="s">
        <v>228</v>
      </c>
    </row>
    <row r="38" spans="1:6">
      <c r="A38" s="624">
        <f t="shared" si="0"/>
        <v>310</v>
      </c>
      <c r="B38" s="1" t="s">
        <v>229</v>
      </c>
      <c r="C38" s="1" t="str">
        <f t="shared" ca="1" si="2"/>
        <v>Fone</v>
      </c>
      <c r="D38" s="1" t="s">
        <v>230</v>
      </c>
      <c r="E38" s="1" t="s">
        <v>231</v>
      </c>
      <c r="F38" s="1" t="s">
        <v>232</v>
      </c>
    </row>
    <row r="39" spans="1:6">
      <c r="A39" s="624">
        <f t="shared" si="0"/>
        <v>311</v>
      </c>
      <c r="B39" s="1" t="s">
        <v>233</v>
      </c>
      <c r="C39" s="1" t="str">
        <f t="shared" ca="1" si="2"/>
        <v>Celular</v>
      </c>
      <c r="D39" s="1" t="s">
        <v>234</v>
      </c>
      <c r="E39" s="1" t="s">
        <v>235</v>
      </c>
      <c r="F39" s="1" t="s">
        <v>235</v>
      </c>
    </row>
    <row r="40" spans="1:6">
      <c r="A40" s="624">
        <f t="shared" si="0"/>
        <v>312</v>
      </c>
      <c r="B40" s="1" t="s">
        <v>237</v>
      </c>
      <c r="C40" s="1" t="str">
        <f t="shared" ca="1" si="2"/>
        <v>E-mail</v>
      </c>
      <c r="D40" s="1" t="s">
        <v>238</v>
      </c>
      <c r="E40" s="1" t="s">
        <v>238</v>
      </c>
      <c r="F40" s="1" t="s">
        <v>238</v>
      </c>
    </row>
    <row r="41" spans="1:6">
      <c r="A41" s="624">
        <f t="shared" si="0"/>
        <v>313</v>
      </c>
      <c r="B41" s="1" t="s">
        <v>239</v>
      </c>
      <c r="C41" s="1" t="str">
        <f t="shared" ca="1" si="2"/>
        <v>RG</v>
      </c>
      <c r="D41" s="1" t="s">
        <v>240</v>
      </c>
      <c r="E41" s="1" t="s">
        <v>240</v>
      </c>
      <c r="F41" s="1" t="s">
        <v>241</v>
      </c>
    </row>
    <row r="42" spans="1:6">
      <c r="A42" s="624">
        <f t="shared" si="0"/>
        <v>314</v>
      </c>
      <c r="B42" s="340" t="s">
        <v>242</v>
      </c>
      <c r="C42" s="340" t="str">
        <f t="shared" ca="1" si="2"/>
        <v>CPF</v>
      </c>
      <c r="D42" s="340" t="s">
        <v>243</v>
      </c>
      <c r="E42" s="340" t="s">
        <v>243</v>
      </c>
      <c r="F42" s="340" t="s">
        <v>243</v>
      </c>
    </row>
    <row r="43" spans="1:6">
      <c r="A43" s="624">
        <f t="shared" si="0"/>
        <v>315</v>
      </c>
      <c r="B43" s="1" t="s">
        <v>244</v>
      </c>
      <c r="C43" s="1" t="str">
        <f t="shared" ca="1" si="2"/>
        <v>T. Eleitor</v>
      </c>
      <c r="D43" s="1" t="s">
        <v>245</v>
      </c>
      <c r="E43" s="1" t="s">
        <v>246</v>
      </c>
      <c r="F43" s="1" t="s">
        <v>247</v>
      </c>
    </row>
    <row r="44" spans="1:6">
      <c r="A44" s="624">
        <f t="shared" si="0"/>
        <v>316</v>
      </c>
      <c r="B44" s="1" t="s">
        <v>248</v>
      </c>
      <c r="C44" s="1" t="str">
        <f t="shared" ca="1" si="2"/>
        <v>Zona</v>
      </c>
      <c r="D44" s="1" t="s">
        <v>249</v>
      </c>
      <c r="E44" s="1" t="s">
        <v>250</v>
      </c>
      <c r="F44" s="1" t="s">
        <v>251</v>
      </c>
    </row>
    <row r="45" spans="1:6">
      <c r="A45" s="624">
        <f t="shared" si="0"/>
        <v>317</v>
      </c>
      <c r="B45" s="1" t="s">
        <v>252</v>
      </c>
      <c r="C45" s="1" t="str">
        <f t="shared" ca="1" si="2"/>
        <v>Seção</v>
      </c>
      <c r="D45" s="1" t="s">
        <v>253</v>
      </c>
      <c r="E45" s="1" t="s">
        <v>254</v>
      </c>
      <c r="F45" s="1" t="s">
        <v>255</v>
      </c>
    </row>
    <row r="46" spans="1:6">
      <c r="A46" s="624">
        <f t="shared" si="0"/>
        <v>318</v>
      </c>
      <c r="B46" s="1" t="s">
        <v>256</v>
      </c>
      <c r="C46" s="1" t="str">
        <f t="shared" ca="1" si="2"/>
        <v>Passaporte</v>
      </c>
      <c r="D46" s="1" t="s">
        <v>257</v>
      </c>
      <c r="E46" s="1" t="s">
        <v>258</v>
      </c>
      <c r="F46" s="1" t="s">
        <v>259</v>
      </c>
    </row>
    <row r="47" spans="1:6">
      <c r="A47" s="624">
        <f t="shared" si="0"/>
        <v>319</v>
      </c>
      <c r="B47" s="1" t="s">
        <v>260</v>
      </c>
      <c r="C47" s="1" t="str">
        <f t="shared" ca="1" si="2"/>
        <v>Validade</v>
      </c>
      <c r="D47" s="1" t="s">
        <v>261</v>
      </c>
      <c r="E47" s="1" t="s">
        <v>262</v>
      </c>
      <c r="F47" s="1" t="s">
        <v>263</v>
      </c>
    </row>
    <row r="48" spans="1:6">
      <c r="A48" s="624">
        <f t="shared" si="0"/>
        <v>320</v>
      </c>
      <c r="B48" s="1" t="s">
        <v>264</v>
      </c>
      <c r="C48" s="1" t="str">
        <f t="shared" ca="1" si="2"/>
        <v>Cart. Militar</v>
      </c>
      <c r="D48" s="1" t="s">
        <v>265</v>
      </c>
      <c r="E48" s="1" t="s">
        <v>266</v>
      </c>
      <c r="F48" s="1" t="s">
        <v>267</v>
      </c>
    </row>
    <row r="49" spans="1:6">
      <c r="A49" s="624">
        <f t="shared" si="0"/>
        <v>321</v>
      </c>
      <c r="B49" s="1" t="s">
        <v>268</v>
      </c>
      <c r="C49" s="1" t="str">
        <f t="shared" ca="1" si="2"/>
        <v>Certif. Reservista</v>
      </c>
      <c r="D49" s="1" t="s">
        <v>269</v>
      </c>
      <c r="E49" s="1" t="s">
        <v>270</v>
      </c>
      <c r="F49" s="1" t="s">
        <v>271</v>
      </c>
    </row>
    <row r="50" spans="1:6">
      <c r="A50" s="624">
        <f t="shared" si="0"/>
        <v>322</v>
      </c>
      <c r="B50" s="1" t="s">
        <v>272</v>
      </c>
      <c r="C50" s="1" t="str">
        <f t="shared" ca="1" si="2"/>
        <v>Habilitação</v>
      </c>
      <c r="D50" s="1" t="s">
        <v>273</v>
      </c>
      <c r="E50" s="1" t="s">
        <v>274</v>
      </c>
      <c r="F50" s="1" t="s">
        <v>275</v>
      </c>
    </row>
    <row r="51" spans="1:6">
      <c r="A51" s="624">
        <f t="shared" si="0"/>
        <v>323</v>
      </c>
      <c r="B51" s="1" t="s">
        <v>276</v>
      </c>
      <c r="C51" s="1" t="str">
        <f t="shared" ca="1" si="2"/>
        <v>Vcto.   Ex.  Saúde</v>
      </c>
      <c r="D51" s="1" t="s">
        <v>277</v>
      </c>
      <c r="E51" s="1" t="s">
        <v>262</v>
      </c>
      <c r="F51" s="1" t="s">
        <v>278</v>
      </c>
    </row>
    <row r="52" spans="1:6">
      <c r="A52" s="624">
        <f t="shared" si="0"/>
        <v>324</v>
      </c>
      <c r="B52" s="1" t="s">
        <v>279</v>
      </c>
      <c r="C52" s="1" t="str">
        <f t="shared" ca="1" si="2"/>
        <v>Veículo</v>
      </c>
      <c r="D52" s="1" t="s">
        <v>280</v>
      </c>
      <c r="E52" s="1" t="s">
        <v>281</v>
      </c>
      <c r="F52" s="1" t="s">
        <v>282</v>
      </c>
    </row>
    <row r="53" spans="1:6">
      <c r="A53" s="624">
        <f t="shared" si="0"/>
        <v>325</v>
      </c>
      <c r="B53" s="1" t="s">
        <v>283</v>
      </c>
      <c r="C53" s="1" t="str">
        <f t="shared" ca="1" si="2"/>
        <v>Placa</v>
      </c>
      <c r="D53" s="1" t="s">
        <v>284</v>
      </c>
      <c r="E53" s="1" t="s">
        <v>285</v>
      </c>
      <c r="F53" s="1" t="s">
        <v>285</v>
      </c>
    </row>
    <row r="54" spans="1:6">
      <c r="A54" s="624">
        <f t="shared" si="0"/>
        <v>326</v>
      </c>
      <c r="B54" s="1" t="s">
        <v>286</v>
      </c>
      <c r="C54" s="1" t="str">
        <f t="shared" ca="1" si="2"/>
        <v>Nº Chassi</v>
      </c>
      <c r="D54" s="1" t="s">
        <v>287</v>
      </c>
      <c r="E54" s="1" t="s">
        <v>288</v>
      </c>
      <c r="F54" s="1" t="s">
        <v>289</v>
      </c>
    </row>
    <row r="55" spans="1:6">
      <c r="A55" s="624">
        <f t="shared" si="0"/>
        <v>327</v>
      </c>
      <c r="B55" s="1" t="s">
        <v>290</v>
      </c>
      <c r="C55" s="1" t="str">
        <f t="shared" ca="1" si="2"/>
        <v>Cód. Renavam</v>
      </c>
      <c r="D55" s="1" t="s">
        <v>291</v>
      </c>
      <c r="E55" s="1" t="s">
        <v>292</v>
      </c>
      <c r="F55" s="1" t="s">
        <v>293</v>
      </c>
    </row>
    <row r="56" spans="1:6">
      <c r="A56" s="624">
        <f t="shared" si="0"/>
        <v>328</v>
      </c>
      <c r="B56" s="1" t="s">
        <v>294</v>
      </c>
      <c r="C56" s="1" t="str">
        <f t="shared" ca="1" si="2"/>
        <v>Cia. Seguro</v>
      </c>
      <c r="D56" s="1" t="s">
        <v>295</v>
      </c>
      <c r="E56" s="1" t="s">
        <v>296</v>
      </c>
      <c r="F56" s="1" t="s">
        <v>297</v>
      </c>
    </row>
    <row r="57" spans="1:6">
      <c r="A57" s="624">
        <f t="shared" si="0"/>
        <v>329</v>
      </c>
      <c r="B57" s="1" t="s">
        <v>298</v>
      </c>
      <c r="C57" s="1" t="str">
        <f t="shared" ca="1" si="2"/>
        <v>Vcto. Seguro Obr.</v>
      </c>
      <c r="D57" s="1" t="s">
        <v>299</v>
      </c>
      <c r="E57" s="1" t="s">
        <v>262</v>
      </c>
      <c r="F57" s="1" t="s">
        <v>300</v>
      </c>
    </row>
    <row r="58" spans="1:6">
      <c r="A58" s="624">
        <f t="shared" si="0"/>
        <v>330</v>
      </c>
      <c r="B58" s="1" t="s">
        <v>301</v>
      </c>
      <c r="C58" s="1" t="str">
        <f t="shared" ca="1" si="2"/>
        <v>Nome</v>
      </c>
      <c r="D58" s="1" t="s">
        <v>212</v>
      </c>
      <c r="E58" s="1" t="s">
        <v>213</v>
      </c>
      <c r="F58" s="1" t="s">
        <v>214</v>
      </c>
    </row>
    <row r="59" spans="1:6">
      <c r="A59" s="624">
        <f t="shared" si="0"/>
        <v>331</v>
      </c>
      <c r="B59" s="1" t="s">
        <v>302</v>
      </c>
      <c r="C59" s="1" t="str">
        <f t="shared" ca="1" si="2"/>
        <v>Endereço</v>
      </c>
      <c r="D59" s="1" t="s">
        <v>216</v>
      </c>
      <c r="E59" s="1" t="s">
        <v>303</v>
      </c>
      <c r="F59" s="1" t="s">
        <v>218</v>
      </c>
    </row>
    <row r="60" spans="1:6">
      <c r="A60" s="624">
        <f t="shared" si="0"/>
        <v>332</v>
      </c>
      <c r="B60" s="340" t="s">
        <v>304</v>
      </c>
      <c r="C60" s="340" t="str">
        <f t="shared" ca="1" si="2"/>
        <v>Cidade</v>
      </c>
      <c r="D60" s="340" t="s">
        <v>22</v>
      </c>
      <c r="E60" s="340" t="s">
        <v>220</v>
      </c>
      <c r="F60" s="340" t="s">
        <v>15</v>
      </c>
    </row>
    <row r="61" spans="1:6">
      <c r="A61" s="624">
        <f t="shared" si="0"/>
        <v>333</v>
      </c>
      <c r="B61" s="1" t="s">
        <v>305</v>
      </c>
      <c r="C61" s="1" t="str">
        <f t="shared" ca="1" si="2"/>
        <v>CEP</v>
      </c>
      <c r="D61" s="1" t="s">
        <v>222</v>
      </c>
      <c r="E61" s="1" t="s">
        <v>223</v>
      </c>
      <c r="F61" s="1" t="s">
        <v>224</v>
      </c>
    </row>
    <row r="62" spans="1:6">
      <c r="A62" s="624">
        <f t="shared" si="0"/>
        <v>334</v>
      </c>
      <c r="B62" s="1" t="s">
        <v>306</v>
      </c>
      <c r="C62" s="1" t="str">
        <f t="shared" ca="1" si="2"/>
        <v>Estado</v>
      </c>
      <c r="D62" s="1" t="s">
        <v>226</v>
      </c>
      <c r="E62" s="1" t="s">
        <v>228</v>
      </c>
      <c r="F62" s="1" t="s">
        <v>228</v>
      </c>
    </row>
    <row r="63" spans="1:6">
      <c r="A63" s="624">
        <f t="shared" si="0"/>
        <v>335</v>
      </c>
      <c r="B63" s="340" t="s">
        <v>1591</v>
      </c>
      <c r="C63" s="340" t="str">
        <f t="shared" ca="1" si="2"/>
        <v>Fone</v>
      </c>
      <c r="D63" s="340" t="s">
        <v>230</v>
      </c>
      <c r="E63" s="340" t="s">
        <v>231</v>
      </c>
      <c r="F63" s="340" t="s">
        <v>232</v>
      </c>
    </row>
    <row r="64" spans="1:6">
      <c r="A64" s="624">
        <f t="shared" si="0"/>
        <v>336</v>
      </c>
      <c r="B64" s="1" t="s">
        <v>307</v>
      </c>
      <c r="C64" s="1" t="str">
        <f t="shared" ca="1" si="2"/>
        <v>Fax</v>
      </c>
      <c r="D64" s="1" t="s">
        <v>236</v>
      </c>
      <c r="E64" s="1" t="s">
        <v>236</v>
      </c>
      <c r="F64" s="1" t="s">
        <v>236</v>
      </c>
    </row>
    <row r="65" spans="1:6">
      <c r="A65" s="624">
        <f t="shared" si="0"/>
        <v>337</v>
      </c>
      <c r="B65" s="1" t="s">
        <v>308</v>
      </c>
      <c r="C65" s="1" t="str">
        <f t="shared" ca="1" si="2"/>
        <v>E-mail 1</v>
      </c>
      <c r="D65" s="1" t="s">
        <v>309</v>
      </c>
      <c r="E65" s="1" t="s">
        <v>309</v>
      </c>
      <c r="F65" s="1" t="s">
        <v>309</v>
      </c>
    </row>
    <row r="66" spans="1:6">
      <c r="A66" s="624">
        <f t="shared" si="0"/>
        <v>338</v>
      </c>
      <c r="B66" s="1" t="s">
        <v>310</v>
      </c>
      <c r="C66" s="1" t="str">
        <f t="shared" ca="1" si="2"/>
        <v>E-mail 2</v>
      </c>
      <c r="D66" s="1" t="s">
        <v>311</v>
      </c>
      <c r="E66" s="1" t="s">
        <v>311</v>
      </c>
      <c r="F66" s="1" t="s">
        <v>311</v>
      </c>
    </row>
    <row r="67" spans="1:6">
      <c r="A67" s="624">
        <f t="shared" si="0"/>
        <v>339</v>
      </c>
      <c r="B67" s="1" t="s">
        <v>312</v>
      </c>
      <c r="C67" s="1" t="str">
        <f t="shared" ca="1" si="2"/>
        <v>WebSite</v>
      </c>
      <c r="D67" s="1" t="s">
        <v>313</v>
      </c>
      <c r="E67" s="1" t="s">
        <v>313</v>
      </c>
      <c r="F67" s="1" t="s">
        <v>313</v>
      </c>
    </row>
    <row r="68" spans="1:6">
      <c r="A68" s="624">
        <f t="shared" ref="A68:A131" si="3">IF(RIGHT(B68,8)="_section",(INT(A67/100)+1)*100,A67+1)</f>
        <v>340</v>
      </c>
      <c r="B68" s="1" t="s">
        <v>314</v>
      </c>
      <c r="C68" s="1" t="str">
        <f t="shared" ca="1" si="2"/>
        <v>CNPJ</v>
      </c>
      <c r="D68" s="1" t="s">
        <v>315</v>
      </c>
      <c r="E68" s="1" t="s">
        <v>316</v>
      </c>
      <c r="F68" s="1" t="s">
        <v>317</v>
      </c>
    </row>
    <row r="69" spans="1:6">
      <c r="A69" s="624">
        <f t="shared" si="3"/>
        <v>341</v>
      </c>
      <c r="B69" s="1" t="s">
        <v>318</v>
      </c>
      <c r="C69" s="1" t="str">
        <f t="shared" ca="1" si="2"/>
        <v>I.E.</v>
      </c>
      <c r="D69" s="1" t="s">
        <v>319</v>
      </c>
      <c r="E69" s="1" t="s">
        <v>320</v>
      </c>
      <c r="F69" s="1" t="s">
        <v>320</v>
      </c>
    </row>
    <row r="70" spans="1:6">
      <c r="A70" s="624">
        <f t="shared" si="3"/>
        <v>342</v>
      </c>
      <c r="B70" s="1" t="s">
        <v>321</v>
      </c>
      <c r="C70" s="1" t="str">
        <f t="shared" ca="1" si="2"/>
        <v>I.M.</v>
      </c>
      <c r="D70" s="1" t="s">
        <v>322</v>
      </c>
      <c r="E70" s="1" t="s">
        <v>323</v>
      </c>
      <c r="F70" s="1" t="s">
        <v>324</v>
      </c>
    </row>
    <row r="71" spans="1:6">
      <c r="A71" s="624">
        <f t="shared" si="3"/>
        <v>343</v>
      </c>
      <c r="B71" s="1" t="s">
        <v>325</v>
      </c>
      <c r="C71" s="1" t="str">
        <f t="shared" ca="1" si="2"/>
        <v>Grupo Sangüíneo</v>
      </c>
      <c r="D71" s="1" t="s">
        <v>326</v>
      </c>
      <c r="E71" s="1" t="s">
        <v>327</v>
      </c>
      <c r="F71" s="1" t="s">
        <v>328</v>
      </c>
    </row>
    <row r="72" spans="1:6">
      <c r="A72" s="624">
        <f t="shared" si="3"/>
        <v>344</v>
      </c>
      <c r="B72" s="1" t="s">
        <v>329</v>
      </c>
      <c r="C72" s="1" t="str">
        <f t="shared" ca="1" si="2"/>
        <v>Tipo RH</v>
      </c>
      <c r="D72" s="1" t="s">
        <v>330</v>
      </c>
      <c r="E72" s="1" t="s">
        <v>331</v>
      </c>
      <c r="F72" s="1" t="s">
        <v>332</v>
      </c>
    </row>
    <row r="73" spans="1:6">
      <c r="A73" s="624">
        <f t="shared" si="3"/>
        <v>345</v>
      </c>
      <c r="B73" s="1" t="s">
        <v>333</v>
      </c>
      <c r="C73" s="1" t="str">
        <f t="shared" ca="1" si="2"/>
        <v>Médico</v>
      </c>
      <c r="D73" s="1" t="s">
        <v>334</v>
      </c>
      <c r="E73" s="1" t="s">
        <v>335</v>
      </c>
      <c r="F73" s="1" t="s">
        <v>336</v>
      </c>
    </row>
    <row r="74" spans="1:6">
      <c r="A74" s="624">
        <f t="shared" si="3"/>
        <v>346</v>
      </c>
      <c r="B74" s="1" t="s">
        <v>337</v>
      </c>
      <c r="C74" s="1" t="str">
        <f t="shared" ca="1" si="2"/>
        <v>Celular</v>
      </c>
      <c r="D74" s="1" t="s">
        <v>234</v>
      </c>
      <c r="E74" s="1" t="s">
        <v>235</v>
      </c>
      <c r="F74" s="1" t="s">
        <v>235</v>
      </c>
    </row>
    <row r="75" spans="1:6">
      <c r="A75" s="624">
        <f t="shared" si="3"/>
        <v>347</v>
      </c>
      <c r="B75" s="1" t="s">
        <v>338</v>
      </c>
      <c r="C75" s="1" t="str">
        <f t="shared" ca="1" si="2"/>
        <v>Tel. Consultório</v>
      </c>
      <c r="D75" s="1" t="s">
        <v>339</v>
      </c>
      <c r="E75" s="1" t="s">
        <v>340</v>
      </c>
      <c r="F75" s="1" t="s">
        <v>341</v>
      </c>
    </row>
    <row r="76" spans="1:6">
      <c r="A76" s="624">
        <f t="shared" si="3"/>
        <v>348</v>
      </c>
      <c r="B76" s="1" t="s">
        <v>342</v>
      </c>
      <c r="C76" s="1" t="str">
        <f t="shared" ca="1" si="2"/>
        <v>Tel. Residência</v>
      </c>
      <c r="D76" s="1" t="s">
        <v>343</v>
      </c>
      <c r="E76" s="1" t="s">
        <v>344</v>
      </c>
      <c r="F76" s="1" t="s">
        <v>345</v>
      </c>
    </row>
    <row r="77" spans="1:6">
      <c r="A77" s="624">
        <f t="shared" si="3"/>
        <v>349</v>
      </c>
      <c r="B77" s="1" t="s">
        <v>346</v>
      </c>
      <c r="C77" s="1" t="str">
        <f t="shared" ca="1" si="2"/>
        <v>Plano Saúde</v>
      </c>
      <c r="D77" s="1" t="s">
        <v>347</v>
      </c>
      <c r="E77" s="1" t="s">
        <v>348</v>
      </c>
      <c r="F77" s="1" t="s">
        <v>349</v>
      </c>
    </row>
    <row r="78" spans="1:6">
      <c r="A78" s="624">
        <f t="shared" si="3"/>
        <v>350</v>
      </c>
      <c r="B78" s="1" t="s">
        <v>350</v>
      </c>
      <c r="C78" s="1" t="str">
        <f t="shared" ca="1" si="2"/>
        <v>Fone</v>
      </c>
      <c r="D78" s="1" t="s">
        <v>230</v>
      </c>
      <c r="E78" s="1" t="s">
        <v>231</v>
      </c>
      <c r="F78" s="1" t="s">
        <v>232</v>
      </c>
    </row>
    <row r="79" spans="1:6">
      <c r="A79" s="624">
        <f t="shared" si="3"/>
        <v>351</v>
      </c>
      <c r="B79" s="1" t="s">
        <v>351</v>
      </c>
      <c r="C79" s="1" t="str">
        <f t="shared" ca="1" si="2"/>
        <v>Hospital</v>
      </c>
      <c r="D79" s="1" t="s">
        <v>352</v>
      </c>
      <c r="E79" s="1" t="s">
        <v>352</v>
      </c>
      <c r="F79" s="1" t="s">
        <v>352</v>
      </c>
    </row>
    <row r="80" spans="1:6">
      <c r="A80" s="624">
        <f t="shared" si="3"/>
        <v>352</v>
      </c>
      <c r="B80" s="1" t="s">
        <v>353</v>
      </c>
      <c r="C80" s="1" t="str">
        <f t="shared" ref="C80:C90" ca="1" si="4">OFFSET(C80,0,$C$1)</f>
        <v>Sou alérgico à</v>
      </c>
      <c r="D80" s="1" t="s">
        <v>354</v>
      </c>
      <c r="E80" s="1" t="s">
        <v>355</v>
      </c>
      <c r="F80" s="1" t="s">
        <v>356</v>
      </c>
    </row>
    <row r="81" spans="1:6">
      <c r="A81" s="624">
        <f t="shared" si="3"/>
        <v>353</v>
      </c>
      <c r="B81" s="1" t="s">
        <v>357</v>
      </c>
      <c r="C81" s="1" t="str">
        <f t="shared" ca="1" si="4"/>
        <v>Vacinação contra tétano:</v>
      </c>
      <c r="D81" s="1" t="s">
        <v>358</v>
      </c>
      <c r="E81" s="1" t="s">
        <v>359</v>
      </c>
      <c r="F81" s="1" t="s">
        <v>360</v>
      </c>
    </row>
    <row r="82" spans="1:6">
      <c r="A82" s="624">
        <f t="shared" si="3"/>
        <v>354</v>
      </c>
      <c r="B82" s="1" t="s">
        <v>361</v>
      </c>
      <c r="C82" s="1" t="str">
        <f t="shared" ca="1" si="4"/>
        <v>sim</v>
      </c>
      <c r="D82" s="1" t="s">
        <v>8</v>
      </c>
      <c r="E82" s="1" t="s">
        <v>362</v>
      </c>
      <c r="F82" s="1" t="s">
        <v>56</v>
      </c>
    </row>
    <row r="83" spans="1:6">
      <c r="A83" s="624">
        <f t="shared" si="3"/>
        <v>355</v>
      </c>
      <c r="B83" s="1" t="s">
        <v>363</v>
      </c>
      <c r="C83" s="1" t="str">
        <f t="shared" ca="1" si="4"/>
        <v>não</v>
      </c>
      <c r="D83" s="1" t="s">
        <v>364</v>
      </c>
      <c r="E83" s="1" t="s">
        <v>7</v>
      </c>
      <c r="F83" s="1" t="s">
        <v>57</v>
      </c>
    </row>
    <row r="84" spans="1:6">
      <c r="A84" s="624">
        <f t="shared" si="3"/>
        <v>356</v>
      </c>
      <c r="B84" s="1" t="s">
        <v>365</v>
      </c>
      <c r="C84" s="1" t="str">
        <f t="shared" ca="1" si="4"/>
        <v>Sofro de:</v>
      </c>
      <c r="D84" s="1" t="s">
        <v>366</v>
      </c>
      <c r="E84" s="1" t="s">
        <v>367</v>
      </c>
      <c r="F84" s="1" t="s">
        <v>368</v>
      </c>
    </row>
    <row r="85" spans="1:6">
      <c r="A85" s="624">
        <f t="shared" si="3"/>
        <v>357</v>
      </c>
      <c r="B85" s="1" t="s">
        <v>369</v>
      </c>
      <c r="C85" s="1" t="str">
        <f t="shared" ca="1" si="4"/>
        <v>Coração</v>
      </c>
      <c r="D85" s="1" t="s">
        <v>370</v>
      </c>
      <c r="E85" s="1" t="s">
        <v>371</v>
      </c>
      <c r="F85" s="1" t="s">
        <v>372</v>
      </c>
    </row>
    <row r="86" spans="1:6">
      <c r="A86" s="624">
        <f t="shared" si="3"/>
        <v>358</v>
      </c>
      <c r="B86" s="1" t="s">
        <v>373</v>
      </c>
      <c r="C86" s="1" t="str">
        <f t="shared" ca="1" si="4"/>
        <v>Hemofilia</v>
      </c>
      <c r="D86" s="1" t="s">
        <v>374</v>
      </c>
      <c r="E86" s="1" t="s">
        <v>375</v>
      </c>
      <c r="F86" s="1" t="s">
        <v>375</v>
      </c>
    </row>
    <row r="87" spans="1:6">
      <c r="A87" s="624">
        <f t="shared" si="3"/>
        <v>359</v>
      </c>
      <c r="B87" s="1" t="s">
        <v>376</v>
      </c>
      <c r="C87" s="1" t="str">
        <f t="shared" ca="1" si="4"/>
        <v>Eplepsia</v>
      </c>
      <c r="D87" s="1" t="s">
        <v>377</v>
      </c>
      <c r="E87" s="1" t="s">
        <v>378</v>
      </c>
      <c r="F87" s="1" t="s">
        <v>379</v>
      </c>
    </row>
    <row r="88" spans="1:6">
      <c r="A88" s="624">
        <f t="shared" si="3"/>
        <v>360</v>
      </c>
      <c r="B88" s="1" t="s">
        <v>380</v>
      </c>
      <c r="C88" s="1" t="str">
        <f t="shared" ca="1" si="4"/>
        <v>Diabetes</v>
      </c>
      <c r="D88" s="1" t="s">
        <v>381</v>
      </c>
      <c r="E88" s="1" t="s">
        <v>381</v>
      </c>
      <c r="F88" s="1" t="s">
        <v>381</v>
      </c>
    </row>
    <row r="89" spans="1:6">
      <c r="A89" s="624">
        <f t="shared" si="3"/>
        <v>361</v>
      </c>
      <c r="B89" s="1" t="s">
        <v>382</v>
      </c>
      <c r="C89" s="1" t="str">
        <f t="shared" ca="1" si="4"/>
        <v>Em caso de emergência avisar:</v>
      </c>
      <c r="D89" s="1" t="s">
        <v>383</v>
      </c>
      <c r="E89" s="1" t="s">
        <v>384</v>
      </c>
      <c r="F89" s="1" t="s">
        <v>385</v>
      </c>
    </row>
    <row r="90" spans="1:6">
      <c r="A90" s="624">
        <f t="shared" si="3"/>
        <v>362</v>
      </c>
      <c r="B90" s="1" t="s">
        <v>386</v>
      </c>
      <c r="C90" s="1" t="str">
        <f t="shared" ca="1" si="4"/>
        <v>Nome:</v>
      </c>
      <c r="D90" s="1" t="s">
        <v>387</v>
      </c>
      <c r="E90" s="1" t="s">
        <v>388</v>
      </c>
      <c r="F90" s="1" t="s">
        <v>389</v>
      </c>
    </row>
    <row r="91" spans="1:6">
      <c r="A91" s="624">
        <f t="shared" si="3"/>
        <v>363</v>
      </c>
      <c r="B91" s="1" t="s">
        <v>390</v>
      </c>
      <c r="C91" s="1" t="str">
        <f ca="1">OFFSET(C91,0,$C$1)</f>
        <v>Fone:</v>
      </c>
      <c r="D91" s="1" t="s">
        <v>391</v>
      </c>
      <c r="E91" s="1" t="s">
        <v>392</v>
      </c>
      <c r="F91" s="1" t="s">
        <v>393</v>
      </c>
    </row>
    <row r="92" spans="1:6">
      <c r="A92" s="624">
        <f t="shared" si="3"/>
        <v>364</v>
      </c>
      <c r="B92" s="1" t="s">
        <v>394</v>
      </c>
      <c r="C92" s="1" t="str">
        <f ca="1">OFFSET(C92,0,$C$1)</f>
        <v>Nome:</v>
      </c>
      <c r="D92" s="1" t="s">
        <v>387</v>
      </c>
      <c r="E92" s="1" t="s">
        <v>388</v>
      </c>
      <c r="F92" s="1" t="s">
        <v>389</v>
      </c>
    </row>
    <row r="93" spans="1:6">
      <c r="A93" s="624">
        <f t="shared" si="3"/>
        <v>365</v>
      </c>
      <c r="B93" s="1" t="s">
        <v>395</v>
      </c>
      <c r="C93" s="1" t="str">
        <f ca="1">OFFSET(C93,0,$C$1)</f>
        <v>Fone:</v>
      </c>
      <c r="D93" s="1" t="s">
        <v>391</v>
      </c>
      <c r="E93" s="1" t="s">
        <v>392</v>
      </c>
      <c r="F93" s="1" t="s">
        <v>393</v>
      </c>
    </row>
    <row r="94" spans="1:6">
      <c r="A94" s="624">
        <f t="shared" si="3"/>
        <v>400</v>
      </c>
      <c r="B94" s="337" t="s">
        <v>396</v>
      </c>
      <c r="C94" s="337" t="str">
        <f t="shared" ref="C94:C156" ca="1" si="5">OFFSET(C94,0,$C$1)</f>
        <v>Feriados</v>
      </c>
      <c r="D94" s="337" t="s">
        <v>397</v>
      </c>
      <c r="E94" s="337" t="s">
        <v>128</v>
      </c>
      <c r="F94" s="337" t="s">
        <v>129</v>
      </c>
    </row>
    <row r="95" spans="1:6">
      <c r="A95" s="624">
        <f t="shared" si="3"/>
        <v>401</v>
      </c>
      <c r="B95" s="339" t="s">
        <v>398</v>
      </c>
      <c r="C95" s="339" t="str">
        <f t="shared" ca="1" si="5"/>
        <v>Feriados</v>
      </c>
      <c r="D95" s="339" t="s">
        <v>397</v>
      </c>
      <c r="E95" s="339" t="s">
        <v>399</v>
      </c>
      <c r="F95" s="339" t="s">
        <v>129</v>
      </c>
    </row>
    <row r="96" spans="1:6">
      <c r="A96" s="624">
        <f t="shared" si="3"/>
        <v>402</v>
      </c>
      <c r="B96" s="1" t="s">
        <v>400</v>
      </c>
      <c r="C96" s="1" t="str">
        <f t="shared" ca="1" si="5"/>
        <v>FERIADOS, COMEMORAÇÕES E ANIVERSÁRIOS</v>
      </c>
      <c r="D96" s="1" t="s">
        <v>401</v>
      </c>
      <c r="E96" s="1" t="s">
        <v>402</v>
      </c>
      <c r="F96" s="1" t="s">
        <v>403</v>
      </c>
    </row>
    <row r="97" spans="1:6">
      <c r="A97" s="624">
        <f t="shared" si="3"/>
        <v>403</v>
      </c>
      <c r="B97" s="1" t="s">
        <v>404</v>
      </c>
      <c r="C97" s="1" t="str">
        <f t="shared" ca="1" si="5"/>
        <v>AUXILIAR PÁSCOA</v>
      </c>
      <c r="D97" s="1" t="s">
        <v>405</v>
      </c>
      <c r="E97" s="1" t="s">
        <v>406</v>
      </c>
      <c r="F97" s="1" t="s">
        <v>407</v>
      </c>
    </row>
    <row r="98" spans="1:6">
      <c r="A98" s="624">
        <f t="shared" si="3"/>
        <v>404</v>
      </c>
      <c r="B98" s="1" t="s">
        <v>408</v>
      </c>
      <c r="C98" s="1" t="str">
        <f t="shared" ca="1" si="5"/>
        <v>FIXOS</v>
      </c>
      <c r="D98" s="1" t="s">
        <v>409</v>
      </c>
      <c r="E98" s="1" t="s">
        <v>410</v>
      </c>
      <c r="F98" s="1" t="s">
        <v>411</v>
      </c>
    </row>
    <row r="99" spans="1:6">
      <c r="A99" s="624">
        <f t="shared" si="3"/>
        <v>405</v>
      </c>
      <c r="B99" s="1" t="s">
        <v>412</v>
      </c>
      <c r="C99" s="1" t="str">
        <f t="shared" ca="1" si="5"/>
        <v>MÓVEIS COM A PÁSCOA</v>
      </c>
      <c r="D99" s="1" t="s">
        <v>413</v>
      </c>
      <c r="E99" s="1" t="s">
        <v>414</v>
      </c>
      <c r="F99" s="1" t="s">
        <v>415</v>
      </c>
    </row>
    <row r="100" spans="1:6">
      <c r="A100" s="624">
        <f t="shared" si="3"/>
        <v>406</v>
      </c>
      <c r="B100" s="1" t="s">
        <v>416</v>
      </c>
      <c r="C100" s="1" t="str">
        <f t="shared" ca="1" si="5"/>
        <v>MÓVEIS - CERTO DIA DA SEMANA DE CERTO MÊS</v>
      </c>
      <c r="D100" s="1" t="s">
        <v>417</v>
      </c>
      <c r="E100" s="1" t="s">
        <v>418</v>
      </c>
      <c r="F100" s="1" t="s">
        <v>419</v>
      </c>
    </row>
    <row r="101" spans="1:6">
      <c r="A101" s="624">
        <f t="shared" si="3"/>
        <v>407</v>
      </c>
      <c r="B101" s="1" t="s">
        <v>420</v>
      </c>
      <c r="C101" s="1" t="str">
        <f t="shared" ca="1" si="5"/>
        <v>ESTAÇÕES DO ANO</v>
      </c>
      <c r="D101" s="1" t="s">
        <v>421</v>
      </c>
      <c r="E101" s="1" t="s">
        <v>422</v>
      </c>
      <c r="F101" s="1" t="s">
        <v>423</v>
      </c>
    </row>
    <row r="102" spans="1:6">
      <c r="A102" s="624">
        <f t="shared" si="3"/>
        <v>408</v>
      </c>
      <c r="B102" s="1" t="s">
        <v>424</v>
      </c>
      <c r="C102" s="1" t="str">
        <f t="shared" ca="1" si="5"/>
        <v>AUXILIAR DIA DA SEMANA</v>
      </c>
      <c r="D102" s="1" t="s">
        <v>425</v>
      </c>
      <c r="E102" s="1" t="s">
        <v>426</v>
      </c>
      <c r="F102" s="1" t="s">
        <v>427</v>
      </c>
    </row>
    <row r="103" spans="1:6">
      <c r="A103" s="624">
        <f t="shared" si="3"/>
        <v>409</v>
      </c>
      <c r="B103" s="1" t="s">
        <v>428</v>
      </c>
      <c r="C103" s="1" t="str">
        <f t="shared" ca="1" si="5"/>
        <v>Dia</v>
      </c>
      <c r="D103" s="1" t="s">
        <v>429</v>
      </c>
      <c r="E103" s="1" t="s">
        <v>430</v>
      </c>
      <c r="F103" s="1" t="s">
        <v>431</v>
      </c>
    </row>
    <row r="104" spans="1:6">
      <c r="A104" s="624">
        <f t="shared" si="3"/>
        <v>410</v>
      </c>
      <c r="B104" s="1" t="s">
        <v>432</v>
      </c>
      <c r="C104" s="1" t="str">
        <f t="shared" ca="1" si="5"/>
        <v>Mês</v>
      </c>
      <c r="D104" s="1" t="s">
        <v>433</v>
      </c>
      <c r="E104" s="1" t="s">
        <v>434</v>
      </c>
      <c r="F104" s="1" t="s">
        <v>435</v>
      </c>
    </row>
    <row r="105" spans="1:6">
      <c r="A105" s="624">
        <f t="shared" si="3"/>
        <v>411</v>
      </c>
      <c r="B105" s="1" t="s">
        <v>436</v>
      </c>
      <c r="C105" s="1" t="str">
        <f t="shared" ca="1" si="5"/>
        <v>Data</v>
      </c>
      <c r="D105" s="1" t="s">
        <v>437</v>
      </c>
      <c r="E105" s="1" t="s">
        <v>438</v>
      </c>
      <c r="F105" s="1" t="s">
        <v>439</v>
      </c>
    </row>
    <row r="106" spans="1:6">
      <c r="A106" s="624">
        <f t="shared" si="3"/>
        <v>412</v>
      </c>
      <c r="B106" s="1" t="s">
        <v>440</v>
      </c>
      <c r="C106" s="1" t="str">
        <f t="shared" ca="1" si="5"/>
        <v>Nome</v>
      </c>
      <c r="D106" s="1" t="s">
        <v>212</v>
      </c>
      <c r="E106" s="1" t="s">
        <v>213</v>
      </c>
      <c r="F106" s="1" t="s">
        <v>214</v>
      </c>
    </row>
    <row r="107" spans="1:6">
      <c r="A107" s="624">
        <f t="shared" si="3"/>
        <v>413</v>
      </c>
      <c r="B107" s="1" t="s">
        <v>441</v>
      </c>
      <c r="C107" s="1" t="str">
        <f t="shared" ca="1" si="5"/>
        <v>Dia Sem.</v>
      </c>
      <c r="D107" s="1" t="s">
        <v>442</v>
      </c>
      <c r="E107" s="1" t="s">
        <v>443</v>
      </c>
      <c r="F107" s="1" t="s">
        <v>444</v>
      </c>
    </row>
    <row r="108" spans="1:6">
      <c r="A108" s="624">
        <f t="shared" si="3"/>
        <v>414</v>
      </c>
      <c r="B108" s="1" t="s">
        <v>445</v>
      </c>
      <c r="C108" s="1" t="str">
        <f t="shared" ca="1" si="5"/>
        <v>Tipo</v>
      </c>
      <c r="D108" s="1" t="s">
        <v>446</v>
      </c>
      <c r="E108" s="1" t="s">
        <v>447</v>
      </c>
      <c r="F108" s="1" t="s">
        <v>447</v>
      </c>
    </row>
    <row r="109" spans="1:6">
      <c r="A109" s="624">
        <f t="shared" si="3"/>
        <v>415</v>
      </c>
      <c r="B109" s="1" t="s">
        <v>448</v>
      </c>
      <c r="C109" s="1" t="str">
        <f t="shared" ca="1" si="5"/>
        <v>Feriado</v>
      </c>
      <c r="D109" s="1" t="s">
        <v>449</v>
      </c>
      <c r="E109" s="1" t="s">
        <v>450</v>
      </c>
      <c r="F109" s="1" t="s">
        <v>450</v>
      </c>
    </row>
    <row r="110" spans="1:6">
      <c r="A110" s="624">
        <f t="shared" si="3"/>
        <v>416</v>
      </c>
      <c r="B110" s="1" t="s">
        <v>451</v>
      </c>
      <c r="C110" s="1" t="str">
        <f t="shared" ca="1" si="5"/>
        <v>Evento</v>
      </c>
      <c r="D110" s="1" t="s">
        <v>452</v>
      </c>
      <c r="E110" s="1" t="s">
        <v>453</v>
      </c>
      <c r="F110" s="1" t="s">
        <v>453</v>
      </c>
    </row>
    <row r="111" spans="1:6">
      <c r="A111" s="624">
        <f t="shared" si="3"/>
        <v>417</v>
      </c>
      <c r="B111" s="1" t="s">
        <v>454</v>
      </c>
      <c r="C111" s="1" t="str">
        <f t="shared" ca="1" si="5"/>
        <v>Domingo</v>
      </c>
      <c r="D111" s="1" t="s">
        <v>54</v>
      </c>
      <c r="E111" s="1" t="s">
        <v>55</v>
      </c>
      <c r="F111" s="1" t="s">
        <v>55</v>
      </c>
    </row>
    <row r="112" spans="1:6">
      <c r="A112" s="624">
        <f t="shared" si="3"/>
        <v>418</v>
      </c>
      <c r="B112" s="1" t="s">
        <v>455</v>
      </c>
      <c r="C112" s="1" t="str">
        <f t="shared" ca="1" si="5"/>
        <v>Segunda</v>
      </c>
      <c r="D112" s="1" t="s">
        <v>36</v>
      </c>
      <c r="E112" s="1" t="s">
        <v>37</v>
      </c>
      <c r="F112" s="1" t="s">
        <v>38</v>
      </c>
    </row>
    <row r="113" spans="1:6">
      <c r="A113" s="624">
        <f t="shared" si="3"/>
        <v>419</v>
      </c>
      <c r="B113" s="1" t="s">
        <v>456</v>
      </c>
      <c r="C113" s="1" t="str">
        <f t="shared" ca="1" si="5"/>
        <v>Terça</v>
      </c>
      <c r="D113" s="1" t="s">
        <v>39</v>
      </c>
      <c r="E113" s="1" t="s">
        <v>40</v>
      </c>
      <c r="F113" s="1" t="s">
        <v>41</v>
      </c>
    </row>
    <row r="114" spans="1:6">
      <c r="A114" s="624">
        <f t="shared" si="3"/>
        <v>420</v>
      </c>
      <c r="B114" s="1" t="s">
        <v>457</v>
      </c>
      <c r="C114" s="1" t="str">
        <f t="shared" ca="1" si="5"/>
        <v>Quarta</v>
      </c>
      <c r="D114" s="1" t="s">
        <v>42</v>
      </c>
      <c r="E114" s="1" t="s">
        <v>43</v>
      </c>
      <c r="F114" s="1" t="s">
        <v>44</v>
      </c>
    </row>
    <row r="115" spans="1:6">
      <c r="A115" s="624">
        <f t="shared" si="3"/>
        <v>421</v>
      </c>
      <c r="B115" s="1" t="s">
        <v>458</v>
      </c>
      <c r="C115" s="1" t="str">
        <f t="shared" ca="1" si="5"/>
        <v>Quinta</v>
      </c>
      <c r="D115" s="1" t="s">
        <v>45</v>
      </c>
      <c r="E115" s="1" t="s">
        <v>46</v>
      </c>
      <c r="F115" s="1" t="s">
        <v>47</v>
      </c>
    </row>
    <row r="116" spans="1:6">
      <c r="A116" s="624">
        <f t="shared" si="3"/>
        <v>422</v>
      </c>
      <c r="B116" s="1" t="s">
        <v>459</v>
      </c>
      <c r="C116" s="1" t="str">
        <f t="shared" ca="1" si="5"/>
        <v>Sexta</v>
      </c>
      <c r="D116" s="1" t="s">
        <v>48</v>
      </c>
      <c r="E116" s="1" t="s">
        <v>49</v>
      </c>
      <c r="F116" s="1" t="s">
        <v>50</v>
      </c>
    </row>
    <row r="117" spans="1:6">
      <c r="A117" s="624">
        <f t="shared" si="3"/>
        <v>423</v>
      </c>
      <c r="B117" s="1" t="s">
        <v>460</v>
      </c>
      <c r="C117" s="1" t="str">
        <f t="shared" ca="1" si="5"/>
        <v>Sábado</v>
      </c>
      <c r="D117" s="1" t="s">
        <v>51</v>
      </c>
      <c r="E117" s="1" t="s">
        <v>52</v>
      </c>
      <c r="F117" s="1" t="s">
        <v>53</v>
      </c>
    </row>
    <row r="118" spans="1:6">
      <c r="A118" s="624">
        <f t="shared" si="3"/>
        <v>424</v>
      </c>
      <c r="B118" s="1" t="s">
        <v>461</v>
      </c>
      <c r="C118" s="1" t="str">
        <f t="shared" ca="1" si="5"/>
        <v>Outono</v>
      </c>
      <c r="D118" s="1" t="s">
        <v>462</v>
      </c>
      <c r="E118" s="1" t="s">
        <v>463</v>
      </c>
      <c r="F118" s="1" t="s">
        <v>464</v>
      </c>
    </row>
    <row r="119" spans="1:6">
      <c r="A119" s="624">
        <f t="shared" si="3"/>
        <v>425</v>
      </c>
      <c r="B119" s="1" t="s">
        <v>465</v>
      </c>
      <c r="C119" s="1" t="str">
        <f t="shared" ca="1" si="5"/>
        <v>Inverno</v>
      </c>
      <c r="D119" s="1" t="s">
        <v>466</v>
      </c>
      <c r="E119" s="1" t="s">
        <v>467</v>
      </c>
      <c r="F119" s="1" t="s">
        <v>468</v>
      </c>
    </row>
    <row r="120" spans="1:6">
      <c r="A120" s="624">
        <f t="shared" si="3"/>
        <v>426</v>
      </c>
      <c r="B120" s="1" t="s">
        <v>469</v>
      </c>
      <c r="C120" s="1" t="str">
        <f t="shared" ca="1" si="5"/>
        <v>Primavera</v>
      </c>
      <c r="D120" s="1" t="s">
        <v>470</v>
      </c>
      <c r="E120" s="1" t="s">
        <v>471</v>
      </c>
      <c r="F120" s="1" t="s">
        <v>471</v>
      </c>
    </row>
    <row r="121" spans="1:6">
      <c r="A121" s="624">
        <f t="shared" si="3"/>
        <v>427</v>
      </c>
      <c r="B121" s="1" t="s">
        <v>472</v>
      </c>
      <c r="C121" s="1" t="str">
        <f t="shared" ca="1" si="5"/>
        <v>Verão</v>
      </c>
      <c r="D121" s="1" t="s">
        <v>473</v>
      </c>
      <c r="E121" s="1" t="s">
        <v>474</v>
      </c>
      <c r="F121" s="1" t="s">
        <v>475</v>
      </c>
    </row>
    <row r="122" spans="1:6">
      <c r="A122" s="624">
        <f t="shared" si="3"/>
        <v>428</v>
      </c>
      <c r="B122" s="1" t="s">
        <v>1656</v>
      </c>
      <c r="C122" s="1" t="str">
        <f t="shared" ca="1" si="5"/>
        <v>Halloween</v>
      </c>
      <c r="D122" s="1" t="s">
        <v>476</v>
      </c>
      <c r="E122" s="1" t="s">
        <v>476</v>
      </c>
      <c r="F122" s="1" t="s">
        <v>476</v>
      </c>
    </row>
    <row r="123" spans="1:6">
      <c r="A123" s="624">
        <f t="shared" si="3"/>
        <v>429</v>
      </c>
      <c r="B123" s="336" t="s">
        <v>1664</v>
      </c>
      <c r="C123" s="1" t="str">
        <f t="shared" ca="1" si="5"/>
        <v>Todos os Santos</v>
      </c>
      <c r="D123" s="1" t="s">
        <v>477</v>
      </c>
      <c r="E123" s="1" t="s">
        <v>477</v>
      </c>
      <c r="F123" s="1" t="s">
        <v>478</v>
      </c>
    </row>
    <row r="124" spans="1:6">
      <c r="A124" s="624">
        <f t="shared" si="3"/>
        <v>430</v>
      </c>
      <c r="B124" s="336" t="s">
        <v>1665</v>
      </c>
      <c r="C124" s="1" t="str">
        <f t="shared" ca="1" si="5"/>
        <v>Finados</v>
      </c>
      <c r="D124" s="1" t="s">
        <v>479</v>
      </c>
      <c r="E124" s="1" t="s">
        <v>479</v>
      </c>
      <c r="F124" s="1" t="s">
        <v>480</v>
      </c>
    </row>
    <row r="125" spans="1:6">
      <c r="A125" s="624">
        <f t="shared" si="3"/>
        <v>431</v>
      </c>
      <c r="B125" s="1" t="s">
        <v>1657</v>
      </c>
      <c r="C125" s="1" t="str">
        <f t="shared" ca="1" si="5"/>
        <v>Advento</v>
      </c>
      <c r="D125" s="1" t="s">
        <v>481</v>
      </c>
      <c r="E125" s="1" t="s">
        <v>481</v>
      </c>
      <c r="F125" s="1" t="s">
        <v>482</v>
      </c>
    </row>
    <row r="126" spans="1:6">
      <c r="A126" s="624">
        <f t="shared" si="3"/>
        <v>432</v>
      </c>
      <c r="B126" s="1" t="s">
        <v>1658</v>
      </c>
      <c r="C126" s="1" t="str">
        <f t="shared" ca="1" si="5"/>
        <v>Natal</v>
      </c>
      <c r="D126" s="1" t="s">
        <v>483</v>
      </c>
      <c r="E126" s="1" t="s">
        <v>483</v>
      </c>
      <c r="F126" s="1" t="s">
        <v>484</v>
      </c>
    </row>
    <row r="127" spans="1:6">
      <c r="A127" s="624">
        <f t="shared" si="3"/>
        <v>433</v>
      </c>
      <c r="B127" s="1" t="s">
        <v>1659</v>
      </c>
      <c r="C127" s="1" t="str">
        <f t="shared" ca="1" si="5"/>
        <v>Santos Inocentes</v>
      </c>
      <c r="D127" s="1" t="s">
        <v>485</v>
      </c>
      <c r="E127" s="1" t="s">
        <v>485</v>
      </c>
      <c r="F127" s="1" t="s">
        <v>486</v>
      </c>
    </row>
    <row r="128" spans="1:6">
      <c r="A128" s="624">
        <f t="shared" si="3"/>
        <v>434</v>
      </c>
      <c r="B128" s="1" t="s">
        <v>1660</v>
      </c>
      <c r="C128" s="1" t="str">
        <f t="shared" ca="1" si="5"/>
        <v>Epifania</v>
      </c>
      <c r="D128" s="1" t="s">
        <v>487</v>
      </c>
      <c r="E128" s="1" t="s">
        <v>487</v>
      </c>
      <c r="F128" s="1" t="s">
        <v>488</v>
      </c>
    </row>
    <row r="129" spans="1:6">
      <c r="A129" s="624">
        <f t="shared" si="3"/>
        <v>435</v>
      </c>
      <c r="B129" s="1" t="s">
        <v>1661</v>
      </c>
      <c r="C129" s="1" t="str">
        <f t="shared" ca="1" si="5"/>
        <v>Candelária</v>
      </c>
      <c r="D129" s="1" t="s">
        <v>489</v>
      </c>
      <c r="E129" s="1" t="s">
        <v>489</v>
      </c>
      <c r="F129" s="1" t="s">
        <v>490</v>
      </c>
    </row>
    <row r="130" spans="1:6">
      <c r="A130" s="624">
        <f t="shared" si="3"/>
        <v>436</v>
      </c>
      <c r="B130" s="336" t="s">
        <v>1666</v>
      </c>
      <c r="C130" s="1" t="str">
        <f t="shared" ca="1" si="5"/>
        <v>Domingo de Ramos</v>
      </c>
      <c r="D130" s="1" t="s">
        <v>491</v>
      </c>
      <c r="E130" s="1" t="s">
        <v>492</v>
      </c>
      <c r="F130" s="1" t="s">
        <v>493</v>
      </c>
    </row>
    <row r="131" spans="1:6">
      <c r="A131" s="624">
        <f t="shared" si="3"/>
        <v>437</v>
      </c>
      <c r="B131" s="1" t="s">
        <v>1662</v>
      </c>
      <c r="C131" s="1" t="str">
        <f t="shared" ca="1" si="5"/>
        <v>Carnaval</v>
      </c>
      <c r="D131" s="1" t="s">
        <v>494</v>
      </c>
      <c r="E131" s="1" t="s">
        <v>494</v>
      </c>
      <c r="F131" s="1" t="s">
        <v>495</v>
      </c>
    </row>
    <row r="132" spans="1:6">
      <c r="A132" s="624">
        <f t="shared" ref="A132:A195" si="6">IF(RIGHT(B132,8)="_section",(INT(A131/100)+1)*100,A131+1)</f>
        <v>438</v>
      </c>
      <c r="B132" s="336" t="s">
        <v>1667</v>
      </c>
      <c r="C132" s="1" t="str">
        <f t="shared" ca="1" si="5"/>
        <v>Quarta-feira de Cinzas</v>
      </c>
      <c r="D132" s="1" t="s">
        <v>496</v>
      </c>
      <c r="E132" s="1" t="s">
        <v>496</v>
      </c>
      <c r="F132" s="1" t="s">
        <v>497</v>
      </c>
    </row>
    <row r="133" spans="1:6">
      <c r="A133" s="624">
        <f t="shared" si="6"/>
        <v>439</v>
      </c>
      <c r="B133" s="336" t="s">
        <v>1668</v>
      </c>
      <c r="C133" s="1" t="str">
        <f t="shared" ca="1" si="5"/>
        <v>Quinta-feira Santa</v>
      </c>
      <c r="D133" s="1" t="s">
        <v>498</v>
      </c>
      <c r="E133" s="1" t="s">
        <v>498</v>
      </c>
      <c r="F133" s="1" t="s">
        <v>499</v>
      </c>
    </row>
    <row r="134" spans="1:6">
      <c r="A134" s="624">
        <f t="shared" si="6"/>
        <v>440</v>
      </c>
      <c r="B134" s="336" t="s">
        <v>1669</v>
      </c>
      <c r="C134" s="1" t="str">
        <f t="shared" ca="1" si="5"/>
        <v>Paixão de Cristo</v>
      </c>
      <c r="D134" s="1" t="s">
        <v>500</v>
      </c>
      <c r="E134" s="1" t="s">
        <v>500</v>
      </c>
      <c r="F134" s="1" t="s">
        <v>501</v>
      </c>
    </row>
    <row r="135" spans="1:6">
      <c r="A135" s="624">
        <f t="shared" si="6"/>
        <v>441</v>
      </c>
      <c r="B135" s="336" t="s">
        <v>1670</v>
      </c>
      <c r="C135" s="1" t="str">
        <f t="shared" ca="1" si="5"/>
        <v>Sábado de Aleluia</v>
      </c>
      <c r="D135" s="1" t="s">
        <v>502</v>
      </c>
      <c r="E135" s="1" t="s">
        <v>502</v>
      </c>
      <c r="F135" s="1" t="s">
        <v>503</v>
      </c>
    </row>
    <row r="136" spans="1:6">
      <c r="A136" s="624">
        <f t="shared" si="6"/>
        <v>442</v>
      </c>
      <c r="B136" s="1" t="s">
        <v>1663</v>
      </c>
      <c r="C136" s="1" t="str">
        <f t="shared" ca="1" si="5"/>
        <v>Páscoa</v>
      </c>
      <c r="D136" s="1" t="s">
        <v>504</v>
      </c>
      <c r="E136" s="1" t="s">
        <v>504</v>
      </c>
      <c r="F136" s="1" t="s">
        <v>505</v>
      </c>
    </row>
    <row r="137" spans="1:6">
      <c r="A137" s="624">
        <f t="shared" si="6"/>
        <v>443</v>
      </c>
      <c r="B137" s="336" t="s">
        <v>1671</v>
      </c>
      <c r="C137" s="1" t="str">
        <f t="shared" ca="1" si="5"/>
        <v>Segunda-feira de Páscoa</v>
      </c>
      <c r="D137" s="1" t="s">
        <v>506</v>
      </c>
      <c r="E137" s="1" t="s">
        <v>506</v>
      </c>
      <c r="F137" s="1" t="s">
        <v>507</v>
      </c>
    </row>
    <row r="138" spans="1:6">
      <c r="A138" s="624">
        <f t="shared" si="6"/>
        <v>444</v>
      </c>
      <c r="B138" s="336" t="s">
        <v>1672</v>
      </c>
      <c r="C138" s="1" t="str">
        <f t="shared" ca="1" si="5"/>
        <v>Ascensão de Jesus</v>
      </c>
      <c r="D138" s="1" t="s">
        <v>508</v>
      </c>
      <c r="E138" s="1" t="s">
        <v>508</v>
      </c>
      <c r="F138" s="1" t="s">
        <v>509</v>
      </c>
    </row>
    <row r="139" spans="1:6">
      <c r="A139" s="624">
        <f t="shared" si="6"/>
        <v>445</v>
      </c>
      <c r="B139" s="336" t="s">
        <v>1673</v>
      </c>
      <c r="C139" s="1" t="str">
        <f t="shared" ca="1" si="5"/>
        <v>Pentecostes</v>
      </c>
      <c r="D139" s="1" t="s">
        <v>510</v>
      </c>
      <c r="E139" s="1" t="s">
        <v>510</v>
      </c>
      <c r="F139" s="1" t="s">
        <v>511</v>
      </c>
    </row>
    <row r="140" spans="1:6">
      <c r="A140" s="624">
        <f t="shared" si="6"/>
        <v>446</v>
      </c>
      <c r="B140" s="336" t="s">
        <v>1674</v>
      </c>
      <c r="C140" s="1" t="str">
        <f t="shared" ca="1" si="5"/>
        <v>Trindade</v>
      </c>
      <c r="D140" s="1" t="s">
        <v>512</v>
      </c>
      <c r="E140" s="1" t="s">
        <v>512</v>
      </c>
      <c r="F140" s="1" t="s">
        <v>513</v>
      </c>
    </row>
    <row r="141" spans="1:6">
      <c r="A141" s="624">
        <f t="shared" si="6"/>
        <v>447</v>
      </c>
      <c r="B141" s="336" t="s">
        <v>1675</v>
      </c>
      <c r="C141" s="1" t="str">
        <f t="shared" ca="1" si="5"/>
        <v>Corpus Christi</v>
      </c>
      <c r="D141" s="1" t="s">
        <v>514</v>
      </c>
      <c r="E141" s="1" t="s">
        <v>514</v>
      </c>
      <c r="F141" s="1" t="s">
        <v>514</v>
      </c>
    </row>
    <row r="142" spans="1:6">
      <c r="A142" s="624">
        <f t="shared" si="6"/>
        <v>448</v>
      </c>
      <c r="B142" s="336" t="s">
        <v>1676</v>
      </c>
      <c r="C142" s="1" t="str">
        <f t="shared" ca="1" si="5"/>
        <v>Ascensão de Maria</v>
      </c>
      <c r="D142" s="1" t="s">
        <v>515</v>
      </c>
      <c r="E142" s="1" t="s">
        <v>515</v>
      </c>
      <c r="F142" s="1" t="s">
        <v>516</v>
      </c>
    </row>
    <row r="143" spans="1:6">
      <c r="A143" s="624">
        <f t="shared" si="6"/>
        <v>449</v>
      </c>
      <c r="B143" s="336" t="s">
        <v>1677</v>
      </c>
      <c r="C143" s="1" t="str">
        <f t="shared" ca="1" si="5"/>
        <v>Réveillon</v>
      </c>
      <c r="D143" s="1" t="s">
        <v>517</v>
      </c>
      <c r="E143" s="1" t="s">
        <v>517</v>
      </c>
      <c r="F143" s="1" t="s">
        <v>518</v>
      </c>
    </row>
    <row r="144" spans="1:6">
      <c r="A144" s="624">
        <f t="shared" si="6"/>
        <v>500</v>
      </c>
      <c r="B144" s="337" t="s">
        <v>519</v>
      </c>
      <c r="C144" s="337" t="str">
        <f t="shared" ca="1" si="5"/>
        <v>Calendário</v>
      </c>
      <c r="D144" s="337" t="s">
        <v>12</v>
      </c>
      <c r="E144" s="337" t="s">
        <v>520</v>
      </c>
      <c r="F144" s="337" t="s">
        <v>521</v>
      </c>
    </row>
    <row r="145" spans="1:6">
      <c r="A145" s="624">
        <f t="shared" si="6"/>
        <v>501</v>
      </c>
      <c r="B145" s="339" t="s">
        <v>522</v>
      </c>
      <c r="C145" s="339" t="str">
        <f t="shared" ca="1" si="5"/>
        <v>Calendario</v>
      </c>
      <c r="D145" s="339" t="s">
        <v>12</v>
      </c>
      <c r="E145" s="339" t="s">
        <v>520</v>
      </c>
      <c r="F145" s="339" t="s">
        <v>520</v>
      </c>
    </row>
    <row r="146" spans="1:6">
      <c r="A146" s="624">
        <f t="shared" si="6"/>
        <v>502</v>
      </c>
      <c r="B146" s="1" t="s">
        <v>523</v>
      </c>
      <c r="C146" s="1" t="str">
        <f t="shared" ca="1" si="5"/>
        <v>Calendário</v>
      </c>
      <c r="D146" s="1" t="s">
        <v>12</v>
      </c>
      <c r="E146" s="1" t="s">
        <v>520</v>
      </c>
      <c r="F146" s="1" t="s">
        <v>521</v>
      </c>
    </row>
    <row r="147" spans="1:6">
      <c r="A147" s="624">
        <f t="shared" si="6"/>
        <v>503</v>
      </c>
      <c r="B147" s="1" t="s">
        <v>1592</v>
      </c>
      <c r="C147" s="1" t="str">
        <f t="shared" ca="1" si="5"/>
        <v>Janeiro</v>
      </c>
      <c r="D147" s="1" t="s">
        <v>524</v>
      </c>
      <c r="E147" s="1" t="s">
        <v>525</v>
      </c>
      <c r="F147" s="1" t="s">
        <v>526</v>
      </c>
    </row>
    <row r="148" spans="1:6">
      <c r="A148" s="624">
        <f t="shared" si="6"/>
        <v>504</v>
      </c>
      <c r="B148" s="336" t="s">
        <v>1593</v>
      </c>
      <c r="C148" s="1" t="str">
        <f t="shared" ca="1" si="5"/>
        <v>Fevereiro</v>
      </c>
      <c r="D148" s="1" t="s">
        <v>527</v>
      </c>
      <c r="E148" s="1" t="s">
        <v>528</v>
      </c>
      <c r="F148" s="1" t="s">
        <v>529</v>
      </c>
    </row>
    <row r="149" spans="1:6">
      <c r="A149" s="624">
        <f t="shared" si="6"/>
        <v>505</v>
      </c>
      <c r="B149" s="336" t="s">
        <v>1594</v>
      </c>
      <c r="C149" s="1" t="str">
        <f t="shared" ca="1" si="5"/>
        <v>Março</v>
      </c>
      <c r="D149" s="1" t="s">
        <v>530</v>
      </c>
      <c r="E149" s="1" t="s">
        <v>531</v>
      </c>
      <c r="F149" s="1" t="s">
        <v>532</v>
      </c>
    </row>
    <row r="150" spans="1:6">
      <c r="A150" s="624">
        <f t="shared" si="6"/>
        <v>506</v>
      </c>
      <c r="B150" s="336" t="s">
        <v>1595</v>
      </c>
      <c r="C150" s="1" t="str">
        <f t="shared" ca="1" si="5"/>
        <v>Abril</v>
      </c>
      <c r="D150" s="1" t="s">
        <v>533</v>
      </c>
      <c r="E150" s="1" t="s">
        <v>534</v>
      </c>
      <c r="F150" s="1" t="s">
        <v>534</v>
      </c>
    </row>
    <row r="151" spans="1:6">
      <c r="A151" s="624">
        <f t="shared" si="6"/>
        <v>507</v>
      </c>
      <c r="B151" s="336" t="s">
        <v>1596</v>
      </c>
      <c r="C151" s="1" t="str">
        <f t="shared" ca="1" si="5"/>
        <v>Maio</v>
      </c>
      <c r="D151" s="1" t="s">
        <v>535</v>
      </c>
      <c r="E151" s="1" t="s">
        <v>536</v>
      </c>
      <c r="F151" s="1" t="s">
        <v>537</v>
      </c>
    </row>
    <row r="152" spans="1:6">
      <c r="A152" s="624">
        <f t="shared" si="6"/>
        <v>508</v>
      </c>
      <c r="B152" s="336" t="s">
        <v>1597</v>
      </c>
      <c r="C152" s="1" t="str">
        <f t="shared" ca="1" si="5"/>
        <v>Junho</v>
      </c>
      <c r="D152" s="1" t="s">
        <v>538</v>
      </c>
      <c r="E152" s="1" t="s">
        <v>539</v>
      </c>
      <c r="F152" s="1" t="s">
        <v>540</v>
      </c>
    </row>
    <row r="153" spans="1:6">
      <c r="A153" s="624">
        <f t="shared" si="6"/>
        <v>509</v>
      </c>
      <c r="B153" s="336" t="s">
        <v>1598</v>
      </c>
      <c r="C153" s="1" t="str">
        <f t="shared" ca="1" si="5"/>
        <v>Julho</v>
      </c>
      <c r="D153" s="1" t="s">
        <v>541</v>
      </c>
      <c r="E153" s="1" t="s">
        <v>542</v>
      </c>
      <c r="F153" s="1" t="s">
        <v>543</v>
      </c>
    </row>
    <row r="154" spans="1:6">
      <c r="A154" s="624">
        <f t="shared" si="6"/>
        <v>510</v>
      </c>
      <c r="B154" s="336" t="s">
        <v>1599</v>
      </c>
      <c r="C154" s="1" t="str">
        <f t="shared" ca="1" si="5"/>
        <v>Agosto</v>
      </c>
      <c r="D154" s="1" t="s">
        <v>544</v>
      </c>
      <c r="E154" s="1" t="s">
        <v>545</v>
      </c>
      <c r="F154" s="1" t="s">
        <v>545</v>
      </c>
    </row>
    <row r="155" spans="1:6">
      <c r="A155" s="624">
        <f t="shared" si="6"/>
        <v>511</v>
      </c>
      <c r="B155" s="336" t="s">
        <v>1600</v>
      </c>
      <c r="C155" s="1" t="str">
        <f t="shared" ca="1" si="5"/>
        <v>Setembro</v>
      </c>
      <c r="D155" s="1" t="s">
        <v>546</v>
      </c>
      <c r="E155" s="1" t="s">
        <v>547</v>
      </c>
      <c r="F155" s="1" t="s">
        <v>548</v>
      </c>
    </row>
    <row r="156" spans="1:6">
      <c r="A156" s="624">
        <f t="shared" si="6"/>
        <v>512</v>
      </c>
      <c r="B156" s="336" t="s">
        <v>1601</v>
      </c>
      <c r="C156" s="1" t="str">
        <f t="shared" ca="1" si="5"/>
        <v>Outubro</v>
      </c>
      <c r="D156" s="1" t="s">
        <v>549</v>
      </c>
      <c r="E156" s="1" t="s">
        <v>550</v>
      </c>
      <c r="F156" s="1" t="s">
        <v>551</v>
      </c>
    </row>
    <row r="157" spans="1:6">
      <c r="A157" s="624">
        <f t="shared" si="6"/>
        <v>513</v>
      </c>
      <c r="B157" s="336" t="s">
        <v>1602</v>
      </c>
      <c r="C157" s="1" t="str">
        <f t="shared" ref="C157:C225" ca="1" si="7">OFFSET(C157,0,$C$1)</f>
        <v>Novembro</v>
      </c>
      <c r="D157" s="1" t="s">
        <v>552</v>
      </c>
      <c r="E157" s="1" t="s">
        <v>553</v>
      </c>
      <c r="F157" s="1" t="s">
        <v>554</v>
      </c>
    </row>
    <row r="158" spans="1:6">
      <c r="A158" s="624">
        <f t="shared" si="6"/>
        <v>514</v>
      </c>
      <c r="B158" s="336" t="s">
        <v>1603</v>
      </c>
      <c r="C158" s="1" t="str">
        <f t="shared" ca="1" si="7"/>
        <v>Dezembro</v>
      </c>
      <c r="D158" s="1" t="s">
        <v>555</v>
      </c>
      <c r="E158" s="1" t="s">
        <v>556</v>
      </c>
      <c r="F158" s="1" t="s">
        <v>557</v>
      </c>
    </row>
    <row r="159" spans="1:6">
      <c r="A159" s="624">
        <f t="shared" si="6"/>
        <v>515</v>
      </c>
      <c r="B159" s="340" t="s">
        <v>1604</v>
      </c>
      <c r="C159" s="1" t="str">
        <f t="shared" ref="C159:C165" ca="1" si="8">OFFSET(C159,0,$C$1)</f>
        <v>D</v>
      </c>
      <c r="D159" s="1" t="s">
        <v>2</v>
      </c>
      <c r="E159" s="1" t="s">
        <v>580</v>
      </c>
      <c r="F159" s="1" t="s">
        <v>581</v>
      </c>
    </row>
    <row r="160" spans="1:6">
      <c r="A160" s="624">
        <f t="shared" si="6"/>
        <v>516</v>
      </c>
      <c r="B160" s="340" t="s">
        <v>1605</v>
      </c>
      <c r="C160" s="1" t="str">
        <f t="shared" ca="1" si="8"/>
        <v>S</v>
      </c>
      <c r="D160" s="1" t="s">
        <v>3</v>
      </c>
      <c r="E160" s="1" t="s">
        <v>582</v>
      </c>
      <c r="F160" s="1" t="s">
        <v>583</v>
      </c>
    </row>
    <row r="161" spans="1:6">
      <c r="A161" s="624">
        <f t="shared" si="6"/>
        <v>517</v>
      </c>
      <c r="B161" s="340" t="s">
        <v>1606</v>
      </c>
      <c r="C161" s="1" t="str">
        <f t="shared" ca="1" si="8"/>
        <v>T</v>
      </c>
      <c r="D161" s="1" t="s">
        <v>4</v>
      </c>
      <c r="E161" s="1" t="s">
        <v>584</v>
      </c>
      <c r="F161" s="1" t="s">
        <v>585</v>
      </c>
    </row>
    <row r="162" spans="1:6">
      <c r="A162" s="624">
        <f t="shared" si="6"/>
        <v>518</v>
      </c>
      <c r="B162" s="340" t="s">
        <v>1607</v>
      </c>
      <c r="C162" s="1" t="str">
        <f t="shared" ca="1" si="8"/>
        <v>Q</v>
      </c>
      <c r="D162" s="1" t="s">
        <v>5</v>
      </c>
      <c r="E162" s="1" t="s">
        <v>586</v>
      </c>
      <c r="F162" s="1" t="s">
        <v>587</v>
      </c>
    </row>
    <row r="163" spans="1:6">
      <c r="A163" s="624">
        <f t="shared" si="6"/>
        <v>519</v>
      </c>
      <c r="B163" s="340" t="s">
        <v>1608</v>
      </c>
      <c r="C163" s="1" t="str">
        <f t="shared" ca="1" si="8"/>
        <v>Q</v>
      </c>
      <c r="D163" s="1" t="s">
        <v>6</v>
      </c>
      <c r="E163" s="1" t="s">
        <v>588</v>
      </c>
      <c r="F163" s="1" t="s">
        <v>587</v>
      </c>
    </row>
    <row r="164" spans="1:6">
      <c r="A164" s="624">
        <f t="shared" si="6"/>
        <v>520</v>
      </c>
      <c r="B164" s="340" t="s">
        <v>1609</v>
      </c>
      <c r="C164" s="1" t="str">
        <f t="shared" ca="1" si="8"/>
        <v>S</v>
      </c>
      <c r="D164" s="1" t="s">
        <v>0</v>
      </c>
      <c r="E164" s="1" t="s">
        <v>589</v>
      </c>
      <c r="F164" s="1" t="s">
        <v>583</v>
      </c>
    </row>
    <row r="165" spans="1:6">
      <c r="A165" s="624">
        <f t="shared" si="6"/>
        <v>521</v>
      </c>
      <c r="B165" s="340" t="s">
        <v>1610</v>
      </c>
      <c r="C165" s="1" t="str">
        <f t="shared" ca="1" si="8"/>
        <v>S</v>
      </c>
      <c r="D165" s="1" t="s">
        <v>1</v>
      </c>
      <c r="E165" s="1" t="s">
        <v>1</v>
      </c>
      <c r="F165" s="1" t="s">
        <v>583</v>
      </c>
    </row>
    <row r="166" spans="1:6">
      <c r="A166" s="624">
        <f t="shared" si="6"/>
        <v>522</v>
      </c>
      <c r="B166" s="1" t="s">
        <v>1611</v>
      </c>
      <c r="C166" s="1" t="str">
        <f t="shared" ca="1" si="7"/>
        <v>Advaita Acarya - Aparec.</v>
      </c>
      <c r="D166" s="1" t="s">
        <v>1505</v>
      </c>
      <c r="E166" s="1" t="s">
        <v>1492</v>
      </c>
      <c r="F166" s="1" t="s">
        <v>1492</v>
      </c>
    </row>
    <row r="167" spans="1:6">
      <c r="A167" s="624">
        <f t="shared" si="6"/>
        <v>523</v>
      </c>
      <c r="B167" s="1" t="s">
        <v>1612</v>
      </c>
      <c r="C167" s="1" t="str">
        <f t="shared" ca="1" si="7"/>
        <v>Senhor Balarama - Aparec.</v>
      </c>
      <c r="D167" s="1" t="s">
        <v>1506</v>
      </c>
      <c r="E167" s="1" t="s">
        <v>1497</v>
      </c>
      <c r="F167" s="1" t="s">
        <v>1497</v>
      </c>
    </row>
    <row r="168" spans="1:6">
      <c r="A168" s="624">
        <f t="shared" si="6"/>
        <v>524</v>
      </c>
      <c r="B168" s="1" t="s">
        <v>1613</v>
      </c>
      <c r="C168" s="1" t="str">
        <f t="shared" ca="1" si="7"/>
        <v>Bhagavad-gita - Advento</v>
      </c>
      <c r="D168" s="1" t="s">
        <v>75</v>
      </c>
      <c r="E168" s="1" t="s">
        <v>76</v>
      </c>
      <c r="F168" s="1" t="s">
        <v>76</v>
      </c>
    </row>
    <row r="169" spans="1:6">
      <c r="A169" s="624">
        <f t="shared" si="6"/>
        <v>525</v>
      </c>
      <c r="B169" s="1" t="s">
        <v>1614</v>
      </c>
      <c r="C169" s="1" t="str">
        <f t="shared" ca="1" si="7"/>
        <v>Srila Bhaktisiddhanta - Ap.</v>
      </c>
      <c r="D169" s="1" t="s">
        <v>1507</v>
      </c>
      <c r="E169" s="1" t="s">
        <v>1495</v>
      </c>
      <c r="F169" s="1" t="s">
        <v>1495</v>
      </c>
    </row>
    <row r="170" spans="1:6">
      <c r="A170" s="624">
        <f t="shared" si="6"/>
        <v>526</v>
      </c>
      <c r="B170" s="1" t="s">
        <v>1615</v>
      </c>
      <c r="C170" s="1" t="str">
        <f t="shared" ca="1" si="7"/>
        <v>Bhaktivinoda Thakura - Ap.</v>
      </c>
      <c r="D170" s="1" t="s">
        <v>1508</v>
      </c>
      <c r="E170" s="1" t="s">
        <v>1490</v>
      </c>
      <c r="F170" s="1" t="s">
        <v>1490</v>
      </c>
    </row>
    <row r="171" spans="1:6">
      <c r="A171" s="624">
        <f t="shared" si="6"/>
        <v>527</v>
      </c>
      <c r="B171" s="1" t="s">
        <v>1616</v>
      </c>
      <c r="C171" s="1" t="str">
        <f t="shared" ca="1" si="7"/>
        <v>Gaura Purnima</v>
      </c>
      <c r="D171" s="1" t="s">
        <v>637</v>
      </c>
      <c r="E171" s="1" t="s">
        <v>637</v>
      </c>
      <c r="F171" s="1" t="s">
        <v>637</v>
      </c>
    </row>
    <row r="172" spans="1:6">
      <c r="A172" s="624">
        <f t="shared" si="6"/>
        <v>528</v>
      </c>
      <c r="B172" s="1" t="s">
        <v>1617</v>
      </c>
      <c r="C172" s="1" t="str">
        <f t="shared" ca="1" si="7"/>
        <v>Dipa dana, Dipavali</v>
      </c>
      <c r="D172" s="1" t="s">
        <v>638</v>
      </c>
      <c r="E172" s="1" t="s">
        <v>638</v>
      </c>
      <c r="F172" s="1" t="s">
        <v>638</v>
      </c>
    </row>
    <row r="173" spans="1:6">
      <c r="A173" s="624">
        <f t="shared" si="6"/>
        <v>529</v>
      </c>
      <c r="B173" s="1" t="s">
        <v>1618</v>
      </c>
      <c r="C173" s="1" t="str">
        <f t="shared" ca="1" si="7"/>
        <v>Gadadhara Pandita - Ap.</v>
      </c>
      <c r="D173" s="1" t="s">
        <v>1509</v>
      </c>
      <c r="E173" s="1" t="s">
        <v>1502</v>
      </c>
      <c r="F173" s="1" t="s">
        <v>1502</v>
      </c>
    </row>
    <row r="174" spans="1:6">
      <c r="A174" s="624">
        <f t="shared" si="6"/>
        <v>530</v>
      </c>
      <c r="B174" s="1" t="s">
        <v>1619</v>
      </c>
      <c r="C174" s="1" t="str">
        <f t="shared" ca="1" si="7"/>
        <v>Srila Gaura Kisora - Desap.</v>
      </c>
      <c r="D174" s="1" t="s">
        <v>1510</v>
      </c>
      <c r="E174" s="1" t="s">
        <v>1501</v>
      </c>
      <c r="F174" s="1" t="s">
        <v>1501</v>
      </c>
    </row>
    <row r="175" spans="1:6">
      <c r="A175" s="624">
        <f t="shared" si="6"/>
        <v>531</v>
      </c>
      <c r="B175" s="1" t="s">
        <v>1620</v>
      </c>
      <c r="C175" s="1" t="str">
        <f t="shared" ca="1" si="7"/>
        <v>Gopala Bhatta G. - Apar.</v>
      </c>
      <c r="D175" s="1" t="s">
        <v>1511</v>
      </c>
      <c r="E175" s="1" t="s">
        <v>1489</v>
      </c>
      <c r="F175" s="1" t="s">
        <v>1489</v>
      </c>
    </row>
    <row r="176" spans="1:6">
      <c r="A176" s="624">
        <f t="shared" si="6"/>
        <v>532</v>
      </c>
      <c r="B176" s="1" t="s">
        <v>1621</v>
      </c>
      <c r="C176" s="1" t="str">
        <f t="shared" ca="1" si="7"/>
        <v>Govardhana Puja</v>
      </c>
      <c r="D176" s="1" t="s">
        <v>639</v>
      </c>
      <c r="E176" s="1" t="s">
        <v>639</v>
      </c>
      <c r="F176" s="1" t="s">
        <v>639</v>
      </c>
    </row>
    <row r="177" spans="1:6">
      <c r="A177" s="624">
        <f t="shared" si="6"/>
        <v>533</v>
      </c>
      <c r="B177" s="1" t="s">
        <v>1622</v>
      </c>
      <c r="C177" s="1" t="str">
        <f t="shared" ca="1" si="7"/>
        <v>Gundica Marjana</v>
      </c>
      <c r="D177" s="1" t="s">
        <v>9</v>
      </c>
      <c r="E177" s="1" t="s">
        <v>9</v>
      </c>
      <c r="F177" s="1" t="s">
        <v>9</v>
      </c>
    </row>
    <row r="178" spans="1:6">
      <c r="A178" s="624">
        <f t="shared" si="6"/>
        <v>534</v>
      </c>
      <c r="B178" s="1" t="s">
        <v>1623</v>
      </c>
      <c r="C178" s="1" t="str">
        <f t="shared" ca="1" si="7"/>
        <v>ISKCON - fundação em NY</v>
      </c>
      <c r="D178" s="1" t="s">
        <v>1512</v>
      </c>
      <c r="E178" s="1" t="s">
        <v>71</v>
      </c>
      <c r="F178" s="1" t="s">
        <v>71</v>
      </c>
    </row>
    <row r="179" spans="1:6">
      <c r="A179" s="624">
        <f t="shared" si="6"/>
        <v>535</v>
      </c>
      <c r="B179" s="1" t="s">
        <v>1624</v>
      </c>
      <c r="C179" s="1" t="str">
        <f t="shared" ca="1" si="7"/>
        <v>Jhulana Yatra começa</v>
      </c>
      <c r="D179" s="1" t="s">
        <v>1513</v>
      </c>
      <c r="E179" s="1" t="s">
        <v>635</v>
      </c>
      <c r="F179" s="1" t="s">
        <v>635</v>
      </c>
    </row>
    <row r="180" spans="1:6">
      <c r="A180" s="624">
        <f t="shared" si="6"/>
        <v>536</v>
      </c>
      <c r="B180" s="1" t="s">
        <v>1625</v>
      </c>
      <c r="C180" s="1" t="str">
        <f t="shared" ca="1" si="7"/>
        <v>Jiva Gosvami - Aparec.</v>
      </c>
      <c r="D180" s="1" t="s">
        <v>1514</v>
      </c>
      <c r="E180" s="1" t="s">
        <v>1488</v>
      </c>
      <c r="F180" s="1" t="s">
        <v>1488</v>
      </c>
    </row>
    <row r="181" spans="1:6">
      <c r="A181" s="624">
        <f t="shared" si="6"/>
        <v>537</v>
      </c>
      <c r="B181" s="1" t="s">
        <v>1626</v>
      </c>
      <c r="C181" s="1" t="str">
        <f t="shared" ca="1" si="7"/>
        <v>Sri Krsna Janmastami</v>
      </c>
      <c r="D181" s="1" t="s">
        <v>641</v>
      </c>
      <c r="E181" s="1" t="s">
        <v>641</v>
      </c>
      <c r="F181" s="1" t="s">
        <v>641</v>
      </c>
    </row>
    <row r="182" spans="1:6">
      <c r="A182" s="624">
        <f t="shared" si="6"/>
        <v>538</v>
      </c>
      <c r="B182" s="1" t="s">
        <v>1627</v>
      </c>
      <c r="C182" s="1" t="str">
        <f t="shared" ca="1" si="7"/>
        <v>Nityananda Trayodasi</v>
      </c>
      <c r="D182" s="1" t="s">
        <v>633</v>
      </c>
      <c r="E182" s="1" t="s">
        <v>633</v>
      </c>
      <c r="F182" s="1" t="s">
        <v>633</v>
      </c>
    </row>
    <row r="183" spans="1:6">
      <c r="A183" s="624">
        <f t="shared" si="6"/>
        <v>539</v>
      </c>
      <c r="B183" s="1" t="s">
        <v>1628</v>
      </c>
      <c r="C183" s="1" t="str">
        <f t="shared" ca="1" si="7"/>
        <v>Nrsimha Caturdasi</v>
      </c>
      <c r="D183" s="1" t="s">
        <v>646</v>
      </c>
      <c r="E183" s="1" t="s">
        <v>646</v>
      </c>
      <c r="F183" s="1" t="s">
        <v>646</v>
      </c>
    </row>
    <row r="184" spans="1:6">
      <c r="A184" s="624">
        <f t="shared" si="6"/>
        <v>540</v>
      </c>
      <c r="B184" s="1" t="s">
        <v>1629</v>
      </c>
      <c r="C184" s="1" t="str">
        <f t="shared" ca="1" si="7"/>
        <v>Srila Prabhupada - Aparec.</v>
      </c>
      <c r="D184" s="1" t="s">
        <v>1515</v>
      </c>
      <c r="E184" s="1" t="s">
        <v>1500</v>
      </c>
      <c r="F184" s="1" t="s">
        <v>1500</v>
      </c>
    </row>
    <row r="185" spans="1:6">
      <c r="A185" s="624">
        <f t="shared" si="6"/>
        <v>541</v>
      </c>
      <c r="B185" s="1" t="s">
        <v>1630</v>
      </c>
      <c r="C185" s="1" t="str">
        <f t="shared" ca="1" si="7"/>
        <v>Srila Prabhupada - Desap.</v>
      </c>
      <c r="D185" s="1" t="s">
        <v>1516</v>
      </c>
      <c r="E185" s="1" t="s">
        <v>1499</v>
      </c>
      <c r="F185" s="1" t="s">
        <v>1499</v>
      </c>
    </row>
    <row r="186" spans="1:6">
      <c r="A186" s="624">
        <f t="shared" si="6"/>
        <v>542</v>
      </c>
      <c r="B186" s="1" t="s">
        <v>1631</v>
      </c>
      <c r="C186" s="1" t="str">
        <f t="shared" ca="1" si="7"/>
        <v>Prabhupada - aceita sannyasa</v>
      </c>
      <c r="D186" s="1" t="s">
        <v>1517</v>
      </c>
      <c r="E186" s="1" t="s">
        <v>72</v>
      </c>
      <c r="F186" s="1" t="s">
        <v>72</v>
      </c>
    </row>
    <row r="187" spans="1:6">
      <c r="A187" s="624">
        <f t="shared" si="6"/>
        <v>543</v>
      </c>
      <c r="B187" s="1" t="s">
        <v>1632</v>
      </c>
      <c r="C187" s="1" t="str">
        <f t="shared" ca="1" si="7"/>
        <v>Prabhupada - chega aos EUA</v>
      </c>
      <c r="D187" s="1" t="s">
        <v>1518</v>
      </c>
      <c r="E187" s="1" t="s">
        <v>73</v>
      </c>
      <c r="F187" s="1" t="s">
        <v>73</v>
      </c>
    </row>
    <row r="188" spans="1:6">
      <c r="A188" s="624">
        <f t="shared" si="6"/>
        <v>544</v>
      </c>
      <c r="B188" s="1" t="s">
        <v>1633</v>
      </c>
      <c r="C188" s="1" t="str">
        <f t="shared" ca="1" si="7"/>
        <v>Prabhupada - ida para os EUA</v>
      </c>
      <c r="D188" s="1" t="s">
        <v>1519</v>
      </c>
      <c r="E188" s="1" t="s">
        <v>1427</v>
      </c>
      <c r="F188" s="1" t="s">
        <v>1528</v>
      </c>
    </row>
    <row r="189" spans="1:6">
      <c r="A189" s="624">
        <f t="shared" si="6"/>
        <v>545</v>
      </c>
      <c r="B189" s="1" t="s">
        <v>1634</v>
      </c>
      <c r="C189" s="1" t="str">
        <f t="shared" ca="1" si="7"/>
        <v>Radha Kunda - Aparecimento</v>
      </c>
      <c r="D189" s="1" t="s">
        <v>1520</v>
      </c>
      <c r="E189" s="1" t="s">
        <v>74</v>
      </c>
      <c r="F189" s="1" t="s">
        <v>74</v>
      </c>
    </row>
    <row r="190" spans="1:6">
      <c r="A190" s="624">
        <f t="shared" si="6"/>
        <v>546</v>
      </c>
      <c r="B190" s="1" t="s">
        <v>1635</v>
      </c>
      <c r="C190" s="1" t="str">
        <f t="shared" ca="1" si="7"/>
        <v>Radhastami</v>
      </c>
      <c r="D190" s="1" t="s">
        <v>644</v>
      </c>
      <c r="E190" s="1" t="s">
        <v>644</v>
      </c>
      <c r="F190" s="1" t="s">
        <v>644</v>
      </c>
    </row>
    <row r="191" spans="1:6">
      <c r="A191" s="624">
        <f t="shared" si="6"/>
        <v>547</v>
      </c>
      <c r="B191" s="1" t="s">
        <v>1636</v>
      </c>
      <c r="C191" s="1" t="str">
        <f t="shared" ca="1" si="7"/>
        <v>Raghunatha Bhatta G. - Des.</v>
      </c>
      <c r="D191" s="1" t="s">
        <v>1521</v>
      </c>
      <c r="E191" s="1" t="s">
        <v>1494</v>
      </c>
      <c r="F191" s="1" t="s">
        <v>1494</v>
      </c>
    </row>
    <row r="192" spans="1:6">
      <c r="A192" s="624">
        <f t="shared" si="6"/>
        <v>548</v>
      </c>
      <c r="B192" s="1" t="s">
        <v>1637</v>
      </c>
      <c r="C192" s="1" t="str">
        <f t="shared" ca="1" si="7"/>
        <v>Raghunatha Dasa G. - Ap.</v>
      </c>
      <c r="D192" s="1" t="s">
        <v>35</v>
      </c>
      <c r="E192" s="1" t="s">
        <v>1491</v>
      </c>
      <c r="F192" s="1" t="s">
        <v>1491</v>
      </c>
    </row>
    <row r="193" spans="1:6">
      <c r="A193" s="624">
        <f t="shared" si="6"/>
        <v>549</v>
      </c>
      <c r="B193" s="1" t="s">
        <v>1638</v>
      </c>
      <c r="C193" s="1" t="str">
        <f t="shared" ca="1" si="7"/>
        <v>Rama Navami</v>
      </c>
      <c r="D193" s="1" t="s">
        <v>640</v>
      </c>
      <c r="E193" s="1" t="s">
        <v>640</v>
      </c>
      <c r="F193" s="1" t="s">
        <v>640</v>
      </c>
    </row>
    <row r="194" spans="1:6">
      <c r="A194" s="624">
        <f t="shared" si="6"/>
        <v>550</v>
      </c>
      <c r="B194" s="1" t="s">
        <v>1639</v>
      </c>
      <c r="C194" s="1" t="str">
        <f t="shared" ca="1" si="7"/>
        <v>Ramacandra Vijayotsava</v>
      </c>
      <c r="D194" s="1" t="s">
        <v>632</v>
      </c>
      <c r="E194" s="1" t="s">
        <v>632</v>
      </c>
      <c r="F194" s="1" t="s">
        <v>632</v>
      </c>
    </row>
    <row r="195" spans="1:6">
      <c r="A195" s="624">
        <f t="shared" si="6"/>
        <v>551</v>
      </c>
      <c r="B195" s="1" t="s">
        <v>1640</v>
      </c>
      <c r="C195" s="1" t="str">
        <f t="shared" ca="1" si="7"/>
        <v>Ratha Yatra</v>
      </c>
      <c r="D195" s="1" t="s">
        <v>10</v>
      </c>
      <c r="E195" s="1" t="s">
        <v>10</v>
      </c>
      <c r="F195" s="1" t="s">
        <v>10</v>
      </c>
    </row>
    <row r="196" spans="1:6">
      <c r="A196" s="624">
        <f t="shared" ref="A196:A259" si="9">IF(RIGHT(B196,8)="_section",(INT(A195/100)+1)*100,A195+1)</f>
        <v>552</v>
      </c>
      <c r="B196" s="1" t="s">
        <v>1641</v>
      </c>
      <c r="C196" s="1" t="str">
        <f t="shared" ca="1" si="7"/>
        <v>Rupa Gosvami - Desap.</v>
      </c>
      <c r="D196" s="1" t="s">
        <v>1522</v>
      </c>
      <c r="E196" s="1" t="s">
        <v>1496</v>
      </c>
      <c r="F196" s="1" t="s">
        <v>1496</v>
      </c>
    </row>
    <row r="197" spans="1:6">
      <c r="A197" s="624">
        <f t="shared" si="9"/>
        <v>553</v>
      </c>
      <c r="B197" s="1" t="s">
        <v>1642</v>
      </c>
      <c r="C197" s="1" t="str">
        <f t="shared" ca="1" si="7"/>
        <v>Sanatana Gosvami - Des.</v>
      </c>
      <c r="D197" s="1" t="s">
        <v>1523</v>
      </c>
      <c r="E197" s="1" t="s">
        <v>1493</v>
      </c>
      <c r="F197" s="1" t="s">
        <v>1493</v>
      </c>
    </row>
    <row r="198" spans="1:6">
      <c r="A198" s="624">
        <f t="shared" si="9"/>
        <v>554</v>
      </c>
      <c r="B198" s="1" t="s">
        <v>1643</v>
      </c>
      <c r="C198" s="1" t="str">
        <f t="shared" ca="1" si="7"/>
        <v>Sita Devi (Sri Rama) - Ap.</v>
      </c>
      <c r="D198" s="1" t="s">
        <v>1524</v>
      </c>
      <c r="E198" s="1" t="s">
        <v>1504</v>
      </c>
      <c r="F198" s="1" t="s">
        <v>1525</v>
      </c>
    </row>
    <row r="199" spans="1:6">
      <c r="A199" s="624">
        <f t="shared" si="9"/>
        <v>555</v>
      </c>
      <c r="B199" s="1" t="s">
        <v>1644</v>
      </c>
      <c r="C199" s="1" t="str">
        <f t="shared" ca="1" si="7"/>
        <v>Sita Thakurani(Sri Advaita)-Ap.</v>
      </c>
      <c r="D199" s="1" t="s">
        <v>1526</v>
      </c>
      <c r="E199" s="1" t="s">
        <v>1503</v>
      </c>
      <c r="F199" s="1" t="s">
        <v>1529</v>
      </c>
    </row>
    <row r="200" spans="1:6">
      <c r="A200" s="624">
        <f t="shared" si="9"/>
        <v>556</v>
      </c>
      <c r="B200" s="1" t="s">
        <v>1645</v>
      </c>
      <c r="C200" s="1" t="str">
        <f t="shared" ca="1" si="7"/>
        <v>Snana Yatra</v>
      </c>
      <c r="D200" s="1" t="s">
        <v>630</v>
      </c>
      <c r="E200" s="1" t="s">
        <v>630</v>
      </c>
      <c r="F200" s="1" t="s">
        <v>630</v>
      </c>
    </row>
    <row r="201" spans="1:6">
      <c r="A201" s="624">
        <f t="shared" si="9"/>
        <v>557</v>
      </c>
      <c r="B201" s="1" t="s">
        <v>1646</v>
      </c>
      <c r="C201" s="1" t="str">
        <f t="shared" ca="1" si="7"/>
        <v>Sri Balarama Rasayatra</v>
      </c>
      <c r="D201" s="1" t="s">
        <v>642</v>
      </c>
      <c r="E201" s="1" t="s">
        <v>642</v>
      </c>
      <c r="F201" s="1" t="s">
        <v>642</v>
      </c>
    </row>
    <row r="202" spans="1:6">
      <c r="A202" s="624">
        <f t="shared" si="9"/>
        <v>558</v>
      </c>
      <c r="B202" s="1" t="s">
        <v>1647</v>
      </c>
      <c r="C202" s="1" t="str">
        <f t="shared" ca="1" si="7"/>
        <v>Sri Krsna Madhura Utsava</v>
      </c>
      <c r="D202" s="1" t="s">
        <v>634</v>
      </c>
      <c r="E202" s="1" t="s">
        <v>634</v>
      </c>
      <c r="F202" s="1" t="s">
        <v>634</v>
      </c>
    </row>
    <row r="203" spans="1:6">
      <c r="A203" s="624">
        <f t="shared" si="9"/>
        <v>559</v>
      </c>
      <c r="B203" s="1" t="s">
        <v>1648</v>
      </c>
      <c r="C203" s="1" t="str">
        <f t="shared" ca="1" si="7"/>
        <v>Sri Krsna Pusya Abhiseka</v>
      </c>
      <c r="D203" s="1" t="s">
        <v>628</v>
      </c>
      <c r="E203" s="1" t="s">
        <v>628</v>
      </c>
      <c r="F203" s="1" t="s">
        <v>628</v>
      </c>
    </row>
    <row r="204" spans="1:6">
      <c r="A204" s="624">
        <f t="shared" si="9"/>
        <v>560</v>
      </c>
      <c r="B204" s="1" t="s">
        <v>1649</v>
      </c>
      <c r="C204" s="1" t="str">
        <f t="shared" ca="1" si="7"/>
        <v>Sri Krsna Rasayatra</v>
      </c>
      <c r="D204" s="1" t="s">
        <v>643</v>
      </c>
      <c r="E204" s="1" t="s">
        <v>643</v>
      </c>
      <c r="F204" s="1" t="s">
        <v>643</v>
      </c>
    </row>
    <row r="205" spans="1:6">
      <c r="A205" s="624">
        <f t="shared" si="9"/>
        <v>561</v>
      </c>
      <c r="B205" s="1" t="s">
        <v>1650</v>
      </c>
      <c r="C205" s="1" t="str">
        <f t="shared" ca="1" si="7"/>
        <v>Sri Krsna Saradiya Rasayatra</v>
      </c>
      <c r="D205" s="1" t="s">
        <v>636</v>
      </c>
      <c r="E205" s="1" t="s">
        <v>636</v>
      </c>
      <c r="F205" s="1" t="s">
        <v>636</v>
      </c>
    </row>
    <row r="206" spans="1:6">
      <c r="A206" s="624">
        <f t="shared" si="9"/>
        <v>562</v>
      </c>
      <c r="B206" s="1" t="s">
        <v>1651</v>
      </c>
      <c r="C206" s="1" t="str">
        <f t="shared" ca="1" si="7"/>
        <v>Srivasa Pandita - Aparec.</v>
      </c>
      <c r="D206" s="1" t="s">
        <v>1527</v>
      </c>
      <c r="E206" s="1" t="s">
        <v>1498</v>
      </c>
      <c r="F206" s="1" t="s">
        <v>1498</v>
      </c>
    </row>
    <row r="207" spans="1:6">
      <c r="A207" s="624">
        <f t="shared" si="9"/>
        <v>563</v>
      </c>
      <c r="B207" s="1" t="s">
        <v>1652</v>
      </c>
      <c r="C207" s="1" t="str">
        <f t="shared" ca="1" si="7"/>
        <v>Pandava Nirjala Ekadasi</v>
      </c>
      <c r="D207" s="1" t="s">
        <v>629</v>
      </c>
      <c r="E207" s="1" t="s">
        <v>629</v>
      </c>
      <c r="F207" s="1" t="s">
        <v>629</v>
      </c>
    </row>
    <row r="208" spans="1:6">
      <c r="A208" s="624">
        <f t="shared" si="9"/>
        <v>564</v>
      </c>
      <c r="B208" s="1" t="s">
        <v>1653</v>
      </c>
      <c r="C208" s="1" t="str">
        <f t="shared" ca="1" si="7"/>
        <v>Tulasi-Saligrama Vivaha</v>
      </c>
      <c r="D208" s="1" t="s">
        <v>645</v>
      </c>
      <c r="E208" s="1" t="s">
        <v>645</v>
      </c>
      <c r="F208" s="1" t="s">
        <v>645</v>
      </c>
    </row>
    <row r="209" spans="1:6">
      <c r="A209" s="624">
        <f t="shared" si="9"/>
        <v>565</v>
      </c>
      <c r="B209" s="1" t="s">
        <v>1654</v>
      </c>
      <c r="C209" s="1" t="str">
        <f t="shared" ca="1" si="7"/>
        <v>Sri Vamana Dvadasi</v>
      </c>
      <c r="D209" s="1" t="s">
        <v>647</v>
      </c>
      <c r="E209" s="1" t="s">
        <v>647</v>
      </c>
      <c r="F209" s="1" t="s">
        <v>647</v>
      </c>
    </row>
    <row r="210" spans="1:6">
      <c r="A210" s="624">
        <f t="shared" si="9"/>
        <v>566</v>
      </c>
      <c r="B210" s="1" t="s">
        <v>1655</v>
      </c>
      <c r="C210" s="1" t="str">
        <f t="shared" ca="1" si="7"/>
        <v>Varaha Dvadasi</v>
      </c>
      <c r="D210" s="1" t="s">
        <v>631</v>
      </c>
      <c r="E210" s="1" t="s">
        <v>631</v>
      </c>
      <c r="F210" s="1" t="s">
        <v>631</v>
      </c>
    </row>
    <row r="211" spans="1:6">
      <c r="A211" s="624">
        <f t="shared" si="9"/>
        <v>600</v>
      </c>
      <c r="B211" s="337" t="s">
        <v>558</v>
      </c>
      <c r="C211" s="337" t="str">
        <f t="shared" ca="1" si="7"/>
        <v>Mensal</v>
      </c>
      <c r="D211" s="337" t="s">
        <v>143</v>
      </c>
      <c r="E211" s="337" t="s">
        <v>144</v>
      </c>
      <c r="F211" s="337" t="s">
        <v>145</v>
      </c>
    </row>
    <row r="212" spans="1:6">
      <c r="A212" s="624">
        <f t="shared" si="9"/>
        <v>601</v>
      </c>
      <c r="B212" s="337" t="s">
        <v>559</v>
      </c>
      <c r="C212" s="337" t="str">
        <f t="shared" ca="1" si="7"/>
        <v>Mensal</v>
      </c>
      <c r="D212" s="337" t="s">
        <v>143</v>
      </c>
      <c r="E212" s="337" t="s">
        <v>144</v>
      </c>
      <c r="F212" s="337" t="s">
        <v>145</v>
      </c>
    </row>
    <row r="213" spans="1:6">
      <c r="A213" s="624">
        <f t="shared" si="9"/>
        <v>602</v>
      </c>
      <c r="B213" s="1" t="s">
        <v>560</v>
      </c>
      <c r="C213" s="1" t="str">
        <f t="shared" ca="1" si="7"/>
        <v>PLANEJAMENTO MENSAL</v>
      </c>
      <c r="D213" s="1" t="s">
        <v>561</v>
      </c>
      <c r="E213" s="1" t="s">
        <v>562</v>
      </c>
      <c r="F213" s="1" t="s">
        <v>563</v>
      </c>
    </row>
    <row r="214" spans="1:6">
      <c r="A214" s="624">
        <f t="shared" si="9"/>
        <v>603</v>
      </c>
      <c r="B214" s="1" t="s">
        <v>564</v>
      </c>
      <c r="C214" s="1" t="str">
        <f t="shared" ca="1" si="7"/>
        <v>PRIORIDADES</v>
      </c>
      <c r="D214" s="1" t="s">
        <v>565</v>
      </c>
      <c r="E214" s="1" t="s">
        <v>566</v>
      </c>
      <c r="F214" s="1" t="s">
        <v>566</v>
      </c>
    </row>
    <row r="215" spans="1:6" s="343" customFormat="1">
      <c r="A215" s="624">
        <f t="shared" si="9"/>
        <v>700</v>
      </c>
      <c r="B215" s="337" t="s">
        <v>1679</v>
      </c>
      <c r="C215" s="337" t="str">
        <f t="shared" ca="1" si="7"/>
        <v>Semana</v>
      </c>
      <c r="D215" s="337" t="s">
        <v>1678</v>
      </c>
      <c r="E215" s="337" t="s">
        <v>568</v>
      </c>
      <c r="F215" s="337" t="s">
        <v>568</v>
      </c>
    </row>
    <row r="216" spans="1:6" s="343" customFormat="1">
      <c r="A216" s="624">
        <f t="shared" si="9"/>
        <v>701</v>
      </c>
      <c r="B216" s="339" t="s">
        <v>1680</v>
      </c>
      <c r="C216" s="339" t="str">
        <f t="shared" ca="1" si="7"/>
        <v>S</v>
      </c>
      <c r="D216" s="339" t="s">
        <v>1690</v>
      </c>
      <c r="E216" s="339" t="s">
        <v>583</v>
      </c>
      <c r="F216" s="339" t="s">
        <v>583</v>
      </c>
    </row>
    <row r="217" spans="1:6">
      <c r="A217" s="624">
        <f t="shared" si="9"/>
        <v>702</v>
      </c>
      <c r="B217" s="343" t="s">
        <v>1681</v>
      </c>
      <c r="C217" s="1" t="str">
        <f t="shared" ca="1" si="7"/>
        <v>Semana</v>
      </c>
      <c r="D217" s="1" t="s">
        <v>567</v>
      </c>
      <c r="E217" s="1" t="s">
        <v>568</v>
      </c>
      <c r="F217" s="1" t="s">
        <v>568</v>
      </c>
    </row>
    <row r="218" spans="1:6">
      <c r="A218" s="624">
        <f t="shared" si="9"/>
        <v>703</v>
      </c>
      <c r="B218" s="343" t="s">
        <v>1682</v>
      </c>
      <c r="C218" s="1" t="str">
        <f t="shared" ca="1" si="7"/>
        <v>Aperfeiçoamento Pessoal</v>
      </c>
      <c r="D218" s="1" t="s">
        <v>569</v>
      </c>
      <c r="E218" s="1" t="s">
        <v>570</v>
      </c>
      <c r="F218" s="1" t="s">
        <v>571</v>
      </c>
    </row>
    <row r="219" spans="1:6">
      <c r="A219" s="624">
        <f t="shared" si="9"/>
        <v>704</v>
      </c>
      <c r="B219" s="343" t="s">
        <v>1683</v>
      </c>
      <c r="C219" s="1" t="str">
        <f t="shared" ca="1" si="7"/>
        <v>Pessoal</v>
      </c>
      <c r="D219" s="1" t="s">
        <v>1902</v>
      </c>
      <c r="E219" s="1" t="s">
        <v>1902</v>
      </c>
      <c r="F219" s="1" t="s">
        <v>1903</v>
      </c>
    </row>
    <row r="220" spans="1:6">
      <c r="A220" s="624">
        <f t="shared" si="9"/>
        <v>705</v>
      </c>
      <c r="B220" s="343" t="s">
        <v>1684</v>
      </c>
      <c r="C220" s="1" t="str">
        <f t="shared" ca="1" si="7"/>
        <v>Profissional</v>
      </c>
      <c r="D220" s="1" t="s">
        <v>1917</v>
      </c>
      <c r="E220" s="1" t="s">
        <v>1918</v>
      </c>
      <c r="F220" s="1" t="s">
        <v>1919</v>
      </c>
    </row>
    <row r="221" spans="1:6">
      <c r="A221" s="624">
        <f t="shared" si="9"/>
        <v>706</v>
      </c>
      <c r="B221" s="343" t="s">
        <v>1685</v>
      </c>
      <c r="C221" s="1" t="str">
        <f t="shared" ca="1" si="7"/>
        <v>Relacionamentos</v>
      </c>
      <c r="D221" s="1" t="s">
        <v>1932</v>
      </c>
      <c r="E221" s="1" t="s">
        <v>1933</v>
      </c>
      <c r="F221" s="1" t="s">
        <v>2249</v>
      </c>
    </row>
    <row r="222" spans="1:6">
      <c r="A222" s="624">
        <f t="shared" si="9"/>
        <v>707</v>
      </c>
      <c r="B222" s="343" t="s">
        <v>1686</v>
      </c>
      <c r="C222" s="1" t="str">
        <f t="shared" ca="1" si="7"/>
        <v>Qualidade de Vida</v>
      </c>
      <c r="D222" s="1" t="s">
        <v>1964</v>
      </c>
      <c r="E222" s="1" t="s">
        <v>2376</v>
      </c>
      <c r="F222" s="1" t="s">
        <v>2375</v>
      </c>
    </row>
    <row r="223" spans="1:6">
      <c r="A223" s="624">
        <f t="shared" si="9"/>
        <v>708</v>
      </c>
      <c r="B223" s="343" t="s">
        <v>1687</v>
      </c>
      <c r="C223" s="1" t="str">
        <f t="shared" ca="1" si="7"/>
        <v>Importante</v>
      </c>
      <c r="D223" s="1" t="s">
        <v>572</v>
      </c>
      <c r="E223" s="1" t="s">
        <v>573</v>
      </c>
      <c r="F223" s="1" t="s">
        <v>573</v>
      </c>
    </row>
    <row r="224" spans="1:6">
      <c r="A224" s="624">
        <f t="shared" si="9"/>
        <v>709</v>
      </c>
      <c r="B224" s="343" t="s">
        <v>1688</v>
      </c>
      <c r="C224" s="1" t="str">
        <f t="shared" ca="1" si="7"/>
        <v>Áreas</v>
      </c>
      <c r="D224" s="1" t="s">
        <v>574</v>
      </c>
      <c r="E224" s="1" t="s">
        <v>575</v>
      </c>
      <c r="F224" s="1" t="s">
        <v>575</v>
      </c>
    </row>
    <row r="225" spans="1:6">
      <c r="A225" s="624">
        <f t="shared" si="9"/>
        <v>710</v>
      </c>
      <c r="B225" s="343" t="s">
        <v>1689</v>
      </c>
      <c r="C225" s="1" t="str">
        <f t="shared" ca="1" si="7"/>
        <v>Objetivos</v>
      </c>
      <c r="D225" s="1" t="s">
        <v>576</v>
      </c>
      <c r="E225" s="1" t="s">
        <v>577</v>
      </c>
      <c r="F225" s="1" t="s">
        <v>577</v>
      </c>
    </row>
    <row r="226" spans="1:6">
      <c r="A226" s="624">
        <f t="shared" si="9"/>
        <v>800</v>
      </c>
      <c r="B226" s="337" t="s">
        <v>590</v>
      </c>
      <c r="C226" s="337" t="str">
        <f t="shared" ref="C226:C260" ca="1" si="10">OFFSET(C226,0,$C$1)</f>
        <v>Anotações-Esquerda</v>
      </c>
      <c r="D226" s="337" t="s">
        <v>130</v>
      </c>
      <c r="E226" s="337" t="s">
        <v>131</v>
      </c>
      <c r="F226" s="337" t="s">
        <v>132</v>
      </c>
    </row>
    <row r="227" spans="1:6">
      <c r="A227" s="624">
        <f t="shared" si="9"/>
        <v>801</v>
      </c>
      <c r="B227" s="339" t="s">
        <v>591</v>
      </c>
      <c r="C227" s="339" t="str">
        <f t="shared" ca="1" si="10"/>
        <v>Anotacoes</v>
      </c>
      <c r="D227" s="339" t="s">
        <v>593</v>
      </c>
      <c r="E227" s="339" t="s">
        <v>594</v>
      </c>
      <c r="F227" s="339" t="s">
        <v>1691</v>
      </c>
    </row>
    <row r="228" spans="1:6">
      <c r="A228" s="624">
        <f t="shared" si="9"/>
        <v>802</v>
      </c>
      <c r="B228" s="1" t="s">
        <v>592</v>
      </c>
      <c r="C228" s="1" t="str">
        <f t="shared" ca="1" si="10"/>
        <v>Anotações</v>
      </c>
      <c r="D228" s="1" t="s">
        <v>593</v>
      </c>
      <c r="E228" s="1" t="s">
        <v>594</v>
      </c>
      <c r="F228" s="1" t="s">
        <v>595</v>
      </c>
    </row>
    <row r="229" spans="1:6">
      <c r="A229" s="624">
        <f t="shared" si="9"/>
        <v>900</v>
      </c>
      <c r="B229" s="337" t="s">
        <v>596</v>
      </c>
      <c r="C229" s="337" t="str">
        <f t="shared" ca="1" si="10"/>
        <v>Anotações-Direita</v>
      </c>
      <c r="D229" s="337" t="s">
        <v>133</v>
      </c>
      <c r="E229" s="337" t="s">
        <v>134</v>
      </c>
      <c r="F229" s="337" t="s">
        <v>135</v>
      </c>
    </row>
    <row r="230" spans="1:6">
      <c r="A230" s="624">
        <f t="shared" si="9"/>
        <v>901</v>
      </c>
      <c r="B230" s="337" t="s">
        <v>597</v>
      </c>
      <c r="C230" s="337" t="str">
        <f t="shared" ca="1" si="10"/>
        <v>Anotacoes</v>
      </c>
      <c r="D230" s="337" t="s">
        <v>593</v>
      </c>
      <c r="E230" s="337" t="s">
        <v>594</v>
      </c>
      <c r="F230" s="337" t="s">
        <v>1691</v>
      </c>
    </row>
    <row r="231" spans="1:6">
      <c r="A231" s="624">
        <f t="shared" si="9"/>
        <v>902</v>
      </c>
      <c r="B231" s="1" t="s">
        <v>598</v>
      </c>
      <c r="C231" s="1" t="str">
        <f t="shared" ca="1" si="10"/>
        <v>Anotações</v>
      </c>
      <c r="D231" s="1" t="s">
        <v>593</v>
      </c>
      <c r="E231" s="1" t="s">
        <v>594</v>
      </c>
      <c r="F231" s="1" t="s">
        <v>595</v>
      </c>
    </row>
    <row r="232" spans="1:6">
      <c r="A232" s="624">
        <f t="shared" si="9"/>
        <v>1000</v>
      </c>
      <c r="B232" s="337" t="s">
        <v>599</v>
      </c>
      <c r="C232" s="337" t="str">
        <f t="shared" ca="1" si="10"/>
        <v>Contato-Esquerda</v>
      </c>
      <c r="D232" s="337" t="s">
        <v>19</v>
      </c>
      <c r="E232" s="337" t="s">
        <v>136</v>
      </c>
      <c r="F232" s="337" t="s">
        <v>137</v>
      </c>
    </row>
    <row r="233" spans="1:6">
      <c r="A233" s="624">
        <f t="shared" si="9"/>
        <v>1001</v>
      </c>
      <c r="B233" s="337" t="s">
        <v>600</v>
      </c>
      <c r="C233" s="337" t="str">
        <f t="shared" ca="1" si="10"/>
        <v>Contatos</v>
      </c>
      <c r="D233" s="337" t="s">
        <v>1692</v>
      </c>
      <c r="E233" s="337" t="s">
        <v>1693</v>
      </c>
      <c r="F233" s="337" t="s">
        <v>1694</v>
      </c>
    </row>
    <row r="234" spans="1:6">
      <c r="A234" s="624">
        <f t="shared" si="9"/>
        <v>1002</v>
      </c>
      <c r="B234" s="1" t="s">
        <v>601</v>
      </c>
      <c r="C234" s="1" t="str">
        <f t="shared" ca="1" si="10"/>
        <v>CONTATO</v>
      </c>
      <c r="D234" s="1" t="s">
        <v>602</v>
      </c>
      <c r="E234" s="1" t="s">
        <v>603</v>
      </c>
      <c r="F234" s="1" t="s">
        <v>604</v>
      </c>
    </row>
    <row r="235" spans="1:6">
      <c r="A235" s="624">
        <f t="shared" si="9"/>
        <v>1003</v>
      </c>
      <c r="B235" s="1" t="s">
        <v>605</v>
      </c>
      <c r="C235" s="1" t="str">
        <f t="shared" ca="1" si="10"/>
        <v>Nome</v>
      </c>
      <c r="D235" s="1" t="s">
        <v>212</v>
      </c>
      <c r="E235" s="1" t="s">
        <v>213</v>
      </c>
      <c r="F235" s="1" t="s">
        <v>214</v>
      </c>
    </row>
    <row r="236" spans="1:6">
      <c r="A236" s="624">
        <f t="shared" si="9"/>
        <v>1004</v>
      </c>
      <c r="B236" s="1" t="s">
        <v>606</v>
      </c>
      <c r="C236" s="1" t="str">
        <f t="shared" ca="1" si="10"/>
        <v>Endereço</v>
      </c>
      <c r="D236" s="1" t="s">
        <v>216</v>
      </c>
      <c r="E236" s="1" t="s">
        <v>217</v>
      </c>
      <c r="F236" s="1" t="s">
        <v>218</v>
      </c>
    </row>
    <row r="237" spans="1:6">
      <c r="A237" s="624">
        <f t="shared" si="9"/>
        <v>1005</v>
      </c>
      <c r="B237" s="1" t="s">
        <v>607</v>
      </c>
      <c r="C237" s="1" t="str">
        <f t="shared" ca="1" si="10"/>
        <v>Telefone</v>
      </c>
      <c r="D237" s="1" t="s">
        <v>230</v>
      </c>
      <c r="E237" s="1" t="s">
        <v>231</v>
      </c>
      <c r="F237" s="1" t="s">
        <v>608</v>
      </c>
    </row>
    <row r="238" spans="1:6">
      <c r="A238" s="624">
        <f t="shared" si="9"/>
        <v>1006</v>
      </c>
      <c r="B238" s="340" t="s">
        <v>609</v>
      </c>
      <c r="C238" s="340" t="str">
        <f t="shared" ca="1" si="10"/>
        <v>Celular</v>
      </c>
      <c r="D238" s="340" t="s">
        <v>234</v>
      </c>
      <c r="E238" s="340" t="s">
        <v>235</v>
      </c>
      <c r="F238" s="340" t="s">
        <v>235</v>
      </c>
    </row>
    <row r="239" spans="1:6" s="468" customFormat="1">
      <c r="A239" s="624">
        <f t="shared" si="9"/>
        <v>1007</v>
      </c>
      <c r="B239" s="340" t="s">
        <v>1707</v>
      </c>
      <c r="C239" s="340" t="str">
        <f t="shared" ca="1" si="10"/>
        <v>A B C D</v>
      </c>
      <c r="D239" s="340" t="s">
        <v>1706</v>
      </c>
      <c r="E239" s="340" t="s">
        <v>1706</v>
      </c>
      <c r="F239" s="340" t="s">
        <v>1706</v>
      </c>
    </row>
    <row r="240" spans="1:6" s="468" customFormat="1">
      <c r="A240" s="624">
        <f t="shared" si="9"/>
        <v>1008</v>
      </c>
      <c r="B240" s="340" t="s">
        <v>1708</v>
      </c>
      <c r="C240" s="340" t="str">
        <f t="shared" ca="1" si="10"/>
        <v>I J K L</v>
      </c>
      <c r="D240" s="468" t="s">
        <v>1714</v>
      </c>
      <c r="E240" s="468" t="s">
        <v>1714</v>
      </c>
      <c r="F240" s="468" t="s">
        <v>1714</v>
      </c>
    </row>
    <row r="241" spans="1:6" s="468" customFormat="1">
      <c r="A241" s="624">
        <f t="shared" si="9"/>
        <v>1009</v>
      </c>
      <c r="B241" s="340" t="s">
        <v>1709</v>
      </c>
      <c r="C241" s="340" t="str">
        <f t="shared" ca="1" si="10"/>
        <v>Q R S T U</v>
      </c>
      <c r="D241" s="340" t="s">
        <v>1716</v>
      </c>
      <c r="E241" s="340" t="s">
        <v>1716</v>
      </c>
      <c r="F241" s="340" t="s">
        <v>1716</v>
      </c>
    </row>
    <row r="242" spans="1:6">
      <c r="A242" s="624">
        <f t="shared" si="9"/>
        <v>1100</v>
      </c>
      <c r="B242" s="337" t="s">
        <v>610</v>
      </c>
      <c r="C242" s="337" t="str">
        <f t="shared" ca="1" si="10"/>
        <v>Contato-Direita</v>
      </c>
      <c r="D242" s="337" t="s">
        <v>20</v>
      </c>
      <c r="E242" s="337" t="s">
        <v>138</v>
      </c>
      <c r="F242" s="337" t="s">
        <v>139</v>
      </c>
    </row>
    <row r="243" spans="1:6">
      <c r="A243" s="624">
        <f t="shared" si="9"/>
        <v>1101</v>
      </c>
      <c r="B243" s="337" t="s">
        <v>611</v>
      </c>
      <c r="C243" s="337" t="str">
        <f t="shared" ca="1" si="10"/>
        <v>Contatos</v>
      </c>
      <c r="D243" s="337" t="s">
        <v>1692</v>
      </c>
      <c r="E243" s="337" t="s">
        <v>1693</v>
      </c>
      <c r="F243" s="337" t="s">
        <v>1694</v>
      </c>
    </row>
    <row r="244" spans="1:6">
      <c r="A244" s="624">
        <f t="shared" si="9"/>
        <v>1102</v>
      </c>
      <c r="B244" s="1" t="s">
        <v>612</v>
      </c>
      <c r="C244" s="1" t="str">
        <f t="shared" ca="1" si="10"/>
        <v>CONTATO</v>
      </c>
      <c r="D244" s="1" t="s">
        <v>602</v>
      </c>
      <c r="E244" s="1" t="s">
        <v>603</v>
      </c>
      <c r="F244" s="1" t="s">
        <v>604</v>
      </c>
    </row>
    <row r="245" spans="1:6">
      <c r="A245" s="624">
        <f t="shared" si="9"/>
        <v>1103</v>
      </c>
      <c r="B245" s="1" t="s">
        <v>613</v>
      </c>
      <c r="C245" s="1" t="str">
        <f t="shared" ca="1" si="10"/>
        <v>Nome</v>
      </c>
      <c r="D245" s="1" t="s">
        <v>212</v>
      </c>
      <c r="E245" s="1" t="s">
        <v>213</v>
      </c>
      <c r="F245" s="1" t="s">
        <v>214</v>
      </c>
    </row>
    <row r="246" spans="1:6">
      <c r="A246" s="624">
        <f t="shared" si="9"/>
        <v>1104</v>
      </c>
      <c r="B246" s="340" t="s">
        <v>614</v>
      </c>
      <c r="C246" s="340" t="str">
        <f t="shared" ca="1" si="10"/>
        <v>Endereço</v>
      </c>
      <c r="D246" s="340" t="s">
        <v>216</v>
      </c>
      <c r="E246" s="340" t="s">
        <v>303</v>
      </c>
      <c r="F246" s="340" t="s">
        <v>218</v>
      </c>
    </row>
    <row r="247" spans="1:6">
      <c r="A247" s="624">
        <f t="shared" si="9"/>
        <v>1105</v>
      </c>
      <c r="B247" s="1" t="s">
        <v>615</v>
      </c>
      <c r="C247" s="1" t="str">
        <f t="shared" ca="1" si="10"/>
        <v>Telefone</v>
      </c>
      <c r="D247" s="1" t="s">
        <v>230</v>
      </c>
      <c r="E247" s="1" t="s">
        <v>231</v>
      </c>
      <c r="F247" s="1" t="s">
        <v>608</v>
      </c>
    </row>
    <row r="248" spans="1:6">
      <c r="A248" s="624">
        <f t="shared" si="9"/>
        <v>1106</v>
      </c>
      <c r="B248" s="1" t="s">
        <v>616</v>
      </c>
      <c r="C248" s="1" t="str">
        <f t="shared" ca="1" si="10"/>
        <v>Celular</v>
      </c>
      <c r="D248" s="1" t="s">
        <v>234</v>
      </c>
      <c r="E248" s="1" t="s">
        <v>235</v>
      </c>
      <c r="F248" s="1" t="s">
        <v>235</v>
      </c>
    </row>
    <row r="249" spans="1:6" s="468" customFormat="1">
      <c r="A249" s="624">
        <f t="shared" si="9"/>
        <v>1107</v>
      </c>
      <c r="B249" s="340" t="s">
        <v>1710</v>
      </c>
      <c r="C249" s="468" t="str">
        <f t="shared" ca="1" si="10"/>
        <v>E F G H</v>
      </c>
      <c r="D249" s="468" t="s">
        <v>1713</v>
      </c>
      <c r="E249" s="468" t="s">
        <v>1713</v>
      </c>
      <c r="F249" s="468" t="s">
        <v>1713</v>
      </c>
    </row>
    <row r="250" spans="1:6" s="468" customFormat="1">
      <c r="A250" s="624">
        <f t="shared" si="9"/>
        <v>1108</v>
      </c>
      <c r="B250" s="340" t="s">
        <v>1712</v>
      </c>
      <c r="C250" s="468" t="str">
        <f t="shared" ca="1" si="10"/>
        <v>M N O P</v>
      </c>
      <c r="D250" s="468" t="s">
        <v>1715</v>
      </c>
      <c r="E250" s="468" t="s">
        <v>1715</v>
      </c>
      <c r="F250" s="468" t="s">
        <v>1715</v>
      </c>
    </row>
    <row r="251" spans="1:6" s="468" customFormat="1">
      <c r="A251" s="624">
        <f t="shared" si="9"/>
        <v>1109</v>
      </c>
      <c r="B251" s="340" t="s">
        <v>1711</v>
      </c>
      <c r="C251" s="468" t="str">
        <f t="shared" ca="1" si="10"/>
        <v>V W X Y Z</v>
      </c>
      <c r="D251" s="468" t="s">
        <v>1717</v>
      </c>
      <c r="E251" s="468" t="s">
        <v>1717</v>
      </c>
      <c r="F251" s="468" t="s">
        <v>1717</v>
      </c>
    </row>
    <row r="252" spans="1:6">
      <c r="A252" s="624">
        <f t="shared" si="9"/>
        <v>1200</v>
      </c>
      <c r="B252" s="337" t="s">
        <v>617</v>
      </c>
      <c r="C252" s="337" t="str">
        <f t="shared" ca="1" si="10"/>
        <v>Citações</v>
      </c>
      <c r="D252" s="337" t="s">
        <v>140</v>
      </c>
      <c r="E252" s="337" t="s">
        <v>141</v>
      </c>
      <c r="F252" s="337" t="s">
        <v>142</v>
      </c>
    </row>
    <row r="253" spans="1:6">
      <c r="A253" s="624">
        <f t="shared" si="9"/>
        <v>1201</v>
      </c>
      <c r="B253" s="337" t="s">
        <v>618</v>
      </c>
      <c r="C253" s="337" t="str">
        <f t="shared" ca="1" si="10"/>
        <v>Citacoes</v>
      </c>
      <c r="D253" s="337" t="s">
        <v>140</v>
      </c>
      <c r="E253" s="337" t="s">
        <v>141</v>
      </c>
      <c r="F253" s="337" t="s">
        <v>619</v>
      </c>
    </row>
    <row r="254" spans="1:6">
      <c r="A254" s="624">
        <f t="shared" si="9"/>
        <v>1202</v>
      </c>
      <c r="B254" s="1" t="s">
        <v>620</v>
      </c>
      <c r="C254" s="1" t="str">
        <f t="shared" ca="1" si="10"/>
        <v>Cita-ções</v>
      </c>
      <c r="D254" s="1" t="s">
        <v>621</v>
      </c>
      <c r="E254" s="1" t="s">
        <v>622</v>
      </c>
      <c r="F254" s="1" t="s">
        <v>623</v>
      </c>
    </row>
    <row r="255" spans="1:6">
      <c r="A255" s="624">
        <f t="shared" si="9"/>
        <v>1203</v>
      </c>
      <c r="B255" s="337" t="s">
        <v>1588</v>
      </c>
      <c r="C255" s="337" t="str">
        <f t="shared" ca="1" si="10"/>
        <v>Tradução</v>
      </c>
      <c r="D255" s="337" t="s">
        <v>1589</v>
      </c>
      <c r="E255" s="337" t="s">
        <v>1590</v>
      </c>
      <c r="F255" s="337" t="s">
        <v>1590</v>
      </c>
    </row>
    <row r="256" spans="1:6">
      <c r="A256" s="624">
        <f t="shared" si="9"/>
        <v>1300</v>
      </c>
      <c r="B256" s="337" t="s">
        <v>1113</v>
      </c>
      <c r="C256" s="337" t="str">
        <f t="shared" ca="1" si="10"/>
        <v>Reuniões</v>
      </c>
      <c r="D256" s="337" t="s">
        <v>1114</v>
      </c>
      <c r="E256" s="337" t="s">
        <v>1112</v>
      </c>
      <c r="F256" s="337" t="s">
        <v>1111</v>
      </c>
    </row>
    <row r="257" spans="1:6">
      <c r="A257" s="624">
        <f t="shared" si="9"/>
        <v>1301</v>
      </c>
      <c r="B257" s="337" t="s">
        <v>1115</v>
      </c>
      <c r="C257" s="337" t="str">
        <f t="shared" ca="1" si="10"/>
        <v>Reuniao</v>
      </c>
      <c r="D257" s="337" t="s">
        <v>1114</v>
      </c>
      <c r="E257" s="337" t="s">
        <v>624</v>
      </c>
      <c r="F257" s="337" t="s">
        <v>1117</v>
      </c>
    </row>
    <row r="258" spans="1:6">
      <c r="A258" s="624">
        <f t="shared" si="9"/>
        <v>1302</v>
      </c>
      <c r="B258" s="1" t="s">
        <v>1116</v>
      </c>
      <c r="C258" s="1" t="str">
        <f t="shared" ca="1" si="10"/>
        <v>Reunião</v>
      </c>
      <c r="D258" s="1" t="s">
        <v>1114</v>
      </c>
      <c r="E258" s="1" t="s">
        <v>1118</v>
      </c>
      <c r="F258" s="1" t="s">
        <v>1105</v>
      </c>
    </row>
    <row r="259" spans="1:6">
      <c r="A259" s="624">
        <f t="shared" si="9"/>
        <v>1303</v>
      </c>
      <c r="B259" s="1" t="s">
        <v>1120</v>
      </c>
      <c r="C259" s="1" t="str">
        <f t="shared" ca="1" si="10"/>
        <v>Nome da reunião:</v>
      </c>
      <c r="D259" s="1" t="s">
        <v>1121</v>
      </c>
      <c r="E259" s="1" t="s">
        <v>1129</v>
      </c>
      <c r="F259" s="1" t="s">
        <v>1119</v>
      </c>
    </row>
    <row r="260" spans="1:6">
      <c r="A260" s="624">
        <f t="shared" ref="A260:A323" si="11">IF(RIGHT(B260,8)="_section",(INT(A259/100)+1)*100,A259+1)</f>
        <v>1304</v>
      </c>
      <c r="B260" s="1" t="s">
        <v>1138</v>
      </c>
      <c r="C260" s="1" t="str">
        <f t="shared" ca="1" si="10"/>
        <v>Local:</v>
      </c>
      <c r="D260" s="1" t="s">
        <v>1104</v>
      </c>
      <c r="E260" s="1" t="s">
        <v>1130</v>
      </c>
      <c r="F260" s="1" t="s">
        <v>1104</v>
      </c>
    </row>
    <row r="261" spans="1:6">
      <c r="A261" s="624">
        <f t="shared" si="11"/>
        <v>1305</v>
      </c>
      <c r="B261" s="1" t="s">
        <v>1139</v>
      </c>
      <c r="C261" s="1" t="str">
        <f t="shared" ref="C261:C283" ca="1" si="12">OFFSET(C261,0,$C$1)</f>
        <v>Data:</v>
      </c>
      <c r="D261" s="1" t="s">
        <v>1122</v>
      </c>
      <c r="E261" s="1" t="s">
        <v>1131</v>
      </c>
      <c r="F261" s="1" t="s">
        <v>1103</v>
      </c>
    </row>
    <row r="262" spans="1:6">
      <c r="A262" s="624">
        <f t="shared" si="11"/>
        <v>1306</v>
      </c>
      <c r="B262" s="1" t="s">
        <v>1140</v>
      </c>
      <c r="C262" s="1" t="str">
        <f t="shared" ca="1" si="12"/>
        <v>Hora:</v>
      </c>
      <c r="D262" s="1" t="s">
        <v>1123</v>
      </c>
      <c r="E262" s="1" t="s">
        <v>1132</v>
      </c>
      <c r="F262" s="1" t="s">
        <v>1109</v>
      </c>
    </row>
    <row r="263" spans="1:6">
      <c r="A263" s="624">
        <f t="shared" si="11"/>
        <v>1307</v>
      </c>
      <c r="B263" s="1" t="s">
        <v>1141</v>
      </c>
      <c r="C263" s="1" t="str">
        <f t="shared" ca="1" si="12"/>
        <v>Participantes:</v>
      </c>
      <c r="D263" s="1" t="s">
        <v>1124</v>
      </c>
      <c r="E263" s="1" t="s">
        <v>1102</v>
      </c>
      <c r="F263" s="1" t="s">
        <v>1102</v>
      </c>
    </row>
    <row r="264" spans="1:6">
      <c r="A264" s="624">
        <f t="shared" si="11"/>
        <v>1308</v>
      </c>
      <c r="B264" s="1" t="s">
        <v>1142</v>
      </c>
      <c r="C264" s="1" t="str">
        <f t="shared" ca="1" si="12"/>
        <v>Itens da agenda</v>
      </c>
      <c r="D264" s="1" t="s">
        <v>1125</v>
      </c>
      <c r="E264" s="1" t="s">
        <v>1133</v>
      </c>
      <c r="F264" s="1" t="s">
        <v>1101</v>
      </c>
    </row>
    <row r="265" spans="1:6">
      <c r="A265" s="624">
        <f t="shared" si="11"/>
        <v>1309</v>
      </c>
      <c r="B265" s="1" t="s">
        <v>1143</v>
      </c>
      <c r="C265" s="1" t="str">
        <f t="shared" ca="1" si="12"/>
        <v>Itens de ação</v>
      </c>
      <c r="D265" s="1" t="s">
        <v>1126</v>
      </c>
      <c r="E265" s="1" t="s">
        <v>1134</v>
      </c>
      <c r="F265" s="1" t="s">
        <v>1106</v>
      </c>
    </row>
    <row r="266" spans="1:6">
      <c r="A266" s="624">
        <f t="shared" si="11"/>
        <v>1310</v>
      </c>
      <c r="B266" s="1" t="s">
        <v>1144</v>
      </c>
      <c r="C266" s="1" t="str">
        <f t="shared" ca="1" si="12"/>
        <v>Proprietário(s)</v>
      </c>
      <c r="D266" s="1" t="s">
        <v>1127</v>
      </c>
      <c r="E266" s="1" t="s">
        <v>1135</v>
      </c>
      <c r="F266" s="1" t="s">
        <v>1107</v>
      </c>
    </row>
    <row r="267" spans="1:6">
      <c r="A267" s="624">
        <f t="shared" si="11"/>
        <v>1311</v>
      </c>
      <c r="B267" s="1" t="s">
        <v>1145</v>
      </c>
      <c r="C267" s="1" t="str">
        <f t="shared" ca="1" si="12"/>
        <v>Data limite</v>
      </c>
      <c r="D267" s="1" t="s">
        <v>1128</v>
      </c>
      <c r="E267" s="1" t="s">
        <v>1136</v>
      </c>
      <c r="F267" s="1" t="s">
        <v>1110</v>
      </c>
    </row>
    <row r="268" spans="1:6">
      <c r="A268" s="624">
        <f t="shared" si="11"/>
        <v>1312</v>
      </c>
      <c r="B268" s="1" t="s">
        <v>1146</v>
      </c>
      <c r="C268" s="1" t="str">
        <f t="shared" ca="1" si="12"/>
        <v>Status</v>
      </c>
      <c r="D268" s="1" t="s">
        <v>1108</v>
      </c>
      <c r="E268" s="1" t="s">
        <v>1137</v>
      </c>
      <c r="F268" s="1" t="s">
        <v>1108</v>
      </c>
    </row>
    <row r="269" spans="1:6">
      <c r="A269" s="624">
        <f t="shared" si="11"/>
        <v>1400</v>
      </c>
      <c r="B269" s="337" t="s">
        <v>1460</v>
      </c>
      <c r="C269" s="337">
        <f t="shared" ca="1" si="12"/>
        <v>0</v>
      </c>
      <c r="D269" s="337"/>
      <c r="E269" s="337"/>
      <c r="F269" s="337"/>
    </row>
    <row r="270" spans="1:6">
      <c r="A270" s="624">
        <f t="shared" si="11"/>
        <v>1401</v>
      </c>
      <c r="B270" s="1" t="s">
        <v>1461</v>
      </c>
      <c r="C270" s="1" t="str">
        <f t="shared" ca="1" si="12"/>
        <v>Nova</v>
      </c>
      <c r="D270" s="1" t="s">
        <v>58</v>
      </c>
      <c r="E270" s="1" t="s">
        <v>59</v>
      </c>
      <c r="F270" s="1" t="s">
        <v>60</v>
      </c>
    </row>
    <row r="271" spans="1:6">
      <c r="A271" s="624">
        <f t="shared" si="11"/>
        <v>1402</v>
      </c>
      <c r="B271" s="1" t="s">
        <v>1462</v>
      </c>
      <c r="C271" s="1" t="str">
        <f t="shared" ca="1" si="12"/>
        <v>Cresc</v>
      </c>
      <c r="D271" s="1" t="s">
        <v>61</v>
      </c>
      <c r="E271" s="1" t="s">
        <v>62</v>
      </c>
      <c r="F271" s="1" t="s">
        <v>63</v>
      </c>
    </row>
    <row r="272" spans="1:6">
      <c r="A272" s="624">
        <f t="shared" si="11"/>
        <v>1403</v>
      </c>
      <c r="B272" s="1" t="s">
        <v>1463</v>
      </c>
      <c r="C272" s="1" t="str">
        <f t="shared" ca="1" si="12"/>
        <v>Cheia</v>
      </c>
      <c r="D272" s="1" t="s">
        <v>64</v>
      </c>
      <c r="E272" s="1" t="s">
        <v>65</v>
      </c>
      <c r="F272" s="1" t="s">
        <v>66</v>
      </c>
    </row>
    <row r="273" spans="1:6">
      <c r="A273" s="624">
        <f t="shared" si="11"/>
        <v>1404</v>
      </c>
      <c r="B273" s="1" t="s">
        <v>1464</v>
      </c>
      <c r="C273" s="1" t="str">
        <f t="shared" ca="1" si="12"/>
        <v>Ming</v>
      </c>
      <c r="D273" s="1" t="s">
        <v>67</v>
      </c>
      <c r="E273" s="1" t="s">
        <v>68</v>
      </c>
      <c r="F273" s="1" t="s">
        <v>69</v>
      </c>
    </row>
    <row r="274" spans="1:6">
      <c r="A274" s="624">
        <f t="shared" si="11"/>
        <v>1500</v>
      </c>
      <c r="B274" s="337" t="s">
        <v>1465</v>
      </c>
      <c r="C274" s="337">
        <f t="shared" ca="1" si="12"/>
        <v>0</v>
      </c>
      <c r="D274" s="337"/>
      <c r="E274" s="337"/>
      <c r="F274" s="337"/>
    </row>
    <row r="275" spans="1:6">
      <c r="A275" s="624">
        <f t="shared" si="11"/>
        <v>1501</v>
      </c>
      <c r="B275" s="1" t="s">
        <v>1466</v>
      </c>
      <c r="C275" s="1" t="str">
        <f t="shared" ca="1" si="12"/>
        <v>: :</v>
      </c>
      <c r="D275" s="320" t="s">
        <v>70</v>
      </c>
      <c r="E275" s="320" t="s">
        <v>70</v>
      </c>
      <c r="F275" s="320" t="s">
        <v>70</v>
      </c>
    </row>
    <row r="276" spans="1:6">
      <c r="A276" s="624">
        <f t="shared" si="11"/>
        <v>1502</v>
      </c>
      <c r="B276" s="1" t="s">
        <v>1467</v>
      </c>
      <c r="C276" s="1" t="e">
        <f t="shared" ca="1" si="12"/>
        <v>#REF!</v>
      </c>
      <c r="D276" s="320" t="e">
        <f>IF(#REF!&lt;0,")","(")</f>
        <v>#REF!</v>
      </c>
      <c r="E276" s="320" t="e">
        <f>IF(#REF!&lt;0,")","(")</f>
        <v>#REF!</v>
      </c>
      <c r="F276" s="320" t="e">
        <f>IF(#REF!&lt;0,")","(")</f>
        <v>#REF!</v>
      </c>
    </row>
    <row r="277" spans="1:6">
      <c r="A277" s="624">
        <f t="shared" si="11"/>
        <v>1503</v>
      </c>
      <c r="B277" s="1" t="s">
        <v>1468</v>
      </c>
      <c r="C277" s="1" t="str">
        <f t="shared" ca="1" si="12"/>
        <v>O</v>
      </c>
      <c r="D277" s="320" t="s">
        <v>31</v>
      </c>
      <c r="E277" s="320" t="s">
        <v>31</v>
      </c>
      <c r="F277" s="320" t="s">
        <v>31</v>
      </c>
    </row>
    <row r="278" spans="1:6">
      <c r="A278" s="624">
        <f t="shared" si="11"/>
        <v>1504</v>
      </c>
      <c r="B278" s="1" t="s">
        <v>1469</v>
      </c>
      <c r="C278" s="1" t="e">
        <f t="shared" ca="1" si="12"/>
        <v>#REF!</v>
      </c>
      <c r="D278" s="320" t="e">
        <f>IF(#REF!&lt;0,"(",")")</f>
        <v>#REF!</v>
      </c>
      <c r="E278" s="320" t="e">
        <f>IF(#REF!&lt;0,"(",")")</f>
        <v>#REF!</v>
      </c>
      <c r="F278" s="320" t="e">
        <f>IF(#REF!&lt;0,"(",")")</f>
        <v>#REF!</v>
      </c>
    </row>
    <row r="279" spans="1:6">
      <c r="A279" s="624">
        <f t="shared" si="11"/>
        <v>1600</v>
      </c>
      <c r="B279" s="337" t="s">
        <v>1470</v>
      </c>
      <c r="C279" s="337">
        <f t="shared" ca="1" si="12"/>
        <v>0</v>
      </c>
      <c r="D279" s="337"/>
      <c r="E279" s="337"/>
      <c r="F279" s="337"/>
    </row>
    <row r="280" spans="1:6">
      <c r="A280" s="624">
        <f t="shared" si="11"/>
        <v>1601</v>
      </c>
      <c r="B280" s="342" t="s">
        <v>1471</v>
      </c>
      <c r="C280" s="319" t="str">
        <f t="shared" ca="1" si="12"/>
        <v></v>
      </c>
      <c r="D280" s="319" t="s">
        <v>675</v>
      </c>
      <c r="E280" s="319" t="s">
        <v>675</v>
      </c>
      <c r="F280" s="319" t="s">
        <v>675</v>
      </c>
    </row>
    <row r="281" spans="1:6">
      <c r="A281" s="624">
        <f t="shared" si="11"/>
        <v>1602</v>
      </c>
      <c r="B281" s="342" t="s">
        <v>1472</v>
      </c>
      <c r="C281" s="319" t="str">
        <f t="shared" ca="1" si="12"/>
        <v></v>
      </c>
      <c r="D281" s="319" t="s">
        <v>674</v>
      </c>
      <c r="E281" s="319" t="s">
        <v>674</v>
      </c>
      <c r="F281" s="319" t="s">
        <v>674</v>
      </c>
    </row>
    <row r="282" spans="1:6">
      <c r="A282" s="624">
        <f t="shared" si="11"/>
        <v>1603</v>
      </c>
      <c r="B282" s="342" t="s">
        <v>1473</v>
      </c>
      <c r="C282" s="319" t="str">
        <f t="shared" ca="1" si="12"/>
        <v></v>
      </c>
      <c r="D282" s="319" t="s">
        <v>672</v>
      </c>
      <c r="E282" s="319" t="s">
        <v>672</v>
      </c>
      <c r="F282" s="319" t="s">
        <v>672</v>
      </c>
    </row>
    <row r="283" spans="1:6">
      <c r="A283" s="624">
        <f t="shared" si="11"/>
        <v>1604</v>
      </c>
      <c r="B283" s="342" t="s">
        <v>1474</v>
      </c>
      <c r="C283" s="319" t="str">
        <f t="shared" ca="1" si="12"/>
        <v></v>
      </c>
      <c r="D283" s="319" t="s">
        <v>673</v>
      </c>
      <c r="E283" s="319" t="s">
        <v>673</v>
      </c>
      <c r="F283" s="319" t="s">
        <v>673</v>
      </c>
    </row>
    <row r="284" spans="1:6">
      <c r="A284" s="624">
        <f t="shared" si="11"/>
        <v>1700</v>
      </c>
      <c r="B284" s="338" t="s">
        <v>146</v>
      </c>
      <c r="C284" s="338" t="str">
        <f ca="1">OFFSET(C284,0,$C$1)</f>
        <v>Dedicatória</v>
      </c>
      <c r="D284" s="338" t="s">
        <v>147</v>
      </c>
      <c r="E284" s="338" t="s">
        <v>148</v>
      </c>
      <c r="F284" s="338" t="s">
        <v>149</v>
      </c>
    </row>
    <row r="285" spans="1:6">
      <c r="A285" s="624">
        <f t="shared" si="11"/>
        <v>1701</v>
      </c>
      <c r="B285" s="338" t="s">
        <v>150</v>
      </c>
      <c r="C285" s="338" t="str">
        <f t="shared" ref="C285:C369" ca="1" si="13">OFFSET(C285,0,$C$1)</f>
        <v>Dedicatoria</v>
      </c>
      <c r="D285" s="338" t="s">
        <v>147</v>
      </c>
      <c r="E285" s="338" t="s">
        <v>151</v>
      </c>
      <c r="F285" s="338" t="s">
        <v>152</v>
      </c>
    </row>
    <row r="286" spans="1:6">
      <c r="A286" s="624">
        <f t="shared" si="11"/>
        <v>1702</v>
      </c>
      <c r="B286" s="338" t="s">
        <v>153</v>
      </c>
      <c r="C286" s="338" t="str">
        <f t="shared" ca="1" si="13"/>
        <v>AGENDA VAISHNAVA GPLAN</v>
      </c>
      <c r="D286" s="338" t="s">
        <v>85</v>
      </c>
      <c r="E286" s="338" t="s">
        <v>86</v>
      </c>
      <c r="F286" s="338" t="s">
        <v>86</v>
      </c>
    </row>
    <row r="287" spans="1:6">
      <c r="A287" s="624">
        <f t="shared" si="11"/>
        <v>1703</v>
      </c>
      <c r="B287" s="338" t="s">
        <v>154</v>
      </c>
      <c r="C287" s="338" t="str">
        <f t="shared" ca="1" si="13"/>
        <v>Dedicatória</v>
      </c>
      <c r="D287" s="338" t="s">
        <v>147</v>
      </c>
      <c r="E287" s="338" t="s">
        <v>148</v>
      </c>
      <c r="F287" s="338" t="s">
        <v>149</v>
      </c>
    </row>
    <row r="288" spans="1:6">
      <c r="A288" s="624">
        <f t="shared" si="11"/>
        <v>1704</v>
      </c>
      <c r="B288" s="338" t="s">
        <v>155</v>
      </c>
      <c r="C288" s="338" t="str">
        <f t="shared" ca="1" si="13"/>
        <v>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v>
      </c>
      <c r="D288" s="338" t="s">
        <v>156</v>
      </c>
      <c r="E288" s="338" t="s">
        <v>157</v>
      </c>
      <c r="F288" s="338" t="s">
        <v>158</v>
      </c>
    </row>
    <row r="289" spans="1:6">
      <c r="A289" s="624">
        <f t="shared" si="11"/>
        <v>1705</v>
      </c>
      <c r="B289" s="338" t="s">
        <v>159</v>
      </c>
      <c r="C289" s="338" t="str">
        <f t="shared" ca="1" si="13"/>
        <v>Gopala Dasa Adhikari</v>
      </c>
      <c r="D289" s="338" t="s">
        <v>160</v>
      </c>
      <c r="E289" s="338" t="s">
        <v>160</v>
      </c>
      <c r="F289" s="338" t="s">
        <v>160</v>
      </c>
    </row>
    <row r="290" spans="1:6">
      <c r="A290" s="624">
        <f t="shared" si="11"/>
        <v>1706</v>
      </c>
      <c r="B290" s="338" t="s">
        <v>161</v>
      </c>
      <c r="C290" s="338" t="str">
        <f t="shared" ca="1" si="13"/>
        <v>(Paulo Sergio de Araujo)</v>
      </c>
      <c r="D290" s="338" t="s">
        <v>162</v>
      </c>
      <c r="E290" s="338" t="s">
        <v>162</v>
      </c>
      <c r="F290" s="338" t="s">
        <v>162</v>
      </c>
    </row>
    <row r="291" spans="1:6">
      <c r="A291" s="624">
        <f t="shared" si="11"/>
        <v>1707</v>
      </c>
      <c r="B291" s="338" t="s">
        <v>163</v>
      </c>
      <c r="C291" s="338" t="str">
        <f t="shared" ca="1" si="13"/>
        <v>Nota 1:</v>
      </c>
      <c r="D291" s="338" t="s">
        <v>164</v>
      </c>
      <c r="E291" s="338" t="s">
        <v>165</v>
      </c>
      <c r="F291" s="338" t="s">
        <v>165</v>
      </c>
    </row>
    <row r="292" spans="1:6">
      <c r="A292" s="624">
        <f t="shared" si="11"/>
        <v>1708</v>
      </c>
      <c r="B292" s="338" t="s">
        <v>166</v>
      </c>
      <c r="C292" s="338" t="str">
        <f t="shared" ca="1" si="13"/>
        <v>S.S. Hridayananda dasa Goswami Maharaj (Dr. Howard J. Resnick), é um dos mais destacados líderes espirituais da Sociedade Internacional da Consciência de Krishna - ISKCON.</v>
      </c>
      <c r="D292" s="338" t="s">
        <v>167</v>
      </c>
      <c r="E292" s="338" t="s">
        <v>168</v>
      </c>
      <c r="F292" s="338" t="s">
        <v>169</v>
      </c>
    </row>
    <row r="293" spans="1:6">
      <c r="A293" s="624">
        <f t="shared" si="11"/>
        <v>1800</v>
      </c>
      <c r="B293" s="341" t="s">
        <v>170</v>
      </c>
      <c r="C293" s="341" t="str">
        <f t="shared" ca="1" si="13"/>
        <v>Agradecimentos</v>
      </c>
      <c r="D293" s="341" t="s">
        <v>171</v>
      </c>
      <c r="E293" s="341" t="s">
        <v>172</v>
      </c>
      <c r="F293" s="341" t="s">
        <v>173</v>
      </c>
    </row>
    <row r="294" spans="1:6">
      <c r="A294" s="624">
        <f t="shared" si="11"/>
        <v>1801</v>
      </c>
      <c r="B294" s="341" t="s">
        <v>174</v>
      </c>
      <c r="C294" s="341" t="str">
        <f t="shared" ca="1" si="13"/>
        <v>Agradecimentos</v>
      </c>
      <c r="D294" s="341" t="s">
        <v>171</v>
      </c>
      <c r="E294" s="341" t="s">
        <v>172</v>
      </c>
      <c r="F294" s="341" t="s">
        <v>173</v>
      </c>
    </row>
    <row r="295" spans="1:6">
      <c r="A295" s="624">
        <f t="shared" si="11"/>
        <v>1802</v>
      </c>
      <c r="B295" s="341" t="s">
        <v>175</v>
      </c>
      <c r="C295" s="341" t="str">
        <f t="shared" ca="1" si="13"/>
        <v>Agradecimentos</v>
      </c>
      <c r="D295" s="341" t="s">
        <v>171</v>
      </c>
      <c r="E295" s="341" t="s">
        <v>172</v>
      </c>
      <c r="F295" s="341" t="s">
        <v>173</v>
      </c>
    </row>
    <row r="296" spans="1:6">
      <c r="A296" s="624">
        <f t="shared" si="11"/>
        <v>1900</v>
      </c>
      <c r="B296" s="337" t="s">
        <v>176</v>
      </c>
      <c r="C296" s="337" t="str">
        <f t="shared" ca="1" si="13"/>
        <v>Apresentação</v>
      </c>
      <c r="D296" s="337" t="s">
        <v>177</v>
      </c>
      <c r="E296" s="337" t="s">
        <v>178</v>
      </c>
      <c r="F296" s="337" t="s">
        <v>179</v>
      </c>
    </row>
    <row r="297" spans="1:6">
      <c r="A297" s="624">
        <f t="shared" si="11"/>
        <v>1901</v>
      </c>
      <c r="B297" s="340" t="s">
        <v>180</v>
      </c>
      <c r="C297" s="340" t="str">
        <f t="shared" ca="1" si="13"/>
        <v>Apresentacao</v>
      </c>
      <c r="D297" s="340" t="s">
        <v>177</v>
      </c>
      <c r="E297" s="340" t="s">
        <v>178</v>
      </c>
      <c r="F297" s="340" t="s">
        <v>181</v>
      </c>
    </row>
    <row r="298" spans="1:6">
      <c r="A298" s="624">
        <f t="shared" si="11"/>
        <v>1902</v>
      </c>
      <c r="B298" s="340" t="s">
        <v>182</v>
      </c>
      <c r="C298" s="340" t="str">
        <f t="shared" ca="1" si="13"/>
        <v>Apresentação</v>
      </c>
      <c r="D298" s="340" t="s">
        <v>177</v>
      </c>
      <c r="E298" s="340" t="s">
        <v>178</v>
      </c>
      <c r="F298" s="340" t="s">
        <v>179</v>
      </c>
    </row>
    <row r="299" spans="1:6">
      <c r="A299" s="624">
        <f t="shared" si="11"/>
        <v>1903</v>
      </c>
      <c r="B299" s="339" t="s">
        <v>183</v>
      </c>
      <c r="C299" s="339" t="str">
        <f t="shared" ca="1" si="13"/>
        <v>Apresentacao 1</v>
      </c>
      <c r="D299" s="339" t="s">
        <v>184</v>
      </c>
      <c r="E299" s="339" t="s">
        <v>185</v>
      </c>
      <c r="F299" s="339" t="s">
        <v>186</v>
      </c>
    </row>
    <row r="300" spans="1:6">
      <c r="A300" s="624">
        <f t="shared" si="11"/>
        <v>1904</v>
      </c>
      <c r="B300" s="339" t="s">
        <v>187</v>
      </c>
      <c r="C300" s="339" t="str">
        <f t="shared" ca="1" si="13"/>
        <v>Apresentacao 2</v>
      </c>
      <c r="D300" s="339" t="s">
        <v>188</v>
      </c>
      <c r="E300" s="339" t="s">
        <v>189</v>
      </c>
      <c r="F300" s="339" t="s">
        <v>190</v>
      </c>
    </row>
    <row r="301" spans="1:6">
      <c r="A301" s="624">
        <f t="shared" si="11"/>
        <v>2000</v>
      </c>
      <c r="B301" s="338" t="s">
        <v>191</v>
      </c>
      <c r="C301" s="338" t="str">
        <f t="shared" ca="1" si="13"/>
        <v>Como Usar</v>
      </c>
      <c r="D301" s="338" t="s">
        <v>192</v>
      </c>
      <c r="E301" s="338" t="s">
        <v>193</v>
      </c>
      <c r="F301" s="338" t="s">
        <v>194</v>
      </c>
    </row>
    <row r="302" spans="1:6">
      <c r="A302" s="624">
        <f t="shared" si="11"/>
        <v>2001</v>
      </c>
      <c r="B302" s="338" t="s">
        <v>195</v>
      </c>
      <c r="C302" s="338" t="str">
        <f t="shared" ca="1" si="13"/>
        <v>Como Usar</v>
      </c>
      <c r="D302" s="338" t="s">
        <v>192</v>
      </c>
      <c r="E302" s="338" t="s">
        <v>193</v>
      </c>
      <c r="F302" s="338" t="s">
        <v>194</v>
      </c>
    </row>
    <row r="303" spans="1:6">
      <c r="A303" s="624">
        <f t="shared" si="11"/>
        <v>2002</v>
      </c>
      <c r="B303" s="338" t="s">
        <v>196</v>
      </c>
      <c r="C303" s="338" t="str">
        <f t="shared" ca="1" si="13"/>
        <v>Como Usar</v>
      </c>
      <c r="D303" s="338" t="s">
        <v>192</v>
      </c>
      <c r="E303" s="338" t="s">
        <v>193</v>
      </c>
      <c r="F303" s="338" t="s">
        <v>194</v>
      </c>
    </row>
    <row r="304" spans="1:6">
      <c r="A304" s="624">
        <f t="shared" si="11"/>
        <v>2100</v>
      </c>
      <c r="B304" s="551" t="s">
        <v>1890</v>
      </c>
      <c r="C304" s="526" t="str">
        <f t="shared" ca="1" si="13"/>
        <v>Roda da Vida</v>
      </c>
      <c r="D304" s="526" t="s">
        <v>1891</v>
      </c>
      <c r="E304" s="526" t="s">
        <v>1892</v>
      </c>
      <c r="F304" s="526" t="s">
        <v>1893</v>
      </c>
    </row>
    <row r="305" spans="1:6">
      <c r="A305" s="624">
        <f t="shared" si="11"/>
        <v>2101</v>
      </c>
      <c r="B305" s="551" t="s">
        <v>1894</v>
      </c>
      <c r="C305" s="526" t="str">
        <f t="shared" ca="1" si="13"/>
        <v>Roda da Vida</v>
      </c>
      <c r="D305" s="526" t="s">
        <v>1891</v>
      </c>
      <c r="E305" s="526" t="s">
        <v>1892</v>
      </c>
      <c r="F305" s="526" t="s">
        <v>1893</v>
      </c>
    </row>
    <row r="306" spans="1:6">
      <c r="A306" s="624">
        <f t="shared" si="11"/>
        <v>2102</v>
      </c>
      <c r="B306" s="551" t="s">
        <v>1895</v>
      </c>
      <c r="C306" s="526" t="str">
        <f t="shared" ca="1" si="13"/>
        <v>Roda da Vida</v>
      </c>
      <c r="D306" s="526" t="s">
        <v>1891</v>
      </c>
      <c r="E306" s="526" t="s">
        <v>1892</v>
      </c>
      <c r="F306" s="526" t="s">
        <v>1893</v>
      </c>
    </row>
    <row r="307" spans="1:6">
      <c r="A307" s="624">
        <f t="shared" si="11"/>
        <v>2103</v>
      </c>
      <c r="B307" s="526" t="s">
        <v>1896</v>
      </c>
      <c r="C307" s="526" t="str">
        <f t="shared" ca="1" si="13"/>
        <v>Roda da Vida</v>
      </c>
      <c r="D307" s="526" t="s">
        <v>1891</v>
      </c>
      <c r="E307" s="526" t="s">
        <v>1892</v>
      </c>
      <c r="F307" s="526" t="s">
        <v>1893</v>
      </c>
    </row>
    <row r="308" spans="1:6">
      <c r="A308" s="624">
        <f t="shared" si="11"/>
        <v>2104</v>
      </c>
      <c r="B308" s="526" t="s">
        <v>1897</v>
      </c>
      <c r="C308" s="526" t="str">
        <f t="shared" ca="1" si="13"/>
        <v>Avaliação Mensal</v>
      </c>
      <c r="D308" s="526" t="s">
        <v>1898</v>
      </c>
      <c r="E308" s="526" t="s">
        <v>1899</v>
      </c>
      <c r="F308" s="526" t="s">
        <v>1900</v>
      </c>
    </row>
    <row r="309" spans="1:6">
      <c r="A309" s="624">
        <f t="shared" si="11"/>
        <v>2105</v>
      </c>
      <c r="B309" s="526" t="s">
        <v>1901</v>
      </c>
      <c r="C309" s="526" t="str">
        <f t="shared" ca="1" si="13"/>
        <v>Pessoal</v>
      </c>
      <c r="D309" s="526" t="s">
        <v>1902</v>
      </c>
      <c r="E309" s="526" t="s">
        <v>1902</v>
      </c>
      <c r="F309" s="526" t="s">
        <v>1903</v>
      </c>
    </row>
    <row r="310" spans="1:6">
      <c r="A310" s="624">
        <f t="shared" si="11"/>
        <v>2106</v>
      </c>
      <c r="B310" s="526" t="s">
        <v>1904</v>
      </c>
      <c r="C310" s="565" t="str">
        <f t="shared" ca="1" si="13"/>
        <v>Equilíbrio 
Emocional</v>
      </c>
      <c r="D310" s="565" t="s">
        <v>1905</v>
      </c>
      <c r="E310" s="565" t="s">
        <v>1906</v>
      </c>
      <c r="F310" s="565" t="s">
        <v>1907</v>
      </c>
    </row>
    <row r="311" spans="1:6">
      <c r="A311" s="624">
        <f t="shared" si="11"/>
        <v>2107</v>
      </c>
      <c r="B311" s="526" t="s">
        <v>1908</v>
      </c>
      <c r="C311" s="565" t="str">
        <f t="shared" ca="1" si="13"/>
        <v>Auto Conhecimento 
e
Desenvolvi-mento</v>
      </c>
      <c r="D311" s="565" t="s">
        <v>1909</v>
      </c>
      <c r="E311" s="565" t="s">
        <v>1910</v>
      </c>
      <c r="F311" s="565" t="s">
        <v>1911</v>
      </c>
    </row>
    <row r="312" spans="1:6">
      <c r="A312" s="624">
        <f t="shared" si="11"/>
        <v>2108</v>
      </c>
      <c r="B312" s="526" t="s">
        <v>1912</v>
      </c>
      <c r="C312" s="526" t="str">
        <f t="shared" ca="1" si="13"/>
        <v>Saúde e Disposição</v>
      </c>
      <c r="D312" s="526" t="s">
        <v>1913</v>
      </c>
      <c r="E312" s="526" t="s">
        <v>1914</v>
      </c>
      <c r="F312" s="526" t="s">
        <v>1915</v>
      </c>
    </row>
    <row r="313" spans="1:6">
      <c r="A313" s="624">
        <f t="shared" si="11"/>
        <v>2109</v>
      </c>
      <c r="B313" s="526" t="s">
        <v>1916</v>
      </c>
      <c r="C313" s="526" t="str">
        <f t="shared" ca="1" si="13"/>
        <v>Profissional</v>
      </c>
      <c r="D313" s="526" t="s">
        <v>1917</v>
      </c>
      <c r="E313" s="526" t="s">
        <v>1918</v>
      </c>
      <c r="F313" s="526" t="s">
        <v>1919</v>
      </c>
    </row>
    <row r="314" spans="1:6">
      <c r="A314" s="624">
        <f t="shared" si="11"/>
        <v>2110</v>
      </c>
      <c r="B314" s="526" t="s">
        <v>1920</v>
      </c>
      <c r="C314" s="526" t="str">
        <f t="shared" ca="1" si="13"/>
        <v>Trabalho e Carreira</v>
      </c>
      <c r="D314" s="526" t="s">
        <v>1921</v>
      </c>
      <c r="E314" s="526" t="s">
        <v>1922</v>
      </c>
      <c r="F314" s="526" t="s">
        <v>1923</v>
      </c>
    </row>
    <row r="315" spans="1:6">
      <c r="A315" s="624">
        <f t="shared" si="11"/>
        <v>2111</v>
      </c>
      <c r="B315" s="526" t="s">
        <v>1924</v>
      </c>
      <c r="C315" s="526" t="str">
        <f t="shared" ca="1" si="13"/>
        <v>Finanças</v>
      </c>
      <c r="D315" s="526" t="s">
        <v>1925</v>
      </c>
      <c r="E315" s="526" t="s">
        <v>1926</v>
      </c>
      <c r="F315" s="526" t="s">
        <v>1880</v>
      </c>
    </row>
    <row r="316" spans="1:6">
      <c r="A316" s="624">
        <f t="shared" si="11"/>
        <v>2112</v>
      </c>
      <c r="B316" s="526" t="s">
        <v>1927</v>
      </c>
      <c r="C316" s="565" t="str">
        <f t="shared" ca="1" si="13"/>
        <v>Contribuição 
Social</v>
      </c>
      <c r="D316" s="565" t="s">
        <v>1928</v>
      </c>
      <c r="E316" s="565" t="s">
        <v>1929</v>
      </c>
      <c r="F316" s="565" t="s">
        <v>1930</v>
      </c>
    </row>
    <row r="317" spans="1:6">
      <c r="A317" s="624">
        <f t="shared" si="11"/>
        <v>2113</v>
      </c>
      <c r="B317" s="526" t="s">
        <v>1931</v>
      </c>
      <c r="C317" s="526" t="str">
        <f t="shared" ca="1" si="13"/>
        <v>Relaciona-mentos</v>
      </c>
      <c r="D317" s="526" t="s">
        <v>1932</v>
      </c>
      <c r="E317" s="526" t="s">
        <v>1933</v>
      </c>
      <c r="F317" s="526" t="s">
        <v>1934</v>
      </c>
    </row>
    <row r="318" spans="1:6">
      <c r="A318" s="624">
        <f t="shared" si="11"/>
        <v>2114</v>
      </c>
      <c r="B318" s="526" t="s">
        <v>1935</v>
      </c>
      <c r="C318" s="526" t="str">
        <f t="shared" ca="1" si="13"/>
        <v>Vida Social e Amigos</v>
      </c>
      <c r="D318" s="526" t="s">
        <v>1936</v>
      </c>
      <c r="E318" s="526" t="s">
        <v>1937</v>
      </c>
      <c r="F318" s="526" t="s">
        <v>1938</v>
      </c>
    </row>
    <row r="319" spans="1:6">
      <c r="A319" s="624">
        <f t="shared" si="11"/>
        <v>2115</v>
      </c>
      <c r="B319" s="526" t="s">
        <v>1939</v>
      </c>
      <c r="C319" s="565" t="str">
        <f t="shared" ca="1" si="13"/>
        <v>Relaciona-mento 
Amoroso</v>
      </c>
      <c r="D319" s="565" t="s">
        <v>1940</v>
      </c>
      <c r="E319" s="565" t="s">
        <v>1941</v>
      </c>
      <c r="F319" s="565" t="s">
        <v>1942</v>
      </c>
    </row>
    <row r="320" spans="1:6">
      <c r="A320" s="624">
        <f t="shared" si="11"/>
        <v>2116</v>
      </c>
      <c r="B320" s="526" t="s">
        <v>1943</v>
      </c>
      <c r="C320" s="526" t="str">
        <f t="shared" ca="1" si="13"/>
        <v>Família</v>
      </c>
      <c r="D320" s="526" t="s">
        <v>1944</v>
      </c>
      <c r="E320" s="526" t="s">
        <v>1945</v>
      </c>
      <c r="F320" s="526" t="s">
        <v>1946</v>
      </c>
    </row>
    <row r="321" spans="1:6">
      <c r="A321" s="624">
        <f t="shared" si="11"/>
        <v>2117</v>
      </c>
      <c r="B321" s="526" t="s">
        <v>1947</v>
      </c>
      <c r="C321" s="565" t="str">
        <f t="shared" ca="1" si="13"/>
        <v>Qualidade 
de Vida</v>
      </c>
      <c r="D321" s="565" t="s">
        <v>1948</v>
      </c>
      <c r="E321" s="565" t="s">
        <v>1949</v>
      </c>
      <c r="F321" s="565" t="s">
        <v>1950</v>
      </c>
    </row>
    <row r="322" spans="1:6">
      <c r="A322" s="624">
        <f t="shared" si="11"/>
        <v>2118</v>
      </c>
      <c r="B322" s="526" t="s">
        <v>1951</v>
      </c>
      <c r="C322" s="565" t="str">
        <f t="shared" ca="1" si="13"/>
        <v>Casa e 
Ambiente</v>
      </c>
      <c r="D322" s="565" t="s">
        <v>1952</v>
      </c>
      <c r="E322" s="565" t="s">
        <v>1953</v>
      </c>
      <c r="F322" s="565" t="s">
        <v>1954</v>
      </c>
    </row>
    <row r="323" spans="1:6">
      <c r="A323" s="624">
        <f t="shared" si="11"/>
        <v>2119</v>
      </c>
      <c r="B323" s="526" t="s">
        <v>1955</v>
      </c>
      <c r="C323" s="565" t="str">
        <f t="shared" ca="1" si="13"/>
        <v>Hobbies, 
Diversão 
e Lazer</v>
      </c>
      <c r="D323" s="565" t="s">
        <v>1956</v>
      </c>
      <c r="E323" s="565" t="s">
        <v>1957</v>
      </c>
      <c r="F323" s="565" t="s">
        <v>1958</v>
      </c>
    </row>
    <row r="324" spans="1:6">
      <c r="A324" s="624">
        <f t="shared" ref="A324:A387" si="14">IF(RIGHT(B324,8)="_section",(INT(A323/100)+1)*100,A323+1)</f>
        <v>2120</v>
      </c>
      <c r="B324" s="526" t="s">
        <v>1959</v>
      </c>
      <c r="C324" s="526" t="str">
        <f t="shared" ca="1" si="13"/>
        <v>Espiritualidade</v>
      </c>
      <c r="D324" s="526" t="s">
        <v>1960</v>
      </c>
      <c r="E324" s="526" t="s">
        <v>1961</v>
      </c>
      <c r="F324" s="526" t="s">
        <v>1962</v>
      </c>
    </row>
    <row r="325" spans="1:6">
      <c r="A325" s="624">
        <f t="shared" si="14"/>
        <v>2121</v>
      </c>
      <c r="B325" s="526" t="s">
        <v>1963</v>
      </c>
      <c r="C325" s="565" t="str">
        <f t="shared" ca="1" si="13"/>
        <v>Qualidade 
de Vida</v>
      </c>
      <c r="D325" s="565" t="s">
        <v>1964</v>
      </c>
      <c r="E325" s="565" t="s">
        <v>1949</v>
      </c>
      <c r="F325" s="565" t="s">
        <v>1950</v>
      </c>
    </row>
    <row r="326" spans="1:6">
      <c r="A326" s="624">
        <f t="shared" si="14"/>
        <v>2122</v>
      </c>
      <c r="B326" s="526" t="s">
        <v>1965</v>
      </c>
      <c r="C326" s="526" t="str">
        <f t="shared" ca="1" si="13"/>
        <v>Pessoal</v>
      </c>
      <c r="D326" s="526" t="s">
        <v>1902</v>
      </c>
      <c r="E326" s="526" t="s">
        <v>1902</v>
      </c>
      <c r="F326" s="526" t="s">
        <v>1903</v>
      </c>
    </row>
    <row r="327" spans="1:6">
      <c r="A327" s="624">
        <f t="shared" si="14"/>
        <v>2123</v>
      </c>
      <c r="B327" s="526" t="s">
        <v>1966</v>
      </c>
      <c r="C327" s="526" t="str">
        <f t="shared" ca="1" si="13"/>
        <v>Profissional</v>
      </c>
      <c r="D327" s="526" t="s">
        <v>1917</v>
      </c>
      <c r="E327" s="526" t="s">
        <v>1918</v>
      </c>
      <c r="F327" s="526" t="s">
        <v>1919</v>
      </c>
    </row>
    <row r="328" spans="1:6">
      <c r="A328" s="624">
        <f t="shared" si="14"/>
        <v>2124</v>
      </c>
      <c r="B328" s="526" t="s">
        <v>1967</v>
      </c>
      <c r="C328" s="526" t="str">
        <f t="shared" ca="1" si="13"/>
        <v>Relacionamentos</v>
      </c>
      <c r="D328" s="526" t="s">
        <v>1932</v>
      </c>
      <c r="E328" s="526" t="s">
        <v>1933</v>
      </c>
      <c r="F328" s="526" t="s">
        <v>2249</v>
      </c>
    </row>
    <row r="329" spans="1:6">
      <c r="A329" s="624">
        <f t="shared" si="14"/>
        <v>2200</v>
      </c>
      <c r="B329" s="1" t="s">
        <v>2011</v>
      </c>
      <c r="C329" s="1" t="str">
        <f t="shared" ca="1" si="13"/>
        <v>Atividades</v>
      </c>
      <c r="D329" s="1" t="s">
        <v>2014</v>
      </c>
      <c r="E329" s="1" t="s">
        <v>2015</v>
      </c>
      <c r="F329" s="1" t="s">
        <v>1816</v>
      </c>
    </row>
    <row r="330" spans="1:6">
      <c r="A330" s="624">
        <f t="shared" si="14"/>
        <v>2201</v>
      </c>
      <c r="B330" s="1" t="s">
        <v>2012</v>
      </c>
      <c r="C330" s="1" t="str">
        <f t="shared" ca="1" si="13"/>
        <v>Activities</v>
      </c>
      <c r="D330" s="1" t="s">
        <v>2014</v>
      </c>
      <c r="E330" s="567" t="s">
        <v>2014</v>
      </c>
      <c r="F330" s="567" t="s">
        <v>2014</v>
      </c>
    </row>
    <row r="331" spans="1:6">
      <c r="A331" s="624">
        <f t="shared" si="14"/>
        <v>2202</v>
      </c>
      <c r="B331" s="1" t="s">
        <v>2013</v>
      </c>
      <c r="C331" s="1" t="str">
        <f t="shared" ca="1" si="13"/>
        <v>Atividades</v>
      </c>
      <c r="D331" s="560" t="s">
        <v>2014</v>
      </c>
      <c r="E331" s="567" t="s">
        <v>2015</v>
      </c>
      <c r="F331" s="567" t="s">
        <v>1816</v>
      </c>
    </row>
    <row r="332" spans="1:6">
      <c r="A332" s="624">
        <f t="shared" si="14"/>
        <v>2203</v>
      </c>
      <c r="B332" s="560" t="s">
        <v>2019</v>
      </c>
      <c r="C332" s="560" t="str">
        <f t="shared" ca="1" si="13"/>
        <v xml:space="preserve">Meu PROPÓSITO DE VIDA, RAZÃO DE SER (ego, ahamkara, ikigai) </v>
      </c>
      <c r="D332" s="565" t="s">
        <v>2016</v>
      </c>
      <c r="E332" s="565" t="s">
        <v>2017</v>
      </c>
      <c r="F332" s="1" t="s">
        <v>2018</v>
      </c>
    </row>
    <row r="333" spans="1:6">
      <c r="A333" s="624">
        <f t="shared" si="14"/>
        <v>2300</v>
      </c>
      <c r="B333" s="560" t="s">
        <v>2020</v>
      </c>
      <c r="C333" s="560" t="str">
        <f t="shared" ca="1" si="13"/>
        <v>Declaração</v>
      </c>
      <c r="D333" s="560" t="s">
        <v>2024</v>
      </c>
      <c r="E333" s="560" t="s">
        <v>2026</v>
      </c>
      <c r="F333" s="560" t="s">
        <v>2025</v>
      </c>
    </row>
    <row r="334" spans="1:6">
      <c r="A334" s="624">
        <f t="shared" si="14"/>
        <v>2301</v>
      </c>
      <c r="B334" s="560" t="s">
        <v>2021</v>
      </c>
      <c r="C334" s="560" t="str">
        <f t="shared" ca="1" si="13"/>
        <v>Declaration</v>
      </c>
      <c r="D334" s="560" t="s">
        <v>2024</v>
      </c>
      <c r="E334" s="564" t="s">
        <v>2024</v>
      </c>
      <c r="F334" s="564" t="s">
        <v>2024</v>
      </c>
    </row>
    <row r="335" spans="1:6">
      <c r="A335" s="624">
        <f t="shared" si="14"/>
        <v>2302</v>
      </c>
      <c r="B335" s="560" t="s">
        <v>2022</v>
      </c>
      <c r="C335" s="560" t="str">
        <f t="shared" ca="1" si="13"/>
        <v>Declaração de Propósito</v>
      </c>
      <c r="D335" s="560" t="s">
        <v>2027</v>
      </c>
      <c r="E335" s="560" t="s">
        <v>2028</v>
      </c>
      <c r="F335" s="560" t="s">
        <v>1817</v>
      </c>
    </row>
    <row r="336" spans="1:6">
      <c r="A336" s="624">
        <f t="shared" si="14"/>
        <v>2303</v>
      </c>
      <c r="B336" s="560" t="s">
        <v>2031</v>
      </c>
      <c r="C336" s="560" t="str">
        <f t="shared" ca="1" si="13"/>
        <v>Identidade</v>
      </c>
      <c r="D336" s="565" t="s">
        <v>2030</v>
      </c>
      <c r="E336" s="565" t="s">
        <v>2029</v>
      </c>
      <c r="F336" s="560" t="s">
        <v>1818</v>
      </c>
    </row>
    <row r="337" spans="1:6">
      <c r="A337" s="624">
        <f t="shared" si="14"/>
        <v>2304</v>
      </c>
      <c r="B337" s="560" t="s">
        <v>2036</v>
      </c>
      <c r="C337" s="560" t="str">
        <f t="shared" ca="1" si="13"/>
        <v>(Quem sou)</v>
      </c>
      <c r="D337" s="1" t="s">
        <v>2035</v>
      </c>
      <c r="E337" s="1" t="s">
        <v>2034</v>
      </c>
      <c r="F337" s="1" t="s">
        <v>2032</v>
      </c>
    </row>
    <row r="338" spans="1:6">
      <c r="A338" s="624">
        <f t="shared" si="14"/>
        <v>2305</v>
      </c>
      <c r="B338" s="560" t="s">
        <v>2039</v>
      </c>
      <c r="C338" s="560" t="str">
        <f t="shared" ca="1" si="13"/>
        <v>Apresentação curta simples</v>
      </c>
      <c r="D338" s="1" t="s">
        <v>2037</v>
      </c>
      <c r="E338" s="1" t="s">
        <v>2038</v>
      </c>
      <c r="F338" s="1" t="s">
        <v>2033</v>
      </c>
    </row>
    <row r="339" spans="1:6">
      <c r="A339" s="624">
        <f t="shared" si="14"/>
        <v>2306</v>
      </c>
      <c r="B339" s="560" t="s">
        <v>2023</v>
      </c>
      <c r="C339" s="560" t="str">
        <f t="shared" ca="1" si="13"/>
        <v>Propósito</v>
      </c>
      <c r="D339" s="1" t="s">
        <v>2040</v>
      </c>
      <c r="E339" s="1" t="s">
        <v>1819</v>
      </c>
      <c r="F339" s="1" t="s">
        <v>1819</v>
      </c>
    </row>
    <row r="340" spans="1:6">
      <c r="A340" s="624">
        <f t="shared" si="14"/>
        <v>2307</v>
      </c>
      <c r="B340" s="560" t="s">
        <v>2043</v>
      </c>
      <c r="C340" s="560" t="str">
        <f t="shared" ca="1" si="13"/>
        <v>(Meu porquê)</v>
      </c>
      <c r="D340" s="1" t="s">
        <v>2042</v>
      </c>
      <c r="E340" s="1" t="s">
        <v>2044</v>
      </c>
      <c r="F340" s="1" t="s">
        <v>2041</v>
      </c>
    </row>
    <row r="341" spans="1:6">
      <c r="A341" s="624">
        <f t="shared" si="14"/>
        <v>2308</v>
      </c>
      <c r="B341" s="560" t="s">
        <v>2048</v>
      </c>
      <c r="C341" s="560" t="str">
        <f t="shared" ca="1" si="13"/>
        <v>VERBO DE AÇÃO: Todos os dias eu  desperto para...</v>
      </c>
      <c r="D341" s="1" t="s">
        <v>2047</v>
      </c>
      <c r="E341" s="1" t="s">
        <v>2046</v>
      </c>
      <c r="F341" s="1" t="s">
        <v>2045</v>
      </c>
    </row>
    <row r="342" spans="1:6">
      <c r="A342" s="624">
        <f t="shared" si="14"/>
        <v>2309</v>
      </c>
      <c r="B342" s="560" t="s">
        <v>2050</v>
      </c>
      <c r="C342" s="560" t="str">
        <f t="shared" ca="1" si="13"/>
        <v>Método</v>
      </c>
      <c r="D342" s="1" t="s">
        <v>2049</v>
      </c>
      <c r="E342" s="1" t="s">
        <v>1820</v>
      </c>
      <c r="F342" s="1" t="s">
        <v>1820</v>
      </c>
    </row>
    <row r="343" spans="1:6">
      <c r="A343" s="624">
        <f t="shared" si="14"/>
        <v>2310</v>
      </c>
      <c r="B343" s="560" t="s">
        <v>2055</v>
      </c>
      <c r="C343" s="560" t="str">
        <f t="shared" ca="1" si="13"/>
        <v xml:space="preserve">(Como  materializo meu propósito) </v>
      </c>
      <c r="D343" s="1" t="s">
        <v>2054</v>
      </c>
      <c r="E343" s="1" t="s">
        <v>2053</v>
      </c>
      <c r="F343" s="1" t="s">
        <v>2051</v>
      </c>
    </row>
    <row r="344" spans="1:6">
      <c r="A344" s="624">
        <f t="shared" si="14"/>
        <v>2311</v>
      </c>
      <c r="B344" s="560" t="s">
        <v>2058</v>
      </c>
      <c r="C344" s="560" t="str">
        <f t="shared" ca="1" si="13"/>
        <v>Faço isso por meio da...</v>
      </c>
      <c r="D344" s="1" t="s">
        <v>2057</v>
      </c>
      <c r="E344" s="1" t="s">
        <v>2056</v>
      </c>
      <c r="F344" s="1" t="s">
        <v>2052</v>
      </c>
    </row>
    <row r="345" spans="1:6" ht="15">
      <c r="A345" s="624">
        <f t="shared" si="14"/>
        <v>2312</v>
      </c>
      <c r="B345" s="560" t="s">
        <v>2061</v>
      </c>
      <c r="C345" s="560" t="str">
        <f t="shared" ca="1" si="13"/>
        <v>Visão</v>
      </c>
      <c r="D345" s="566" t="s">
        <v>2060</v>
      </c>
      <c r="E345" s="1" t="s">
        <v>2059</v>
      </c>
      <c r="F345" s="1" t="s">
        <v>1821</v>
      </c>
    </row>
    <row r="346" spans="1:6">
      <c r="A346" s="624">
        <f t="shared" si="14"/>
        <v>2313</v>
      </c>
      <c r="B346" s="560" t="s">
        <v>2066</v>
      </c>
      <c r="C346" s="560" t="str">
        <f t="shared" ca="1" si="13"/>
        <v>(O que alcançarei)</v>
      </c>
      <c r="D346" s="1" t="s">
        <v>2065</v>
      </c>
      <c r="E346" s="1" t="s">
        <v>2063</v>
      </c>
      <c r="F346" s="1" t="s">
        <v>2064</v>
      </c>
    </row>
    <row r="347" spans="1:6">
      <c r="A347" s="624">
        <f t="shared" si="14"/>
        <v>2314</v>
      </c>
      <c r="B347" s="560" t="s">
        <v>2069</v>
      </c>
      <c r="C347" s="560" t="str">
        <f t="shared" ca="1" si="13"/>
        <v>Sou visto como...</v>
      </c>
      <c r="D347" s="1" t="s">
        <v>2068</v>
      </c>
      <c r="E347" s="1" t="s">
        <v>2067</v>
      </c>
      <c r="F347" s="1" t="s">
        <v>2062</v>
      </c>
    </row>
    <row r="348" spans="1:6">
      <c r="A348" s="624">
        <f t="shared" si="14"/>
        <v>2315</v>
      </c>
      <c r="B348" s="560" t="s">
        <v>2072</v>
      </c>
      <c r="C348" s="560" t="str">
        <f t="shared" ca="1" si="13"/>
        <v>Valores inegociáveis</v>
      </c>
      <c r="D348" s="1" t="s">
        <v>2070</v>
      </c>
      <c r="E348" s="1" t="s">
        <v>2071</v>
      </c>
      <c r="F348" s="1" t="s">
        <v>1822</v>
      </c>
    </row>
    <row r="349" spans="1:6">
      <c r="A349" s="624">
        <f t="shared" si="14"/>
        <v>2316</v>
      </c>
      <c r="B349" s="560" t="s">
        <v>2075</v>
      </c>
      <c r="C349" s="560" t="str">
        <f t="shared" ca="1" si="13"/>
        <v>Pessoas que me inspiram</v>
      </c>
      <c r="D349" s="1" t="s">
        <v>2074</v>
      </c>
      <c r="E349" s="1" t="s">
        <v>2073</v>
      </c>
      <c r="F349" s="1" t="s">
        <v>1823</v>
      </c>
    </row>
    <row r="350" spans="1:6">
      <c r="A350" s="624">
        <f t="shared" si="14"/>
        <v>2400</v>
      </c>
      <c r="B350" s="560" t="s">
        <v>2076</v>
      </c>
      <c r="C350" s="560" t="str">
        <f t="shared" ca="1" si="13"/>
        <v>Swot</v>
      </c>
      <c r="D350" s="1" t="s">
        <v>2078</v>
      </c>
      <c r="E350" s="560" t="s">
        <v>2078</v>
      </c>
      <c r="F350" s="560" t="s">
        <v>2078</v>
      </c>
    </row>
    <row r="351" spans="1:6">
      <c r="A351" s="624">
        <f t="shared" si="14"/>
        <v>2401</v>
      </c>
      <c r="B351" s="560" t="s">
        <v>2079</v>
      </c>
      <c r="C351" s="560" t="str">
        <f t="shared" ca="1" si="13"/>
        <v>SWOT</v>
      </c>
      <c r="D351" s="1" t="s">
        <v>2077</v>
      </c>
      <c r="E351" s="560" t="s">
        <v>2077</v>
      </c>
      <c r="F351" s="560" t="s">
        <v>2077</v>
      </c>
    </row>
    <row r="352" spans="1:6">
      <c r="A352" s="624">
        <f t="shared" si="14"/>
        <v>2402</v>
      </c>
      <c r="B352" s="560" t="s">
        <v>2080</v>
      </c>
      <c r="C352" s="560" t="str">
        <f t="shared" ca="1" si="13"/>
        <v>Análise SWOT</v>
      </c>
      <c r="D352" s="1" t="s">
        <v>2081</v>
      </c>
      <c r="E352" s="560" t="s">
        <v>2082</v>
      </c>
      <c r="F352" s="1" t="s">
        <v>1826</v>
      </c>
    </row>
    <row r="353" spans="1:6">
      <c r="A353" s="624">
        <f t="shared" si="14"/>
        <v>2403</v>
      </c>
      <c r="B353" s="560" t="s">
        <v>2086</v>
      </c>
      <c r="C353" s="560" t="str">
        <f t="shared" ca="1" si="13"/>
        <v>Forças ou Pontos Fortes (Strengths), Fraquezas ou Pontos Fracos (Weaknesses), Oportunidades (Opportunities) e Ameaças (Threats).</v>
      </c>
      <c r="D353" s="1" t="s">
        <v>2084</v>
      </c>
      <c r="E353" s="1" t="s">
        <v>2085</v>
      </c>
      <c r="F353" s="1" t="s">
        <v>2083</v>
      </c>
    </row>
    <row r="354" spans="1:6" s="560" customFormat="1">
      <c r="A354" s="624">
        <f t="shared" si="14"/>
        <v>2404</v>
      </c>
      <c r="B354" s="560" t="s">
        <v>2092</v>
      </c>
      <c r="C354" s="560" t="str">
        <f t="shared" ca="1" si="13"/>
        <v>Fatores Internos</v>
      </c>
      <c r="D354" s="560" t="s">
        <v>2091</v>
      </c>
      <c r="E354" s="560" t="s">
        <v>2090</v>
      </c>
      <c r="F354" s="560" t="s">
        <v>1827</v>
      </c>
    </row>
    <row r="355" spans="1:6" s="560" customFormat="1">
      <c r="A355" s="624">
        <f t="shared" si="14"/>
        <v>2405</v>
      </c>
      <c r="B355" s="560" t="s">
        <v>2095</v>
      </c>
      <c r="C355" s="560" t="str">
        <f t="shared" ca="1" si="13"/>
        <v>Fatores Externos</v>
      </c>
      <c r="D355" s="560" t="s">
        <v>2094</v>
      </c>
      <c r="E355" s="560" t="s">
        <v>2093</v>
      </c>
      <c r="F355" s="560" t="s">
        <v>1834</v>
      </c>
    </row>
    <row r="356" spans="1:6">
      <c r="A356" s="624">
        <f t="shared" si="14"/>
        <v>2406</v>
      </c>
      <c r="B356" s="560" t="s">
        <v>2089</v>
      </c>
      <c r="C356" s="560" t="str">
        <f t="shared" ca="1" si="13"/>
        <v>Forças</v>
      </c>
      <c r="D356" s="1" t="s">
        <v>2087</v>
      </c>
      <c r="E356" s="1" t="s">
        <v>2088</v>
      </c>
      <c r="F356" s="1" t="s">
        <v>1828</v>
      </c>
    </row>
    <row r="357" spans="1:6" s="560" customFormat="1">
      <c r="A357" s="624">
        <f t="shared" si="14"/>
        <v>2407</v>
      </c>
      <c r="B357" s="560" t="s">
        <v>2101</v>
      </c>
      <c r="C357" s="560" t="str">
        <f t="shared" ca="1" si="13"/>
        <v>Quais são seus pontos fortes, principais qualidades, virtudes ou talentos?</v>
      </c>
      <c r="D357" s="560" t="s">
        <v>2100</v>
      </c>
      <c r="E357" s="560" t="s">
        <v>2099</v>
      </c>
      <c r="F357" s="560" t="s">
        <v>1830</v>
      </c>
    </row>
    <row r="358" spans="1:6" s="560" customFormat="1">
      <c r="A358" s="624">
        <f t="shared" si="14"/>
        <v>2408</v>
      </c>
      <c r="B358" s="560" t="s">
        <v>2107</v>
      </c>
      <c r="C358" s="560" t="str">
        <f t="shared" ca="1" si="13"/>
        <v>Potencialize</v>
      </c>
      <c r="D358" s="560" t="s">
        <v>2106</v>
      </c>
      <c r="E358" s="560" t="s">
        <v>2105</v>
      </c>
      <c r="F358" s="560" t="s">
        <v>1832</v>
      </c>
    </row>
    <row r="359" spans="1:6">
      <c r="A359" s="624">
        <f t="shared" si="14"/>
        <v>2409</v>
      </c>
      <c r="B359" s="560" t="s">
        <v>2098</v>
      </c>
      <c r="C359" s="560" t="str">
        <f t="shared" ca="1" si="13"/>
        <v>Fraquezas</v>
      </c>
      <c r="D359" s="1" t="s">
        <v>2097</v>
      </c>
      <c r="E359" s="1" t="s">
        <v>2096</v>
      </c>
      <c r="F359" s="1" t="s">
        <v>1829</v>
      </c>
    </row>
    <row r="360" spans="1:6">
      <c r="A360" s="624">
        <f t="shared" si="14"/>
        <v>2410</v>
      </c>
      <c r="B360" s="560" t="s">
        <v>2104</v>
      </c>
      <c r="C360" s="560" t="str">
        <f t="shared" ca="1" si="13"/>
        <v>Quais são seus principais pontos a serem melhorados, fraquezas, defeitos ou dificuldades?</v>
      </c>
      <c r="D360" s="1" t="s">
        <v>2103</v>
      </c>
      <c r="E360" s="1" t="s">
        <v>2102</v>
      </c>
      <c r="F360" s="1" t="s">
        <v>1831</v>
      </c>
    </row>
    <row r="361" spans="1:6">
      <c r="A361" s="624">
        <f t="shared" si="14"/>
        <v>2411</v>
      </c>
      <c r="B361" s="560" t="s">
        <v>2109</v>
      </c>
      <c r="C361" s="560" t="str">
        <f t="shared" ca="1" si="13"/>
        <v>Melhore</v>
      </c>
      <c r="D361" s="1" t="s">
        <v>2108</v>
      </c>
      <c r="E361" s="1" t="s">
        <v>2110</v>
      </c>
      <c r="F361" s="1" t="s">
        <v>1833</v>
      </c>
    </row>
    <row r="362" spans="1:6">
      <c r="A362" s="624">
        <f t="shared" si="14"/>
        <v>2412</v>
      </c>
      <c r="B362" s="560" t="s">
        <v>2112</v>
      </c>
      <c r="C362" s="560" t="str">
        <f t="shared" ca="1" si="13"/>
        <v>Oportunidades</v>
      </c>
      <c r="D362" s="1" t="s">
        <v>2111</v>
      </c>
      <c r="E362" s="1" t="s">
        <v>1835</v>
      </c>
      <c r="F362" s="1" t="s">
        <v>1835</v>
      </c>
    </row>
    <row r="363" spans="1:6">
      <c r="A363" s="624">
        <f t="shared" si="14"/>
        <v>2413</v>
      </c>
      <c r="B363" s="560" t="s">
        <v>2115</v>
      </c>
      <c r="C363" s="560" t="str">
        <f t="shared" ca="1" si="13"/>
        <v>Quais oportunidades existem para aproveitar estas forças e alcançar seus objetivos?</v>
      </c>
      <c r="D363" s="1" t="s">
        <v>2114</v>
      </c>
      <c r="E363" s="1" t="s">
        <v>2113</v>
      </c>
      <c r="F363" s="1" t="s">
        <v>1837</v>
      </c>
    </row>
    <row r="364" spans="1:6">
      <c r="A364" s="624">
        <f t="shared" si="14"/>
        <v>2414</v>
      </c>
      <c r="B364" s="560" t="s">
        <v>2117</v>
      </c>
      <c r="C364" s="560" t="str">
        <f t="shared" ca="1" si="13"/>
        <v>Acompanhe</v>
      </c>
      <c r="D364" s="1" t="s">
        <v>2116</v>
      </c>
      <c r="E364" s="1" t="s">
        <v>2118</v>
      </c>
      <c r="F364" s="1" t="s">
        <v>1839</v>
      </c>
    </row>
    <row r="365" spans="1:6">
      <c r="A365" s="624">
        <f t="shared" si="14"/>
        <v>2415</v>
      </c>
      <c r="B365" s="560" t="s">
        <v>2121</v>
      </c>
      <c r="C365" s="560" t="str">
        <f t="shared" ca="1" si="13"/>
        <v>Ameaças</v>
      </c>
      <c r="D365" s="1" t="s">
        <v>2120</v>
      </c>
      <c r="E365" s="1" t="s">
        <v>2119</v>
      </c>
      <c r="F365" s="1" t="s">
        <v>1836</v>
      </c>
    </row>
    <row r="366" spans="1:6">
      <c r="A366" s="624">
        <f t="shared" si="14"/>
        <v>2416</v>
      </c>
      <c r="B366" s="560" t="s">
        <v>2124</v>
      </c>
      <c r="C366" s="560" t="str">
        <f t="shared" ca="1" si="13"/>
        <v>Quais ameaças existem devido as suas fraquezas que podem impedí-lo de atingir seus objetivos?</v>
      </c>
      <c r="D366" s="1" t="s">
        <v>2122</v>
      </c>
      <c r="E366" s="1" t="s">
        <v>2123</v>
      </c>
      <c r="F366" s="1" t="s">
        <v>1838</v>
      </c>
    </row>
    <row r="367" spans="1:6">
      <c r="A367" s="624">
        <f t="shared" si="14"/>
        <v>2417</v>
      </c>
      <c r="B367" s="560" t="s">
        <v>2125</v>
      </c>
      <c r="C367" s="560" t="str">
        <f t="shared" ca="1" si="13"/>
        <v>Minimize</v>
      </c>
      <c r="D367" s="1" t="s">
        <v>1840</v>
      </c>
      <c r="E367" s="1" t="s">
        <v>2126</v>
      </c>
      <c r="F367" s="1" t="s">
        <v>1840</v>
      </c>
    </row>
    <row r="368" spans="1:6">
      <c r="A368" s="624">
        <f t="shared" si="14"/>
        <v>2418</v>
      </c>
      <c r="B368" s="560" t="s">
        <v>2129</v>
      </c>
      <c r="C368" s="560" t="str">
        <f t="shared" ca="1" si="13"/>
        <v>Conclusões:</v>
      </c>
      <c r="D368" s="1" t="s">
        <v>2128</v>
      </c>
      <c r="E368" s="1" t="s">
        <v>2127</v>
      </c>
      <c r="F368" s="1" t="s">
        <v>1841</v>
      </c>
    </row>
    <row r="369" spans="1:6">
      <c r="A369" s="624">
        <f t="shared" si="14"/>
        <v>2419</v>
      </c>
      <c r="B369" s="560" t="s">
        <v>2132</v>
      </c>
      <c r="C369" s="560" t="str">
        <f t="shared" ca="1" si="13"/>
        <v>O que fazer para aproveitar melhor as oportunidades e diminuir as ameaças?</v>
      </c>
      <c r="D369" s="1" t="s">
        <v>2130</v>
      </c>
      <c r="E369" s="1" t="s">
        <v>2131</v>
      </c>
      <c r="F369" s="1" t="s">
        <v>1842</v>
      </c>
    </row>
    <row r="370" spans="1:6">
      <c r="A370" s="624">
        <f t="shared" si="14"/>
        <v>2500</v>
      </c>
      <c r="B370" s="564" t="s">
        <v>2133</v>
      </c>
      <c r="C370" s="564" t="str">
        <f t="shared" ref="C370:C422" ca="1" si="15">OFFSET(C370,0,$C$1)</f>
        <v>Planejamento Anual</v>
      </c>
      <c r="D370" s="564" t="s">
        <v>2135</v>
      </c>
      <c r="E370" s="564" t="s">
        <v>2136</v>
      </c>
      <c r="F370" s="564" t="s">
        <v>1855</v>
      </c>
    </row>
    <row r="371" spans="1:6">
      <c r="A371" s="624">
        <f t="shared" si="14"/>
        <v>2501</v>
      </c>
      <c r="B371" s="564" t="s">
        <v>2134</v>
      </c>
      <c r="C371" s="564" t="str">
        <f t="shared" ca="1" si="15"/>
        <v>Annual Planning</v>
      </c>
      <c r="D371" s="564" t="s">
        <v>2135</v>
      </c>
      <c r="E371" s="564" t="s">
        <v>2135</v>
      </c>
      <c r="F371" s="564" t="s">
        <v>2135</v>
      </c>
    </row>
    <row r="372" spans="1:6">
      <c r="A372" s="624">
        <f t="shared" si="14"/>
        <v>2502</v>
      </c>
      <c r="B372" s="564" t="s">
        <v>2137</v>
      </c>
      <c r="C372" s="564" t="str">
        <f t="shared" ca="1" si="15"/>
        <v>Planejamento Anual</v>
      </c>
      <c r="D372" s="564" t="s">
        <v>2135</v>
      </c>
      <c r="E372" s="564" t="s">
        <v>2136</v>
      </c>
      <c r="F372" s="564" t="s">
        <v>1855</v>
      </c>
    </row>
    <row r="373" spans="1:6">
      <c r="A373" s="624">
        <f t="shared" si="14"/>
        <v>2503</v>
      </c>
      <c r="B373" s="564" t="s">
        <v>2152</v>
      </c>
      <c r="C373" s="564" t="str">
        <f ca="1">OFFSET(C373,0,$C$1)</f>
        <v>Jan</v>
      </c>
      <c r="D373" s="564" t="s">
        <v>1843</v>
      </c>
      <c r="E373" s="564" t="s">
        <v>2144</v>
      </c>
      <c r="F373" s="564" t="s">
        <v>1843</v>
      </c>
    </row>
    <row r="374" spans="1:6">
      <c r="A374" s="624">
        <f t="shared" si="14"/>
        <v>2504</v>
      </c>
      <c r="B374" s="564" t="s">
        <v>2153</v>
      </c>
      <c r="C374" s="564" t="str">
        <f t="shared" ca="1" si="15"/>
        <v>Fev</v>
      </c>
      <c r="D374" s="564" t="s">
        <v>2138</v>
      </c>
      <c r="E374" s="564" t="s">
        <v>2138</v>
      </c>
      <c r="F374" s="564" t="s">
        <v>1844</v>
      </c>
    </row>
    <row r="375" spans="1:6">
      <c r="A375" s="624">
        <f t="shared" si="14"/>
        <v>2505</v>
      </c>
      <c r="B375" s="564" t="s">
        <v>2154</v>
      </c>
      <c r="C375" s="564" t="str">
        <f t="shared" ca="1" si="15"/>
        <v>Mar</v>
      </c>
      <c r="D375" s="564" t="s">
        <v>1845</v>
      </c>
      <c r="E375" s="564" t="s">
        <v>1845</v>
      </c>
      <c r="F375" s="564" t="s">
        <v>1845</v>
      </c>
    </row>
    <row r="376" spans="1:6">
      <c r="A376" s="624">
        <f t="shared" si="14"/>
        <v>2506</v>
      </c>
      <c r="B376" s="564" t="s">
        <v>2155</v>
      </c>
      <c r="C376" s="564" t="str">
        <f t="shared" ca="1" si="15"/>
        <v>Abr</v>
      </c>
      <c r="D376" s="564" t="s">
        <v>2139</v>
      </c>
      <c r="E376" s="564" t="s">
        <v>1846</v>
      </c>
      <c r="F376" s="564" t="s">
        <v>1846</v>
      </c>
    </row>
    <row r="377" spans="1:6">
      <c r="A377" s="624">
        <f t="shared" si="14"/>
        <v>2507</v>
      </c>
      <c r="B377" s="564" t="s">
        <v>2156</v>
      </c>
      <c r="C377" s="564" t="str">
        <f t="shared" ca="1" si="15"/>
        <v>Mai</v>
      </c>
      <c r="D377" s="564" t="s">
        <v>535</v>
      </c>
      <c r="E377" s="564" t="s">
        <v>535</v>
      </c>
      <c r="F377" s="564" t="s">
        <v>1847</v>
      </c>
    </row>
    <row r="378" spans="1:6">
      <c r="A378" s="624">
        <f t="shared" si="14"/>
        <v>2508</v>
      </c>
      <c r="B378" s="564" t="s">
        <v>2157</v>
      </c>
      <c r="C378" s="564" t="str">
        <f t="shared" ca="1" si="15"/>
        <v>Jun</v>
      </c>
      <c r="D378" s="564" t="s">
        <v>1848</v>
      </c>
      <c r="E378" s="564" t="s">
        <v>1848</v>
      </c>
      <c r="F378" s="564" t="s">
        <v>1848</v>
      </c>
    </row>
    <row r="379" spans="1:6">
      <c r="A379" s="624">
        <f t="shared" si="14"/>
        <v>2509</v>
      </c>
      <c r="B379" s="564" t="s">
        <v>2158</v>
      </c>
      <c r="C379" s="564" t="str">
        <f t="shared" ca="1" si="15"/>
        <v>Jul</v>
      </c>
      <c r="D379" s="564" t="s">
        <v>1849</v>
      </c>
      <c r="E379" s="564" t="s">
        <v>1849</v>
      </c>
      <c r="F379" s="564" t="s">
        <v>1849</v>
      </c>
    </row>
    <row r="380" spans="1:6">
      <c r="A380" s="624">
        <f t="shared" si="14"/>
        <v>2510</v>
      </c>
      <c r="B380" s="564" t="s">
        <v>2159</v>
      </c>
      <c r="C380" s="564" t="str">
        <f t="shared" ca="1" si="15"/>
        <v>Ago</v>
      </c>
      <c r="D380" s="564" t="s">
        <v>2140</v>
      </c>
      <c r="E380" s="564" t="s">
        <v>1850</v>
      </c>
      <c r="F380" s="564" t="s">
        <v>1850</v>
      </c>
    </row>
    <row r="381" spans="1:6">
      <c r="A381" s="624">
        <f t="shared" si="14"/>
        <v>2511</v>
      </c>
      <c r="B381" s="564" t="s">
        <v>2160</v>
      </c>
      <c r="C381" s="564" t="str">
        <f t="shared" ca="1" si="15"/>
        <v>Set</v>
      </c>
      <c r="D381" s="564" t="s">
        <v>2141</v>
      </c>
      <c r="E381" s="564" t="s">
        <v>2141</v>
      </c>
      <c r="F381" s="564" t="s">
        <v>1851</v>
      </c>
    </row>
    <row r="382" spans="1:6">
      <c r="A382" s="624">
        <f t="shared" si="14"/>
        <v>2512</v>
      </c>
      <c r="B382" s="564" t="s">
        <v>2161</v>
      </c>
      <c r="C382" s="564" t="str">
        <f t="shared" ca="1" si="15"/>
        <v>Out</v>
      </c>
      <c r="D382" s="564" t="s">
        <v>2142</v>
      </c>
      <c r="E382" s="564" t="s">
        <v>2142</v>
      </c>
      <c r="F382" s="564" t="s">
        <v>1852</v>
      </c>
    </row>
    <row r="383" spans="1:6">
      <c r="A383" s="624">
        <f t="shared" si="14"/>
        <v>2513</v>
      </c>
      <c r="B383" s="564" t="s">
        <v>2162</v>
      </c>
      <c r="C383" s="564" t="str">
        <f t="shared" ca="1" si="15"/>
        <v>Nov</v>
      </c>
      <c r="D383" s="564" t="s">
        <v>1853</v>
      </c>
      <c r="E383" s="564" t="s">
        <v>1853</v>
      </c>
      <c r="F383" s="564" t="s">
        <v>1853</v>
      </c>
    </row>
    <row r="384" spans="1:6">
      <c r="A384" s="624">
        <f t="shared" si="14"/>
        <v>2514</v>
      </c>
      <c r="B384" s="564" t="s">
        <v>2163</v>
      </c>
      <c r="C384" s="564" t="str">
        <f t="shared" ca="1" si="15"/>
        <v>Dez</v>
      </c>
      <c r="D384" s="564" t="s">
        <v>2143</v>
      </c>
      <c r="E384" s="564" t="s">
        <v>2145</v>
      </c>
      <c r="F384" s="564" t="s">
        <v>1854</v>
      </c>
    </row>
    <row r="385" spans="1:6">
      <c r="A385" s="624">
        <f t="shared" si="14"/>
        <v>2600</v>
      </c>
      <c r="B385" s="564" t="s">
        <v>2149</v>
      </c>
      <c r="C385" s="564" t="str">
        <f t="shared" ca="1" si="15"/>
        <v>Resolução de Problemas</v>
      </c>
      <c r="D385" s="564" t="s">
        <v>2148</v>
      </c>
      <c r="E385" s="564" t="s">
        <v>2147</v>
      </c>
      <c r="F385" s="564" t="s">
        <v>1971</v>
      </c>
    </row>
    <row r="386" spans="1:6">
      <c r="A386" s="624">
        <f t="shared" si="14"/>
        <v>2601</v>
      </c>
      <c r="B386" s="564" t="s">
        <v>2150</v>
      </c>
      <c r="C386" s="564" t="str">
        <f t="shared" ca="1" si="15"/>
        <v>Solving</v>
      </c>
      <c r="D386" s="564" t="s">
        <v>2146</v>
      </c>
      <c r="E386" s="564" t="s">
        <v>2146</v>
      </c>
      <c r="F386" s="564" t="s">
        <v>2146</v>
      </c>
    </row>
    <row r="387" spans="1:6">
      <c r="A387" s="624">
        <f t="shared" si="14"/>
        <v>2602</v>
      </c>
      <c r="B387" s="564" t="s">
        <v>2151</v>
      </c>
      <c r="C387" s="564" t="str">
        <f t="shared" ca="1" si="15"/>
        <v>Resolução de Problemas</v>
      </c>
      <c r="D387" s="564" t="s">
        <v>2148</v>
      </c>
      <c r="E387" s="564" t="s">
        <v>2147</v>
      </c>
      <c r="F387" s="564" t="s">
        <v>1971</v>
      </c>
    </row>
    <row r="388" spans="1:6">
      <c r="A388" s="624">
        <f t="shared" ref="A388:A451" si="16">IF(RIGHT(B388,8)="_section",(INT(A387/100)+1)*100,A387+1)</f>
        <v>2603</v>
      </c>
      <c r="B388" s="564" t="s">
        <v>2175</v>
      </c>
      <c r="C388" s="564" t="str">
        <f t="shared" ca="1" si="15"/>
        <v xml:space="preserve">5W - </v>
      </c>
      <c r="D388" s="564" t="s">
        <v>1856</v>
      </c>
      <c r="E388" s="564" t="s">
        <v>1856</v>
      </c>
      <c r="F388" s="564" t="s">
        <v>1856</v>
      </c>
    </row>
    <row r="389" spans="1:6">
      <c r="A389" s="624">
        <f t="shared" si="16"/>
        <v>2604</v>
      </c>
      <c r="B389" s="1" t="str">
        <f>"sol_" &amp; LOWER(LEFT(D389,2)) &amp; "a"</f>
        <v>sol_q1a</v>
      </c>
      <c r="C389" s="564" t="str">
        <f t="shared" ca="1" si="15"/>
        <v>P1 -</v>
      </c>
      <c r="D389" s="564" t="s">
        <v>2164</v>
      </c>
      <c r="E389" s="564" t="s">
        <v>1857</v>
      </c>
      <c r="F389" s="1" t="s">
        <v>1857</v>
      </c>
    </row>
    <row r="390" spans="1:6">
      <c r="A390" s="624">
        <f t="shared" si="16"/>
        <v>2605</v>
      </c>
      <c r="B390" s="564" t="str">
        <f t="shared" ref="B390:B398" si="17">"sol_" &amp; LOWER(LEFT(D390,2)) &amp; "a"</f>
        <v>sol_a1a</v>
      </c>
      <c r="C390" s="564" t="str">
        <f t="shared" ca="1" si="15"/>
        <v>R1-</v>
      </c>
      <c r="D390" s="564" t="s">
        <v>2165</v>
      </c>
      <c r="E390" s="564" t="s">
        <v>1858</v>
      </c>
      <c r="F390" s="1" t="s">
        <v>1858</v>
      </c>
    </row>
    <row r="391" spans="1:6">
      <c r="A391" s="624">
        <f t="shared" si="16"/>
        <v>2606</v>
      </c>
      <c r="B391" s="564" t="str">
        <f t="shared" si="17"/>
        <v>sol_q2a</v>
      </c>
      <c r="C391" s="564" t="str">
        <f t="shared" ca="1" si="15"/>
        <v>P2 -</v>
      </c>
      <c r="D391" s="564" t="s">
        <v>2166</v>
      </c>
      <c r="E391" s="564" t="s">
        <v>1859</v>
      </c>
      <c r="F391" s="1" t="s">
        <v>1859</v>
      </c>
    </row>
    <row r="392" spans="1:6">
      <c r="A392" s="624">
        <f t="shared" si="16"/>
        <v>2607</v>
      </c>
      <c r="B392" s="564" t="str">
        <f t="shared" si="17"/>
        <v>sol_a2a</v>
      </c>
      <c r="C392" s="564" t="str">
        <f t="shared" ca="1" si="15"/>
        <v>R2 -</v>
      </c>
      <c r="D392" s="564" t="s">
        <v>2167</v>
      </c>
      <c r="E392" s="564" t="s">
        <v>1860</v>
      </c>
      <c r="F392" s="1" t="s">
        <v>1860</v>
      </c>
    </row>
    <row r="393" spans="1:6">
      <c r="A393" s="624">
        <f t="shared" si="16"/>
        <v>2608</v>
      </c>
      <c r="B393" s="564" t="str">
        <f t="shared" si="17"/>
        <v>sol_q3a</v>
      </c>
      <c r="C393" s="564" t="str">
        <f t="shared" ca="1" si="15"/>
        <v>P3 -</v>
      </c>
      <c r="D393" s="564" t="s">
        <v>2168</v>
      </c>
      <c r="E393" s="564" t="s">
        <v>1861</v>
      </c>
      <c r="F393" s="1" t="s">
        <v>1861</v>
      </c>
    </row>
    <row r="394" spans="1:6">
      <c r="A394" s="624">
        <f t="shared" si="16"/>
        <v>2609</v>
      </c>
      <c r="B394" s="564" t="str">
        <f t="shared" si="17"/>
        <v>sol_a3a</v>
      </c>
      <c r="C394" s="564" t="str">
        <f t="shared" ca="1" si="15"/>
        <v>R3 -</v>
      </c>
      <c r="D394" s="564" t="s">
        <v>2169</v>
      </c>
      <c r="E394" s="564" t="s">
        <v>1862</v>
      </c>
      <c r="F394" s="1" t="s">
        <v>1862</v>
      </c>
    </row>
    <row r="395" spans="1:6">
      <c r="A395" s="624">
        <f t="shared" si="16"/>
        <v>2610</v>
      </c>
      <c r="B395" s="564" t="str">
        <f t="shared" si="17"/>
        <v>sol_q4a</v>
      </c>
      <c r="C395" s="564" t="str">
        <f t="shared" ca="1" si="15"/>
        <v>P4 -</v>
      </c>
      <c r="D395" s="564" t="s">
        <v>2170</v>
      </c>
      <c r="E395" s="564" t="s">
        <v>1863</v>
      </c>
      <c r="F395" s="1" t="s">
        <v>1863</v>
      </c>
    </row>
    <row r="396" spans="1:6">
      <c r="A396" s="624">
        <f t="shared" si="16"/>
        <v>2611</v>
      </c>
      <c r="B396" s="564" t="str">
        <f t="shared" si="17"/>
        <v>sol_a4a</v>
      </c>
      <c r="C396" s="564" t="str">
        <f t="shared" ca="1" si="15"/>
        <v>R4 -</v>
      </c>
      <c r="D396" s="564" t="s">
        <v>2171</v>
      </c>
      <c r="E396" s="564" t="s">
        <v>1864</v>
      </c>
      <c r="F396" s="1" t="s">
        <v>1864</v>
      </c>
    </row>
    <row r="397" spans="1:6">
      <c r="A397" s="624">
        <f t="shared" si="16"/>
        <v>2612</v>
      </c>
      <c r="B397" s="564" t="str">
        <f t="shared" si="17"/>
        <v>sol_q5a</v>
      </c>
      <c r="C397" s="564" t="str">
        <f t="shared" ca="1" si="15"/>
        <v>P5 -</v>
      </c>
      <c r="D397" s="564" t="s">
        <v>2172</v>
      </c>
      <c r="E397" s="564" t="s">
        <v>1865</v>
      </c>
      <c r="F397" s="1" t="s">
        <v>1865</v>
      </c>
    </row>
    <row r="398" spans="1:6">
      <c r="A398" s="624">
        <f t="shared" si="16"/>
        <v>2613</v>
      </c>
      <c r="B398" s="564" t="str">
        <f t="shared" si="17"/>
        <v>sol_a5a</v>
      </c>
      <c r="C398" s="564" t="str">
        <f t="shared" ca="1" si="15"/>
        <v xml:space="preserve">R5 - </v>
      </c>
      <c r="D398" s="564" t="s">
        <v>2173</v>
      </c>
      <c r="E398" s="564" t="s">
        <v>2174</v>
      </c>
      <c r="F398" s="564" t="s">
        <v>2174</v>
      </c>
    </row>
    <row r="399" spans="1:6">
      <c r="A399" s="624">
        <f t="shared" si="16"/>
        <v>2614</v>
      </c>
      <c r="B399" s="564" t="s">
        <v>2176</v>
      </c>
      <c r="C399" s="564" t="str">
        <f t="shared" ca="1" si="15"/>
        <v xml:space="preserve">5W - </v>
      </c>
      <c r="D399" s="564" t="s">
        <v>1856</v>
      </c>
      <c r="E399" s="564" t="s">
        <v>1856</v>
      </c>
      <c r="F399" s="564" t="s">
        <v>1856</v>
      </c>
    </row>
    <row r="400" spans="1:6">
      <c r="A400" s="624">
        <f t="shared" si="16"/>
        <v>2615</v>
      </c>
      <c r="B400" s="564" t="str">
        <f>"sol_" &amp; LOWER(LEFT(D400,2)) &amp; "b"</f>
        <v>sol_q1b</v>
      </c>
      <c r="C400" s="564" t="str">
        <f t="shared" ca="1" si="15"/>
        <v>P1 -</v>
      </c>
      <c r="D400" s="564" t="s">
        <v>2164</v>
      </c>
      <c r="E400" s="564" t="s">
        <v>1857</v>
      </c>
      <c r="F400" s="564" t="s">
        <v>1857</v>
      </c>
    </row>
    <row r="401" spans="1:6">
      <c r="A401" s="624">
        <f t="shared" si="16"/>
        <v>2616</v>
      </c>
      <c r="B401" s="564" t="str">
        <f t="shared" ref="B401:B409" si="18">"sol_" &amp; LOWER(LEFT(D401,2)) &amp; "b"</f>
        <v>sol_a1b</v>
      </c>
      <c r="C401" s="564" t="str">
        <f t="shared" ca="1" si="15"/>
        <v>R1-</v>
      </c>
      <c r="D401" s="564" t="s">
        <v>2165</v>
      </c>
      <c r="E401" s="564" t="s">
        <v>1858</v>
      </c>
      <c r="F401" s="564" t="s">
        <v>1858</v>
      </c>
    </row>
    <row r="402" spans="1:6">
      <c r="A402" s="624">
        <f t="shared" si="16"/>
        <v>2617</v>
      </c>
      <c r="B402" s="564" t="str">
        <f t="shared" si="18"/>
        <v>sol_q2b</v>
      </c>
      <c r="C402" s="564" t="str">
        <f t="shared" ca="1" si="15"/>
        <v>P2 -</v>
      </c>
      <c r="D402" s="564" t="s">
        <v>2166</v>
      </c>
      <c r="E402" s="564" t="s">
        <v>1859</v>
      </c>
      <c r="F402" s="564" t="s">
        <v>1859</v>
      </c>
    </row>
    <row r="403" spans="1:6">
      <c r="A403" s="624">
        <f t="shared" si="16"/>
        <v>2618</v>
      </c>
      <c r="B403" s="564" t="str">
        <f t="shared" si="18"/>
        <v>sol_a2b</v>
      </c>
      <c r="C403" s="564" t="str">
        <f t="shared" ca="1" si="15"/>
        <v>R2 -</v>
      </c>
      <c r="D403" s="564" t="s">
        <v>2167</v>
      </c>
      <c r="E403" s="564" t="s">
        <v>1860</v>
      </c>
      <c r="F403" s="564" t="s">
        <v>1860</v>
      </c>
    </row>
    <row r="404" spans="1:6">
      <c r="A404" s="624">
        <f t="shared" si="16"/>
        <v>2619</v>
      </c>
      <c r="B404" s="564" t="str">
        <f t="shared" si="18"/>
        <v>sol_q3b</v>
      </c>
      <c r="C404" s="564" t="str">
        <f t="shared" ca="1" si="15"/>
        <v>P3 -</v>
      </c>
      <c r="D404" s="564" t="s">
        <v>2168</v>
      </c>
      <c r="E404" s="564" t="s">
        <v>1861</v>
      </c>
      <c r="F404" s="564" t="s">
        <v>1861</v>
      </c>
    </row>
    <row r="405" spans="1:6">
      <c r="A405" s="624">
        <f t="shared" si="16"/>
        <v>2620</v>
      </c>
      <c r="B405" s="564" t="str">
        <f t="shared" si="18"/>
        <v>sol_a3b</v>
      </c>
      <c r="C405" s="564" t="str">
        <f t="shared" ca="1" si="15"/>
        <v>R3 -</v>
      </c>
      <c r="D405" s="564" t="s">
        <v>2169</v>
      </c>
      <c r="E405" s="564" t="s">
        <v>1862</v>
      </c>
      <c r="F405" s="564" t="s">
        <v>1862</v>
      </c>
    </row>
    <row r="406" spans="1:6">
      <c r="A406" s="624">
        <f t="shared" si="16"/>
        <v>2621</v>
      </c>
      <c r="B406" s="564" t="str">
        <f t="shared" si="18"/>
        <v>sol_q4b</v>
      </c>
      <c r="C406" s="564" t="str">
        <f t="shared" ca="1" si="15"/>
        <v>P4 -</v>
      </c>
      <c r="D406" s="564" t="s">
        <v>2170</v>
      </c>
      <c r="E406" s="564" t="s">
        <v>1863</v>
      </c>
      <c r="F406" s="564" t="s">
        <v>1863</v>
      </c>
    </row>
    <row r="407" spans="1:6">
      <c r="A407" s="624">
        <f t="shared" si="16"/>
        <v>2622</v>
      </c>
      <c r="B407" s="564" t="str">
        <f t="shared" si="18"/>
        <v>sol_a4b</v>
      </c>
      <c r="C407" s="564" t="str">
        <f t="shared" ca="1" si="15"/>
        <v>R4 -</v>
      </c>
      <c r="D407" s="564" t="s">
        <v>2171</v>
      </c>
      <c r="E407" s="564" t="s">
        <v>1864</v>
      </c>
      <c r="F407" s="564" t="s">
        <v>1864</v>
      </c>
    </row>
    <row r="408" spans="1:6">
      <c r="A408" s="624">
        <f t="shared" si="16"/>
        <v>2623</v>
      </c>
      <c r="B408" s="564" t="str">
        <f t="shared" si="18"/>
        <v>sol_q5b</v>
      </c>
      <c r="C408" s="564" t="str">
        <f t="shared" ca="1" si="15"/>
        <v>P5 -</v>
      </c>
      <c r="D408" s="564" t="s">
        <v>2172</v>
      </c>
      <c r="E408" s="564" t="s">
        <v>1865</v>
      </c>
      <c r="F408" s="564" t="s">
        <v>1865</v>
      </c>
    </row>
    <row r="409" spans="1:6">
      <c r="A409" s="624">
        <f t="shared" si="16"/>
        <v>2624</v>
      </c>
      <c r="B409" s="564" t="str">
        <f t="shared" si="18"/>
        <v>sol_a5b</v>
      </c>
      <c r="C409" s="564" t="str">
        <f t="shared" ca="1" si="15"/>
        <v xml:space="preserve">R5 - </v>
      </c>
      <c r="D409" s="564" t="s">
        <v>2173</v>
      </c>
      <c r="E409" s="564" t="s">
        <v>2174</v>
      </c>
      <c r="F409" s="564" t="s">
        <v>2174</v>
      </c>
    </row>
    <row r="410" spans="1:6">
      <c r="A410" s="624">
        <f t="shared" si="16"/>
        <v>2625</v>
      </c>
      <c r="B410" s="564" t="s">
        <v>2177</v>
      </c>
      <c r="C410" s="564" t="str">
        <f t="shared" ca="1" si="15"/>
        <v xml:space="preserve">5W - </v>
      </c>
      <c r="D410" s="564" t="s">
        <v>1856</v>
      </c>
      <c r="E410" s="564" t="s">
        <v>1856</v>
      </c>
      <c r="F410" s="564" t="s">
        <v>1856</v>
      </c>
    </row>
    <row r="411" spans="1:6">
      <c r="A411" s="624">
        <f t="shared" si="16"/>
        <v>2626</v>
      </c>
      <c r="B411" s="564" t="str">
        <f>"sol_" &amp; LOWER(LEFT(D411,2)) &amp; "c"</f>
        <v>sol_q1c</v>
      </c>
      <c r="C411" s="564" t="str">
        <f t="shared" ca="1" si="15"/>
        <v>P1 -</v>
      </c>
      <c r="D411" s="564" t="s">
        <v>2164</v>
      </c>
      <c r="E411" s="564" t="s">
        <v>1857</v>
      </c>
      <c r="F411" s="564" t="s">
        <v>1857</v>
      </c>
    </row>
    <row r="412" spans="1:6">
      <c r="A412" s="624">
        <f t="shared" si="16"/>
        <v>2627</v>
      </c>
      <c r="B412" s="564" t="str">
        <f t="shared" ref="B412:B420" si="19">"sol_" &amp; LOWER(LEFT(D412,2)) &amp; "c"</f>
        <v>sol_a1c</v>
      </c>
      <c r="C412" s="564" t="str">
        <f t="shared" ca="1" si="15"/>
        <v>R1-</v>
      </c>
      <c r="D412" s="564" t="s">
        <v>2165</v>
      </c>
      <c r="E412" s="564" t="s">
        <v>1858</v>
      </c>
      <c r="F412" s="564" t="s">
        <v>1858</v>
      </c>
    </row>
    <row r="413" spans="1:6">
      <c r="A413" s="624">
        <f t="shared" si="16"/>
        <v>2628</v>
      </c>
      <c r="B413" s="564" t="str">
        <f t="shared" si="19"/>
        <v>sol_q2c</v>
      </c>
      <c r="C413" s="564" t="str">
        <f t="shared" ca="1" si="15"/>
        <v>P2 -</v>
      </c>
      <c r="D413" s="564" t="s">
        <v>2166</v>
      </c>
      <c r="E413" s="564" t="s">
        <v>1859</v>
      </c>
      <c r="F413" s="564" t="s">
        <v>1859</v>
      </c>
    </row>
    <row r="414" spans="1:6">
      <c r="A414" s="624">
        <f t="shared" si="16"/>
        <v>2629</v>
      </c>
      <c r="B414" s="564" t="str">
        <f t="shared" si="19"/>
        <v>sol_a2c</v>
      </c>
      <c r="C414" s="564" t="str">
        <f t="shared" ca="1" si="15"/>
        <v>R2 -</v>
      </c>
      <c r="D414" s="564" t="s">
        <v>2167</v>
      </c>
      <c r="E414" s="564" t="s">
        <v>1860</v>
      </c>
      <c r="F414" s="564" t="s">
        <v>1860</v>
      </c>
    </row>
    <row r="415" spans="1:6">
      <c r="A415" s="624">
        <f t="shared" si="16"/>
        <v>2630</v>
      </c>
      <c r="B415" s="564" t="str">
        <f t="shared" si="19"/>
        <v>sol_q3c</v>
      </c>
      <c r="C415" s="564" t="str">
        <f t="shared" ca="1" si="15"/>
        <v>P3 -</v>
      </c>
      <c r="D415" s="564" t="s">
        <v>2168</v>
      </c>
      <c r="E415" s="564" t="s">
        <v>1861</v>
      </c>
      <c r="F415" s="564" t="s">
        <v>1861</v>
      </c>
    </row>
    <row r="416" spans="1:6">
      <c r="A416" s="624">
        <f t="shared" si="16"/>
        <v>2631</v>
      </c>
      <c r="B416" s="564" t="str">
        <f t="shared" si="19"/>
        <v>sol_a3c</v>
      </c>
      <c r="C416" s="564" t="str">
        <f t="shared" ca="1" si="15"/>
        <v>R3 -</v>
      </c>
      <c r="D416" s="564" t="s">
        <v>2169</v>
      </c>
      <c r="E416" s="564" t="s">
        <v>1862</v>
      </c>
      <c r="F416" s="564" t="s">
        <v>1862</v>
      </c>
    </row>
    <row r="417" spans="1:6">
      <c r="A417" s="624">
        <f t="shared" si="16"/>
        <v>2632</v>
      </c>
      <c r="B417" s="564" t="str">
        <f t="shared" si="19"/>
        <v>sol_q4c</v>
      </c>
      <c r="C417" s="564" t="str">
        <f t="shared" ca="1" si="15"/>
        <v>P4 -</v>
      </c>
      <c r="D417" s="564" t="s">
        <v>2170</v>
      </c>
      <c r="E417" s="564" t="s">
        <v>1863</v>
      </c>
      <c r="F417" s="564" t="s">
        <v>1863</v>
      </c>
    </row>
    <row r="418" spans="1:6">
      <c r="A418" s="624">
        <f t="shared" si="16"/>
        <v>2633</v>
      </c>
      <c r="B418" s="564" t="str">
        <f t="shared" si="19"/>
        <v>sol_a4c</v>
      </c>
      <c r="C418" s="564" t="str">
        <f t="shared" ca="1" si="15"/>
        <v>R4 -</v>
      </c>
      <c r="D418" s="564" t="s">
        <v>2171</v>
      </c>
      <c r="E418" s="564" t="s">
        <v>1864</v>
      </c>
      <c r="F418" s="564" t="s">
        <v>1864</v>
      </c>
    </row>
    <row r="419" spans="1:6">
      <c r="A419" s="624">
        <f t="shared" si="16"/>
        <v>2634</v>
      </c>
      <c r="B419" s="564" t="str">
        <f t="shared" si="19"/>
        <v>sol_q5c</v>
      </c>
      <c r="C419" s="564" t="str">
        <f t="shared" ca="1" si="15"/>
        <v>P5 -</v>
      </c>
      <c r="D419" s="564" t="s">
        <v>2172</v>
      </c>
      <c r="E419" s="564" t="s">
        <v>1865</v>
      </c>
      <c r="F419" s="564" t="s">
        <v>1865</v>
      </c>
    </row>
    <row r="420" spans="1:6">
      <c r="A420" s="624">
        <f t="shared" si="16"/>
        <v>2635</v>
      </c>
      <c r="B420" s="564" t="str">
        <f t="shared" si="19"/>
        <v>sol_a5c</v>
      </c>
      <c r="C420" s="564" t="str">
        <f t="shared" ca="1" si="15"/>
        <v xml:space="preserve">R5 - </v>
      </c>
      <c r="D420" s="564" t="s">
        <v>2173</v>
      </c>
      <c r="E420" s="564" t="s">
        <v>2174</v>
      </c>
      <c r="F420" s="564" t="s">
        <v>2174</v>
      </c>
    </row>
    <row r="421" spans="1:6">
      <c r="A421" s="624">
        <f t="shared" si="16"/>
        <v>2636</v>
      </c>
      <c r="B421" s="1" t="str">
        <f>"sol_" &amp; LOWER(LEFT(D421,3))</f>
        <v>sol_eff</v>
      </c>
      <c r="C421" s="564" t="str">
        <f t="shared" ca="1" si="15"/>
        <v>Efeito:</v>
      </c>
      <c r="D421" s="1" t="s">
        <v>2179</v>
      </c>
      <c r="E421" s="1" t="s">
        <v>2178</v>
      </c>
      <c r="F421" s="1" t="s">
        <v>1866</v>
      </c>
    </row>
    <row r="422" spans="1:6">
      <c r="A422" s="624">
        <f t="shared" si="16"/>
        <v>2637</v>
      </c>
      <c r="B422" s="564" t="str">
        <f t="shared" ref="B422:B425" si="20">"sol_" &amp; LOWER(LEFT(D422,3))</f>
        <v>sol_oth</v>
      </c>
      <c r="C422" s="564" t="str">
        <f t="shared" ca="1" si="15"/>
        <v>Outras Causas</v>
      </c>
      <c r="D422" s="564" t="s">
        <v>2185</v>
      </c>
      <c r="E422" s="1" t="s">
        <v>2186</v>
      </c>
      <c r="F422" s="1" t="s">
        <v>1868</v>
      </c>
    </row>
    <row r="423" spans="1:6">
      <c r="A423" s="624">
        <f t="shared" si="16"/>
        <v>2638</v>
      </c>
      <c r="B423" s="564" t="str">
        <f t="shared" si="20"/>
        <v>sol_peo</v>
      </c>
      <c r="C423" s="564" t="str">
        <f ca="1">OFFSET(C423,0,$C$1)</f>
        <v>Pessoas, Habilidade e Competências</v>
      </c>
      <c r="D423" s="1" t="s">
        <v>2180</v>
      </c>
      <c r="E423" s="1" t="s">
        <v>2181</v>
      </c>
      <c r="F423" s="1" t="s">
        <v>1867</v>
      </c>
    </row>
    <row r="424" spans="1:6">
      <c r="A424" s="624">
        <f t="shared" si="16"/>
        <v>2639</v>
      </c>
      <c r="B424" s="564" t="str">
        <f t="shared" si="20"/>
        <v>sol_ser</v>
      </c>
      <c r="C424" s="564" t="str">
        <f ca="1">OFFSET(C424,0,$C$1)</f>
        <v>Serviços, Infraestrutura e Aplicações</v>
      </c>
      <c r="D424" s="1" t="s">
        <v>2183</v>
      </c>
      <c r="E424" s="1" t="s">
        <v>2184</v>
      </c>
      <c r="F424" s="1" t="s">
        <v>2182</v>
      </c>
    </row>
    <row r="425" spans="1:6">
      <c r="A425" s="624">
        <f t="shared" si="16"/>
        <v>2640</v>
      </c>
      <c r="B425" s="1" t="str">
        <f t="shared" si="20"/>
        <v>sol_inf</v>
      </c>
      <c r="C425" s="564" t="str">
        <f ca="1">OFFSET(C425,0,$C$1)</f>
        <v>Informações</v>
      </c>
      <c r="D425" s="1" t="s">
        <v>2187</v>
      </c>
      <c r="E425" s="1" t="s">
        <v>2188</v>
      </c>
      <c r="F425" s="1" t="s">
        <v>1869</v>
      </c>
    </row>
    <row r="426" spans="1:6">
      <c r="A426" s="624">
        <f t="shared" si="16"/>
        <v>2700</v>
      </c>
      <c r="B426" s="564" t="s">
        <v>2190</v>
      </c>
      <c r="C426" s="564" t="str">
        <f t="shared" ref="C426:C467" ca="1" si="21">OFFSET(C426,0,$C$1)</f>
        <v>Revisão Mensal</v>
      </c>
      <c r="D426" s="1" t="s">
        <v>2193</v>
      </c>
      <c r="E426" s="1" t="s">
        <v>2194</v>
      </c>
      <c r="F426" s="1" t="s">
        <v>1870</v>
      </c>
    </row>
    <row r="427" spans="1:6">
      <c r="A427" s="624">
        <f t="shared" si="16"/>
        <v>2701</v>
      </c>
      <c r="B427" s="564" t="s">
        <v>2191</v>
      </c>
      <c r="C427" s="564" t="str">
        <f t="shared" ca="1" si="21"/>
        <v>Revision</v>
      </c>
      <c r="D427" s="564" t="s">
        <v>2189</v>
      </c>
      <c r="E427" s="564" t="s">
        <v>2189</v>
      </c>
      <c r="F427" s="564" t="s">
        <v>2189</v>
      </c>
    </row>
    <row r="428" spans="1:6">
      <c r="A428" s="624">
        <f t="shared" si="16"/>
        <v>2702</v>
      </c>
      <c r="B428" s="564" t="s">
        <v>2192</v>
      </c>
      <c r="C428" s="564" t="str">
        <f t="shared" ca="1" si="21"/>
        <v>Revisão Mensal</v>
      </c>
      <c r="D428" s="564" t="s">
        <v>2193</v>
      </c>
      <c r="E428" s="564" t="s">
        <v>2194</v>
      </c>
      <c r="F428" s="564" t="s">
        <v>1870</v>
      </c>
    </row>
    <row r="429" spans="1:6">
      <c r="A429" s="624">
        <f t="shared" si="16"/>
        <v>2703</v>
      </c>
      <c r="B429" s="564" t="str">
        <f>"rev_" &amp; LOWER(LEFT(D429,3))</f>
        <v>rev_con</v>
      </c>
      <c r="C429" s="564" t="str">
        <f t="shared" ca="1" si="21"/>
        <v>Conquistas</v>
      </c>
      <c r="D429" s="1" t="s">
        <v>2195</v>
      </c>
      <c r="E429" s="1" t="s">
        <v>2196</v>
      </c>
      <c r="F429" s="1" t="s">
        <v>1871</v>
      </c>
    </row>
    <row r="430" spans="1:6">
      <c r="A430" s="624">
        <f t="shared" si="16"/>
        <v>2704</v>
      </c>
      <c r="B430" s="564" t="str">
        <f t="shared" ref="B430:B437" si="22">"rev_" &amp; LOWER(LEFT(D430,3))</f>
        <v>rev_lea</v>
      </c>
      <c r="C430" s="564" t="str">
        <f t="shared" ca="1" si="21"/>
        <v>Aprendizados</v>
      </c>
      <c r="D430" s="1" t="s">
        <v>2197</v>
      </c>
      <c r="E430" s="1" t="s">
        <v>2198</v>
      </c>
      <c r="F430" s="1" t="s">
        <v>1872</v>
      </c>
    </row>
    <row r="431" spans="1:6">
      <c r="A431" s="624">
        <f t="shared" si="16"/>
        <v>2705</v>
      </c>
      <c r="B431" s="564" t="str">
        <f t="shared" si="22"/>
        <v>rev_hab</v>
      </c>
      <c r="C431" s="564" t="str">
        <f t="shared" ca="1" si="21"/>
        <v>Hábitos a serem mudados</v>
      </c>
      <c r="D431" s="1" t="s">
        <v>2200</v>
      </c>
      <c r="E431" s="1" t="s">
        <v>2199</v>
      </c>
      <c r="F431" s="1" t="s">
        <v>1873</v>
      </c>
    </row>
    <row r="432" spans="1:6">
      <c r="A432" s="624">
        <f t="shared" si="16"/>
        <v>2706</v>
      </c>
      <c r="B432" s="564" t="str">
        <f t="shared" si="22"/>
        <v>rev_wha</v>
      </c>
      <c r="C432" s="564" t="str">
        <f t="shared" ca="1" si="21"/>
        <v>O que é preciso melhorar</v>
      </c>
      <c r="D432" s="1" t="s">
        <v>2201</v>
      </c>
      <c r="E432" s="1" t="s">
        <v>2202</v>
      </c>
      <c r="F432" s="1" t="s">
        <v>1874</v>
      </c>
    </row>
    <row r="433" spans="1:6">
      <c r="A433" s="624">
        <f t="shared" si="16"/>
        <v>2707</v>
      </c>
      <c r="B433" s="564" t="str">
        <f t="shared" si="22"/>
        <v>rev_rea</v>
      </c>
      <c r="C433" s="564" t="str">
        <f t="shared" ca="1" si="21"/>
        <v>Motivos para Agradecer</v>
      </c>
      <c r="D433" s="1" t="s">
        <v>2203</v>
      </c>
      <c r="E433" s="1" t="s">
        <v>2204</v>
      </c>
      <c r="F433" s="1" t="s">
        <v>1875</v>
      </c>
    </row>
    <row r="434" spans="1:6">
      <c r="A434" s="624">
        <f t="shared" si="16"/>
        <v>2708</v>
      </c>
      <c r="B434" s="564" t="str">
        <f t="shared" si="22"/>
        <v>rev_pro</v>
      </c>
      <c r="C434" s="564" t="str">
        <f t="shared" ca="1" si="21"/>
        <v>Processos</v>
      </c>
      <c r="D434" s="1" t="s">
        <v>2206</v>
      </c>
      <c r="E434" s="1" t="s">
        <v>2205</v>
      </c>
      <c r="F434" s="1" t="s">
        <v>1876</v>
      </c>
    </row>
    <row r="435" spans="1:6">
      <c r="A435" s="624">
        <f t="shared" si="16"/>
        <v>2709</v>
      </c>
      <c r="B435" s="564" t="str">
        <f t="shared" si="22"/>
        <v>rev_org</v>
      </c>
      <c r="C435" s="564" t="str">
        <f t="shared" ca="1" si="21"/>
        <v>Estruturas Organizacionais</v>
      </c>
      <c r="D435" s="1" t="s">
        <v>2207</v>
      </c>
      <c r="E435" s="1" t="s">
        <v>2208</v>
      </c>
      <c r="F435" s="1" t="s">
        <v>1878</v>
      </c>
    </row>
    <row r="436" spans="1:6">
      <c r="A436" s="624">
        <f t="shared" si="16"/>
        <v>2710</v>
      </c>
      <c r="B436" s="564" t="str">
        <f t="shared" si="22"/>
        <v>rev_cul</v>
      </c>
      <c r="C436" s="564" t="str">
        <f t="shared" ca="1" si="21"/>
        <v>Cultura, Ética e Comportamento</v>
      </c>
      <c r="D436" s="1" t="s">
        <v>2209</v>
      </c>
      <c r="E436" s="1" t="s">
        <v>2210</v>
      </c>
      <c r="F436" s="1" t="s">
        <v>1877</v>
      </c>
    </row>
    <row r="437" spans="1:6">
      <c r="A437" s="624">
        <f t="shared" si="16"/>
        <v>2711</v>
      </c>
      <c r="B437" s="564" t="str">
        <f t="shared" si="22"/>
        <v>rev_pri</v>
      </c>
      <c r="C437" s="564" t="str">
        <f t="shared" ca="1" si="21"/>
        <v>Princípios, Políticas e Frameworks</v>
      </c>
      <c r="D437" s="1" t="s">
        <v>2212</v>
      </c>
      <c r="E437" s="1" t="s">
        <v>2211</v>
      </c>
      <c r="F437" s="1" t="s">
        <v>1879</v>
      </c>
    </row>
    <row r="438" spans="1:6">
      <c r="A438" s="624">
        <f t="shared" si="16"/>
        <v>2800</v>
      </c>
      <c r="B438" s="564" t="s">
        <v>2214</v>
      </c>
      <c r="C438" s="564" t="str">
        <f t="shared" ca="1" si="21"/>
        <v>Priorização de Tarefas</v>
      </c>
      <c r="D438" s="564" t="s">
        <v>2219</v>
      </c>
      <c r="E438" s="564" t="s">
        <v>2218</v>
      </c>
      <c r="F438" s="564" t="s">
        <v>2217</v>
      </c>
    </row>
    <row r="439" spans="1:6">
      <c r="A439" s="624">
        <f t="shared" si="16"/>
        <v>2801</v>
      </c>
      <c r="B439" s="564" t="s">
        <v>2215</v>
      </c>
      <c r="C439" s="564" t="str">
        <f t="shared" ca="1" si="21"/>
        <v>Prioritization</v>
      </c>
      <c r="D439" s="564" t="s">
        <v>2213</v>
      </c>
      <c r="E439" s="564" t="s">
        <v>2213</v>
      </c>
      <c r="F439" s="564" t="s">
        <v>2213</v>
      </c>
    </row>
    <row r="440" spans="1:6">
      <c r="A440" s="624">
        <f t="shared" si="16"/>
        <v>2802</v>
      </c>
      <c r="B440" s="564" t="s">
        <v>2216</v>
      </c>
      <c r="C440" s="564" t="str">
        <f t="shared" ca="1" si="21"/>
        <v>Priorização de Tarefas</v>
      </c>
      <c r="D440" s="564" t="s">
        <v>2219</v>
      </c>
      <c r="E440" s="564" t="s">
        <v>2218</v>
      </c>
      <c r="F440" s="564" t="s">
        <v>2217</v>
      </c>
    </row>
    <row r="441" spans="1:6">
      <c r="A441" s="624">
        <f t="shared" si="16"/>
        <v>2803</v>
      </c>
      <c r="B441" s="564" t="s">
        <v>2222</v>
      </c>
      <c r="C441" s="564" t="str">
        <f t="shared" ca="1" si="21"/>
        <v>(Legado do mês anterior, novas atribuições, e resoluções para este mês)</v>
      </c>
      <c r="D441" s="1" t="s">
        <v>2220</v>
      </c>
      <c r="E441" s="1" t="s">
        <v>2221</v>
      </c>
      <c r="F441" s="1" t="s">
        <v>1881</v>
      </c>
    </row>
    <row r="442" spans="1:6">
      <c r="A442" s="624">
        <f t="shared" si="16"/>
        <v>2804</v>
      </c>
      <c r="B442" s="564" t="str">
        <f>"pri_" &amp; LOWER(LEFT(D442,3))</f>
        <v>pri_urg</v>
      </c>
      <c r="C442" s="564" t="str">
        <f t="shared" ca="1" si="21"/>
        <v>Urgente</v>
      </c>
      <c r="D442" s="1" t="s">
        <v>2223</v>
      </c>
      <c r="E442" s="1" t="s">
        <v>1882</v>
      </c>
      <c r="F442" s="1" t="s">
        <v>1882</v>
      </c>
    </row>
    <row r="443" spans="1:6">
      <c r="A443" s="624">
        <f t="shared" si="16"/>
        <v>2805</v>
      </c>
      <c r="B443" s="564" t="s">
        <v>2228</v>
      </c>
      <c r="C443" s="564" t="str">
        <f t="shared" ca="1" si="21"/>
        <v>Não Urgente</v>
      </c>
      <c r="D443" s="1" t="s">
        <v>2224</v>
      </c>
      <c r="E443" s="1" t="s">
        <v>2225</v>
      </c>
      <c r="F443" s="564" t="s">
        <v>1886</v>
      </c>
    </row>
    <row r="444" spans="1:6">
      <c r="A444" s="624">
        <f t="shared" si="16"/>
        <v>2806</v>
      </c>
      <c r="B444" s="564" t="str">
        <f>"pri_" &amp; LOWER(LEFT(D444,3))</f>
        <v>pri_imp</v>
      </c>
      <c r="C444" s="564" t="str">
        <f t="shared" ca="1" si="21"/>
        <v>Importante</v>
      </c>
      <c r="D444" s="1" t="s">
        <v>572</v>
      </c>
      <c r="E444" s="564" t="s">
        <v>573</v>
      </c>
      <c r="F444" s="1" t="s">
        <v>573</v>
      </c>
    </row>
    <row r="445" spans="1:6">
      <c r="A445" s="624">
        <f t="shared" si="16"/>
        <v>2807</v>
      </c>
      <c r="B445" s="564" t="s">
        <v>2229</v>
      </c>
      <c r="C445" s="564" t="str">
        <f t="shared" ca="1" si="21"/>
        <v>Não Importante</v>
      </c>
      <c r="D445" s="1" t="s">
        <v>2226</v>
      </c>
      <c r="E445" s="1" t="s">
        <v>2227</v>
      </c>
      <c r="F445" s="1" t="s">
        <v>1887</v>
      </c>
    </row>
    <row r="446" spans="1:6">
      <c r="A446" s="624">
        <f t="shared" si="16"/>
        <v>2808</v>
      </c>
      <c r="B446" s="564" t="s">
        <v>2229</v>
      </c>
      <c r="C446" s="564" t="str">
        <f t="shared" ca="1" si="21"/>
        <v>Auto Avaliação</v>
      </c>
      <c r="D446" s="1" t="s">
        <v>2230</v>
      </c>
      <c r="E446" s="1" t="s">
        <v>2231</v>
      </c>
      <c r="F446" s="1" t="s">
        <v>1888</v>
      </c>
    </row>
    <row r="447" spans="1:6">
      <c r="A447" s="624">
        <f t="shared" si="16"/>
        <v>2809</v>
      </c>
      <c r="B447" s="564" t="s">
        <v>2229</v>
      </c>
      <c r="C447" s="564" t="str">
        <f t="shared" ca="1" si="21"/>
        <v>Resoluções para o Mês</v>
      </c>
      <c r="D447" s="1" t="s">
        <v>2232</v>
      </c>
      <c r="E447" s="1" t="s">
        <v>2233</v>
      </c>
      <c r="F447" s="1" t="s">
        <v>1889</v>
      </c>
    </row>
    <row r="448" spans="1:6">
      <c r="A448" s="624">
        <f t="shared" si="16"/>
        <v>2900</v>
      </c>
      <c r="B448" s="568" t="s">
        <v>2234</v>
      </c>
      <c r="C448" s="568" t="str">
        <f t="shared" ca="1" si="21"/>
        <v>Data</v>
      </c>
      <c r="D448" s="568" t="s">
        <v>439</v>
      </c>
      <c r="E448" s="568" t="s">
        <v>439</v>
      </c>
      <c r="F448" s="568" t="s">
        <v>439</v>
      </c>
    </row>
    <row r="449" spans="1:6">
      <c r="A449" s="624">
        <f t="shared" si="16"/>
        <v>2901</v>
      </c>
      <c r="B449" s="568" t="s">
        <v>2235</v>
      </c>
      <c r="C449" s="568" t="str">
        <f t="shared" ca="1" si="21"/>
        <v>Data</v>
      </c>
      <c r="D449" s="568" t="s">
        <v>439</v>
      </c>
      <c r="E449" s="568" t="s">
        <v>439</v>
      </c>
      <c r="F449" s="568" t="s">
        <v>439</v>
      </c>
    </row>
    <row r="450" spans="1:6">
      <c r="A450" s="624">
        <f t="shared" si="16"/>
        <v>2902</v>
      </c>
      <c r="B450" s="568" t="s">
        <v>2236</v>
      </c>
      <c r="C450" s="568" t="str">
        <f t="shared" ca="1" si="21"/>
        <v>AGENDA VAISHNAVA GPLAN</v>
      </c>
      <c r="D450" s="568" t="s">
        <v>85</v>
      </c>
      <c r="E450" s="568" t="s">
        <v>86</v>
      </c>
      <c r="F450" s="568" t="s">
        <v>86</v>
      </c>
    </row>
    <row r="451" spans="1:6">
      <c r="A451" s="624">
        <f t="shared" si="16"/>
        <v>2903</v>
      </c>
      <c r="B451" s="568" t="str">
        <f>"dat_" &amp; LOWER(LEFT(D451,3))</f>
        <v>dat_pla</v>
      </c>
      <c r="C451" s="568" t="str">
        <f t="shared" ca="1" si="21"/>
        <v>Agenda calculada para:</v>
      </c>
      <c r="D451" s="568" t="s">
        <v>2237</v>
      </c>
      <c r="E451" s="568" t="s">
        <v>2238</v>
      </c>
      <c r="F451" s="568" t="s">
        <v>947</v>
      </c>
    </row>
    <row r="452" spans="1:6">
      <c r="A452" s="624">
        <f t="shared" ref="A452:A461" si="23">IF(RIGHT(B452,8)="_section",(INT(A451/100)+1)*100,A451+1)</f>
        <v>2904</v>
      </c>
      <c r="B452" s="568" t="str">
        <f>"dat_" &amp; LOWER(LEFT(D452,3))</f>
        <v>dat_loc</v>
      </c>
      <c r="C452" s="568" t="str">
        <f t="shared" ca="1" si="21"/>
        <v>Nome da localidade na Capa:</v>
      </c>
      <c r="D452" s="1" t="s">
        <v>2239</v>
      </c>
      <c r="E452" s="1" t="s">
        <v>2240</v>
      </c>
      <c r="F452" s="1" t="s">
        <v>948</v>
      </c>
    </row>
    <row r="453" spans="1:6">
      <c r="A453" s="624">
        <f t="shared" si="23"/>
        <v>2905</v>
      </c>
      <c r="B453" s="568" t="str">
        <f>"dat_" &amp; LOWER(LEFT(D453,3))</f>
        <v>dat_yea</v>
      </c>
      <c r="C453" s="568" t="str">
        <f t="shared" ca="1" si="21"/>
        <v>Ano:</v>
      </c>
      <c r="D453" s="1" t="s">
        <v>1587</v>
      </c>
      <c r="E453" s="1" t="s">
        <v>2241</v>
      </c>
      <c r="F453" s="1" t="s">
        <v>949</v>
      </c>
    </row>
    <row r="454" spans="1:6">
      <c r="A454" s="624">
        <f t="shared" si="23"/>
        <v>2906</v>
      </c>
      <c r="B454" s="568" t="str">
        <f t="shared" ref="B454:B455" si="24">"dat_" &amp; LOWER(LEFT(D454,3))</f>
        <v>dat_loc</v>
      </c>
      <c r="C454" s="568" t="str">
        <f t="shared" ca="1" si="21"/>
        <v>Localidade:</v>
      </c>
      <c r="D454" s="1" t="s">
        <v>2242</v>
      </c>
      <c r="E454" s="1" t="s">
        <v>2243</v>
      </c>
      <c r="F454" s="1" t="s">
        <v>950</v>
      </c>
    </row>
    <row r="455" spans="1:6">
      <c r="A455" s="624">
        <f t="shared" si="23"/>
        <v>2907</v>
      </c>
      <c r="B455" s="568" t="str">
        <f t="shared" si="24"/>
        <v>dat_lat</v>
      </c>
      <c r="C455" s="568" t="str">
        <f t="shared" ca="1" si="21"/>
        <v>Latitude:</v>
      </c>
      <c r="D455" s="1" t="s">
        <v>951</v>
      </c>
      <c r="E455" s="1" t="s">
        <v>2244</v>
      </c>
      <c r="F455" s="1" t="s">
        <v>951</v>
      </c>
    </row>
    <row r="456" spans="1:6">
      <c r="A456" s="624">
        <f t="shared" si="23"/>
        <v>2908</v>
      </c>
      <c r="B456" s="568" t="str">
        <f t="shared" ref="B456" si="25">"dat_" &amp; LOWER(LEFT(D456,3))</f>
        <v>dat_lon</v>
      </c>
      <c r="C456" s="568" t="str">
        <f t="shared" ca="1" si="21"/>
        <v>Longitude:</v>
      </c>
      <c r="D456" s="1" t="s">
        <v>952</v>
      </c>
      <c r="E456" s="1" t="s">
        <v>2245</v>
      </c>
      <c r="F456" s="1" t="s">
        <v>952</v>
      </c>
    </row>
    <row r="457" spans="1:6">
      <c r="A457" s="624">
        <f t="shared" si="23"/>
        <v>2909</v>
      </c>
      <c r="B457" s="568" t="str">
        <f t="shared" ref="B457" si="26">"dat_" &amp; LOWER(LEFT(D457,3))</f>
        <v>dat_tim</v>
      </c>
      <c r="C457" s="568" t="str">
        <f t="shared" ca="1" si="21"/>
        <v>Fuso Horário:</v>
      </c>
      <c r="D457" s="1" t="s">
        <v>2247</v>
      </c>
      <c r="E457" s="1" t="s">
        <v>2246</v>
      </c>
      <c r="F457" s="1" t="s">
        <v>953</v>
      </c>
    </row>
    <row r="458" spans="1:6">
      <c r="A458" s="624">
        <f t="shared" si="23"/>
        <v>3000</v>
      </c>
      <c r="B458" s="624" t="s">
        <v>2392</v>
      </c>
      <c r="C458" s="624" t="str">
        <f t="shared" ca="1" si="21"/>
        <v>Projetos</v>
      </c>
      <c r="D458" s="624" t="s">
        <v>2390</v>
      </c>
      <c r="E458" s="624" t="s">
        <v>2391</v>
      </c>
      <c r="F458" s="624" t="s">
        <v>2389</v>
      </c>
    </row>
    <row r="459" spans="1:6">
      <c r="A459" s="624">
        <f t="shared" si="23"/>
        <v>3001</v>
      </c>
      <c r="B459" s="624" t="s">
        <v>2393</v>
      </c>
      <c r="C459" s="624" t="str">
        <f t="shared" ca="1" si="21"/>
        <v>Projetos</v>
      </c>
      <c r="D459" s="624" t="s">
        <v>2390</v>
      </c>
      <c r="E459" s="624" t="s">
        <v>2391</v>
      </c>
      <c r="F459" s="624" t="s">
        <v>2389</v>
      </c>
    </row>
    <row r="460" spans="1:6">
      <c r="A460" s="624">
        <f t="shared" si="23"/>
        <v>3002</v>
      </c>
      <c r="B460" s="624" t="s">
        <v>2394</v>
      </c>
      <c r="C460" s="624" t="str">
        <f t="shared" ca="1" si="21"/>
        <v>Projeto</v>
      </c>
      <c r="D460" s="624" t="s">
        <v>2395</v>
      </c>
      <c r="E460" s="624" t="s">
        <v>2396</v>
      </c>
      <c r="F460" s="624" t="s">
        <v>2381</v>
      </c>
    </row>
    <row r="461" spans="1:6">
      <c r="A461" s="624">
        <f t="shared" si="23"/>
        <v>3003</v>
      </c>
      <c r="B461" s="624" t="s">
        <v>2411</v>
      </c>
      <c r="C461" s="624" t="str">
        <f t="shared" ca="1" si="21"/>
        <v>Nome Descritivo</v>
      </c>
      <c r="D461" s="624" t="s">
        <v>2397</v>
      </c>
      <c r="E461" s="624" t="s">
        <v>2404</v>
      </c>
      <c r="F461" s="624" t="s">
        <v>2383</v>
      </c>
    </row>
    <row r="462" spans="1:6">
      <c r="A462" s="624">
        <f t="shared" ref="A462:A467" si="27">IF(RIGHT(B462,8)="_section",(INT(A461/100)+1)*100,A461+1)</f>
        <v>3004</v>
      </c>
      <c r="B462" s="624" t="s">
        <v>2412</v>
      </c>
      <c r="C462" s="624" t="str">
        <f t="shared" ca="1" si="21"/>
        <v>Motivo</v>
      </c>
      <c r="D462" s="624" t="s">
        <v>2398</v>
      </c>
      <c r="E462" s="624" t="s">
        <v>2405</v>
      </c>
      <c r="F462" s="624" t="s">
        <v>2382</v>
      </c>
    </row>
    <row r="463" spans="1:6">
      <c r="A463" s="624">
        <f t="shared" si="27"/>
        <v>3005</v>
      </c>
      <c r="B463" s="624" t="s">
        <v>2413</v>
      </c>
      <c r="C463" s="624" t="str">
        <f t="shared" ca="1" si="21"/>
        <v>Início</v>
      </c>
      <c r="D463" s="624" t="s">
        <v>2399</v>
      </c>
      <c r="E463" s="624" t="s">
        <v>2409</v>
      </c>
      <c r="F463" s="624" t="s">
        <v>2387</v>
      </c>
    </row>
    <row r="464" spans="1:6">
      <c r="A464" s="624">
        <f t="shared" si="27"/>
        <v>3006</v>
      </c>
      <c r="B464" s="624" t="s">
        <v>2414</v>
      </c>
      <c r="C464" s="624" t="str">
        <f t="shared" ca="1" si="21"/>
        <v>Conclusão</v>
      </c>
      <c r="D464" s="624" t="s">
        <v>2400</v>
      </c>
      <c r="E464" s="624" t="s">
        <v>2406</v>
      </c>
      <c r="F464" s="624" t="s">
        <v>2388</v>
      </c>
    </row>
    <row r="465" spans="1:6">
      <c r="A465" s="624">
        <f t="shared" si="27"/>
        <v>3007</v>
      </c>
      <c r="B465" s="624" t="s">
        <v>2415</v>
      </c>
      <c r="C465" s="624" t="str">
        <f t="shared" ca="1" si="21"/>
        <v>Etapas de Ação</v>
      </c>
      <c r="D465" s="624" t="s">
        <v>2401</v>
      </c>
      <c r="E465" s="624" t="s">
        <v>2410</v>
      </c>
      <c r="F465" s="624" t="s">
        <v>2386</v>
      </c>
    </row>
    <row r="466" spans="1:6">
      <c r="A466" s="624">
        <f t="shared" si="27"/>
        <v>3008</v>
      </c>
      <c r="B466" s="624" t="s">
        <v>2416</v>
      </c>
      <c r="C466" s="624" t="str">
        <f t="shared" ca="1" si="21"/>
        <v>Progresso</v>
      </c>
      <c r="D466" s="624" t="s">
        <v>2402</v>
      </c>
      <c r="E466" s="624" t="s">
        <v>2407</v>
      </c>
      <c r="F466" s="624" t="s">
        <v>2385</v>
      </c>
    </row>
    <row r="467" spans="1:6">
      <c r="A467" s="624">
        <f t="shared" si="27"/>
        <v>3009</v>
      </c>
      <c r="B467" s="624" t="s">
        <v>2417</v>
      </c>
      <c r="C467" s="624" t="str">
        <f t="shared" ca="1" si="21"/>
        <v>Prazo</v>
      </c>
      <c r="D467" s="624" t="s">
        <v>2403</v>
      </c>
      <c r="E467" s="624" t="s">
        <v>2408</v>
      </c>
      <c r="F467" s="624" t="s">
        <v>2384</v>
      </c>
    </row>
  </sheetData>
  <sortState xmlns:xlrd2="http://schemas.microsoft.com/office/spreadsheetml/2017/richdata2" ref="B186:F230">
    <sortCondition ref="B186"/>
  </sortState>
  <phoneticPr fontId="57" type="noConversion"/>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5"/>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'GPlan-Translations'!C146</f>
        <v>Calendário</v>
      </c>
      <c r="U1" s="701">
        <f>BI1</f>
        <v>2020</v>
      </c>
      <c r="V1" s="702"/>
      <c r="W1" s="702"/>
      <c r="X1" s="702"/>
      <c r="Y1" s="702"/>
      <c r="Z1" s="702"/>
      <c r="AA1" s="702"/>
      <c r="AC1" s="74"/>
      <c r="AE1" s="345">
        <v>-6</v>
      </c>
      <c r="AF1" s="345">
        <v>-5</v>
      </c>
      <c r="AG1" s="345">
        <v>-4</v>
      </c>
      <c r="AH1" s="345">
        <v>-3</v>
      </c>
      <c r="AI1" s="345">
        <v>-2</v>
      </c>
      <c r="AJ1" s="345">
        <v>-1</v>
      </c>
      <c r="AK1" s="345">
        <v>0</v>
      </c>
      <c r="AN1" s="345">
        <v>-6</v>
      </c>
      <c r="AO1" s="345">
        <v>-5</v>
      </c>
      <c r="AP1" s="345">
        <v>-4</v>
      </c>
      <c r="AQ1" s="345">
        <v>-3</v>
      </c>
      <c r="AR1" s="345">
        <v>-2</v>
      </c>
      <c r="AS1" s="345">
        <v>-1</v>
      </c>
      <c r="AT1" s="345">
        <v>0</v>
      </c>
      <c r="AW1" s="345">
        <v>-6</v>
      </c>
      <c r="AX1" s="345">
        <v>-5</v>
      </c>
      <c r="AY1" s="345">
        <v>-4</v>
      </c>
      <c r="AZ1" s="345">
        <v>-3</v>
      </c>
      <c r="BA1" s="345">
        <v>-2</v>
      </c>
      <c r="BB1" s="345">
        <v>-1</v>
      </c>
      <c r="BC1" s="345">
        <v>0</v>
      </c>
      <c r="BI1" s="111">
        <v>2020</v>
      </c>
    </row>
    <row r="2" spans="1:61" ht="18.75" thickBot="1">
      <c r="AC2" s="74"/>
      <c r="AF2" s="75"/>
      <c r="AG2" s="112">
        <v>1</v>
      </c>
      <c r="AH2" s="112">
        <v>2</v>
      </c>
      <c r="AI2" s="112">
        <v>3</v>
      </c>
      <c r="AJ2" s="112">
        <v>4</v>
      </c>
      <c r="AK2" s="112">
        <v>5</v>
      </c>
      <c r="AO2" s="75"/>
      <c r="AP2" s="112">
        <v>1</v>
      </c>
      <c r="AQ2" s="112">
        <v>2</v>
      </c>
      <c r="AR2" s="112">
        <v>3</v>
      </c>
      <c r="AS2" s="112">
        <v>4</v>
      </c>
      <c r="AT2" s="112">
        <v>5</v>
      </c>
      <c r="AX2" s="75"/>
      <c r="AY2" s="112">
        <v>1</v>
      </c>
      <c r="AZ2" s="112">
        <v>2</v>
      </c>
      <c r="BA2" s="112">
        <v>3</v>
      </c>
      <c r="BB2" s="112">
        <v>4</v>
      </c>
      <c r="BC2" s="112">
        <v>5</v>
      </c>
    </row>
    <row r="3" spans="1:61" ht="18">
      <c r="A3" s="50"/>
      <c r="C3" s="705" t="str">
        <f ca="1">UPPER('GPlan-Translations'!C147)</f>
        <v>JANEIRO</v>
      </c>
      <c r="D3" s="706"/>
      <c r="E3" s="706"/>
      <c r="F3" s="706"/>
      <c r="G3" s="706"/>
      <c r="H3" s="706"/>
      <c r="I3" s="707"/>
      <c r="L3" s="705" t="str">
        <f ca="1">UPPER('GPlan-Translations'!C148)</f>
        <v>FEVEREIRO</v>
      </c>
      <c r="M3" s="706"/>
      <c r="N3" s="706"/>
      <c r="O3" s="706"/>
      <c r="P3" s="706"/>
      <c r="Q3" s="706"/>
      <c r="R3" s="707"/>
      <c r="S3" s="50"/>
      <c r="T3" s="50"/>
      <c r="U3" s="705" t="str">
        <f ca="1">UPPER('GPlan-Translations'!C149)</f>
        <v>MARÇO</v>
      </c>
      <c r="V3" s="706"/>
      <c r="W3" s="706"/>
      <c r="X3" s="706"/>
      <c r="Y3" s="706"/>
      <c r="Z3" s="706"/>
      <c r="AA3" s="707"/>
      <c r="AB3" s="50"/>
      <c r="AC3" s="74"/>
      <c r="AD3" s="113" t="str">
        <f>TEXT(AE3,"00")</f>
        <v>01</v>
      </c>
      <c r="AE3" s="76">
        <v>1</v>
      </c>
      <c r="AF3" s="77">
        <f>DATE(AJ3,AE3,1)</f>
        <v>43831</v>
      </c>
      <c r="AG3" s="77">
        <f>DATE(AJ3,AE3+1,1)-1</f>
        <v>43861</v>
      </c>
      <c r="AH3" s="77">
        <f>WEEKDAY(AF3,2)</f>
        <v>3</v>
      </c>
      <c r="AI3" s="78"/>
      <c r="AJ3" s="446">
        <f>$U$1</f>
        <v>2020</v>
      </c>
      <c r="AK3" s="447"/>
      <c r="AL3" s="347">
        <f>(AG3 - I5)  +  (R5-AO3 + 1)</f>
        <v>28</v>
      </c>
      <c r="AM3" s="113" t="str">
        <f>TEXT(AN3,"00")</f>
        <v>02</v>
      </c>
      <c r="AN3" s="76">
        <f>AE3+1</f>
        <v>2</v>
      </c>
      <c r="AO3" s="77">
        <f>DATE(AS3,AN3,1)</f>
        <v>43862</v>
      </c>
      <c r="AP3" s="77">
        <f>DATE(AS3,AN3+1,1)-1</f>
        <v>43890</v>
      </c>
      <c r="AQ3" s="77">
        <f>WEEKDAY(AO3,2)</f>
        <v>6</v>
      </c>
      <c r="AR3" s="78"/>
      <c r="AS3" s="446">
        <f>$U$1</f>
        <v>2020</v>
      </c>
      <c r="AT3" s="447"/>
      <c r="AU3" s="347">
        <f>(AP3 - R5)  +  (AA5-AX3 + 1)</f>
        <v>28</v>
      </c>
      <c r="AV3" s="113" t="str">
        <f>TEXT(AW3,"00")</f>
        <v>03</v>
      </c>
      <c r="AW3" s="76">
        <f>AN3+1</f>
        <v>3</v>
      </c>
      <c r="AX3" s="77">
        <f>DATE(BB3,AW3,1)</f>
        <v>43891</v>
      </c>
      <c r="AY3" s="77">
        <f>DATE(BB3,AW3+1,1)-1</f>
        <v>43921</v>
      </c>
      <c r="AZ3" s="77">
        <f>WEEKDAY(AX3,2)</f>
        <v>7</v>
      </c>
      <c r="BA3" s="78"/>
      <c r="BB3" s="446">
        <f>$U$1</f>
        <v>2020</v>
      </c>
      <c r="BC3" s="446"/>
      <c r="BD3" s="348">
        <f>(AY3 - AA5)  +  (H14-BG3 + 1)</f>
        <v>34</v>
      </c>
      <c r="BE3" s="113"/>
      <c r="BG3" s="351">
        <f>AF12</f>
        <v>43922</v>
      </c>
    </row>
    <row r="4" spans="1:61" ht="18">
      <c r="A4" s="50"/>
      <c r="C4" s="675" t="str">
        <f ca="1">'GPlan-Translations'!$C$160</f>
        <v>S</v>
      </c>
      <c r="D4" s="676" t="str">
        <f ca="1">'GPlan-Translations'!$C$161</f>
        <v>T</v>
      </c>
      <c r="E4" s="676" t="str">
        <f ca="1">'GPlan-Translations'!$C$162</f>
        <v>Q</v>
      </c>
      <c r="F4" s="676" t="str">
        <f ca="1">'GPlan-Translations'!$C$163</f>
        <v>Q</v>
      </c>
      <c r="G4" s="676" t="str">
        <f ca="1">'GPlan-Translations'!$C$164</f>
        <v>S</v>
      </c>
      <c r="H4" s="684" t="str">
        <f ca="1">'GPlan-Translations'!$C$165</f>
        <v>S</v>
      </c>
      <c r="I4" s="687" t="str">
        <f ca="1">'GPlan-Translations'!$C$159</f>
        <v>D</v>
      </c>
      <c r="L4" s="675" t="str">
        <f ca="1">'GPlan-Translations'!$C$160</f>
        <v>S</v>
      </c>
      <c r="M4" s="676" t="str">
        <f ca="1">'GPlan-Translations'!$C$161</f>
        <v>T</v>
      </c>
      <c r="N4" s="676" t="str">
        <f ca="1">'GPlan-Translations'!$C$162</f>
        <v>Q</v>
      </c>
      <c r="O4" s="676" t="str">
        <f ca="1">'GPlan-Translations'!$C$163</f>
        <v>Q</v>
      </c>
      <c r="P4" s="676" t="str">
        <f ca="1">'GPlan-Translations'!$C$164</f>
        <v>S</v>
      </c>
      <c r="Q4" s="684" t="str">
        <f ca="1">'GPlan-Translations'!$C$165</f>
        <v>S</v>
      </c>
      <c r="R4" s="687" t="str">
        <f ca="1">'GPlan-Translations'!$C$159</f>
        <v>D</v>
      </c>
      <c r="S4" s="50"/>
      <c r="T4" s="50"/>
      <c r="U4" s="675" t="str">
        <f ca="1">'GPlan-Translations'!$C$160</f>
        <v>S</v>
      </c>
      <c r="V4" s="676" t="str">
        <f ca="1">'GPlan-Translations'!$C$161</f>
        <v>T</v>
      </c>
      <c r="W4" s="676" t="str">
        <f ca="1">'GPlan-Translations'!$C$162</f>
        <v>Q</v>
      </c>
      <c r="X4" s="676" t="str">
        <f ca="1">'GPlan-Translations'!$C$163</f>
        <v>Q</v>
      </c>
      <c r="Y4" s="676" t="str">
        <f ca="1">'GPlan-Translations'!$C$164</f>
        <v>S</v>
      </c>
      <c r="Z4" s="684" t="str">
        <f ca="1">'GPlan-Translations'!$C$165</f>
        <v>S</v>
      </c>
      <c r="AA4" s="687" t="str">
        <f ca="1">'GPlan-Translations'!$C$159</f>
        <v>D</v>
      </c>
      <c r="AB4" s="50"/>
      <c r="AC4" s="74"/>
      <c r="AD4" s="449"/>
      <c r="AE4" s="80" t="str">
        <f t="shared" ref="AE4:AK4" ca="1" si="0">C4</f>
        <v>S</v>
      </c>
      <c r="AF4" s="81" t="str">
        <f t="shared" ca="1" si="0"/>
        <v>T</v>
      </c>
      <c r="AG4" s="81" t="str">
        <f t="shared" ca="1" si="0"/>
        <v>Q</v>
      </c>
      <c r="AH4" s="81" t="str">
        <f t="shared" ca="1" si="0"/>
        <v>Q</v>
      </c>
      <c r="AI4" s="81" t="str">
        <f t="shared" ca="1" si="0"/>
        <v>S</v>
      </c>
      <c r="AJ4" s="82" t="str">
        <f t="shared" ca="1" si="0"/>
        <v>S</v>
      </c>
      <c r="AK4" s="83" t="str">
        <f t="shared" ca="1" si="0"/>
        <v>D</v>
      </c>
      <c r="AL4" s="442" t="e">
        <f>MATCH(I5,#REF!,0)</f>
        <v>#REF!</v>
      </c>
      <c r="AM4" s="449"/>
      <c r="AN4" s="80" t="str">
        <f t="shared" ref="AN4:AT4" ca="1" si="1">L4</f>
        <v>S</v>
      </c>
      <c r="AO4" s="81" t="str">
        <f t="shared" ca="1" si="1"/>
        <v>T</v>
      </c>
      <c r="AP4" s="81" t="str">
        <f t="shared" ca="1" si="1"/>
        <v>Q</v>
      </c>
      <c r="AQ4" s="81" t="str">
        <f t="shared" ca="1" si="1"/>
        <v>Q</v>
      </c>
      <c r="AR4" s="81" t="str">
        <f t="shared" ca="1" si="1"/>
        <v>S</v>
      </c>
      <c r="AS4" s="82" t="str">
        <f t="shared" ca="1" si="1"/>
        <v>S</v>
      </c>
      <c r="AT4" s="83" t="str">
        <f t="shared" ca="1" si="1"/>
        <v>D</v>
      </c>
      <c r="AU4" s="442" t="e">
        <f>MATCH(R5,#REF!,0)</f>
        <v>#REF!</v>
      </c>
      <c r="AV4" s="449"/>
      <c r="AW4" s="80" t="str">
        <f t="shared" ref="AW4:BC4" ca="1" si="2">U4</f>
        <v>S</v>
      </c>
      <c r="AX4" s="81" t="str">
        <f t="shared" ca="1" si="2"/>
        <v>T</v>
      </c>
      <c r="AY4" s="81" t="str">
        <f t="shared" ca="1" si="2"/>
        <v>Q</v>
      </c>
      <c r="AZ4" s="81" t="str">
        <f t="shared" ca="1" si="2"/>
        <v>Q</v>
      </c>
      <c r="BA4" s="81" t="str">
        <f t="shared" ca="1" si="2"/>
        <v>S</v>
      </c>
      <c r="BB4" s="82" t="str">
        <f t="shared" ca="1" si="2"/>
        <v>S</v>
      </c>
      <c r="BC4" s="444" t="str">
        <f t="shared" ca="1" si="2"/>
        <v>D</v>
      </c>
      <c r="BD4" s="445" t="e">
        <f>MATCH(AA5,#REF!,0)</f>
        <v>#REF!</v>
      </c>
    </row>
    <row r="5" spans="1:61" ht="18">
      <c r="A5" s="50"/>
      <c r="B5" s="84">
        <f>B6-1</f>
        <v>-1</v>
      </c>
      <c r="C5" s="677" t="str">
        <f>IF(AH3=1,AF3," ")</f>
        <v xml:space="preserve"> </v>
      </c>
      <c r="D5" s="678" t="str">
        <f>IF(AH3=2,AF3,IF(C5=" "," ",C5+1))</f>
        <v xml:space="preserve"> </v>
      </c>
      <c r="E5" s="678">
        <f>IF(AH3=3,AF3,IF(D5=" "," ",D5+1))</f>
        <v>43831</v>
      </c>
      <c r="F5" s="678">
        <f>IF(AH3=4,AF3,IF(E5=" "," ",E5+1))</f>
        <v>43832</v>
      </c>
      <c r="G5" s="678">
        <f>IF(AH3=5,AF3,IF(F5=" "," ",F5+1))</f>
        <v>43833</v>
      </c>
      <c r="H5" s="685">
        <f>IF(AH3=6,AF3,IF(G5=" "," ",G5+1))</f>
        <v>43834</v>
      </c>
      <c r="I5" s="682">
        <f>IF(AH3=7,AF3,H5+1)</f>
        <v>43835</v>
      </c>
      <c r="K5" s="84">
        <f>K6-1</f>
        <v>-1</v>
      </c>
      <c r="L5" s="677" t="str">
        <f>IF(AQ3=1,AO3," ")</f>
        <v xml:space="preserve"> </v>
      </c>
      <c r="M5" s="678" t="str">
        <f>IF(AQ3=2,AO3,IF(L5=" "," ",L5+1))</f>
        <v xml:space="preserve"> </v>
      </c>
      <c r="N5" s="678" t="str">
        <f>IF(AQ3=3,AO3,IF(M5=" "," ",M5+1))</f>
        <v xml:space="preserve"> </v>
      </c>
      <c r="O5" s="678" t="str">
        <f>IF(AQ3=4,AO3,IF(N5=" "," ",N5+1))</f>
        <v xml:space="preserve"> </v>
      </c>
      <c r="P5" s="678" t="str">
        <f>IF(AQ3=5,AO3,IF(O5=" "," ",O5+1))</f>
        <v xml:space="preserve"> </v>
      </c>
      <c r="Q5" s="685">
        <f>IF(AQ3=6,AO3,IF(P5=" "," ",P5+1))</f>
        <v>43862</v>
      </c>
      <c r="R5" s="682">
        <f>IF(AQ3=7,AO3,Q5+1)</f>
        <v>43863</v>
      </c>
      <c r="S5" s="50"/>
      <c r="T5" s="84">
        <f>T6-1</f>
        <v>-1</v>
      </c>
      <c r="U5" s="677" t="str">
        <f>IF(AZ3=1,AX3," ")</f>
        <v xml:space="preserve"> </v>
      </c>
      <c r="V5" s="678" t="str">
        <f>IF(AZ3=2,AX3,IF(U5=" "," ",U5+1))</f>
        <v xml:space="preserve"> </v>
      </c>
      <c r="W5" s="678" t="str">
        <f>IF(AZ3=3,AX3,IF(V5=" "," ",V5+1))</f>
        <v xml:space="preserve"> </v>
      </c>
      <c r="X5" s="678" t="str">
        <f>IF(AZ3=4,AX3,IF(W5=" "," ",W5+1))</f>
        <v xml:space="preserve"> </v>
      </c>
      <c r="Y5" s="678" t="str">
        <f>IF(AZ3=5,AX3,IF(X5=" "," ",X5+1))</f>
        <v xml:space="preserve"> </v>
      </c>
      <c r="Z5" s="685" t="str">
        <f>IF(AZ3=6,AX3,IF(Y5=" "," ",Y5+1))</f>
        <v xml:space="preserve"> </v>
      </c>
      <c r="AA5" s="682">
        <f>IF(AZ3=7,AX3,Z5+1)</f>
        <v>43891</v>
      </c>
      <c r="AB5" s="50"/>
      <c r="AC5" s="346">
        <v>0</v>
      </c>
      <c r="AD5" s="87" t="str">
        <f>AD3 &amp; "." &amp;AG$2</f>
        <v>01.1</v>
      </c>
      <c r="AE5" s="88"/>
      <c r="AF5" s="89"/>
      <c r="AG5" s="89"/>
      <c r="AH5" s="89"/>
      <c r="AI5" s="89"/>
      <c r="AJ5" s="90"/>
      <c r="AK5" s="91"/>
      <c r="AL5" s="113" t="str">
        <f>IFERROR(MATCH($U$1 &amp; "." &amp; AD5,#REF!,0),"")</f>
        <v/>
      </c>
      <c r="AM5" s="87" t="str">
        <f>AM3 &amp; "." &amp;AP$2</f>
        <v>02.1</v>
      </c>
      <c r="AN5" s="88"/>
      <c r="AO5" s="89"/>
      <c r="AP5" s="89"/>
      <c r="AQ5" s="89"/>
      <c r="AR5" s="89"/>
      <c r="AS5" s="90"/>
      <c r="AT5" s="91"/>
      <c r="AU5" s="113" t="str">
        <f>IFERROR(MATCH($U$1 &amp; "." &amp; AM5,#REF!,0),"")</f>
        <v/>
      </c>
      <c r="AV5" s="87" t="str">
        <f>AV3 &amp; "." &amp;AY$2</f>
        <v>03.1</v>
      </c>
      <c r="AW5" s="88"/>
      <c r="AX5" s="89"/>
      <c r="AY5" s="89"/>
      <c r="AZ5" s="89"/>
      <c r="BA5" s="89"/>
      <c r="BB5" s="90"/>
      <c r="BC5" s="91"/>
      <c r="BD5" s="113" t="str">
        <f>IFERROR(MATCH($U$1 &amp; "." &amp; AV5,#REF!,0),"")</f>
        <v/>
      </c>
    </row>
    <row r="6" spans="1:61" ht="18">
      <c r="A6" s="50"/>
      <c r="B6" s="84">
        <f>AD4</f>
        <v>0</v>
      </c>
      <c r="C6" s="677">
        <f>I5+1</f>
        <v>43836</v>
      </c>
      <c r="D6" s="678">
        <f t="shared" ref="D6:I8" si="3">C6+1</f>
        <v>43837</v>
      </c>
      <c r="E6" s="678">
        <f t="shared" si="3"/>
        <v>43838</v>
      </c>
      <c r="F6" s="678">
        <f t="shared" si="3"/>
        <v>43839</v>
      </c>
      <c r="G6" s="678">
        <f t="shared" si="3"/>
        <v>43840</v>
      </c>
      <c r="H6" s="685">
        <f t="shared" si="3"/>
        <v>43841</v>
      </c>
      <c r="I6" s="682">
        <f t="shared" si="3"/>
        <v>43842</v>
      </c>
      <c r="K6" s="84">
        <f>AM4</f>
        <v>0</v>
      </c>
      <c r="L6" s="677">
        <f>R5+1</f>
        <v>43864</v>
      </c>
      <c r="M6" s="678">
        <f t="shared" ref="M6:R8" si="4">L6+1</f>
        <v>43865</v>
      </c>
      <c r="N6" s="678">
        <f t="shared" si="4"/>
        <v>43866</v>
      </c>
      <c r="O6" s="678">
        <f t="shared" si="4"/>
        <v>43867</v>
      </c>
      <c r="P6" s="678">
        <f t="shared" si="4"/>
        <v>43868</v>
      </c>
      <c r="Q6" s="685">
        <f t="shared" si="4"/>
        <v>43869</v>
      </c>
      <c r="R6" s="682">
        <f t="shared" si="4"/>
        <v>43870</v>
      </c>
      <c r="S6" s="50"/>
      <c r="T6" s="84">
        <f>AV4</f>
        <v>0</v>
      </c>
      <c r="U6" s="677">
        <f>AA5+1</f>
        <v>43892</v>
      </c>
      <c r="V6" s="678">
        <f t="shared" ref="V6:AA8" si="5">U6+1</f>
        <v>43893</v>
      </c>
      <c r="W6" s="678">
        <f t="shared" si="5"/>
        <v>43894</v>
      </c>
      <c r="X6" s="678">
        <f t="shared" si="5"/>
        <v>43895</v>
      </c>
      <c r="Y6" s="678">
        <f t="shared" si="5"/>
        <v>43896</v>
      </c>
      <c r="Z6" s="685">
        <f t="shared" si="5"/>
        <v>43897</v>
      </c>
      <c r="AA6" s="682">
        <f t="shared" si="5"/>
        <v>43898</v>
      </c>
      <c r="AB6" s="50"/>
      <c r="AC6" s="346">
        <v>7</v>
      </c>
      <c r="AD6" s="87" t="str">
        <f>AD3 &amp; "." &amp;AH$2</f>
        <v>01.2</v>
      </c>
      <c r="AE6" s="88"/>
      <c r="AF6" s="89"/>
      <c r="AG6" s="89"/>
      <c r="AH6" s="89"/>
      <c r="AI6" s="89"/>
      <c r="AJ6" s="90"/>
      <c r="AK6" s="91"/>
      <c r="AL6" s="113" t="str">
        <f>IFERROR(MATCH($U$1 &amp; "." &amp; AD6,#REF!,0),"")</f>
        <v/>
      </c>
      <c r="AM6" s="87" t="str">
        <f>AM3 &amp; "." &amp;AQ$2</f>
        <v>02.2</v>
      </c>
      <c r="AN6" s="88"/>
      <c r="AO6" s="89"/>
      <c r="AP6" s="89"/>
      <c r="AQ6" s="89"/>
      <c r="AR6" s="89"/>
      <c r="AS6" s="90"/>
      <c r="AT6" s="91"/>
      <c r="AU6" s="113" t="str">
        <f>IFERROR(MATCH($U$1 &amp; "." &amp; AM6,#REF!,0),"")</f>
        <v/>
      </c>
      <c r="AV6" s="87" t="str">
        <f>AV3 &amp; "." &amp;AZ$2</f>
        <v>03.2</v>
      </c>
      <c r="AW6" s="88"/>
      <c r="AX6" s="89"/>
      <c r="AY6" s="89"/>
      <c r="AZ6" s="89"/>
      <c r="BA6" s="89"/>
      <c r="BB6" s="90"/>
      <c r="BC6" s="91"/>
      <c r="BD6" s="113" t="str">
        <f>IFERROR(MATCH($U$1 &amp; "." &amp; AV6,#REF!,0),"")</f>
        <v/>
      </c>
    </row>
    <row r="7" spans="1:61" ht="18">
      <c r="A7" s="50"/>
      <c r="B7" s="84">
        <f>B6+1</f>
        <v>1</v>
      </c>
      <c r="C7" s="677">
        <f>I6+1</f>
        <v>43843</v>
      </c>
      <c r="D7" s="678">
        <f t="shared" si="3"/>
        <v>43844</v>
      </c>
      <c r="E7" s="678">
        <f t="shared" si="3"/>
        <v>43845</v>
      </c>
      <c r="F7" s="678">
        <f t="shared" si="3"/>
        <v>43846</v>
      </c>
      <c r="G7" s="678">
        <f t="shared" si="3"/>
        <v>43847</v>
      </c>
      <c r="H7" s="685">
        <f t="shared" si="3"/>
        <v>43848</v>
      </c>
      <c r="I7" s="682">
        <f t="shared" si="3"/>
        <v>43849</v>
      </c>
      <c r="K7" s="84">
        <f>K6+1</f>
        <v>1</v>
      </c>
      <c r="L7" s="677">
        <f>R6+1</f>
        <v>43871</v>
      </c>
      <c r="M7" s="678">
        <f t="shared" si="4"/>
        <v>43872</v>
      </c>
      <c r="N7" s="678">
        <f t="shared" si="4"/>
        <v>43873</v>
      </c>
      <c r="O7" s="678">
        <f t="shared" si="4"/>
        <v>43874</v>
      </c>
      <c r="P7" s="678">
        <f t="shared" si="4"/>
        <v>43875</v>
      </c>
      <c r="Q7" s="685">
        <f t="shared" si="4"/>
        <v>43876</v>
      </c>
      <c r="R7" s="682">
        <f t="shared" si="4"/>
        <v>43877</v>
      </c>
      <c r="S7" s="50"/>
      <c r="T7" s="84">
        <f>T6+1</f>
        <v>1</v>
      </c>
      <c r="U7" s="677">
        <f>AA6+1</f>
        <v>43899</v>
      </c>
      <c r="V7" s="678">
        <f t="shared" si="5"/>
        <v>43900</v>
      </c>
      <c r="W7" s="678">
        <f t="shared" si="5"/>
        <v>43901</v>
      </c>
      <c r="X7" s="678">
        <f t="shared" si="5"/>
        <v>43902</v>
      </c>
      <c r="Y7" s="678">
        <f t="shared" si="5"/>
        <v>43903</v>
      </c>
      <c r="Z7" s="685">
        <f t="shared" si="5"/>
        <v>43904</v>
      </c>
      <c r="AA7" s="682">
        <f t="shared" si="5"/>
        <v>43905</v>
      </c>
      <c r="AB7" s="50"/>
      <c r="AC7" s="346">
        <v>14</v>
      </c>
      <c r="AD7" s="87" t="str">
        <f>AD3 &amp; "." &amp;AI$2</f>
        <v>01.3</v>
      </c>
      <c r="AE7" s="88"/>
      <c r="AF7" s="89"/>
      <c r="AG7" s="89"/>
      <c r="AH7" s="89"/>
      <c r="AI7" s="89"/>
      <c r="AJ7" s="90"/>
      <c r="AK7" s="91"/>
      <c r="AL7" s="113" t="str">
        <f>IFERROR(MATCH($U$1 &amp; "." &amp; AD7,#REF!,0),"")</f>
        <v/>
      </c>
      <c r="AM7" s="87" t="str">
        <f>AM3 &amp; "." &amp;AR$2</f>
        <v>02.3</v>
      </c>
      <c r="AN7" s="88"/>
      <c r="AO7" s="89"/>
      <c r="AP7" s="89"/>
      <c r="AQ7" s="89"/>
      <c r="AR7" s="89"/>
      <c r="AS7" s="90"/>
      <c r="AT7" s="91"/>
      <c r="AU7" s="113" t="str">
        <f>IFERROR(MATCH($U$1 &amp; "." &amp; AM7,#REF!,0),"")</f>
        <v/>
      </c>
      <c r="AV7" s="87" t="str">
        <f>AV3 &amp; "." &amp;BA$2</f>
        <v>03.3</v>
      </c>
      <c r="AW7" s="88"/>
      <c r="AX7" s="89"/>
      <c r="AY7" s="89"/>
      <c r="AZ7" s="89"/>
      <c r="BA7" s="89"/>
      <c r="BB7" s="90"/>
      <c r="BC7" s="91"/>
      <c r="BD7" s="113" t="str">
        <f>IFERROR(MATCH($U$1 &amp; "." &amp; AV7,#REF!,0),"")</f>
        <v/>
      </c>
    </row>
    <row r="8" spans="1:61" ht="18">
      <c r="A8" s="50"/>
      <c r="B8" s="84">
        <f>B7+1</f>
        <v>2</v>
      </c>
      <c r="C8" s="677">
        <f>I7+1</f>
        <v>43850</v>
      </c>
      <c r="D8" s="678">
        <f t="shared" si="3"/>
        <v>43851</v>
      </c>
      <c r="E8" s="678">
        <f t="shared" si="3"/>
        <v>43852</v>
      </c>
      <c r="F8" s="678">
        <f t="shared" si="3"/>
        <v>43853</v>
      </c>
      <c r="G8" s="678">
        <f t="shared" si="3"/>
        <v>43854</v>
      </c>
      <c r="H8" s="685">
        <f t="shared" si="3"/>
        <v>43855</v>
      </c>
      <c r="I8" s="682">
        <f t="shared" si="3"/>
        <v>43856</v>
      </c>
      <c r="K8" s="84">
        <f>K7+1</f>
        <v>2</v>
      </c>
      <c r="L8" s="677">
        <f>R7+1</f>
        <v>43878</v>
      </c>
      <c r="M8" s="678">
        <f t="shared" si="4"/>
        <v>43879</v>
      </c>
      <c r="N8" s="678">
        <f t="shared" si="4"/>
        <v>43880</v>
      </c>
      <c r="O8" s="678">
        <f t="shared" si="4"/>
        <v>43881</v>
      </c>
      <c r="P8" s="678">
        <f t="shared" si="4"/>
        <v>43882</v>
      </c>
      <c r="Q8" s="685">
        <f t="shared" si="4"/>
        <v>43883</v>
      </c>
      <c r="R8" s="682">
        <f t="shared" si="4"/>
        <v>43884</v>
      </c>
      <c r="S8" s="50"/>
      <c r="T8" s="84">
        <f>T7+1</f>
        <v>2</v>
      </c>
      <c r="U8" s="677">
        <f>AA7+1</f>
        <v>43906</v>
      </c>
      <c r="V8" s="678">
        <f t="shared" si="5"/>
        <v>43907</v>
      </c>
      <c r="W8" s="678">
        <f t="shared" si="5"/>
        <v>43908</v>
      </c>
      <c r="X8" s="678">
        <f t="shared" si="5"/>
        <v>43909</v>
      </c>
      <c r="Y8" s="678">
        <f t="shared" si="5"/>
        <v>43910</v>
      </c>
      <c r="Z8" s="685">
        <f t="shared" si="5"/>
        <v>43911</v>
      </c>
      <c r="AA8" s="682">
        <f t="shared" si="5"/>
        <v>43912</v>
      </c>
      <c r="AB8" s="50"/>
      <c r="AC8" s="346">
        <v>21</v>
      </c>
      <c r="AD8" s="87" t="str">
        <f>AD3 &amp; "." &amp;AJ$2</f>
        <v>01.4</v>
      </c>
      <c r="AE8" s="88"/>
      <c r="AF8" s="89"/>
      <c r="AG8" s="89"/>
      <c r="AH8" s="89"/>
      <c r="AI8" s="89"/>
      <c r="AJ8" s="90"/>
      <c r="AK8" s="91"/>
      <c r="AL8" s="113" t="str">
        <f>IFERROR(MATCH($U$1 &amp; "." &amp; AD8,#REF!,0),"")</f>
        <v/>
      </c>
      <c r="AM8" s="87" t="str">
        <f>AM3 &amp; "." &amp;AS$2</f>
        <v>02.4</v>
      </c>
      <c r="AN8" s="88"/>
      <c r="AO8" s="89"/>
      <c r="AP8" s="89"/>
      <c r="AQ8" s="89"/>
      <c r="AR8" s="89"/>
      <c r="AS8" s="90"/>
      <c r="AT8" s="91"/>
      <c r="AU8" s="113" t="str">
        <f>IFERROR(MATCH($U$1 &amp; "." &amp; AM8,#REF!,0),"")</f>
        <v/>
      </c>
      <c r="AV8" s="87" t="str">
        <f>AV3 &amp; "." &amp;BB$2</f>
        <v>03.4</v>
      </c>
      <c r="AW8" s="88"/>
      <c r="AX8" s="89"/>
      <c r="AY8" s="89"/>
      <c r="AZ8" s="89"/>
      <c r="BA8" s="89"/>
      <c r="BB8" s="90"/>
      <c r="BC8" s="91"/>
      <c r="BD8" s="113" t="str">
        <f>IFERROR(MATCH($U$1 &amp; "." &amp; AV8,#REF!,0),"")</f>
        <v/>
      </c>
    </row>
    <row r="9" spans="1:61" ht="18">
      <c r="A9" s="50"/>
      <c r="B9" s="84">
        <f>IF(C9=" ","",B8+1)</f>
        <v>3</v>
      </c>
      <c r="C9" s="677">
        <f>IF(I8+1&lt;=AG3,I8+1," ")</f>
        <v>43857</v>
      </c>
      <c r="D9" s="678">
        <f>IF(C9=" "," ",IF(C9+1&lt;=AG3,C9+1," "))</f>
        <v>43858</v>
      </c>
      <c r="E9" s="678">
        <f>IF(D9=" "," ",IF(D9+1&lt;=AG3,D9+1," "))</f>
        <v>43859</v>
      </c>
      <c r="F9" s="678">
        <f>IF(E9=" "," ",IF(E9+1&lt;=AG3,E9+1," "))</f>
        <v>43860</v>
      </c>
      <c r="G9" s="678">
        <f>IF(F9=" "," ",IF(F9+1&lt;=AG3,F9+1," "))</f>
        <v>43861</v>
      </c>
      <c r="H9" s="685" t="str">
        <f>IF(G9=" "," ",IF(G9+1&lt;=AG3,G9+1," "))</f>
        <v xml:space="preserve"> </v>
      </c>
      <c r="I9" s="682" t="str">
        <f>IF(H9=" "," ",IF(H9+1&lt;=AG3,H9+1," "))</f>
        <v xml:space="preserve"> </v>
      </c>
      <c r="K9" s="92">
        <f>IF(L9=" ","",K8+1)</f>
        <v>3</v>
      </c>
      <c r="L9" s="677">
        <f>IF(R8+1&lt;=AP3,R8+1," ")</f>
        <v>43885</v>
      </c>
      <c r="M9" s="678">
        <f>IF(L9=" "," ",IF(L9+1&lt;=AP3,L9+1," "))</f>
        <v>43886</v>
      </c>
      <c r="N9" s="678">
        <f>IF(M9=" "," ",IF(M9+1&lt;=AP3,M9+1," "))</f>
        <v>43887</v>
      </c>
      <c r="O9" s="678">
        <f>IF(N9=" "," ",IF(N9+1&lt;=AP3,N9+1," "))</f>
        <v>43888</v>
      </c>
      <c r="P9" s="678">
        <f>IF(O9=" "," ",IF(O9+1&lt;=AP3,O9+1," "))</f>
        <v>43889</v>
      </c>
      <c r="Q9" s="685">
        <f>IF(P9=" "," ",IF(P9+1&lt;=AP3,P9+1," "))</f>
        <v>43890</v>
      </c>
      <c r="R9" s="682" t="str">
        <f>IF(Q9=" "," ",IF(Q9+1&lt;=AP3,Q9+1," "))</f>
        <v xml:space="preserve"> </v>
      </c>
      <c r="S9" s="50"/>
      <c r="T9" s="84">
        <f>IF(U9=" ","",T8+1)</f>
        <v>3</v>
      </c>
      <c r="U9" s="677">
        <f>IF(AA8+1&lt;=AY3,AA8+1," ")</f>
        <v>43913</v>
      </c>
      <c r="V9" s="678">
        <f>IF(U9=" "," ",IF(U9+1&lt;=AY3,U9+1," "))</f>
        <v>43914</v>
      </c>
      <c r="W9" s="678">
        <f>IF(V9=" "," ",IF(V9+1&lt;=AY3,V9+1," "))</f>
        <v>43915</v>
      </c>
      <c r="X9" s="678">
        <f>IF(W9=" "," ",IF(W9+1&lt;=AY3,W9+1," "))</f>
        <v>43916</v>
      </c>
      <c r="Y9" s="678">
        <f>IF(X9=" "," ",IF(X9+1&lt;=AY3,X9+1," "))</f>
        <v>43917</v>
      </c>
      <c r="Z9" s="685">
        <f>IF(Y9=" "," ",IF(Y9+1&lt;=AY3,Y9+1," "))</f>
        <v>43918</v>
      </c>
      <c r="AA9" s="682">
        <f>IF(Z9=" "," ",IF(Z9+1&lt;=AY3,Z9+1," "))</f>
        <v>43919</v>
      </c>
      <c r="AB9" s="50"/>
      <c r="AC9" s="346">
        <v>28</v>
      </c>
      <c r="AD9" s="87" t="str">
        <f>AD3 &amp; "." &amp;AK$2</f>
        <v>01.5</v>
      </c>
      <c r="AE9" s="88"/>
      <c r="AF9" s="89"/>
      <c r="AG9" s="89"/>
      <c r="AH9" s="89"/>
      <c r="AI9" s="89"/>
      <c r="AJ9" s="90"/>
      <c r="AK9" s="91"/>
      <c r="AL9" s="113" t="str">
        <f>IFERROR(MATCH($U$1 &amp; "." &amp; AD9,#REF!,0),"")</f>
        <v/>
      </c>
      <c r="AM9" s="87" t="str">
        <f>AM3 &amp; "." &amp;AT$2</f>
        <v>02.5</v>
      </c>
      <c r="AN9" s="88"/>
      <c r="AO9" s="89"/>
      <c r="AP9" s="89"/>
      <c r="AQ9" s="89"/>
      <c r="AR9" s="89"/>
      <c r="AS9" s="90"/>
      <c r="AT9" s="91"/>
      <c r="AU9" s="113" t="str">
        <f>IFERROR(MATCH($U$1 &amp; "." &amp; AM9,#REF!,0),"")</f>
        <v/>
      </c>
      <c r="AV9" s="87" t="str">
        <f>AV3 &amp; "." &amp;BC$2</f>
        <v>03.5</v>
      </c>
      <c r="AW9" s="88"/>
      <c r="AX9" s="89"/>
      <c r="AY9" s="89"/>
      <c r="AZ9" s="89"/>
      <c r="BA9" s="89"/>
      <c r="BB9" s="90"/>
      <c r="BC9" s="91"/>
      <c r="BD9" s="113" t="str">
        <f>IFERROR(MATCH($U$1 &amp; "." &amp; AV9,#REF!,0),"")</f>
        <v/>
      </c>
    </row>
    <row r="10" spans="1:61" ht="18.75" thickBot="1">
      <c r="A10" s="50"/>
      <c r="B10" s="84" t="str">
        <f>IF(C10=" ","",B9+1)</f>
        <v/>
      </c>
      <c r="C10" s="679" t="str">
        <f>IF(I9=" "," ",IF(I9+1&lt;=AG3,I9+1," "))</f>
        <v xml:space="preserve"> </v>
      </c>
      <c r="D10" s="680" t="str">
        <f>IF(C10=" "," ",IF(C10+1&lt;=AG3,C10+1," "))</f>
        <v xml:space="preserve"> </v>
      </c>
      <c r="E10" s="680"/>
      <c r="F10" s="680"/>
      <c r="G10" s="680"/>
      <c r="H10" s="686"/>
      <c r="I10" s="683"/>
      <c r="K10" s="92" t="str">
        <f>IF(L10=" ","",K9+1)</f>
        <v/>
      </c>
      <c r="L10" s="679" t="str">
        <f>IF(R9=" "," ",IF(R9+1&lt;=AP3,R9+1," "))</f>
        <v xml:space="preserve"> </v>
      </c>
      <c r="M10" s="680" t="str">
        <f>IF(L10=" "," ",IF(L10+1&lt;=AP3,L10+1," "))</f>
        <v xml:space="preserve"> </v>
      </c>
      <c r="N10" s="680"/>
      <c r="O10" s="680"/>
      <c r="P10" s="680"/>
      <c r="Q10" s="686"/>
      <c r="R10" s="683"/>
      <c r="S10" s="50"/>
      <c r="T10" s="92">
        <f>IF(U10=" ","",T9+1)</f>
        <v>4</v>
      </c>
      <c r="U10" s="679">
        <f>IF(AA9=" "," ",IF(AA9+1&lt;=AY3,AA9+1," "))</f>
        <v>43920</v>
      </c>
      <c r="V10" s="680">
        <f>IF(U10=" "," ",IF(U10+1&lt;=AY3,U10+1," "))</f>
        <v>43921</v>
      </c>
      <c r="W10" s="680"/>
      <c r="X10" s="703" t="str">
        <f ca="1">"20 - " &amp; 'GPlan-Translations'!C118</f>
        <v>20 - Outono</v>
      </c>
      <c r="Y10" s="703"/>
      <c r="Z10" s="703"/>
      <c r="AA10" s="704"/>
      <c r="AB10" s="50"/>
      <c r="AC10" s="346">
        <v>35</v>
      </c>
      <c r="AE10" s="95"/>
      <c r="AF10" s="96"/>
      <c r="AG10" s="97"/>
      <c r="AH10" s="97"/>
      <c r="AI10" s="97"/>
      <c r="AJ10" s="97"/>
      <c r="AK10" s="98"/>
      <c r="AL10" s="243" t="str">
        <f>AD11 &amp; " " &amp; AE11  &amp; AL11 &amp; AF11 &amp; " " &amp; AG11 &amp; AL11 &amp; AH11 &amp; " " &amp; AI11 &amp; IF(AJ11&lt;&gt;"",AL11 &amp; AJ11 &amp; " " &amp; AK11,"")</f>
        <v xml:space="preserve">            0           0</v>
      </c>
      <c r="AN10" s="95"/>
      <c r="AO10" s="96"/>
      <c r="AP10" s="97"/>
      <c r="AQ10" s="97"/>
      <c r="AR10" s="97"/>
      <c r="AS10" s="97"/>
      <c r="AT10" s="98"/>
      <c r="AU10" s="244" t="str">
        <f>AM11 &amp; " " &amp; AN11  &amp; AU11 &amp; AO11 &amp; " " &amp; AP11 &amp; AU11 &amp; AQ11 &amp; " " &amp; AR11 &amp; IF(AS11&lt;&gt;"",AU11 &amp; AS11 &amp; " " &amp; AT11,"")</f>
        <v xml:space="preserve">            0           0</v>
      </c>
      <c r="AW10" s="95"/>
      <c r="AX10" s="96"/>
      <c r="AY10" s="97"/>
      <c r="AZ10" s="97"/>
      <c r="BA10" s="97"/>
      <c r="BB10" s="97"/>
      <c r="BC10" s="98"/>
      <c r="BD10" s="244" t="str">
        <f>AV11 &amp; " " &amp; AW11  &amp; BD11 &amp; AX11 &amp; " " &amp; AY11 &amp; BD11 &amp; AZ11 &amp; " " &amp; BA11 &amp; IF(BB11&lt;&gt;"",BD11 &amp; BB11 &amp; " " &amp; BC11,"")</f>
        <v xml:space="preserve">            0           0</v>
      </c>
    </row>
    <row r="11" spans="1:61" ht="18.75" thickBot="1">
      <c r="B11" s="245" t="str">
        <f>AD11</f>
        <v/>
      </c>
      <c r="C11" s="247" t="str">
        <f t="shared" ref="C11:I11" si="6">AE11</f>
        <v/>
      </c>
      <c r="D11" s="245" t="str">
        <f t="shared" si="6"/>
        <v/>
      </c>
      <c r="E11" s="246">
        <f t="shared" si="6"/>
        <v>0</v>
      </c>
      <c r="F11" s="245" t="str">
        <f t="shared" si="6"/>
        <v/>
      </c>
      <c r="G11" s="246">
        <f t="shared" si="6"/>
        <v>0</v>
      </c>
      <c r="H11" s="245" t="str">
        <f t="shared" si="6"/>
        <v/>
      </c>
      <c r="I11" s="246">
        <f t="shared" si="6"/>
        <v>0</v>
      </c>
      <c r="K11" s="245" t="str">
        <f t="shared" ref="K11:R11" si="7">AM11</f>
        <v/>
      </c>
      <c r="L11" s="247" t="str">
        <f t="shared" si="7"/>
        <v/>
      </c>
      <c r="M11" s="245" t="str">
        <f t="shared" si="7"/>
        <v/>
      </c>
      <c r="N11" s="246">
        <f t="shared" si="7"/>
        <v>0</v>
      </c>
      <c r="O11" s="245" t="str">
        <f t="shared" si="7"/>
        <v/>
      </c>
      <c r="P11" s="246">
        <f t="shared" si="7"/>
        <v>0</v>
      </c>
      <c r="Q11" s="245" t="str">
        <f t="shared" si="7"/>
        <v/>
      </c>
      <c r="R11" s="246">
        <f t="shared" si="7"/>
        <v>0</v>
      </c>
      <c r="T11" s="245" t="str">
        <f t="shared" ref="T11:AA11" si="8">AV11</f>
        <v/>
      </c>
      <c r="U11" s="247" t="str">
        <f t="shared" si="8"/>
        <v/>
      </c>
      <c r="V11" s="245" t="str">
        <f t="shared" si="8"/>
        <v/>
      </c>
      <c r="W11" s="246">
        <f t="shared" si="8"/>
        <v>0</v>
      </c>
      <c r="X11" s="245" t="str">
        <f t="shared" si="8"/>
        <v/>
      </c>
      <c r="Y11" s="246">
        <f t="shared" si="8"/>
        <v>0</v>
      </c>
      <c r="Z11" s="245" t="str">
        <f t="shared" si="8"/>
        <v/>
      </c>
      <c r="AA11" s="246">
        <f t="shared" si="8"/>
        <v>0</v>
      </c>
      <c r="AC11" s="74"/>
      <c r="AD11" s="245" t="str">
        <f>IFERROR(INDEX(#REF!,AL5),"")</f>
        <v/>
      </c>
      <c r="AE11" s="114" t="str">
        <f>IF(AG10="","",DAY(AG10) &amp; IF(AK10&lt;&gt;"","/" &amp; DAY(AK10),""))</f>
        <v/>
      </c>
      <c r="AF11" s="245" t="str">
        <f>IFERROR(INDEX(#REF!,AL6),"")</f>
        <v/>
      </c>
      <c r="AG11" s="115">
        <f>IFERROR(DAY(AH10),"")</f>
        <v>0</v>
      </c>
      <c r="AH11" s="245" t="str">
        <f>IFERROR(INDEX(#REF!,AL7),"")</f>
        <v/>
      </c>
      <c r="AI11" s="115">
        <f>IFERROR(DAY(AI10),"")</f>
        <v>0</v>
      </c>
      <c r="AJ11" s="245" t="str">
        <f>IFERROR(INDEX(#REF!,AL8),"")</f>
        <v/>
      </c>
      <c r="AK11" s="115">
        <f>IFERROR(DAY(AJ10),"")</f>
        <v>0</v>
      </c>
      <c r="AL11" s="116" t="str">
        <f>REPT(CHAR(160),10)</f>
        <v>          </v>
      </c>
      <c r="AM11" s="245" t="str">
        <f>IFERROR(INDEX(#REF!,AU5),"")</f>
        <v/>
      </c>
      <c r="AN11" s="114" t="str">
        <f>IF(AP10="","",DAY(AP10) &amp; IF(AT10&lt;&gt;"","/" &amp; DAY(AT10),""))</f>
        <v/>
      </c>
      <c r="AO11" s="245" t="str">
        <f>IFERROR(INDEX(#REF!,AU6),"")</f>
        <v/>
      </c>
      <c r="AP11" s="115">
        <f>IFERROR(DAY(AQ10),"")</f>
        <v>0</v>
      </c>
      <c r="AQ11" s="245" t="str">
        <f>IFERROR(INDEX(#REF!,AU7),"")</f>
        <v/>
      </c>
      <c r="AR11" s="115">
        <f>IFERROR(DAY(AR10),"")</f>
        <v>0</v>
      </c>
      <c r="AS11" s="245" t="str">
        <f>IFERROR(INDEX(#REF!,AU8),"")</f>
        <v/>
      </c>
      <c r="AT11" s="115">
        <f>IFERROR(DAY(AS10),"")</f>
        <v>0</v>
      </c>
      <c r="AU11" s="117" t="str">
        <f>AL11</f>
        <v>          </v>
      </c>
      <c r="AV11" s="245" t="str">
        <f>IFERROR(INDEX(#REF!,BD5),"")</f>
        <v/>
      </c>
      <c r="AW11" s="114" t="str">
        <f>IF(AY10="","",DAY(AY10) &amp; IF(BC10&lt;&gt;"","/" &amp; DAY(BC10),""))</f>
        <v/>
      </c>
      <c r="AX11" s="245" t="str">
        <f>IFERROR(INDEX(#REF!,BD6),"")</f>
        <v/>
      </c>
      <c r="AY11" s="115">
        <f>IFERROR(DAY(AZ10),"")</f>
        <v>0</v>
      </c>
      <c r="AZ11" s="245" t="str">
        <f>IFERROR(INDEX(#REF!,BD7),"")</f>
        <v/>
      </c>
      <c r="BA11" s="115">
        <f>IFERROR(DAY(BA10),"")</f>
        <v>0</v>
      </c>
      <c r="BB11" s="245" t="str">
        <f>IFERROR(INDEX(#REF!,BD8),"")</f>
        <v/>
      </c>
      <c r="BC11" s="115">
        <f>IFERROR(DAY(BB10),"")</f>
        <v>0</v>
      </c>
      <c r="BD11" s="119" t="str">
        <f>AL11</f>
        <v>          </v>
      </c>
    </row>
    <row r="12" spans="1:61" ht="18">
      <c r="A12" s="50"/>
      <c r="C12" s="705" t="str">
        <f ca="1">UPPER('GPlan-Translations'!C150)</f>
        <v>ABRIL</v>
      </c>
      <c r="D12" s="706"/>
      <c r="E12" s="706"/>
      <c r="F12" s="706"/>
      <c r="G12" s="706"/>
      <c r="H12" s="706"/>
      <c r="I12" s="707"/>
      <c r="L12" s="705" t="str">
        <f ca="1">UPPER('GPlan-Translations'!C151)</f>
        <v>MAIO</v>
      </c>
      <c r="M12" s="706"/>
      <c r="N12" s="706"/>
      <c r="O12" s="706"/>
      <c r="P12" s="706"/>
      <c r="Q12" s="706"/>
      <c r="R12" s="707"/>
      <c r="S12" s="50"/>
      <c r="T12" s="50"/>
      <c r="U12" s="705" t="str">
        <f ca="1">UPPER('GPlan-Translations'!C152)</f>
        <v>JUNHO</v>
      </c>
      <c r="V12" s="706"/>
      <c r="W12" s="706"/>
      <c r="X12" s="706"/>
      <c r="Y12" s="706"/>
      <c r="Z12" s="706"/>
      <c r="AA12" s="707"/>
      <c r="AB12" s="50"/>
      <c r="AC12" s="74"/>
      <c r="AD12" s="113" t="str">
        <f>TEXT(AE12,"00")</f>
        <v>04</v>
      </c>
      <c r="AE12" s="76">
        <v>4</v>
      </c>
      <c r="AF12" s="77">
        <f>DATE(AJ12,AE12,1)</f>
        <v>43922</v>
      </c>
      <c r="AG12" s="77">
        <f>DATE(AJ12,AE12+1,1)-1</f>
        <v>43951</v>
      </c>
      <c r="AH12" s="77">
        <f>WEEKDAY(AF12,2)</f>
        <v>3</v>
      </c>
      <c r="AI12" s="78"/>
      <c r="AJ12" s="446">
        <f>$U$1</f>
        <v>2020</v>
      </c>
      <c r="AK12" s="447"/>
      <c r="AL12" s="347">
        <f>(AG12 - I14)  +  (R14-AO12 + 1)</f>
        <v>28</v>
      </c>
      <c r="AM12" s="113" t="str">
        <f>TEXT(AN12,"00")</f>
        <v>05</v>
      </c>
      <c r="AN12" s="76">
        <f>AE12+1</f>
        <v>5</v>
      </c>
      <c r="AO12" s="77">
        <f>DATE(AS12,AN12,1)</f>
        <v>43952</v>
      </c>
      <c r="AP12" s="77">
        <f>DATE(AS12,AN12+1,1)-1</f>
        <v>43982</v>
      </c>
      <c r="AQ12" s="77">
        <f>WEEKDAY(AO12,2)</f>
        <v>5</v>
      </c>
      <c r="AR12" s="78"/>
      <c r="AS12" s="446">
        <f>$U$1</f>
        <v>2020</v>
      </c>
      <c r="AT12" s="447"/>
      <c r="AU12" s="347">
        <f>(AP12 - R14)  +  (AA14-AX12 + 1)</f>
        <v>35</v>
      </c>
      <c r="AV12" s="113" t="str">
        <f>TEXT(AW12,"00")</f>
        <v>06</v>
      </c>
      <c r="AW12" s="76">
        <f>AN12+1</f>
        <v>6</v>
      </c>
      <c r="AX12" s="77">
        <f>DATE(BB12,AW12,1)</f>
        <v>43983</v>
      </c>
      <c r="AY12" s="77">
        <f>DATE(BB12,AW12+1,1)-1</f>
        <v>44012</v>
      </c>
      <c r="AZ12" s="77">
        <f>WEEKDAY(AX12,2)</f>
        <v>1</v>
      </c>
      <c r="BA12" s="78"/>
      <c r="BB12" s="446">
        <f>$U$1</f>
        <v>2020</v>
      </c>
      <c r="BC12" s="447"/>
      <c r="BD12" s="348">
        <f>(AY12 - AA14)  +  (H23-BG12 + 1)</f>
        <v>27</v>
      </c>
      <c r="BE12" s="113"/>
      <c r="BG12" s="351">
        <f>AF21</f>
        <v>44013</v>
      </c>
    </row>
    <row r="13" spans="1:61" ht="18">
      <c r="A13" s="50"/>
      <c r="C13" s="675" t="str">
        <f ca="1">'GPlan-Translations'!$C$160</f>
        <v>S</v>
      </c>
      <c r="D13" s="676" t="str">
        <f ca="1">'GPlan-Translations'!$C$161</f>
        <v>T</v>
      </c>
      <c r="E13" s="676" t="str">
        <f ca="1">'GPlan-Translations'!$C$162</f>
        <v>Q</v>
      </c>
      <c r="F13" s="676" t="str">
        <f ca="1">'GPlan-Translations'!$C$163</f>
        <v>Q</v>
      </c>
      <c r="G13" s="676" t="str">
        <f ca="1">'GPlan-Translations'!$C$164</f>
        <v>S</v>
      </c>
      <c r="H13" s="684" t="str">
        <f ca="1">'GPlan-Translations'!$C$165</f>
        <v>S</v>
      </c>
      <c r="I13" s="687" t="str">
        <f ca="1">'GPlan-Translations'!$C$159</f>
        <v>D</v>
      </c>
      <c r="L13" s="675" t="str">
        <f ca="1">'GPlan-Translations'!$C$160</f>
        <v>S</v>
      </c>
      <c r="M13" s="676" t="str">
        <f ca="1">'GPlan-Translations'!$C$161</f>
        <v>T</v>
      </c>
      <c r="N13" s="676" t="str">
        <f ca="1">'GPlan-Translations'!$C$162</f>
        <v>Q</v>
      </c>
      <c r="O13" s="676" t="str">
        <f ca="1">'GPlan-Translations'!$C$163</f>
        <v>Q</v>
      </c>
      <c r="P13" s="676" t="str">
        <f ca="1">'GPlan-Translations'!$C$164</f>
        <v>S</v>
      </c>
      <c r="Q13" s="684" t="str">
        <f ca="1">'GPlan-Translations'!$C$165</f>
        <v>S</v>
      </c>
      <c r="R13" s="687" t="str">
        <f ca="1">'GPlan-Translations'!$C$159</f>
        <v>D</v>
      </c>
      <c r="S13" s="50"/>
      <c r="T13" s="50"/>
      <c r="U13" s="675" t="str">
        <f ca="1">'GPlan-Translations'!$C$160</f>
        <v>S</v>
      </c>
      <c r="V13" s="676" t="str">
        <f ca="1">'GPlan-Translations'!$C$161</f>
        <v>T</v>
      </c>
      <c r="W13" s="676" t="str">
        <f ca="1">'GPlan-Translations'!$C$162</f>
        <v>Q</v>
      </c>
      <c r="X13" s="676" t="str">
        <f ca="1">'GPlan-Translations'!$C$163</f>
        <v>Q</v>
      </c>
      <c r="Y13" s="676" t="str">
        <f ca="1">'GPlan-Translations'!$C$164</f>
        <v>S</v>
      </c>
      <c r="Z13" s="684" t="str">
        <f ca="1">'GPlan-Translations'!$C$165</f>
        <v>S</v>
      </c>
      <c r="AA13" s="687" t="str">
        <f ca="1">'GPlan-Translations'!$C$159</f>
        <v>D</v>
      </c>
      <c r="AB13" s="50"/>
      <c r="AC13" s="74"/>
      <c r="AD13" s="449"/>
      <c r="AE13" s="80" t="str">
        <f t="shared" ref="AE13:AK13" ca="1" si="9">C13</f>
        <v>S</v>
      </c>
      <c r="AF13" s="81" t="str">
        <f t="shared" ca="1" si="9"/>
        <v>T</v>
      </c>
      <c r="AG13" s="81" t="str">
        <f t="shared" ca="1" si="9"/>
        <v>Q</v>
      </c>
      <c r="AH13" s="81" t="str">
        <f t="shared" ca="1" si="9"/>
        <v>Q</v>
      </c>
      <c r="AI13" s="81" t="str">
        <f t="shared" ca="1" si="9"/>
        <v>S</v>
      </c>
      <c r="AJ13" s="82" t="str">
        <f t="shared" ca="1" si="9"/>
        <v>S</v>
      </c>
      <c r="AK13" s="83" t="str">
        <f t="shared" ca="1" si="9"/>
        <v>D</v>
      </c>
      <c r="AL13" s="442" t="e">
        <f>MATCH(I14,#REF!,0)</f>
        <v>#REF!</v>
      </c>
      <c r="AM13" s="449"/>
      <c r="AN13" s="80" t="str">
        <f t="shared" ref="AN13:AT13" ca="1" si="10">L13</f>
        <v>S</v>
      </c>
      <c r="AO13" s="81" t="str">
        <f t="shared" ca="1" si="10"/>
        <v>T</v>
      </c>
      <c r="AP13" s="81" t="str">
        <f t="shared" ca="1" si="10"/>
        <v>Q</v>
      </c>
      <c r="AQ13" s="81" t="str">
        <f t="shared" ca="1" si="10"/>
        <v>Q</v>
      </c>
      <c r="AR13" s="81" t="str">
        <f t="shared" ca="1" si="10"/>
        <v>S</v>
      </c>
      <c r="AS13" s="82" t="str">
        <f t="shared" ca="1" si="10"/>
        <v>S</v>
      </c>
      <c r="AT13" s="83" t="str">
        <f t="shared" ca="1" si="10"/>
        <v>D</v>
      </c>
      <c r="AU13" s="442" t="e">
        <f>MATCH(R14,#REF!,0)</f>
        <v>#REF!</v>
      </c>
      <c r="AV13" s="449"/>
      <c r="AW13" s="80" t="str">
        <f t="shared" ref="AW13:BC13" ca="1" si="11">U13</f>
        <v>S</v>
      </c>
      <c r="AX13" s="81" t="str">
        <f t="shared" ca="1" si="11"/>
        <v>T</v>
      </c>
      <c r="AY13" s="81" t="str">
        <f t="shared" ca="1" si="11"/>
        <v>Q</v>
      </c>
      <c r="AZ13" s="81" t="str">
        <f t="shared" ca="1" si="11"/>
        <v>Q</v>
      </c>
      <c r="BA13" s="81" t="str">
        <f t="shared" ca="1" si="11"/>
        <v>S</v>
      </c>
      <c r="BB13" s="82" t="str">
        <f t="shared" ca="1" si="11"/>
        <v>S</v>
      </c>
      <c r="BC13" s="444" t="str">
        <f t="shared" ca="1" si="11"/>
        <v>D</v>
      </c>
      <c r="BD13" s="445" t="e">
        <f>MATCH(AA14,#REF!,0)</f>
        <v>#REF!</v>
      </c>
    </row>
    <row r="14" spans="1:61" ht="18">
      <c r="A14" s="50"/>
      <c r="B14" s="99">
        <f>B15-1</f>
        <v>-1</v>
      </c>
      <c r="C14" s="677" t="str">
        <f>IF(AH12=1,AF12," ")</f>
        <v xml:space="preserve"> </v>
      </c>
      <c r="D14" s="678" t="str">
        <f>IF(AH12=2,AF12,IF(C14=" "," ",C14+1))</f>
        <v xml:space="preserve"> </v>
      </c>
      <c r="E14" s="678">
        <f>IF(AH12=3,AF12,IF(D14=" "," ",D14+1))</f>
        <v>43922</v>
      </c>
      <c r="F14" s="678">
        <f>IF(AH12=4,AF12,IF(E14=" "," ",E14+1))</f>
        <v>43923</v>
      </c>
      <c r="G14" s="678">
        <f>IF(AH12=5,AF12,IF(F14=" "," ",F14+1))</f>
        <v>43924</v>
      </c>
      <c r="H14" s="685">
        <f>IF(AH12=6,AF12,IF(G14=" "," ",G14+1))</f>
        <v>43925</v>
      </c>
      <c r="I14" s="682">
        <f>IF(AH12=7,AF12,H14+1)</f>
        <v>43926</v>
      </c>
      <c r="K14" s="84">
        <f>K15-1</f>
        <v>-1</v>
      </c>
      <c r="L14" s="677" t="str">
        <f>IF(AQ12=1,AO12," ")</f>
        <v xml:space="preserve"> </v>
      </c>
      <c r="M14" s="678" t="str">
        <f>IF(AQ12=2,AO12,IF(L14=" "," ",L14+1))</f>
        <v xml:space="preserve"> </v>
      </c>
      <c r="N14" s="678" t="str">
        <f>IF(AQ12=3,AO12,IF(M14=" "," ",M14+1))</f>
        <v xml:space="preserve"> </v>
      </c>
      <c r="O14" s="678" t="str">
        <f>IF(AQ12=4,AO12,IF(N14=" "," ",N14+1))</f>
        <v xml:space="preserve"> </v>
      </c>
      <c r="P14" s="678">
        <f>IF(AQ12=5,AO12,IF(O14=" "," ",O14+1))</f>
        <v>43952</v>
      </c>
      <c r="Q14" s="685">
        <f>IF(AQ12=6,AO12,IF(P14=" "," ",P14+1))</f>
        <v>43953</v>
      </c>
      <c r="R14" s="682">
        <f>IF(AQ12=7,AO12,Q14+1)</f>
        <v>43954</v>
      </c>
      <c r="S14" s="50"/>
      <c r="T14" s="99">
        <f>T15-1</f>
        <v>-1</v>
      </c>
      <c r="U14" s="677">
        <f>IF(AZ12=1,AX12," ")</f>
        <v>43983</v>
      </c>
      <c r="V14" s="678">
        <f>IF(AZ12=2,AX12,IF(U14=" "," ",U14+1))</f>
        <v>43984</v>
      </c>
      <c r="W14" s="678">
        <f>IF(AZ12=3,AX12,IF(V14=" "," ",V14+1))</f>
        <v>43985</v>
      </c>
      <c r="X14" s="678">
        <f>IF(AZ12=4,AX12,IF(W14=" "," ",W14+1))</f>
        <v>43986</v>
      </c>
      <c r="Y14" s="678">
        <f>IF(AZ12=5,AX12,IF(X14=" "," ",X14+1))</f>
        <v>43987</v>
      </c>
      <c r="Z14" s="685">
        <f>IF(AZ12=6,AX12,IF(Y14=" "," ",Y14+1))</f>
        <v>43988</v>
      </c>
      <c r="AA14" s="682">
        <f>IF(AZ12=7,AX12,Z14+1)</f>
        <v>43989</v>
      </c>
      <c r="AB14" s="50"/>
      <c r="AC14" s="346">
        <v>0</v>
      </c>
      <c r="AD14" s="87" t="str">
        <f>AD12 &amp; "." &amp;AG$2</f>
        <v>04.1</v>
      </c>
      <c r="AE14" s="88"/>
      <c r="AF14" s="89"/>
      <c r="AG14" s="89"/>
      <c r="AH14" s="89"/>
      <c r="AI14" s="89"/>
      <c r="AJ14" s="90"/>
      <c r="AK14" s="91"/>
      <c r="AL14" s="113" t="str">
        <f>IFERROR(MATCH($U$1 &amp; "." &amp; AD14,#REF!,0),"")</f>
        <v/>
      </c>
      <c r="AM14" s="87" t="str">
        <f>AM12 &amp; "." &amp;AP$2</f>
        <v>05.1</v>
      </c>
      <c r="AN14" s="88"/>
      <c r="AO14" s="89"/>
      <c r="AP14" s="89"/>
      <c r="AQ14" s="89"/>
      <c r="AR14" s="89"/>
      <c r="AS14" s="90"/>
      <c r="AT14" s="91"/>
      <c r="AU14" s="113" t="str">
        <f>IFERROR(MATCH($U$1 &amp; "." &amp; AM14,#REF!,0),"")</f>
        <v/>
      </c>
      <c r="AV14" s="87" t="str">
        <f>AV12 &amp; "." &amp;AY$2</f>
        <v>06.1</v>
      </c>
      <c r="AW14" s="88"/>
      <c r="AX14" s="89"/>
      <c r="AY14" s="89"/>
      <c r="AZ14" s="89"/>
      <c r="BA14" s="89"/>
      <c r="BB14" s="90"/>
      <c r="BC14" s="91"/>
      <c r="BD14" s="113" t="str">
        <f>IFERROR(MATCH($U$1 &amp; "." &amp; AV14,#REF!,0),"")</f>
        <v/>
      </c>
    </row>
    <row r="15" spans="1:61" ht="18">
      <c r="A15" s="50"/>
      <c r="B15" s="84">
        <f>AD13</f>
        <v>0</v>
      </c>
      <c r="C15" s="677">
        <f>I14+1</f>
        <v>43927</v>
      </c>
      <c r="D15" s="678">
        <f t="shared" ref="D15:I17" si="12">C15+1</f>
        <v>43928</v>
      </c>
      <c r="E15" s="678">
        <f t="shared" si="12"/>
        <v>43929</v>
      </c>
      <c r="F15" s="678">
        <f t="shared" si="12"/>
        <v>43930</v>
      </c>
      <c r="G15" s="678">
        <f t="shared" si="12"/>
        <v>43931</v>
      </c>
      <c r="H15" s="685">
        <f t="shared" si="12"/>
        <v>43932</v>
      </c>
      <c r="I15" s="682">
        <f t="shared" si="12"/>
        <v>43933</v>
      </c>
      <c r="K15" s="84">
        <f>AM13</f>
        <v>0</v>
      </c>
      <c r="L15" s="677">
        <f>R14+1</f>
        <v>43955</v>
      </c>
      <c r="M15" s="678">
        <f t="shared" ref="M15:R17" si="13">L15+1</f>
        <v>43956</v>
      </c>
      <c r="N15" s="678">
        <f t="shared" si="13"/>
        <v>43957</v>
      </c>
      <c r="O15" s="678">
        <f t="shared" si="13"/>
        <v>43958</v>
      </c>
      <c r="P15" s="678">
        <f t="shared" si="13"/>
        <v>43959</v>
      </c>
      <c r="Q15" s="685">
        <f t="shared" si="13"/>
        <v>43960</v>
      </c>
      <c r="R15" s="682">
        <f t="shared" si="13"/>
        <v>43961</v>
      </c>
      <c r="S15" s="50"/>
      <c r="T15" s="84">
        <f>AV13</f>
        <v>0</v>
      </c>
      <c r="U15" s="677">
        <f>AA14+1</f>
        <v>43990</v>
      </c>
      <c r="V15" s="678">
        <f t="shared" ref="V15:AA17" si="14">U15+1</f>
        <v>43991</v>
      </c>
      <c r="W15" s="678">
        <f t="shared" si="14"/>
        <v>43992</v>
      </c>
      <c r="X15" s="678">
        <f t="shared" si="14"/>
        <v>43993</v>
      </c>
      <c r="Y15" s="678">
        <f t="shared" si="14"/>
        <v>43994</v>
      </c>
      <c r="Z15" s="685">
        <f t="shared" si="14"/>
        <v>43995</v>
      </c>
      <c r="AA15" s="682">
        <f t="shared" si="14"/>
        <v>43996</v>
      </c>
      <c r="AB15" s="50"/>
      <c r="AC15" s="346">
        <v>7</v>
      </c>
      <c r="AD15" s="87" t="str">
        <f>AD12 &amp; "." &amp;AH$2</f>
        <v>04.2</v>
      </c>
      <c r="AE15" s="88"/>
      <c r="AF15" s="89"/>
      <c r="AG15" s="89"/>
      <c r="AH15" s="89"/>
      <c r="AI15" s="89"/>
      <c r="AJ15" s="90"/>
      <c r="AK15" s="91"/>
      <c r="AL15" s="113" t="str">
        <f>IFERROR(MATCH($U$1 &amp; "." &amp; AD15,#REF!,0),"")</f>
        <v/>
      </c>
      <c r="AM15" s="87" t="str">
        <f>AM12 &amp; "." &amp;AQ$2</f>
        <v>05.2</v>
      </c>
      <c r="AN15" s="88"/>
      <c r="AO15" s="89"/>
      <c r="AP15" s="89"/>
      <c r="AQ15" s="89"/>
      <c r="AR15" s="89"/>
      <c r="AS15" s="90"/>
      <c r="AT15" s="91"/>
      <c r="AU15" s="113" t="str">
        <f>IFERROR(MATCH($U$1 &amp; "." &amp; AM15,#REF!,0),"")</f>
        <v/>
      </c>
      <c r="AV15" s="87" t="str">
        <f>AV12 &amp; "." &amp;AZ$2</f>
        <v>06.2</v>
      </c>
      <c r="AW15" s="88"/>
      <c r="AX15" s="89"/>
      <c r="AY15" s="89"/>
      <c r="AZ15" s="89"/>
      <c r="BA15" s="89"/>
      <c r="BB15" s="90"/>
      <c r="BC15" s="91"/>
      <c r="BD15" s="113" t="str">
        <f>IFERROR(MATCH($U$1 &amp; "." &amp; AV15,#REF!,0),"")</f>
        <v/>
      </c>
    </row>
    <row r="16" spans="1:61" ht="18">
      <c r="A16" s="50"/>
      <c r="B16" s="99">
        <f>B15+1</f>
        <v>1</v>
      </c>
      <c r="C16" s="677">
        <f>I15+1</f>
        <v>43934</v>
      </c>
      <c r="D16" s="678">
        <f t="shared" si="12"/>
        <v>43935</v>
      </c>
      <c r="E16" s="678">
        <f t="shared" si="12"/>
        <v>43936</v>
      </c>
      <c r="F16" s="678">
        <f t="shared" si="12"/>
        <v>43937</v>
      </c>
      <c r="G16" s="678">
        <f t="shared" si="12"/>
        <v>43938</v>
      </c>
      <c r="H16" s="685">
        <f t="shared" si="12"/>
        <v>43939</v>
      </c>
      <c r="I16" s="682">
        <f t="shared" si="12"/>
        <v>43940</v>
      </c>
      <c r="K16" s="84">
        <f>K15+1</f>
        <v>1</v>
      </c>
      <c r="L16" s="677">
        <f>R15+1</f>
        <v>43962</v>
      </c>
      <c r="M16" s="678">
        <f t="shared" si="13"/>
        <v>43963</v>
      </c>
      <c r="N16" s="678">
        <f t="shared" si="13"/>
        <v>43964</v>
      </c>
      <c r="O16" s="678">
        <f t="shared" si="13"/>
        <v>43965</v>
      </c>
      <c r="P16" s="678">
        <f t="shared" si="13"/>
        <v>43966</v>
      </c>
      <c r="Q16" s="685">
        <f t="shared" si="13"/>
        <v>43967</v>
      </c>
      <c r="R16" s="682">
        <f t="shared" si="13"/>
        <v>43968</v>
      </c>
      <c r="S16" s="50"/>
      <c r="T16" s="99">
        <f>T15+1</f>
        <v>1</v>
      </c>
      <c r="U16" s="677">
        <f>AA15+1</f>
        <v>43997</v>
      </c>
      <c r="V16" s="678">
        <f t="shared" si="14"/>
        <v>43998</v>
      </c>
      <c r="W16" s="678">
        <f t="shared" si="14"/>
        <v>43999</v>
      </c>
      <c r="X16" s="678">
        <f t="shared" si="14"/>
        <v>44000</v>
      </c>
      <c r="Y16" s="678">
        <f t="shared" si="14"/>
        <v>44001</v>
      </c>
      <c r="Z16" s="685">
        <f t="shared" si="14"/>
        <v>44002</v>
      </c>
      <c r="AA16" s="682">
        <f t="shared" si="14"/>
        <v>44003</v>
      </c>
      <c r="AB16" s="50"/>
      <c r="AC16" s="346">
        <v>14</v>
      </c>
      <c r="AD16" s="87" t="str">
        <f>AD12 &amp; "." &amp;AI$2</f>
        <v>04.3</v>
      </c>
      <c r="AE16" s="88"/>
      <c r="AF16" s="89"/>
      <c r="AG16" s="89"/>
      <c r="AH16" s="89"/>
      <c r="AI16" s="89"/>
      <c r="AJ16" s="90"/>
      <c r="AK16" s="91"/>
      <c r="AL16" s="113" t="str">
        <f>IFERROR(MATCH($U$1 &amp; "." &amp; AD16,#REF!,0),"")</f>
        <v/>
      </c>
      <c r="AM16" s="87" t="str">
        <f>AM12 &amp; "." &amp;AR$2</f>
        <v>05.3</v>
      </c>
      <c r="AN16" s="88"/>
      <c r="AO16" s="89"/>
      <c r="AP16" s="89"/>
      <c r="AQ16" s="89"/>
      <c r="AR16" s="89"/>
      <c r="AS16" s="90"/>
      <c r="AT16" s="91"/>
      <c r="AU16" s="113" t="str">
        <f>IFERROR(MATCH($U$1 &amp; "." &amp; AM16,#REF!,0),"")</f>
        <v/>
      </c>
      <c r="AV16" s="87" t="str">
        <f>AV12 &amp; "." &amp;BA$2</f>
        <v>06.3</v>
      </c>
      <c r="AW16" s="88"/>
      <c r="AX16" s="89"/>
      <c r="AY16" s="89"/>
      <c r="AZ16" s="89"/>
      <c r="BA16" s="89"/>
      <c r="BB16" s="90"/>
      <c r="BC16" s="91"/>
      <c r="BD16" s="113" t="str">
        <f>IFERROR(MATCH($U$1 &amp; "." &amp; AV16,#REF!,0),"")</f>
        <v/>
      </c>
    </row>
    <row r="17" spans="1:61" ht="18">
      <c r="A17" s="50"/>
      <c r="B17" s="99">
        <f>B16+1</f>
        <v>2</v>
      </c>
      <c r="C17" s="677">
        <f>I16+1</f>
        <v>43941</v>
      </c>
      <c r="D17" s="678">
        <f t="shared" si="12"/>
        <v>43942</v>
      </c>
      <c r="E17" s="678">
        <f t="shared" si="12"/>
        <v>43943</v>
      </c>
      <c r="F17" s="678">
        <f t="shared" si="12"/>
        <v>43944</v>
      </c>
      <c r="G17" s="678">
        <f t="shared" si="12"/>
        <v>43945</v>
      </c>
      <c r="H17" s="685">
        <f t="shared" si="12"/>
        <v>43946</v>
      </c>
      <c r="I17" s="682">
        <f t="shared" si="12"/>
        <v>43947</v>
      </c>
      <c r="K17" s="84">
        <f>K16+1</f>
        <v>2</v>
      </c>
      <c r="L17" s="677">
        <f>R16+1</f>
        <v>43969</v>
      </c>
      <c r="M17" s="678">
        <f t="shared" si="13"/>
        <v>43970</v>
      </c>
      <c r="N17" s="678">
        <f t="shared" si="13"/>
        <v>43971</v>
      </c>
      <c r="O17" s="678">
        <f t="shared" si="13"/>
        <v>43972</v>
      </c>
      <c r="P17" s="678">
        <f t="shared" si="13"/>
        <v>43973</v>
      </c>
      <c r="Q17" s="685">
        <f t="shared" si="13"/>
        <v>43974</v>
      </c>
      <c r="R17" s="682">
        <f t="shared" si="13"/>
        <v>43975</v>
      </c>
      <c r="S17" s="50"/>
      <c r="T17" s="99">
        <f>T16+1</f>
        <v>2</v>
      </c>
      <c r="U17" s="677">
        <f>AA16+1</f>
        <v>44004</v>
      </c>
      <c r="V17" s="678">
        <f t="shared" si="14"/>
        <v>44005</v>
      </c>
      <c r="W17" s="678">
        <f t="shared" si="14"/>
        <v>44006</v>
      </c>
      <c r="X17" s="678">
        <f t="shared" si="14"/>
        <v>44007</v>
      </c>
      <c r="Y17" s="678">
        <f t="shared" si="14"/>
        <v>44008</v>
      </c>
      <c r="Z17" s="685">
        <f t="shared" si="14"/>
        <v>44009</v>
      </c>
      <c r="AA17" s="682">
        <f t="shared" si="14"/>
        <v>44010</v>
      </c>
      <c r="AB17" s="50"/>
      <c r="AC17" s="346">
        <v>21</v>
      </c>
      <c r="AD17" s="87" t="str">
        <f>AD12 &amp; "." &amp;AJ$2</f>
        <v>04.4</v>
      </c>
      <c r="AE17" s="88"/>
      <c r="AF17" s="89"/>
      <c r="AG17" s="89"/>
      <c r="AH17" s="89"/>
      <c r="AI17" s="89"/>
      <c r="AJ17" s="90"/>
      <c r="AK17" s="91"/>
      <c r="AL17" s="113" t="str">
        <f>IFERROR(MATCH($U$1 &amp; "." &amp; AD17,#REF!,0),"")</f>
        <v/>
      </c>
      <c r="AM17" s="87" t="str">
        <f>AM12 &amp; "." &amp;AS$2</f>
        <v>05.4</v>
      </c>
      <c r="AN17" s="88"/>
      <c r="AO17" s="89"/>
      <c r="AP17" s="89"/>
      <c r="AQ17" s="89"/>
      <c r="AR17" s="89"/>
      <c r="AS17" s="90"/>
      <c r="AT17" s="91"/>
      <c r="AU17" s="113" t="str">
        <f>IFERROR(MATCH($U$1 &amp; "." &amp; AM17,#REF!,0),"")</f>
        <v/>
      </c>
      <c r="AV17" s="87" t="str">
        <f>AV12 &amp; "." &amp;BB$2</f>
        <v>06.4</v>
      </c>
      <c r="AW17" s="88"/>
      <c r="AX17" s="89"/>
      <c r="AY17" s="89"/>
      <c r="AZ17" s="89"/>
      <c r="BA17" s="89"/>
      <c r="BB17" s="90"/>
      <c r="BC17" s="91"/>
      <c r="BD17" s="113" t="str">
        <f>IFERROR(MATCH($U$1 &amp; "." &amp; AV17,#REF!,0),"")</f>
        <v/>
      </c>
    </row>
    <row r="18" spans="1:61" ht="18">
      <c r="A18" s="50"/>
      <c r="B18" s="99">
        <f>IF(C18=" ","",B17+1)</f>
        <v>3</v>
      </c>
      <c r="C18" s="677">
        <f>IF(I17+1&lt;=AG12,I17+1," ")</f>
        <v>43948</v>
      </c>
      <c r="D18" s="678">
        <f>IF(C18=" "," ",IF(C18+1&lt;=AG12,C18+1," "))</f>
        <v>43949</v>
      </c>
      <c r="E18" s="678">
        <f>IF(D18=" "," ",IF(D18+1&lt;=AG12,D18+1," "))</f>
        <v>43950</v>
      </c>
      <c r="F18" s="678">
        <f>IF(E18=" "," ",IF(E18+1&lt;=AG12,E18+1," "))</f>
        <v>43951</v>
      </c>
      <c r="G18" s="678" t="str">
        <f>IF(F18=" "," ",IF(F18+1&lt;=AG12,F18+1," "))</f>
        <v xml:space="preserve"> </v>
      </c>
      <c r="H18" s="685" t="str">
        <f>IF(G18=" "," ",IF(G18+1&lt;=AG12,G18+1," "))</f>
        <v xml:space="preserve"> </v>
      </c>
      <c r="I18" s="682" t="str">
        <f>IF(H18=" "," ",IF(H18+1&lt;=AG12,H18+1," "))</f>
        <v xml:space="preserve"> </v>
      </c>
      <c r="K18" s="92">
        <f>IF(L18=" ","",K17+1)</f>
        <v>3</v>
      </c>
      <c r="L18" s="677">
        <f>IF(R17+1&lt;=AP12,R17+1," ")</f>
        <v>43976</v>
      </c>
      <c r="M18" s="678">
        <f>IF(L18=" "," ",IF(L18+1&lt;=AP12,L18+1," "))</f>
        <v>43977</v>
      </c>
      <c r="N18" s="678">
        <f>IF(M18=" "," ",IF(M18+1&lt;=AP12,M18+1," "))</f>
        <v>43978</v>
      </c>
      <c r="O18" s="678">
        <f>IF(N18=" "," ",IF(N18+1&lt;=AP12,N18+1," "))</f>
        <v>43979</v>
      </c>
      <c r="P18" s="678">
        <f>IF(O18=" "," ",IF(O18+1&lt;=AP12,O18+1," "))</f>
        <v>43980</v>
      </c>
      <c r="Q18" s="685">
        <f>IF(P18=" "," ",IF(P18+1&lt;=AP12,P18+1," "))</f>
        <v>43981</v>
      </c>
      <c r="R18" s="682">
        <f>IF(Q18=" "," ",IF(Q18+1&lt;=AP12,Q18+1," "))</f>
        <v>43982</v>
      </c>
      <c r="S18" s="50"/>
      <c r="T18" s="99">
        <f>IF(U18=" ","",T17+1)</f>
        <v>3</v>
      </c>
      <c r="U18" s="677">
        <f>IF(AA17+1&lt;=AY12,AA17+1," ")</f>
        <v>44011</v>
      </c>
      <c r="V18" s="678">
        <f>IF(U18=" "," ",IF(U18+1&lt;=AY12,U18+1," "))</f>
        <v>44012</v>
      </c>
      <c r="W18" s="678" t="str">
        <f>IF(V18=" "," ",IF(V18+1&lt;=AY12,V18+1," "))</f>
        <v xml:space="preserve"> </v>
      </c>
      <c r="X18" s="678" t="str">
        <f>IF(W18=" "," ",IF(W18+1&lt;=AY12,W18+1," "))</f>
        <v xml:space="preserve"> </v>
      </c>
      <c r="Y18" s="678" t="str">
        <f>IF(X18=" "," ",IF(X18+1&lt;=AY12,X18+1," "))</f>
        <v xml:space="preserve"> </v>
      </c>
      <c r="Z18" s="685" t="str">
        <f>IF(Y18=" "," ",IF(Y18+1&lt;=AY12,Y18+1," "))</f>
        <v xml:space="preserve"> </v>
      </c>
      <c r="AA18" s="682" t="str">
        <f>IF(Z18=" "," ",IF(Z18+1&lt;=AY12,Z18+1," "))</f>
        <v xml:space="preserve"> </v>
      </c>
      <c r="AB18" s="50"/>
      <c r="AC18" s="346">
        <v>28</v>
      </c>
      <c r="AD18" s="87" t="str">
        <f>AD12 &amp; "." &amp;AK$2</f>
        <v>04.5</v>
      </c>
      <c r="AE18" s="88"/>
      <c r="AF18" s="89"/>
      <c r="AG18" s="89"/>
      <c r="AH18" s="89"/>
      <c r="AI18" s="89"/>
      <c r="AJ18" s="90"/>
      <c r="AK18" s="91"/>
      <c r="AL18" s="113" t="str">
        <f>IFERROR(MATCH($U$1 &amp; "." &amp; AD18,#REF!,0),"")</f>
        <v/>
      </c>
      <c r="AM18" s="87" t="str">
        <f>AM12 &amp; "." &amp;AT$2</f>
        <v>05.5</v>
      </c>
      <c r="AN18" s="88"/>
      <c r="AO18" s="89"/>
      <c r="AP18" s="89"/>
      <c r="AQ18" s="89"/>
      <c r="AR18" s="89"/>
      <c r="AS18" s="90"/>
      <c r="AT18" s="91"/>
      <c r="AU18" s="113" t="str">
        <f>IFERROR(MATCH($U$1 &amp; "." &amp; AM18,#REF!,0),"")</f>
        <v/>
      </c>
      <c r="AV18" s="87" t="str">
        <f>AV12 &amp; "." &amp;BC$2</f>
        <v>06.5</v>
      </c>
      <c r="AW18" s="88"/>
      <c r="AX18" s="89"/>
      <c r="AY18" s="89"/>
      <c r="AZ18" s="89"/>
      <c r="BA18" s="89"/>
      <c r="BB18" s="90"/>
      <c r="BC18" s="91"/>
      <c r="BD18" s="113" t="str">
        <f>IFERROR(MATCH($U$1 &amp; "." &amp; AV18,#REF!,0),"")</f>
        <v/>
      </c>
    </row>
    <row r="19" spans="1:61" ht="18.75" thickBot="1">
      <c r="A19" s="50"/>
      <c r="B19" s="100" t="str">
        <f>IF(C19=" ","",B18+1)</f>
        <v/>
      </c>
      <c r="C19" s="679" t="str">
        <f>IF(I18=" "," ",IF(I18+1&lt;=AG12,I18+1," "))</f>
        <v xml:space="preserve"> </v>
      </c>
      <c r="D19" s="680" t="str">
        <f>IF(C19=" "," ",IF(C19+1&lt;=AG12,C19+1," "))</f>
        <v xml:space="preserve"> </v>
      </c>
      <c r="E19" s="680"/>
      <c r="F19" s="680"/>
      <c r="G19" s="680"/>
      <c r="H19" s="686"/>
      <c r="I19" s="683"/>
      <c r="K19" s="92" t="str">
        <f>IF(L19=" ","",K18+1)</f>
        <v/>
      </c>
      <c r="L19" s="679" t="str">
        <f>IF(R18=" "," ",IF(R18+1&lt;=AP12,R18+1," "))</f>
        <v xml:space="preserve"> </v>
      </c>
      <c r="M19" s="680" t="str">
        <f>IF(L19=" "," ",IF(L19+1&lt;=AP12,L19+1," "))</f>
        <v xml:space="preserve"> </v>
      </c>
      <c r="N19" s="680"/>
      <c r="O19" s="680"/>
      <c r="P19" s="680"/>
      <c r="Q19" s="686"/>
      <c r="R19" s="683"/>
      <c r="S19" s="50"/>
      <c r="T19" s="100" t="str">
        <f>IF(U19=" ","",T18+1)</f>
        <v/>
      </c>
      <c r="U19" s="679" t="str">
        <f>IF(AA18=" "," ",IF(AA18+1&lt;=AY12,AA18+1," "))</f>
        <v xml:space="preserve"> </v>
      </c>
      <c r="V19" s="680" t="str">
        <f>IF(U19=" "," ",IF(U19+1&lt;=AY12,U19+1," "))</f>
        <v xml:space="preserve"> </v>
      </c>
      <c r="W19" s="681"/>
      <c r="X19" s="708" t="str">
        <f ca="1">"20- " &amp; 'GPlan-Translations'!C119</f>
        <v>20- Inverno</v>
      </c>
      <c r="Y19" s="708"/>
      <c r="Z19" s="708"/>
      <c r="AA19" s="709"/>
      <c r="AB19" s="50"/>
      <c r="AC19" s="346">
        <v>35</v>
      </c>
      <c r="AE19" s="95"/>
      <c r="AF19" s="96"/>
      <c r="AG19" s="97"/>
      <c r="AH19" s="97"/>
      <c r="AI19" s="97"/>
      <c r="AJ19" s="97"/>
      <c r="AK19" s="98"/>
      <c r="AL19" s="244" t="str">
        <f>AD20 &amp; " " &amp; AE20  &amp; AL20 &amp; AF20 &amp; " " &amp; AG20 &amp; AL20 &amp; AH20 &amp; " " &amp; AI20 &amp; IF(AJ20&lt;&gt;"",AL20 &amp; AJ20 &amp; " " &amp; AK20,"")</f>
        <v xml:space="preserve">            0           0</v>
      </c>
      <c r="AN19" s="95"/>
      <c r="AO19" s="96"/>
      <c r="AP19" s="97"/>
      <c r="AQ19" s="97"/>
      <c r="AR19" s="97"/>
      <c r="AS19" s="97"/>
      <c r="AT19" s="98"/>
      <c r="AU19" s="244" t="str">
        <f>AM20 &amp; " " &amp; AN20  &amp; AU20 &amp; AO20 &amp; " " &amp; AP20 &amp; AU20 &amp; AQ20 &amp; " " &amp; AR20 &amp; IF(AS20&lt;&gt;"",AU20 &amp; AS20 &amp; " " &amp; AT20,"")</f>
        <v xml:space="preserve">            0           0</v>
      </c>
      <c r="AW19" s="95"/>
      <c r="AX19" s="96"/>
      <c r="AY19" s="97"/>
      <c r="AZ19" s="97"/>
      <c r="BA19" s="97"/>
      <c r="BB19" s="97"/>
      <c r="BC19" s="98"/>
      <c r="BD19" s="244" t="str">
        <f>AV20 &amp; " " &amp; AW20  &amp; BD20 &amp; AX20 &amp; " " &amp; AY20 &amp; BD20 &amp; AZ20 &amp; " " &amp; BA20 &amp; IF(BB20&lt;&gt;"",BD20 &amp; BB20 &amp; " " &amp; BC20,"")</f>
        <v xml:space="preserve">            0           0</v>
      </c>
    </row>
    <row r="20" spans="1:61" ht="18.75" thickBot="1">
      <c r="B20" s="245" t="str">
        <f t="shared" ref="B20:I20" si="15">AD20</f>
        <v/>
      </c>
      <c r="C20" s="248" t="str">
        <f t="shared" si="15"/>
        <v/>
      </c>
      <c r="D20" s="245" t="str">
        <f t="shared" si="15"/>
        <v/>
      </c>
      <c r="E20" s="248">
        <f t="shared" si="15"/>
        <v>0</v>
      </c>
      <c r="F20" s="245" t="str">
        <f t="shared" si="15"/>
        <v/>
      </c>
      <c r="G20" s="248">
        <f t="shared" si="15"/>
        <v>0</v>
      </c>
      <c r="H20" s="245" t="str">
        <f t="shared" si="15"/>
        <v/>
      </c>
      <c r="I20" s="248">
        <f t="shared" si="15"/>
        <v>0</v>
      </c>
      <c r="K20" s="245" t="str">
        <f t="shared" ref="K20:R20" si="16">AM20</f>
        <v/>
      </c>
      <c r="L20" s="248" t="str">
        <f t="shared" si="16"/>
        <v/>
      </c>
      <c r="M20" s="245" t="str">
        <f t="shared" si="16"/>
        <v/>
      </c>
      <c r="N20" s="248">
        <f t="shared" si="16"/>
        <v>0</v>
      </c>
      <c r="O20" s="245" t="str">
        <f t="shared" si="16"/>
        <v/>
      </c>
      <c r="P20" s="248">
        <f t="shared" si="16"/>
        <v>0</v>
      </c>
      <c r="Q20" s="245" t="str">
        <f t="shared" si="16"/>
        <v/>
      </c>
      <c r="R20" s="248">
        <f t="shared" si="16"/>
        <v>0</v>
      </c>
      <c r="T20" s="245" t="str">
        <f t="shared" ref="T20:AA20" si="17">AV20</f>
        <v/>
      </c>
      <c r="U20" s="248" t="str">
        <f t="shared" si="17"/>
        <v/>
      </c>
      <c r="V20" s="245" t="str">
        <f t="shared" si="17"/>
        <v/>
      </c>
      <c r="W20" s="248">
        <f t="shared" si="17"/>
        <v>0</v>
      </c>
      <c r="X20" s="245" t="str">
        <f t="shared" si="17"/>
        <v/>
      </c>
      <c r="Y20" s="248">
        <f t="shared" si="17"/>
        <v>0</v>
      </c>
      <c r="Z20" s="245" t="str">
        <f t="shared" si="17"/>
        <v/>
      </c>
      <c r="AA20" s="248">
        <f t="shared" si="17"/>
        <v>0</v>
      </c>
      <c r="AC20" s="74"/>
      <c r="AD20" s="245" t="str">
        <f>IFERROR(INDEX(#REF!,AL14),"")</f>
        <v/>
      </c>
      <c r="AE20" s="114" t="str">
        <f>IF(AG19="","",DAY(AG19) &amp; IF(AK19&lt;&gt;"","/" &amp; DAY(AK19),""))</f>
        <v/>
      </c>
      <c r="AF20" s="245" t="str">
        <f>IFERROR(INDEX(#REF!,AL15),"")</f>
        <v/>
      </c>
      <c r="AG20" s="115">
        <f>IFERROR(DAY(AH19),"")</f>
        <v>0</v>
      </c>
      <c r="AH20" s="245" t="str">
        <f>IFERROR(INDEX(#REF!,AL16),"")</f>
        <v/>
      </c>
      <c r="AI20" s="115">
        <f>IFERROR(DAY(AI19),"")</f>
        <v>0</v>
      </c>
      <c r="AJ20" s="245" t="str">
        <f>IFERROR(INDEX(#REF!,AL17),"")</f>
        <v/>
      </c>
      <c r="AK20" s="115">
        <f>IFERROR(DAY(AJ19),"")</f>
        <v>0</v>
      </c>
      <c r="AL20" s="118" t="str">
        <f>AL11</f>
        <v>          </v>
      </c>
      <c r="AM20" s="245" t="str">
        <f>IFERROR(INDEX(#REF!,AU14),"")</f>
        <v/>
      </c>
      <c r="AN20" s="114" t="str">
        <f>IF(AP19="","",DAY(AP19) &amp; IF(AT19&lt;&gt;"","/" &amp; DAY(AT19),""))</f>
        <v/>
      </c>
      <c r="AO20" s="245" t="str">
        <f>IFERROR(INDEX(#REF!,AU15),"")</f>
        <v/>
      </c>
      <c r="AP20" s="115">
        <f>IFERROR(DAY(AQ19),"")</f>
        <v>0</v>
      </c>
      <c r="AQ20" s="245" t="str">
        <f>IFERROR(INDEX(#REF!,AU16),"")</f>
        <v/>
      </c>
      <c r="AR20" s="115">
        <f>IFERROR(DAY(AR19),"")</f>
        <v>0</v>
      </c>
      <c r="AS20" s="245" t="str">
        <f>IFERROR(INDEX(#REF!,AU17),"")</f>
        <v/>
      </c>
      <c r="AT20" s="115">
        <f>IFERROR(DAY(AS19),"")</f>
        <v>0</v>
      </c>
      <c r="AU20" s="117" t="str">
        <f>AL20</f>
        <v>          </v>
      </c>
      <c r="AV20" s="245" t="str">
        <f>IFERROR(INDEX(#REF!,BD14),"")</f>
        <v/>
      </c>
      <c r="AW20" s="114" t="str">
        <f>IF(AY19="","",DAY(AY19) &amp; IF(BC19&lt;&gt;"","/" &amp; DAY(BC19),""))</f>
        <v/>
      </c>
      <c r="AX20" s="245" t="str">
        <f>IFERROR(INDEX(#REF!,BD15),"")</f>
        <v/>
      </c>
      <c r="AY20" s="115">
        <f>IFERROR(DAY(AZ19),"")</f>
        <v>0</v>
      </c>
      <c r="AZ20" s="245" t="str">
        <f>IFERROR(INDEX(#REF!,BD16),"")</f>
        <v/>
      </c>
      <c r="BA20" s="115">
        <f>IFERROR(DAY(BA19),"")</f>
        <v>0</v>
      </c>
      <c r="BB20" s="245" t="str">
        <f>IFERROR(INDEX(#REF!,BD17),"")</f>
        <v/>
      </c>
      <c r="BC20" s="115">
        <f>IFERROR(DAY(BB19),"")</f>
        <v>0</v>
      </c>
      <c r="BD20" s="119" t="str">
        <f>AU20</f>
        <v>          </v>
      </c>
    </row>
    <row r="21" spans="1:61" ht="18">
      <c r="A21" s="50"/>
      <c r="C21" s="705" t="str">
        <f ca="1">UPPER('GPlan-Translations'!C153)</f>
        <v>JULHO</v>
      </c>
      <c r="D21" s="706"/>
      <c r="E21" s="706"/>
      <c r="F21" s="706"/>
      <c r="G21" s="706"/>
      <c r="H21" s="706"/>
      <c r="I21" s="707"/>
      <c r="L21" s="705" t="str">
        <f ca="1">UPPER('GPlan-Translations'!C154)</f>
        <v>AGOSTO</v>
      </c>
      <c r="M21" s="706"/>
      <c r="N21" s="706"/>
      <c r="O21" s="706"/>
      <c r="P21" s="706"/>
      <c r="Q21" s="706"/>
      <c r="R21" s="707"/>
      <c r="S21" s="50"/>
      <c r="T21" s="50"/>
      <c r="U21" s="705" t="str">
        <f ca="1">UPPER('GPlan-Translations'!C155)</f>
        <v>SETEMBRO</v>
      </c>
      <c r="V21" s="706"/>
      <c r="W21" s="706"/>
      <c r="X21" s="706"/>
      <c r="Y21" s="706"/>
      <c r="Z21" s="706"/>
      <c r="AA21" s="707"/>
      <c r="AB21" s="50"/>
      <c r="AC21" s="74"/>
      <c r="AD21" s="113" t="str">
        <f>TEXT(AE21,"00")</f>
        <v>07</v>
      </c>
      <c r="AE21" s="76">
        <v>7</v>
      </c>
      <c r="AF21" s="77">
        <f>DATE(AJ21,AE21,1)</f>
        <v>44013</v>
      </c>
      <c r="AG21" s="77">
        <f>DATE(AJ21,AE21+1,1)-1</f>
        <v>44043</v>
      </c>
      <c r="AH21" s="77">
        <f>WEEKDAY(AF21,2)</f>
        <v>3</v>
      </c>
      <c r="AI21" s="78"/>
      <c r="AJ21" s="446">
        <f>$U$1</f>
        <v>2020</v>
      </c>
      <c r="AK21" s="447"/>
      <c r="AL21" s="347">
        <f>(AG21 - I23)  +  (R23-AO21 + 1)</f>
        <v>28</v>
      </c>
      <c r="AM21" s="113" t="str">
        <f>TEXT(AN21,"00")</f>
        <v>08</v>
      </c>
      <c r="AN21" s="76">
        <f>AE21+1</f>
        <v>8</v>
      </c>
      <c r="AO21" s="77">
        <f>DATE(AS21,AN21,1)</f>
        <v>44044</v>
      </c>
      <c r="AP21" s="77">
        <f>DATE(AS21,AN21+1,1)-1</f>
        <v>44074</v>
      </c>
      <c r="AQ21" s="77">
        <f>WEEKDAY(AO21,2)</f>
        <v>6</v>
      </c>
      <c r="AR21" s="78"/>
      <c r="AS21" s="446">
        <f>$U$1</f>
        <v>2020</v>
      </c>
      <c r="AT21" s="447"/>
      <c r="AU21" s="347">
        <f>(AP21 - R23)  +  (AA23-AX21 + 1)</f>
        <v>35</v>
      </c>
      <c r="AV21" s="113" t="str">
        <f>TEXT(AW21,"00")</f>
        <v>09</v>
      </c>
      <c r="AW21" s="76">
        <f>AN21+1</f>
        <v>9</v>
      </c>
      <c r="AX21" s="77">
        <f>DATE(BB21,AW21,1)</f>
        <v>44075</v>
      </c>
      <c r="AY21" s="77">
        <f>DATE(BB21,AW21+1,1)-1</f>
        <v>44104</v>
      </c>
      <c r="AZ21" s="77">
        <f>WEEKDAY(AX21,2)</f>
        <v>2</v>
      </c>
      <c r="BA21" s="78"/>
      <c r="BB21" s="446">
        <f>$U$1</f>
        <v>2020</v>
      </c>
      <c r="BC21" s="447"/>
      <c r="BD21" s="348">
        <f>(AY21 - AA23)  +  (H32-BG21 + 1)</f>
        <v>27</v>
      </c>
      <c r="BE21" s="113"/>
      <c r="BG21" s="351">
        <f>AF30</f>
        <v>44105</v>
      </c>
    </row>
    <row r="22" spans="1:61" ht="18">
      <c r="A22" s="50"/>
      <c r="C22" s="675" t="str">
        <f ca="1">'GPlan-Translations'!$C$160</f>
        <v>S</v>
      </c>
      <c r="D22" s="676" t="str">
        <f ca="1">'GPlan-Translations'!$C$161</f>
        <v>T</v>
      </c>
      <c r="E22" s="676" t="str">
        <f ca="1">'GPlan-Translations'!$C$162</f>
        <v>Q</v>
      </c>
      <c r="F22" s="676" t="str">
        <f ca="1">'GPlan-Translations'!$C$163</f>
        <v>Q</v>
      </c>
      <c r="G22" s="676" t="str">
        <f ca="1">'GPlan-Translations'!$C$164</f>
        <v>S</v>
      </c>
      <c r="H22" s="684" t="str">
        <f ca="1">'GPlan-Translations'!$C$165</f>
        <v>S</v>
      </c>
      <c r="I22" s="687" t="str">
        <f ca="1">'GPlan-Translations'!$C$159</f>
        <v>D</v>
      </c>
      <c r="L22" s="675" t="str">
        <f ca="1">'GPlan-Translations'!$C$160</f>
        <v>S</v>
      </c>
      <c r="M22" s="676" t="str">
        <f ca="1">'GPlan-Translations'!$C$161</f>
        <v>T</v>
      </c>
      <c r="N22" s="676" t="str">
        <f ca="1">'GPlan-Translations'!$C$162</f>
        <v>Q</v>
      </c>
      <c r="O22" s="676" t="str">
        <f ca="1">'GPlan-Translations'!$C$163</f>
        <v>Q</v>
      </c>
      <c r="P22" s="676" t="str">
        <f ca="1">'GPlan-Translations'!$C$164</f>
        <v>S</v>
      </c>
      <c r="Q22" s="684" t="str">
        <f ca="1">'GPlan-Translations'!$C$165</f>
        <v>S</v>
      </c>
      <c r="R22" s="687" t="str">
        <f ca="1">'GPlan-Translations'!$C$159</f>
        <v>D</v>
      </c>
      <c r="S22" s="50"/>
      <c r="T22" s="50"/>
      <c r="U22" s="675" t="str">
        <f ca="1">'GPlan-Translations'!$C$160</f>
        <v>S</v>
      </c>
      <c r="V22" s="676" t="str">
        <f ca="1">'GPlan-Translations'!$C$161</f>
        <v>T</v>
      </c>
      <c r="W22" s="676" t="str">
        <f ca="1">'GPlan-Translations'!$C$162</f>
        <v>Q</v>
      </c>
      <c r="X22" s="676" t="str">
        <f ca="1">'GPlan-Translations'!$C$163</f>
        <v>Q</v>
      </c>
      <c r="Y22" s="676" t="str">
        <f ca="1">'GPlan-Translations'!$C$164</f>
        <v>S</v>
      </c>
      <c r="Z22" s="684" t="str">
        <f ca="1">'GPlan-Translations'!$C$165</f>
        <v>S</v>
      </c>
      <c r="AA22" s="687" t="str">
        <f ca="1">'GPlan-Translations'!$C$159</f>
        <v>D</v>
      </c>
      <c r="AB22" s="50"/>
      <c r="AC22" s="74"/>
      <c r="AD22" s="449"/>
      <c r="AE22" s="80" t="str">
        <f t="shared" ref="AE22:AK22" ca="1" si="18">C22</f>
        <v>S</v>
      </c>
      <c r="AF22" s="81" t="str">
        <f t="shared" ca="1" si="18"/>
        <v>T</v>
      </c>
      <c r="AG22" s="81" t="str">
        <f t="shared" ca="1" si="18"/>
        <v>Q</v>
      </c>
      <c r="AH22" s="81" t="str">
        <f t="shared" ca="1" si="18"/>
        <v>Q</v>
      </c>
      <c r="AI22" s="81" t="str">
        <f t="shared" ca="1" si="18"/>
        <v>S</v>
      </c>
      <c r="AJ22" s="82" t="str">
        <f t="shared" ca="1" si="18"/>
        <v>S</v>
      </c>
      <c r="AK22" s="83" t="str">
        <f t="shared" ca="1" si="18"/>
        <v>D</v>
      </c>
      <c r="AL22" s="442" t="e">
        <f>MATCH(I23,#REF!,0)</f>
        <v>#REF!</v>
      </c>
      <c r="AM22" s="449"/>
      <c r="AN22" s="80" t="str">
        <f t="shared" ref="AN22:AT22" ca="1" si="19">L22</f>
        <v>S</v>
      </c>
      <c r="AO22" s="81" t="str">
        <f t="shared" ca="1" si="19"/>
        <v>T</v>
      </c>
      <c r="AP22" s="81" t="str">
        <f t="shared" ca="1" si="19"/>
        <v>Q</v>
      </c>
      <c r="AQ22" s="81" t="str">
        <f t="shared" ca="1" si="19"/>
        <v>Q</v>
      </c>
      <c r="AR22" s="81" t="str">
        <f t="shared" ca="1" si="19"/>
        <v>S</v>
      </c>
      <c r="AS22" s="82" t="str">
        <f t="shared" ca="1" si="19"/>
        <v>S</v>
      </c>
      <c r="AT22" s="83" t="str">
        <f t="shared" ca="1" si="19"/>
        <v>D</v>
      </c>
      <c r="AU22" s="442" t="e">
        <f>MATCH(R23,#REF!,0)</f>
        <v>#REF!</v>
      </c>
      <c r="AV22" s="449"/>
      <c r="AW22" s="80" t="str">
        <f t="shared" ref="AW22:BC22" ca="1" si="20">U22</f>
        <v>S</v>
      </c>
      <c r="AX22" s="81" t="str">
        <f t="shared" ca="1" si="20"/>
        <v>T</v>
      </c>
      <c r="AY22" s="81" t="str">
        <f t="shared" ca="1" si="20"/>
        <v>Q</v>
      </c>
      <c r="AZ22" s="81" t="str">
        <f t="shared" ca="1" si="20"/>
        <v>Q</v>
      </c>
      <c r="BA22" s="81" t="str">
        <f t="shared" ca="1" si="20"/>
        <v>S</v>
      </c>
      <c r="BB22" s="82" t="str">
        <f t="shared" ca="1" si="20"/>
        <v>S</v>
      </c>
      <c r="BC22" s="444" t="str">
        <f t="shared" ca="1" si="20"/>
        <v>D</v>
      </c>
      <c r="BD22" s="445" t="e">
        <f>MATCH(AA23,#REF!,0)</f>
        <v>#REF!</v>
      </c>
    </row>
    <row r="23" spans="1:61" ht="18">
      <c r="A23" s="50"/>
      <c r="B23" s="99">
        <f>B24-1</f>
        <v>-1</v>
      </c>
      <c r="C23" s="677" t="str">
        <f>IF(AH21=1,AF21," ")</f>
        <v xml:space="preserve"> </v>
      </c>
      <c r="D23" s="678" t="str">
        <f>IF(AH21=2,AF21,IF(C23=" "," ",C23+1))</f>
        <v xml:space="preserve"> </v>
      </c>
      <c r="E23" s="678">
        <f>IF(AH21=3,AF21,IF(D23=" "," ",D23+1))</f>
        <v>44013</v>
      </c>
      <c r="F23" s="678">
        <f>IF(AH21=4,AF21,IF(E23=" "," ",E23+1))</f>
        <v>44014</v>
      </c>
      <c r="G23" s="678">
        <f>IF(AH21=5,AF21,IF(F23=" "," ",F23+1))</f>
        <v>44015</v>
      </c>
      <c r="H23" s="685">
        <f>IF(AH21=6,AF21,IF(G23=" "," ",G23+1))</f>
        <v>44016</v>
      </c>
      <c r="I23" s="682">
        <f>IF(AH21=7,AF21,H23+1)</f>
        <v>44017</v>
      </c>
      <c r="K23" s="84">
        <f>K24-1</f>
        <v>-1</v>
      </c>
      <c r="L23" s="677" t="str">
        <f>IF(AQ21=1,AO21," ")</f>
        <v xml:space="preserve"> </v>
      </c>
      <c r="M23" s="678" t="str">
        <f>IF(AQ21=2,AO21,IF(L23=" "," ",L23+1))</f>
        <v xml:space="preserve"> </v>
      </c>
      <c r="N23" s="678" t="str">
        <f>IF(AQ21=3,AO21,IF(M23=" "," ",M23+1))</f>
        <v xml:space="preserve"> </v>
      </c>
      <c r="O23" s="678" t="str">
        <f>IF(AQ21=4,AO21,IF(N23=" "," ",N23+1))</f>
        <v xml:space="preserve"> </v>
      </c>
      <c r="P23" s="678" t="str">
        <f>IF(AQ21=5,AO21,IF(O23=" "," ",O23+1))</f>
        <v xml:space="preserve"> </v>
      </c>
      <c r="Q23" s="685">
        <f>IF(AQ21=6,AO21,IF(P23=" "," ",P23+1))</f>
        <v>44044</v>
      </c>
      <c r="R23" s="682">
        <f>IF(AQ21=7,AO21,Q23+1)</f>
        <v>44045</v>
      </c>
      <c r="S23" s="50"/>
      <c r="T23" s="99">
        <f>T24-1</f>
        <v>-1</v>
      </c>
      <c r="U23" s="677" t="str">
        <f>IF(AZ21=1,AX21," ")</f>
        <v xml:space="preserve"> </v>
      </c>
      <c r="V23" s="678">
        <f>IF(AZ21=2,AX21,IF(U23=" "," ",U23+1))</f>
        <v>44075</v>
      </c>
      <c r="W23" s="678">
        <f>IF(AZ21=3,AX21,IF(V23=" "," ",V23+1))</f>
        <v>44076</v>
      </c>
      <c r="X23" s="678">
        <f>IF(AZ21=4,AX21,IF(W23=" "," ",W23+1))</f>
        <v>44077</v>
      </c>
      <c r="Y23" s="678">
        <f>IF(AZ21=5,AX21,IF(X23=" "," ",X23+1))</f>
        <v>44078</v>
      </c>
      <c r="Z23" s="685">
        <f>IF(AZ21=6,AX21,IF(Y23=" "," ",Y23+1))</f>
        <v>44079</v>
      </c>
      <c r="AA23" s="682">
        <f>IF(AZ21=7,AX21,Z23+1)</f>
        <v>44080</v>
      </c>
      <c r="AB23" s="50"/>
      <c r="AC23" s="346">
        <v>0</v>
      </c>
      <c r="AD23" s="87" t="str">
        <f>AD21 &amp; "." &amp;AG$2</f>
        <v>07.1</v>
      </c>
      <c r="AE23" s="88"/>
      <c r="AF23" s="89"/>
      <c r="AG23" s="89"/>
      <c r="AH23" s="89"/>
      <c r="AI23" s="89"/>
      <c r="AJ23" s="90"/>
      <c r="AK23" s="91"/>
      <c r="AL23" s="113" t="str">
        <f>IFERROR(MATCH($U$1 &amp; "." &amp; AD23,#REF!,0),"")</f>
        <v/>
      </c>
      <c r="AM23" s="87" t="str">
        <f>AM21 &amp; "." &amp;AP$2</f>
        <v>08.1</v>
      </c>
      <c r="AN23" s="88"/>
      <c r="AO23" s="89"/>
      <c r="AP23" s="89"/>
      <c r="AQ23" s="89"/>
      <c r="AR23" s="89"/>
      <c r="AS23" s="90"/>
      <c r="AT23" s="91"/>
      <c r="AU23" s="113" t="str">
        <f>IFERROR(MATCH($U$1 &amp; "." &amp; AM23,#REF!,0),"")</f>
        <v/>
      </c>
      <c r="AV23" s="87" t="str">
        <f>AV21 &amp; "." &amp;AY$2</f>
        <v>09.1</v>
      </c>
      <c r="AW23" s="88"/>
      <c r="AX23" s="89"/>
      <c r="AY23" s="89"/>
      <c r="AZ23" s="89"/>
      <c r="BA23" s="89"/>
      <c r="BB23" s="90"/>
      <c r="BC23" s="91"/>
      <c r="BD23" s="113" t="str">
        <f>IFERROR(MATCH($U$1 &amp; "." &amp; AV23,#REF!,0),"")</f>
        <v/>
      </c>
    </row>
    <row r="24" spans="1:61" ht="18">
      <c r="A24" s="50"/>
      <c r="B24" s="84">
        <f>AD22</f>
        <v>0</v>
      </c>
      <c r="C24" s="677">
        <f>I23+1</f>
        <v>44018</v>
      </c>
      <c r="D24" s="678">
        <f t="shared" ref="D24:I26" si="21">C24+1</f>
        <v>44019</v>
      </c>
      <c r="E24" s="678">
        <f t="shared" si="21"/>
        <v>44020</v>
      </c>
      <c r="F24" s="678">
        <f t="shared" si="21"/>
        <v>44021</v>
      </c>
      <c r="G24" s="678">
        <f t="shared" si="21"/>
        <v>44022</v>
      </c>
      <c r="H24" s="685">
        <f t="shared" si="21"/>
        <v>44023</v>
      </c>
      <c r="I24" s="682">
        <f t="shared" si="21"/>
        <v>44024</v>
      </c>
      <c r="K24" s="84">
        <f>AM22</f>
        <v>0</v>
      </c>
      <c r="L24" s="677">
        <f>R23+1</f>
        <v>44046</v>
      </c>
      <c r="M24" s="678">
        <f t="shared" ref="M24:R26" si="22">L24+1</f>
        <v>44047</v>
      </c>
      <c r="N24" s="678">
        <f t="shared" si="22"/>
        <v>44048</v>
      </c>
      <c r="O24" s="678">
        <f t="shared" si="22"/>
        <v>44049</v>
      </c>
      <c r="P24" s="678">
        <f t="shared" si="22"/>
        <v>44050</v>
      </c>
      <c r="Q24" s="685">
        <f t="shared" si="22"/>
        <v>44051</v>
      </c>
      <c r="R24" s="682">
        <f t="shared" si="22"/>
        <v>44052</v>
      </c>
      <c r="S24" s="50"/>
      <c r="T24" s="84">
        <f>AV22</f>
        <v>0</v>
      </c>
      <c r="U24" s="677">
        <f>AA23+1</f>
        <v>44081</v>
      </c>
      <c r="V24" s="678">
        <f t="shared" ref="V24:AA26" si="23">U24+1</f>
        <v>44082</v>
      </c>
      <c r="W24" s="678">
        <f t="shared" si="23"/>
        <v>44083</v>
      </c>
      <c r="X24" s="678">
        <f t="shared" si="23"/>
        <v>44084</v>
      </c>
      <c r="Y24" s="678">
        <f t="shared" si="23"/>
        <v>44085</v>
      </c>
      <c r="Z24" s="685">
        <f t="shared" si="23"/>
        <v>44086</v>
      </c>
      <c r="AA24" s="682">
        <f t="shared" si="23"/>
        <v>44087</v>
      </c>
      <c r="AB24" s="50"/>
      <c r="AC24" s="346">
        <v>7</v>
      </c>
      <c r="AD24" s="87" t="str">
        <f>AD21 &amp; "." &amp;AH$2</f>
        <v>07.2</v>
      </c>
      <c r="AE24" s="88"/>
      <c r="AF24" s="89"/>
      <c r="AG24" s="89"/>
      <c r="AH24" s="89"/>
      <c r="AI24" s="89"/>
      <c r="AJ24" s="90"/>
      <c r="AK24" s="91"/>
      <c r="AL24" s="113" t="str">
        <f>IFERROR(MATCH($U$1 &amp; "." &amp; AD24,#REF!,0),"")</f>
        <v/>
      </c>
      <c r="AM24" s="87" t="str">
        <f>AM21 &amp; "." &amp;AQ$2</f>
        <v>08.2</v>
      </c>
      <c r="AN24" s="88"/>
      <c r="AO24" s="89"/>
      <c r="AP24" s="89"/>
      <c r="AQ24" s="89"/>
      <c r="AR24" s="89"/>
      <c r="AS24" s="90"/>
      <c r="AT24" s="91"/>
      <c r="AU24" s="113" t="str">
        <f>IFERROR(MATCH($U$1 &amp; "." &amp; AM24,#REF!,0),"")</f>
        <v/>
      </c>
      <c r="AV24" s="87" t="str">
        <f>AV21 &amp; "." &amp;AZ$2</f>
        <v>09.2</v>
      </c>
      <c r="AW24" s="88"/>
      <c r="AX24" s="89"/>
      <c r="AY24" s="89"/>
      <c r="AZ24" s="89"/>
      <c r="BA24" s="89"/>
      <c r="BB24" s="90"/>
      <c r="BC24" s="91"/>
      <c r="BD24" s="113" t="str">
        <f>IFERROR(MATCH($U$1 &amp; "." &amp; AV24,#REF!,0),"")</f>
        <v/>
      </c>
    </row>
    <row r="25" spans="1:61" ht="18">
      <c r="A25" s="50"/>
      <c r="B25" s="99">
        <f>B24+1</f>
        <v>1</v>
      </c>
      <c r="C25" s="677">
        <f>I24+1</f>
        <v>44025</v>
      </c>
      <c r="D25" s="678">
        <f t="shared" si="21"/>
        <v>44026</v>
      </c>
      <c r="E25" s="678">
        <f t="shared" si="21"/>
        <v>44027</v>
      </c>
      <c r="F25" s="678">
        <f t="shared" si="21"/>
        <v>44028</v>
      </c>
      <c r="G25" s="678">
        <f t="shared" si="21"/>
        <v>44029</v>
      </c>
      <c r="H25" s="685">
        <f t="shared" si="21"/>
        <v>44030</v>
      </c>
      <c r="I25" s="682">
        <f t="shared" si="21"/>
        <v>44031</v>
      </c>
      <c r="K25" s="84">
        <f>K24+1</f>
        <v>1</v>
      </c>
      <c r="L25" s="677">
        <f>R24+1</f>
        <v>44053</v>
      </c>
      <c r="M25" s="678">
        <f t="shared" si="22"/>
        <v>44054</v>
      </c>
      <c r="N25" s="678">
        <f t="shared" si="22"/>
        <v>44055</v>
      </c>
      <c r="O25" s="678">
        <f t="shared" si="22"/>
        <v>44056</v>
      </c>
      <c r="P25" s="678">
        <f t="shared" si="22"/>
        <v>44057</v>
      </c>
      <c r="Q25" s="685">
        <f t="shared" si="22"/>
        <v>44058</v>
      </c>
      <c r="R25" s="682">
        <f t="shared" si="22"/>
        <v>44059</v>
      </c>
      <c r="S25" s="50"/>
      <c r="T25" s="99">
        <f>T24+1</f>
        <v>1</v>
      </c>
      <c r="U25" s="677">
        <f>AA24+1</f>
        <v>44088</v>
      </c>
      <c r="V25" s="678">
        <f t="shared" si="23"/>
        <v>44089</v>
      </c>
      <c r="W25" s="678">
        <f t="shared" si="23"/>
        <v>44090</v>
      </c>
      <c r="X25" s="678">
        <f t="shared" si="23"/>
        <v>44091</v>
      </c>
      <c r="Y25" s="678">
        <f t="shared" si="23"/>
        <v>44092</v>
      </c>
      <c r="Z25" s="685">
        <f t="shared" si="23"/>
        <v>44093</v>
      </c>
      <c r="AA25" s="682">
        <f t="shared" si="23"/>
        <v>44094</v>
      </c>
      <c r="AB25" s="50"/>
      <c r="AC25" s="346">
        <v>14</v>
      </c>
      <c r="AD25" s="87" t="str">
        <f>AD21 &amp; "." &amp;AI$2</f>
        <v>07.3</v>
      </c>
      <c r="AE25" s="88"/>
      <c r="AF25" s="89"/>
      <c r="AG25" s="89"/>
      <c r="AH25" s="89"/>
      <c r="AI25" s="89"/>
      <c r="AJ25" s="90"/>
      <c r="AK25" s="91"/>
      <c r="AL25" s="113" t="str">
        <f>IFERROR(MATCH($U$1 &amp; "." &amp; AD25,#REF!,0),"")</f>
        <v/>
      </c>
      <c r="AM25" s="87" t="str">
        <f>AM21 &amp; "." &amp;AR$2</f>
        <v>08.3</v>
      </c>
      <c r="AN25" s="88"/>
      <c r="AO25" s="89"/>
      <c r="AP25" s="89"/>
      <c r="AQ25" s="89"/>
      <c r="AR25" s="89"/>
      <c r="AS25" s="90"/>
      <c r="AT25" s="91"/>
      <c r="AU25" s="113" t="str">
        <f>IFERROR(MATCH($U$1 &amp; "." &amp; AM25,#REF!,0),"")</f>
        <v/>
      </c>
      <c r="AV25" s="87" t="str">
        <f>AV21 &amp; "." &amp;BA$2</f>
        <v>09.3</v>
      </c>
      <c r="AW25" s="88"/>
      <c r="AX25" s="89"/>
      <c r="AY25" s="89"/>
      <c r="AZ25" s="89"/>
      <c r="BA25" s="89"/>
      <c r="BB25" s="90"/>
      <c r="BC25" s="91"/>
      <c r="BD25" s="113" t="str">
        <f>IFERROR(MATCH($U$1 &amp; "." &amp; AV25,#REF!,0),"")</f>
        <v/>
      </c>
    </row>
    <row r="26" spans="1:61" ht="18">
      <c r="A26" s="50"/>
      <c r="B26" s="99">
        <f>B25+1</f>
        <v>2</v>
      </c>
      <c r="C26" s="677">
        <f>I25+1</f>
        <v>44032</v>
      </c>
      <c r="D26" s="678">
        <f t="shared" si="21"/>
        <v>44033</v>
      </c>
      <c r="E26" s="678">
        <f t="shared" si="21"/>
        <v>44034</v>
      </c>
      <c r="F26" s="678">
        <f t="shared" si="21"/>
        <v>44035</v>
      </c>
      <c r="G26" s="678">
        <f t="shared" si="21"/>
        <v>44036</v>
      </c>
      <c r="H26" s="685">
        <f t="shared" si="21"/>
        <v>44037</v>
      </c>
      <c r="I26" s="682">
        <f t="shared" si="21"/>
        <v>44038</v>
      </c>
      <c r="K26" s="84">
        <f>K25+1</f>
        <v>2</v>
      </c>
      <c r="L26" s="677">
        <f>R25+1</f>
        <v>44060</v>
      </c>
      <c r="M26" s="678">
        <f t="shared" si="22"/>
        <v>44061</v>
      </c>
      <c r="N26" s="678">
        <f t="shared" si="22"/>
        <v>44062</v>
      </c>
      <c r="O26" s="678">
        <f t="shared" si="22"/>
        <v>44063</v>
      </c>
      <c r="P26" s="678">
        <f t="shared" si="22"/>
        <v>44064</v>
      </c>
      <c r="Q26" s="685">
        <f t="shared" si="22"/>
        <v>44065</v>
      </c>
      <c r="R26" s="682">
        <f t="shared" si="22"/>
        <v>44066</v>
      </c>
      <c r="S26" s="50"/>
      <c r="T26" s="99">
        <f>T25+1</f>
        <v>2</v>
      </c>
      <c r="U26" s="677">
        <f>AA25+1</f>
        <v>44095</v>
      </c>
      <c r="V26" s="678">
        <f t="shared" si="23"/>
        <v>44096</v>
      </c>
      <c r="W26" s="678">
        <f t="shared" si="23"/>
        <v>44097</v>
      </c>
      <c r="X26" s="678">
        <f t="shared" si="23"/>
        <v>44098</v>
      </c>
      <c r="Y26" s="678">
        <f t="shared" si="23"/>
        <v>44099</v>
      </c>
      <c r="Z26" s="685">
        <f t="shared" si="23"/>
        <v>44100</v>
      </c>
      <c r="AA26" s="682">
        <f t="shared" si="23"/>
        <v>44101</v>
      </c>
      <c r="AB26" s="50"/>
      <c r="AC26" s="346">
        <v>21</v>
      </c>
      <c r="AD26" s="87" t="str">
        <f>AD21 &amp; "." &amp;AJ$2</f>
        <v>07.4</v>
      </c>
      <c r="AE26" s="88"/>
      <c r="AF26" s="89"/>
      <c r="AG26" s="89"/>
      <c r="AH26" s="89"/>
      <c r="AI26" s="89"/>
      <c r="AJ26" s="90"/>
      <c r="AK26" s="91"/>
      <c r="AL26" s="113" t="str">
        <f>IFERROR(MATCH($U$1 &amp; "." &amp; AD26,#REF!,0),"")</f>
        <v/>
      </c>
      <c r="AM26" s="87" t="str">
        <f>AM21 &amp; "." &amp;AS$2</f>
        <v>08.4</v>
      </c>
      <c r="AN26" s="88"/>
      <c r="AO26" s="89"/>
      <c r="AP26" s="89"/>
      <c r="AQ26" s="89"/>
      <c r="AR26" s="89"/>
      <c r="AS26" s="90"/>
      <c r="AT26" s="91"/>
      <c r="AU26" s="113" t="str">
        <f>IFERROR(MATCH($U$1 &amp; "." &amp; AM26,#REF!,0),"")</f>
        <v/>
      </c>
      <c r="AV26" s="87" t="str">
        <f>AV21 &amp; "." &amp;BB$2</f>
        <v>09.4</v>
      </c>
      <c r="AW26" s="88"/>
      <c r="AX26" s="89"/>
      <c r="AY26" s="89"/>
      <c r="AZ26" s="89"/>
      <c r="BA26" s="89"/>
      <c r="BB26" s="90"/>
      <c r="BC26" s="91"/>
      <c r="BD26" s="113" t="str">
        <f>IFERROR(MATCH($U$1 &amp; "." &amp; AV26,#REF!,0),"")</f>
        <v/>
      </c>
    </row>
    <row r="27" spans="1:61" ht="18">
      <c r="A27" s="50"/>
      <c r="B27" s="99">
        <f>IF(C27=" ","",B26+1)</f>
        <v>3</v>
      </c>
      <c r="C27" s="677">
        <f>IF(I26+1&lt;=AG21,I26+1," ")</f>
        <v>44039</v>
      </c>
      <c r="D27" s="678">
        <f>IF(C27=" "," ",IF(C27+1&lt;=AG21,C27+1," "))</f>
        <v>44040</v>
      </c>
      <c r="E27" s="678">
        <f>IF(D27=" "," ",IF(D27+1&lt;=AG21,D27+1," "))</f>
        <v>44041</v>
      </c>
      <c r="F27" s="678">
        <f>IF(E27=" "," ",IF(E27+1&lt;=AG21,E27+1," "))</f>
        <v>44042</v>
      </c>
      <c r="G27" s="678">
        <f>IF(F27=" "," ",IF(F27+1&lt;=AG21,F27+1," "))</f>
        <v>44043</v>
      </c>
      <c r="H27" s="685" t="str">
        <f>IF(G27=" "," ",IF(G27+1&lt;=AG21,G27+1," "))</f>
        <v xml:space="preserve"> </v>
      </c>
      <c r="I27" s="682" t="str">
        <f>IF(H27=" "," ",IF(H27+1&lt;=AG21,H27+1," "))</f>
        <v xml:space="preserve"> </v>
      </c>
      <c r="K27" s="92">
        <f>IF(L27=" ","",K26+1)</f>
        <v>3</v>
      </c>
      <c r="L27" s="677">
        <f>IF(R26+1&lt;=AP21,R26+1," ")</f>
        <v>44067</v>
      </c>
      <c r="M27" s="678">
        <f>IF(L27=" "," ",IF(L27+1&lt;=AP21,L27+1," "))</f>
        <v>44068</v>
      </c>
      <c r="N27" s="678">
        <f>IF(M27=" "," ",IF(M27+1&lt;=AP21,M27+1," "))</f>
        <v>44069</v>
      </c>
      <c r="O27" s="678">
        <f>IF(N27=" "," ",IF(N27+1&lt;=AP21,N27+1," "))</f>
        <v>44070</v>
      </c>
      <c r="P27" s="678">
        <f>IF(O27=" "," ",IF(O27+1&lt;=AP21,O27+1," "))</f>
        <v>44071</v>
      </c>
      <c r="Q27" s="685">
        <f>IF(P27=" "," ",IF(P27+1&lt;=AP21,P27+1," "))</f>
        <v>44072</v>
      </c>
      <c r="R27" s="682">
        <f>IF(Q27=" "," ",IF(Q27+1&lt;=AP21,Q27+1," "))</f>
        <v>44073</v>
      </c>
      <c r="S27" s="50"/>
      <c r="T27" s="99">
        <f>IF(U27=" ","",T26+1)</f>
        <v>3</v>
      </c>
      <c r="U27" s="677">
        <f>IF(AA26+1&lt;=AY21,AA26+1," ")</f>
        <v>44102</v>
      </c>
      <c r="V27" s="678">
        <f>IF(U27=" "," ",IF(U27+1&lt;=AY21,U27+1," "))</f>
        <v>44103</v>
      </c>
      <c r="W27" s="678">
        <f>IF(V27=" "," ",IF(V27+1&lt;=AY21,V27+1," "))</f>
        <v>44104</v>
      </c>
      <c r="X27" s="678" t="str">
        <f>IF(W27=" "," ",IF(W27+1&lt;=AY21,W27+1," "))</f>
        <v xml:space="preserve"> </v>
      </c>
      <c r="Y27" s="678" t="str">
        <f>IF(X27=" "," ",IF(X27+1&lt;=AY21,X27+1," "))</f>
        <v xml:space="preserve"> </v>
      </c>
      <c r="Z27" s="685" t="str">
        <f>IF(Y27=" "," ",IF(Y27+1&lt;=AY21,Y27+1," "))</f>
        <v xml:space="preserve"> </v>
      </c>
      <c r="AA27" s="682" t="str">
        <f>IF(Z27=" "," ",IF(Z27+1&lt;=AY21,Z27+1," "))</f>
        <v xml:space="preserve"> </v>
      </c>
      <c r="AB27" s="50"/>
      <c r="AC27" s="346">
        <v>28</v>
      </c>
      <c r="AD27" s="87" t="str">
        <f>AD21 &amp; "." &amp;AK$2</f>
        <v>07.5</v>
      </c>
      <c r="AE27" s="88"/>
      <c r="AF27" s="89"/>
      <c r="AG27" s="89"/>
      <c r="AH27" s="89"/>
      <c r="AI27" s="89"/>
      <c r="AJ27" s="90"/>
      <c r="AK27" s="91"/>
      <c r="AL27" s="113" t="str">
        <f>IFERROR(MATCH($U$1 &amp; "." &amp; AD27,#REF!,0),"")</f>
        <v/>
      </c>
      <c r="AM27" s="87" t="str">
        <f>AM21 &amp; "." &amp;AT$2</f>
        <v>08.5</v>
      </c>
      <c r="AN27" s="88"/>
      <c r="AO27" s="89"/>
      <c r="AP27" s="89"/>
      <c r="AQ27" s="89"/>
      <c r="AR27" s="89"/>
      <c r="AS27" s="90"/>
      <c r="AT27" s="91"/>
      <c r="AU27" s="113" t="str">
        <f>IFERROR(MATCH($U$1 &amp; "." &amp; AM27,#REF!,0),"")</f>
        <v/>
      </c>
      <c r="AV27" s="87" t="str">
        <f>AV21 &amp; "." &amp;BC$2</f>
        <v>09.5</v>
      </c>
      <c r="AW27" s="88"/>
      <c r="AX27" s="89"/>
      <c r="AY27" s="89"/>
      <c r="AZ27" s="89"/>
      <c r="BA27" s="89"/>
      <c r="BB27" s="90"/>
      <c r="BC27" s="91"/>
      <c r="BD27" s="113" t="str">
        <f>IFERROR(MATCH($U$1 &amp; "." &amp; AV27,#REF!,0),"")</f>
        <v/>
      </c>
    </row>
    <row r="28" spans="1:61" ht="18.75" thickBot="1">
      <c r="A28" s="50"/>
      <c r="B28" s="100" t="str">
        <f>IF(C28=" ","",B27+1)</f>
        <v/>
      </c>
      <c r="C28" s="679" t="str">
        <f>IF(I27=" "," ",IF(I27+1&lt;=AG21,I27+1," "))</f>
        <v xml:space="preserve"> </v>
      </c>
      <c r="D28" s="680" t="str">
        <f>IF(C28=" "," ",IF(C28+1&lt;=AG21,C28+1," "))</f>
        <v xml:space="preserve"> </v>
      </c>
      <c r="E28" s="680"/>
      <c r="F28" s="680"/>
      <c r="G28" s="680"/>
      <c r="H28" s="686"/>
      <c r="I28" s="683"/>
      <c r="K28" s="92">
        <f>IF(L28=" ","",K27+1)</f>
        <v>4</v>
      </c>
      <c r="L28" s="679">
        <f>IF(R27=" "," ",IF(R27+1&lt;=AP21,R27+1," "))</f>
        <v>44074</v>
      </c>
      <c r="M28" s="680" t="str">
        <f>IF(L28=" "," ",IF(L28+1&lt;=AP21,L28+1," "))</f>
        <v xml:space="preserve"> </v>
      </c>
      <c r="N28" s="680"/>
      <c r="O28" s="680"/>
      <c r="P28" s="680"/>
      <c r="Q28" s="686"/>
      <c r="R28" s="683"/>
      <c r="S28" s="50"/>
      <c r="T28" s="100" t="str">
        <f>IF(U28=" ","",T27+1)</f>
        <v/>
      </c>
      <c r="U28" s="679" t="str">
        <f>IF(AA27=" "," ",IF(AA27+1&lt;=AY21,AA27+1," "))</f>
        <v xml:space="preserve"> </v>
      </c>
      <c r="V28" s="680" t="str">
        <f>IF(U28=" "," ",IF(U28+1&lt;=AY21,U28+1," "))</f>
        <v xml:space="preserve"> </v>
      </c>
      <c r="W28" s="681"/>
      <c r="X28" s="708" t="str">
        <f ca="1">"22 - " &amp; 'GPlan-Translations'!C120</f>
        <v>22 - Primavera</v>
      </c>
      <c r="Y28" s="708"/>
      <c r="Z28" s="708"/>
      <c r="AA28" s="709"/>
      <c r="AB28" s="50"/>
      <c r="AC28" s="346">
        <v>35</v>
      </c>
      <c r="AE28" s="95"/>
      <c r="AF28" s="96"/>
      <c r="AG28" s="97"/>
      <c r="AH28" s="97"/>
      <c r="AI28" s="97"/>
      <c r="AJ28" s="97"/>
      <c r="AK28" s="98"/>
      <c r="AL28" s="244" t="str">
        <f>AD29 &amp; " " &amp; AE29  &amp; AL29 &amp; AF29 &amp; " " &amp; AG29 &amp; AL29 &amp; AH29 &amp; " " &amp; AI29 &amp; IF(AJ29&lt;&gt;"",AL29 &amp; AJ29 &amp; " " &amp; AK29,"")</f>
        <v xml:space="preserve">            0           0</v>
      </c>
      <c r="AN28" s="95"/>
      <c r="AO28" s="96"/>
      <c r="AP28" s="97"/>
      <c r="AQ28" s="97"/>
      <c r="AR28" s="97"/>
      <c r="AS28" s="97"/>
      <c r="AT28" s="98"/>
      <c r="AU28" s="244" t="str">
        <f>AM29 &amp; " " &amp; AN29  &amp; AU29 &amp; AO29 &amp; " " &amp; AP29 &amp; AU29 &amp; AQ29 &amp; " " &amp; AR29 &amp; IF(AS29&lt;&gt;"",AU29 &amp; AS29 &amp; " " &amp; AT29,"")</f>
        <v xml:space="preserve">            0           0</v>
      </c>
      <c r="AW28" s="95"/>
      <c r="AX28" s="96"/>
      <c r="AY28" s="97"/>
      <c r="AZ28" s="97"/>
      <c r="BA28" s="97"/>
      <c r="BB28" s="97"/>
      <c r="BC28" s="98"/>
      <c r="BD28" s="244" t="str">
        <f>AV29 &amp; " " &amp; AW29  &amp; BD29 &amp; AX29 &amp; " " &amp; AY29 &amp; BD29 &amp; AZ29 &amp; " " &amp; BA29 &amp; IF(BB29&lt;&gt;"",BD29 &amp; BB29 &amp; " " &amp; BC29,"")</f>
        <v xml:space="preserve">            0           0</v>
      </c>
    </row>
    <row r="29" spans="1:61" ht="18.75" thickBot="1">
      <c r="B29" s="245" t="str">
        <f t="shared" ref="B29:I29" si="24">AD29</f>
        <v/>
      </c>
      <c r="C29" s="248" t="str">
        <f t="shared" si="24"/>
        <v/>
      </c>
      <c r="D29" s="245" t="str">
        <f t="shared" si="24"/>
        <v/>
      </c>
      <c r="E29" s="248">
        <f t="shared" si="24"/>
        <v>0</v>
      </c>
      <c r="F29" s="245" t="str">
        <f t="shared" si="24"/>
        <v/>
      </c>
      <c r="G29" s="248">
        <f t="shared" si="24"/>
        <v>0</v>
      </c>
      <c r="H29" s="245" t="str">
        <f t="shared" si="24"/>
        <v/>
      </c>
      <c r="I29" s="248">
        <f t="shared" si="24"/>
        <v>0</v>
      </c>
      <c r="K29" s="245" t="str">
        <f t="shared" ref="K29:R29" si="25">AM29</f>
        <v/>
      </c>
      <c r="L29" s="248" t="str">
        <f t="shared" si="25"/>
        <v/>
      </c>
      <c r="M29" s="245" t="str">
        <f t="shared" si="25"/>
        <v/>
      </c>
      <c r="N29" s="248">
        <f t="shared" si="25"/>
        <v>0</v>
      </c>
      <c r="O29" s="245" t="str">
        <f t="shared" si="25"/>
        <v/>
      </c>
      <c r="P29" s="248">
        <f t="shared" si="25"/>
        <v>0</v>
      </c>
      <c r="Q29" s="245" t="str">
        <f t="shared" si="25"/>
        <v/>
      </c>
      <c r="R29" s="248">
        <f t="shared" si="25"/>
        <v>0</v>
      </c>
      <c r="T29" s="245" t="str">
        <f t="shared" ref="T29:AA29" si="26">AV29</f>
        <v/>
      </c>
      <c r="U29" s="248" t="str">
        <f t="shared" si="26"/>
        <v/>
      </c>
      <c r="V29" s="245" t="str">
        <f t="shared" si="26"/>
        <v/>
      </c>
      <c r="W29" s="248">
        <f t="shared" si="26"/>
        <v>0</v>
      </c>
      <c r="X29" s="245" t="str">
        <f t="shared" si="26"/>
        <v/>
      </c>
      <c r="Y29" s="248">
        <f t="shared" si="26"/>
        <v>0</v>
      </c>
      <c r="Z29" s="245" t="str">
        <f t="shared" si="26"/>
        <v/>
      </c>
      <c r="AA29" s="248">
        <f t="shared" si="26"/>
        <v>0</v>
      </c>
      <c r="AC29" s="74"/>
      <c r="AD29" s="245" t="str">
        <f>IFERROR(INDEX(#REF!,AL23),"")</f>
        <v/>
      </c>
      <c r="AE29" s="114" t="str">
        <f>IF(AG28="","",DAY(AG28) &amp; IF(AK28&lt;&gt;"","/" &amp; DAY(AK28),""))</f>
        <v/>
      </c>
      <c r="AF29" s="245" t="str">
        <f>IFERROR(INDEX(#REF!,AL24),"")</f>
        <v/>
      </c>
      <c r="AG29" s="115">
        <f>IFERROR(DAY(AH28),"")</f>
        <v>0</v>
      </c>
      <c r="AH29" s="245" t="str">
        <f>IFERROR(INDEX(#REF!,AL25),"")</f>
        <v/>
      </c>
      <c r="AI29" s="115">
        <f>IFERROR(DAY(AI28),"")</f>
        <v>0</v>
      </c>
      <c r="AJ29" s="245" t="str">
        <f>IFERROR(INDEX(#REF!,AL26),"")</f>
        <v/>
      </c>
      <c r="AK29" s="115">
        <f>IFERROR(DAY(AJ28),"")</f>
        <v>0</v>
      </c>
      <c r="AL29" s="118" t="str">
        <f>AL20</f>
        <v>          </v>
      </c>
      <c r="AM29" s="245" t="str">
        <f>IFERROR(INDEX(#REF!,AU23),"")</f>
        <v/>
      </c>
      <c r="AN29" s="114" t="str">
        <f>IF(AP28="","",DAY(AP28) &amp; IF(AT28&lt;&gt;"","/" &amp; DAY(AT28),""))</f>
        <v/>
      </c>
      <c r="AO29" s="245" t="str">
        <f>IFERROR(INDEX(#REF!,AU24),"")</f>
        <v/>
      </c>
      <c r="AP29" s="115">
        <f>IFERROR(DAY(AQ28),"")</f>
        <v>0</v>
      </c>
      <c r="AQ29" s="245" t="str">
        <f>IFERROR(INDEX(#REF!,AU25),"")</f>
        <v/>
      </c>
      <c r="AR29" s="115">
        <f>IFERROR(DAY(AR28),"")</f>
        <v>0</v>
      </c>
      <c r="AS29" s="245" t="str">
        <f>IFERROR(INDEX(#REF!,AU26),"")</f>
        <v/>
      </c>
      <c r="AT29" s="115">
        <f>IFERROR(DAY(AS28),"")</f>
        <v>0</v>
      </c>
      <c r="AU29" s="117" t="str">
        <f>AL29</f>
        <v>          </v>
      </c>
      <c r="AV29" s="245" t="str">
        <f>IFERROR(INDEX(#REF!,BD23),"")</f>
        <v/>
      </c>
      <c r="AW29" s="114" t="str">
        <f>IF(AY28="","",DAY(AY28) &amp; IF(BC28&lt;&gt;"","/" &amp; DAY(BC28),""))</f>
        <v/>
      </c>
      <c r="AX29" s="245" t="str">
        <f>IFERROR(INDEX(#REF!,BD24),"")</f>
        <v/>
      </c>
      <c r="AY29" s="115">
        <f>IFERROR(DAY(AZ28),"")</f>
        <v>0</v>
      </c>
      <c r="AZ29" s="245" t="str">
        <f>IFERROR(INDEX(#REF!,BD25),"")</f>
        <v/>
      </c>
      <c r="BA29" s="115">
        <f>IFERROR(DAY(BA28),"")</f>
        <v>0</v>
      </c>
      <c r="BB29" s="245" t="str">
        <f>IFERROR(INDEX(#REF!,BD26),"")</f>
        <v/>
      </c>
      <c r="BC29" s="115">
        <f>IFERROR(DAY(BB28),"")</f>
        <v>0</v>
      </c>
      <c r="BD29" s="119" t="str">
        <f>AU29</f>
        <v>          </v>
      </c>
    </row>
    <row r="30" spans="1:61" ht="18">
      <c r="A30" s="50"/>
      <c r="C30" s="705" t="str">
        <f ca="1">UPPER('GPlan-Translations'!C156)</f>
        <v>OUTUBRO</v>
      </c>
      <c r="D30" s="706"/>
      <c r="E30" s="706"/>
      <c r="F30" s="706"/>
      <c r="G30" s="706"/>
      <c r="H30" s="706"/>
      <c r="I30" s="707"/>
      <c r="L30" s="705" t="str">
        <f ca="1">UPPER('GPlan-Translations'!C157)</f>
        <v>NOVEMBRO</v>
      </c>
      <c r="M30" s="706"/>
      <c r="N30" s="706"/>
      <c r="O30" s="706"/>
      <c r="P30" s="706"/>
      <c r="Q30" s="706"/>
      <c r="R30" s="707"/>
      <c r="S30" s="50"/>
      <c r="T30" s="50"/>
      <c r="U30" s="705" t="str">
        <f ca="1">UPPER('GPlan-Translations'!C158)</f>
        <v>DEZEMBRO</v>
      </c>
      <c r="V30" s="706"/>
      <c r="W30" s="706"/>
      <c r="X30" s="706"/>
      <c r="Y30" s="706"/>
      <c r="Z30" s="706"/>
      <c r="AA30" s="707"/>
      <c r="AB30" s="50"/>
      <c r="AC30" s="74"/>
      <c r="AD30" s="113" t="str">
        <f>TEXT(AE30,"00")</f>
        <v>10</v>
      </c>
      <c r="AE30" s="102">
        <v>10</v>
      </c>
      <c r="AF30" s="77">
        <f>DATE(AJ30,AE30,1)</f>
        <v>44105</v>
      </c>
      <c r="AG30" s="77">
        <f>DATE(AJ30,AE30+1,1)-1</f>
        <v>44135</v>
      </c>
      <c r="AH30" s="77">
        <f>WEEKDAY(AF30,2)</f>
        <v>4</v>
      </c>
      <c r="AI30" s="78"/>
      <c r="AJ30" s="446">
        <f>$U$1</f>
        <v>2020</v>
      </c>
      <c r="AK30" s="447"/>
      <c r="AL30" s="347">
        <f>(AG30 - I32)  +  (R32-AO30 + 1)</f>
        <v>28</v>
      </c>
      <c r="AM30" s="113" t="str">
        <f>TEXT(AN30,"00")</f>
        <v>11</v>
      </c>
      <c r="AN30" s="102">
        <f>AE30+1</f>
        <v>11</v>
      </c>
      <c r="AO30" s="77">
        <f>DATE(AS30,AN30,1)</f>
        <v>44136</v>
      </c>
      <c r="AP30" s="77">
        <f>DATE(AS30,AN30+1,1)-1</f>
        <v>44165</v>
      </c>
      <c r="AQ30" s="77">
        <f>WEEKDAY(AO30,2)</f>
        <v>7</v>
      </c>
      <c r="AR30" s="78"/>
      <c r="AS30" s="446">
        <f>$U$1</f>
        <v>2020</v>
      </c>
      <c r="AT30" s="447"/>
      <c r="AU30" s="347">
        <f>(AP30 - R32)  +  (AA32-AX30 + 1)</f>
        <v>35</v>
      </c>
      <c r="AV30" s="113" t="str">
        <f>TEXT(AW30,"00")</f>
        <v>12</v>
      </c>
      <c r="AW30" s="102">
        <f>AN30+1</f>
        <v>12</v>
      </c>
      <c r="AX30" s="77">
        <f>DATE(BB30,AW30,1)</f>
        <v>44166</v>
      </c>
      <c r="AY30" s="77">
        <f>DATE(BB30,AW30+1,1)-1</f>
        <v>44196</v>
      </c>
      <c r="AZ30" s="77">
        <f>WEEKDAY(AX30,2)</f>
        <v>2</v>
      </c>
      <c r="BA30" s="78"/>
      <c r="BB30" s="446">
        <f>$U$1</f>
        <v>2020</v>
      </c>
      <c r="BC30" s="447"/>
      <c r="BD30" s="348">
        <f>(AY30 - AA32)  +  (H41-BG30 + 1)</f>
        <v>26</v>
      </c>
      <c r="BE30" s="113"/>
      <c r="BG30" s="351">
        <f>AF39</f>
        <v>0</v>
      </c>
      <c r="BI30" s="448" t="s">
        <v>26</v>
      </c>
    </row>
    <row r="31" spans="1:61" ht="18">
      <c r="A31" s="50"/>
      <c r="C31" s="675" t="str">
        <f ca="1">'GPlan-Translations'!$C$160</f>
        <v>S</v>
      </c>
      <c r="D31" s="676" t="str">
        <f ca="1">'GPlan-Translations'!$C$161</f>
        <v>T</v>
      </c>
      <c r="E31" s="676" t="str">
        <f ca="1">'GPlan-Translations'!$C$162</f>
        <v>Q</v>
      </c>
      <c r="F31" s="676" t="str">
        <f ca="1">'GPlan-Translations'!$C$163</f>
        <v>Q</v>
      </c>
      <c r="G31" s="676" t="str">
        <f ca="1">'GPlan-Translations'!$C$164</f>
        <v>S</v>
      </c>
      <c r="H31" s="684" t="str">
        <f ca="1">'GPlan-Translations'!$C$165</f>
        <v>S</v>
      </c>
      <c r="I31" s="687" t="str">
        <f ca="1">'GPlan-Translations'!$C$159</f>
        <v>D</v>
      </c>
      <c r="L31" s="675" t="str">
        <f ca="1">'GPlan-Translations'!$C$160</f>
        <v>S</v>
      </c>
      <c r="M31" s="676" t="str">
        <f ca="1">'GPlan-Translations'!$C$161</f>
        <v>T</v>
      </c>
      <c r="N31" s="676" t="str">
        <f ca="1">'GPlan-Translations'!$C$162</f>
        <v>Q</v>
      </c>
      <c r="O31" s="676" t="str">
        <f ca="1">'GPlan-Translations'!$C$163</f>
        <v>Q</v>
      </c>
      <c r="P31" s="676" t="str">
        <f ca="1">'GPlan-Translations'!$C$164</f>
        <v>S</v>
      </c>
      <c r="Q31" s="684" t="str">
        <f ca="1">'GPlan-Translations'!$C$165</f>
        <v>S</v>
      </c>
      <c r="R31" s="687" t="str">
        <f ca="1">'GPlan-Translations'!$C$159</f>
        <v>D</v>
      </c>
      <c r="S31" s="50"/>
      <c r="T31" s="50"/>
      <c r="U31" s="675" t="str">
        <f ca="1">'GPlan-Translations'!$C$160</f>
        <v>S</v>
      </c>
      <c r="V31" s="676" t="str">
        <f ca="1">'GPlan-Translations'!$C$161</f>
        <v>T</v>
      </c>
      <c r="W31" s="676" t="str">
        <f ca="1">'GPlan-Translations'!$C$162</f>
        <v>Q</v>
      </c>
      <c r="X31" s="676" t="str">
        <f ca="1">'GPlan-Translations'!$C$163</f>
        <v>Q</v>
      </c>
      <c r="Y31" s="676" t="str">
        <f ca="1">'GPlan-Translations'!$C$164</f>
        <v>S</v>
      </c>
      <c r="Z31" s="684" t="str">
        <f ca="1">'GPlan-Translations'!$C$165</f>
        <v>S</v>
      </c>
      <c r="AA31" s="687" t="str">
        <f ca="1">'GPlan-Translations'!$C$159</f>
        <v>D</v>
      </c>
      <c r="AB31" s="50"/>
      <c r="AC31" s="74"/>
      <c r="AD31" s="449"/>
      <c r="AE31" s="80" t="str">
        <f t="shared" ref="AE31:AK31" ca="1" si="27">C31</f>
        <v>S</v>
      </c>
      <c r="AF31" s="81" t="str">
        <f t="shared" ca="1" si="27"/>
        <v>T</v>
      </c>
      <c r="AG31" s="81" t="str">
        <f t="shared" ca="1" si="27"/>
        <v>Q</v>
      </c>
      <c r="AH31" s="81" t="str">
        <f t="shared" ca="1" si="27"/>
        <v>Q</v>
      </c>
      <c r="AI31" s="81" t="str">
        <f t="shared" ca="1" si="27"/>
        <v>S</v>
      </c>
      <c r="AJ31" s="82" t="str">
        <f t="shared" ca="1" si="27"/>
        <v>S</v>
      </c>
      <c r="AK31" s="83" t="str">
        <f t="shared" ca="1" si="27"/>
        <v>D</v>
      </c>
      <c r="AL31" s="442" t="e">
        <f>MATCH(I32,#REF!,0)</f>
        <v>#REF!</v>
      </c>
      <c r="AM31" s="449"/>
      <c r="AN31" s="80" t="str">
        <f t="shared" ref="AN31:AT31" ca="1" si="28">L31</f>
        <v>S</v>
      </c>
      <c r="AO31" s="81" t="str">
        <f t="shared" ca="1" si="28"/>
        <v>T</v>
      </c>
      <c r="AP31" s="81" t="str">
        <f t="shared" ca="1" si="28"/>
        <v>Q</v>
      </c>
      <c r="AQ31" s="81" t="str">
        <f t="shared" ca="1" si="28"/>
        <v>Q</v>
      </c>
      <c r="AR31" s="81" t="str">
        <f t="shared" ca="1" si="28"/>
        <v>S</v>
      </c>
      <c r="AS31" s="82" t="str">
        <f t="shared" ca="1" si="28"/>
        <v>S</v>
      </c>
      <c r="AT31" s="83" t="str">
        <f t="shared" ca="1" si="28"/>
        <v>D</v>
      </c>
      <c r="AU31" s="442" t="e">
        <f>MATCH(R32,#REF!,0)</f>
        <v>#REF!</v>
      </c>
      <c r="AV31" s="449"/>
      <c r="AW31" s="80" t="str">
        <f t="shared" ref="AW31:BC31" ca="1" si="29">U31</f>
        <v>S</v>
      </c>
      <c r="AX31" s="81" t="str">
        <f t="shared" ca="1" si="29"/>
        <v>T</v>
      </c>
      <c r="AY31" s="81" t="str">
        <f t="shared" ca="1" si="29"/>
        <v>Q</v>
      </c>
      <c r="AZ31" s="81" t="str">
        <f t="shared" ca="1" si="29"/>
        <v>Q</v>
      </c>
      <c r="BA31" s="81" t="str">
        <f t="shared" ca="1" si="29"/>
        <v>S</v>
      </c>
      <c r="BB31" s="82" t="str">
        <f t="shared" ca="1" si="29"/>
        <v>S</v>
      </c>
      <c r="BC31" s="444" t="str">
        <f t="shared" ca="1" si="29"/>
        <v>D</v>
      </c>
      <c r="BD31" s="445" t="e">
        <f>MATCH(AA32,#REF!,0)</f>
        <v>#REF!</v>
      </c>
      <c r="BI31" s="448" t="s">
        <v>25</v>
      </c>
    </row>
    <row r="32" spans="1:61" ht="18">
      <c r="A32" s="50"/>
      <c r="B32" s="99">
        <f>B33-1</f>
        <v>-1</v>
      </c>
      <c r="C32" s="677" t="str">
        <f>IF(AH30=1,AF30," ")</f>
        <v xml:space="preserve"> </v>
      </c>
      <c r="D32" s="678" t="str">
        <f>IF(AH30=2,AF30,IF(C32=" "," ",C32+1))</f>
        <v xml:space="preserve"> </v>
      </c>
      <c r="E32" s="678" t="str">
        <f>IF(AH30=3,AF30,IF(D32=" "," ",D32+1))</f>
        <v xml:space="preserve"> </v>
      </c>
      <c r="F32" s="678">
        <f>IF(AH30=4,AF30,IF(E32=" "," ",E32+1))</f>
        <v>44105</v>
      </c>
      <c r="G32" s="678">
        <f>IF(AH30=5,AF30,IF(F32=" "," ",F32+1))</f>
        <v>44106</v>
      </c>
      <c r="H32" s="685">
        <f>IF(AH30=6,AF30,IF(G32=" "," ",G32+1))</f>
        <v>44107</v>
      </c>
      <c r="I32" s="682">
        <f>IF(AH30=7,AF30,H32+1)</f>
        <v>44108</v>
      </c>
      <c r="K32" s="99">
        <f>K33-1</f>
        <v>-1</v>
      </c>
      <c r="L32" s="677" t="str">
        <f>IF(AQ30=1,AO30," ")</f>
        <v xml:space="preserve"> </v>
      </c>
      <c r="M32" s="678" t="str">
        <f>IF(AQ30=2,AO30,IF(L32=" "," ",L32+1))</f>
        <v xml:space="preserve"> </v>
      </c>
      <c r="N32" s="678" t="str">
        <f>IF(AQ30=3,AO30,IF(M32=" "," ",M32+1))</f>
        <v xml:space="preserve"> </v>
      </c>
      <c r="O32" s="678" t="str">
        <f>IF(AQ30=4,AO30,IF(N32=" "," ",N32+1))</f>
        <v xml:space="preserve"> </v>
      </c>
      <c r="P32" s="678" t="str">
        <f>IF(AQ30=5,AO30,IF(O32=" "," ",O32+1))</f>
        <v xml:space="preserve"> </v>
      </c>
      <c r="Q32" s="685" t="str">
        <f>IF(AQ30=6,AO30,IF(P32=" "," ",P32+1))</f>
        <v xml:space="preserve"> </v>
      </c>
      <c r="R32" s="682">
        <f>IF(AQ30=7,AO30,Q32+1)</f>
        <v>44136</v>
      </c>
      <c r="S32" s="50"/>
      <c r="T32" s="99">
        <f>T33-1</f>
        <v>-1</v>
      </c>
      <c r="U32" s="677" t="str">
        <f>IF(AZ30=1,AX30," ")</f>
        <v xml:space="preserve"> </v>
      </c>
      <c r="V32" s="678">
        <f>IF(AZ30=2,AX30,IF(U32=" "," ",U32+1))</f>
        <v>44166</v>
      </c>
      <c r="W32" s="678">
        <f>IF(AZ30=3,AX30,IF(V32=" "," ",V32+1))</f>
        <v>44167</v>
      </c>
      <c r="X32" s="678">
        <f>IF(AZ30=4,AX30,IF(W32=" "," ",W32+1))</f>
        <v>44168</v>
      </c>
      <c r="Y32" s="678">
        <f>IF(AZ30=5,AX30,IF(X32=" "," ",X32+1))</f>
        <v>44169</v>
      </c>
      <c r="Z32" s="685">
        <f>IF(AZ30=6,AX30,IF(Y32=" "," ",Y32+1))</f>
        <v>44170</v>
      </c>
      <c r="AA32" s="682">
        <f>IF(AZ30=7,AX30,Z32+1)</f>
        <v>44171</v>
      </c>
      <c r="AB32" s="50"/>
      <c r="AC32" s="346">
        <v>0</v>
      </c>
      <c r="AD32" s="87" t="str">
        <f>AD30 &amp; "." &amp;AG$2</f>
        <v>10.1</v>
      </c>
      <c r="AE32" s="88"/>
      <c r="AF32" s="89"/>
      <c r="AG32" s="89"/>
      <c r="AH32" s="89"/>
      <c r="AI32" s="89"/>
      <c r="AJ32" s="90"/>
      <c r="AK32" s="91"/>
      <c r="AL32" s="113" t="str">
        <f>IFERROR(MATCH($U$1 &amp; "." &amp; AD32,#REF!,0),"")</f>
        <v/>
      </c>
      <c r="AM32" s="87" t="str">
        <f>AM30 &amp; "." &amp;AP$2</f>
        <v>11.1</v>
      </c>
      <c r="AN32" s="88"/>
      <c r="AO32" s="89"/>
      <c r="AP32" s="89"/>
      <c r="AQ32" s="89"/>
      <c r="AR32" s="89"/>
      <c r="AS32" s="90"/>
      <c r="AT32" s="91"/>
      <c r="AU32" s="113" t="str">
        <f>IFERROR(MATCH($U$1 &amp; "." &amp; AM32,#REF!,0),"")</f>
        <v/>
      </c>
      <c r="AV32" s="87" t="str">
        <f>AV30 &amp; "." &amp;AY$2</f>
        <v>12.1</v>
      </c>
      <c r="AW32" s="88"/>
      <c r="AX32" s="89"/>
      <c r="AY32" s="89"/>
      <c r="AZ32" s="89"/>
      <c r="BA32" s="89"/>
      <c r="BB32" s="90"/>
      <c r="BC32" s="91"/>
      <c r="BD32" s="113" t="str">
        <f>IFERROR(MATCH($U$1 &amp; "." &amp; AV32,#REF!,0),"")</f>
        <v/>
      </c>
      <c r="BI32" s="448" t="s">
        <v>23</v>
      </c>
    </row>
    <row r="33" spans="1:61" ht="18">
      <c r="A33" s="50"/>
      <c r="B33" s="84">
        <f>AD31</f>
        <v>0</v>
      </c>
      <c r="C33" s="677">
        <f>I32+1</f>
        <v>44109</v>
      </c>
      <c r="D33" s="678">
        <f t="shared" ref="D33:I35" si="30">C33+1</f>
        <v>44110</v>
      </c>
      <c r="E33" s="678">
        <f t="shared" si="30"/>
        <v>44111</v>
      </c>
      <c r="F33" s="678">
        <f t="shared" si="30"/>
        <v>44112</v>
      </c>
      <c r="G33" s="678">
        <f t="shared" si="30"/>
        <v>44113</v>
      </c>
      <c r="H33" s="685">
        <f t="shared" si="30"/>
        <v>44114</v>
      </c>
      <c r="I33" s="682">
        <f t="shared" si="30"/>
        <v>44115</v>
      </c>
      <c r="K33" s="84">
        <f>AM31</f>
        <v>0</v>
      </c>
      <c r="L33" s="677">
        <f>R32+1</f>
        <v>44137</v>
      </c>
      <c r="M33" s="678">
        <f t="shared" ref="M33:R35" si="31">L33+1</f>
        <v>44138</v>
      </c>
      <c r="N33" s="678">
        <f t="shared" si="31"/>
        <v>44139</v>
      </c>
      <c r="O33" s="678">
        <f t="shared" si="31"/>
        <v>44140</v>
      </c>
      <c r="P33" s="678">
        <f t="shared" si="31"/>
        <v>44141</v>
      </c>
      <c r="Q33" s="685">
        <f t="shared" si="31"/>
        <v>44142</v>
      </c>
      <c r="R33" s="682">
        <f t="shared" si="31"/>
        <v>44143</v>
      </c>
      <c r="S33" s="50"/>
      <c r="T33" s="84">
        <f>AV31</f>
        <v>0</v>
      </c>
      <c r="U33" s="677">
        <f>AA32+1</f>
        <v>44172</v>
      </c>
      <c r="V33" s="678">
        <f t="shared" ref="V33:AA35" si="32">U33+1</f>
        <v>44173</v>
      </c>
      <c r="W33" s="678">
        <f t="shared" si="32"/>
        <v>44174</v>
      </c>
      <c r="X33" s="678">
        <f t="shared" si="32"/>
        <v>44175</v>
      </c>
      <c r="Y33" s="678">
        <f t="shared" si="32"/>
        <v>44176</v>
      </c>
      <c r="Z33" s="685">
        <f t="shared" si="32"/>
        <v>44177</v>
      </c>
      <c r="AA33" s="682">
        <f t="shared" si="32"/>
        <v>44178</v>
      </c>
      <c r="AB33" s="50"/>
      <c r="AC33" s="346">
        <v>7</v>
      </c>
      <c r="AD33" s="87" t="str">
        <f>AD30 &amp; "." &amp;AH$2</f>
        <v>10.2</v>
      </c>
      <c r="AE33" s="88"/>
      <c r="AF33" s="89"/>
      <c r="AG33" s="89"/>
      <c r="AH33" s="89"/>
      <c r="AI33" s="89"/>
      <c r="AJ33" s="90"/>
      <c r="AK33" s="91"/>
      <c r="AL33" s="113" t="str">
        <f>IFERROR(MATCH($U$1 &amp; "." &amp; AD33,#REF!,0),"")</f>
        <v/>
      </c>
      <c r="AM33" s="87" t="str">
        <f>AM30 &amp; "." &amp;AQ$2</f>
        <v>11.2</v>
      </c>
      <c r="AN33" s="88"/>
      <c r="AO33" s="89"/>
      <c r="AP33" s="89"/>
      <c r="AQ33" s="89"/>
      <c r="AR33" s="89"/>
      <c r="AS33" s="90"/>
      <c r="AT33" s="91"/>
      <c r="AU33" s="113" t="str">
        <f>IFERROR(MATCH($U$1 &amp; "." &amp; AM33,#REF!,0),"")</f>
        <v/>
      </c>
      <c r="AV33" s="87" t="str">
        <f>AV30 &amp; "." &amp;AZ$2</f>
        <v>12.2</v>
      </c>
      <c r="AW33" s="88"/>
      <c r="AX33" s="89"/>
      <c r="AY33" s="89"/>
      <c r="AZ33" s="89"/>
      <c r="BA33" s="89"/>
      <c r="BB33" s="90"/>
      <c r="BC33" s="91"/>
      <c r="BD33" s="113" t="str">
        <f>IFERROR(MATCH($U$1 &amp; "." &amp; AV33,#REF!,0),"")</f>
        <v/>
      </c>
      <c r="BI33" s="448" t="s">
        <v>29</v>
      </c>
    </row>
    <row r="34" spans="1:61" ht="18">
      <c r="A34" s="50"/>
      <c r="B34" s="99">
        <f>B33+1</f>
        <v>1</v>
      </c>
      <c r="C34" s="677">
        <f>I33+1</f>
        <v>44116</v>
      </c>
      <c r="D34" s="678">
        <f t="shared" si="30"/>
        <v>44117</v>
      </c>
      <c r="E34" s="678">
        <f t="shared" si="30"/>
        <v>44118</v>
      </c>
      <c r="F34" s="678">
        <f t="shared" si="30"/>
        <v>44119</v>
      </c>
      <c r="G34" s="678">
        <f t="shared" si="30"/>
        <v>44120</v>
      </c>
      <c r="H34" s="685">
        <f t="shared" si="30"/>
        <v>44121</v>
      </c>
      <c r="I34" s="682">
        <f t="shared" si="30"/>
        <v>44122</v>
      </c>
      <c r="K34" s="99">
        <f>K33+1</f>
        <v>1</v>
      </c>
      <c r="L34" s="677">
        <f>R33+1</f>
        <v>44144</v>
      </c>
      <c r="M34" s="678">
        <f t="shared" si="31"/>
        <v>44145</v>
      </c>
      <c r="N34" s="678">
        <f t="shared" si="31"/>
        <v>44146</v>
      </c>
      <c r="O34" s="678">
        <f t="shared" si="31"/>
        <v>44147</v>
      </c>
      <c r="P34" s="678">
        <f t="shared" si="31"/>
        <v>44148</v>
      </c>
      <c r="Q34" s="685">
        <f t="shared" si="31"/>
        <v>44149</v>
      </c>
      <c r="R34" s="682">
        <f t="shared" si="31"/>
        <v>44150</v>
      </c>
      <c r="S34" s="50"/>
      <c r="T34" s="99">
        <f>T33+1</f>
        <v>1</v>
      </c>
      <c r="U34" s="677">
        <f>AA33+1</f>
        <v>44179</v>
      </c>
      <c r="V34" s="678">
        <f t="shared" si="32"/>
        <v>44180</v>
      </c>
      <c r="W34" s="678">
        <f t="shared" si="32"/>
        <v>44181</v>
      </c>
      <c r="X34" s="678">
        <f t="shared" si="32"/>
        <v>44182</v>
      </c>
      <c r="Y34" s="678">
        <f t="shared" si="32"/>
        <v>44183</v>
      </c>
      <c r="Z34" s="685">
        <f t="shared" si="32"/>
        <v>44184</v>
      </c>
      <c r="AA34" s="682">
        <f t="shared" si="32"/>
        <v>44185</v>
      </c>
      <c r="AB34" s="50"/>
      <c r="AC34" s="346">
        <v>14</v>
      </c>
      <c r="AD34" s="87" t="str">
        <f>AD30 &amp; "." &amp;AI$2</f>
        <v>10.3</v>
      </c>
      <c r="AE34" s="88"/>
      <c r="AF34" s="89"/>
      <c r="AG34" s="89"/>
      <c r="AH34" s="89"/>
      <c r="AI34" s="89"/>
      <c r="AJ34" s="90"/>
      <c r="AK34" s="91"/>
      <c r="AL34" s="113" t="str">
        <f>IFERROR(MATCH($U$1 &amp; "." &amp; AD34,#REF!,0),"")</f>
        <v/>
      </c>
      <c r="AM34" s="87" t="str">
        <f>AM30 &amp; "." &amp;AR$2</f>
        <v>11.3</v>
      </c>
      <c r="AN34" s="88"/>
      <c r="AO34" s="89"/>
      <c r="AP34" s="89"/>
      <c r="AQ34" s="89"/>
      <c r="AR34" s="89"/>
      <c r="AS34" s="90"/>
      <c r="AT34" s="91"/>
      <c r="AU34" s="113" t="str">
        <f>IFERROR(MATCH($U$1 &amp; "." &amp; AM34,#REF!,0),"")</f>
        <v/>
      </c>
      <c r="AV34" s="87" t="str">
        <f>AV30 &amp; "." &amp;BA$2</f>
        <v>12.3</v>
      </c>
      <c r="AW34" s="88"/>
      <c r="AX34" s="89"/>
      <c r="AY34" s="89"/>
      <c r="AZ34" s="89"/>
      <c r="BA34" s="89"/>
      <c r="BB34" s="90"/>
      <c r="BC34" s="91"/>
      <c r="BD34" s="113" t="str">
        <f>IFERROR(MATCH($U$1 &amp; "." &amp; AV34,#REF!,0),"")</f>
        <v/>
      </c>
      <c r="BI34" s="448" t="s">
        <v>24</v>
      </c>
    </row>
    <row r="35" spans="1:61" ht="18">
      <c r="A35" s="50"/>
      <c r="B35" s="99">
        <f>B34+1</f>
        <v>2</v>
      </c>
      <c r="C35" s="677">
        <f>I34+1</f>
        <v>44123</v>
      </c>
      <c r="D35" s="678">
        <f t="shared" si="30"/>
        <v>44124</v>
      </c>
      <c r="E35" s="678">
        <f t="shared" si="30"/>
        <v>44125</v>
      </c>
      <c r="F35" s="678">
        <f t="shared" si="30"/>
        <v>44126</v>
      </c>
      <c r="G35" s="678">
        <f t="shared" si="30"/>
        <v>44127</v>
      </c>
      <c r="H35" s="685">
        <f t="shared" si="30"/>
        <v>44128</v>
      </c>
      <c r="I35" s="682">
        <f t="shared" si="30"/>
        <v>44129</v>
      </c>
      <c r="K35" s="99">
        <f>K34+1</f>
        <v>2</v>
      </c>
      <c r="L35" s="677">
        <f>R34+1</f>
        <v>44151</v>
      </c>
      <c r="M35" s="678">
        <f t="shared" si="31"/>
        <v>44152</v>
      </c>
      <c r="N35" s="678">
        <f t="shared" si="31"/>
        <v>44153</v>
      </c>
      <c r="O35" s="678">
        <f t="shared" si="31"/>
        <v>44154</v>
      </c>
      <c r="P35" s="678">
        <f t="shared" si="31"/>
        <v>44155</v>
      </c>
      <c r="Q35" s="685">
        <f t="shared" si="31"/>
        <v>44156</v>
      </c>
      <c r="R35" s="682">
        <f t="shared" si="31"/>
        <v>44157</v>
      </c>
      <c r="S35" s="50"/>
      <c r="T35" s="99">
        <f>T34+1</f>
        <v>2</v>
      </c>
      <c r="U35" s="677">
        <f>AA34+1</f>
        <v>44186</v>
      </c>
      <c r="V35" s="678">
        <f t="shared" si="32"/>
        <v>44187</v>
      </c>
      <c r="W35" s="678">
        <f t="shared" si="32"/>
        <v>44188</v>
      </c>
      <c r="X35" s="678">
        <f t="shared" si="32"/>
        <v>44189</v>
      </c>
      <c r="Y35" s="678">
        <f t="shared" si="32"/>
        <v>44190</v>
      </c>
      <c r="Z35" s="685">
        <f t="shared" si="32"/>
        <v>44191</v>
      </c>
      <c r="AA35" s="682">
        <f t="shared" si="32"/>
        <v>44192</v>
      </c>
      <c r="AB35" s="50"/>
      <c r="AC35" s="346">
        <v>21</v>
      </c>
      <c r="AD35" s="87" t="str">
        <f>AD30 &amp; "." &amp;AJ$2</f>
        <v>10.4</v>
      </c>
      <c r="AE35" s="88"/>
      <c r="AF35" s="89"/>
      <c r="AG35" s="89"/>
      <c r="AH35" s="89"/>
      <c r="AI35" s="89"/>
      <c r="AJ35" s="90"/>
      <c r="AK35" s="91"/>
      <c r="AL35" s="113" t="str">
        <f>IFERROR(MATCH($U$1 &amp; "." &amp; AD35,#REF!,0),"")</f>
        <v/>
      </c>
      <c r="AM35" s="87" t="str">
        <f>AM30 &amp; "." &amp;AS$2</f>
        <v>11.4</v>
      </c>
      <c r="AN35" s="88"/>
      <c r="AO35" s="89"/>
      <c r="AP35" s="89"/>
      <c r="AQ35" s="89"/>
      <c r="AR35" s="89"/>
      <c r="AS35" s="90"/>
      <c r="AT35" s="91"/>
      <c r="AU35" s="113" t="str">
        <f>IFERROR(MATCH($U$1 &amp; "." &amp; AM35,#REF!,0),"")</f>
        <v/>
      </c>
      <c r="AV35" s="87" t="str">
        <f>AV30 &amp; "." &amp;BB$2</f>
        <v>12.4</v>
      </c>
      <c r="AW35" s="88"/>
      <c r="AX35" s="89"/>
      <c r="AY35" s="89"/>
      <c r="AZ35" s="89"/>
      <c r="BA35" s="89"/>
      <c r="BB35" s="90"/>
      <c r="BC35" s="91"/>
      <c r="BD35" s="113" t="str">
        <f>IFERROR(MATCH($U$1 &amp; "." &amp; AV35,#REF!,0),"")</f>
        <v/>
      </c>
      <c r="BI35" s="448" t="s">
        <v>28</v>
      </c>
    </row>
    <row r="36" spans="1:61" ht="18">
      <c r="A36" s="50"/>
      <c r="B36" s="99">
        <f>IF(C36=" ","",B35+1)</f>
        <v>3</v>
      </c>
      <c r="C36" s="677">
        <f>IF(I35+1&lt;=AG30,I35+1," ")</f>
        <v>44130</v>
      </c>
      <c r="D36" s="678">
        <f>IF(C36=" "," ",IF(C36+1&lt;=AG30,C36+1," "))</f>
        <v>44131</v>
      </c>
      <c r="E36" s="678">
        <f>IF(D36=" "," ",IF(D36+1&lt;=AG30,D36+1," "))</f>
        <v>44132</v>
      </c>
      <c r="F36" s="678">
        <f>IF(E36=" "," ",IF(E36+1&lt;=AG30,E36+1," "))</f>
        <v>44133</v>
      </c>
      <c r="G36" s="678">
        <f>IF(F36=" "," ",IF(F36+1&lt;=AG30,F36+1," "))</f>
        <v>44134</v>
      </c>
      <c r="H36" s="685">
        <f>IF(G36=" "," ",IF(G36+1&lt;=AG30,G36+1," "))</f>
        <v>44135</v>
      </c>
      <c r="I36" s="682" t="str">
        <f>IF(H36=" "," ",IF(H36+1&lt;=AG30,H36+1," "))</f>
        <v xml:space="preserve"> </v>
      </c>
      <c r="K36" s="100">
        <f>IF(L36=" ","",K35+1)</f>
        <v>3</v>
      </c>
      <c r="L36" s="677">
        <f>IF(R35+1&lt;=AP30,R35+1," ")</f>
        <v>44158</v>
      </c>
      <c r="M36" s="678">
        <f>IF(L36=" "," ",IF(L36+1&lt;=AP30,L36+1," "))</f>
        <v>44159</v>
      </c>
      <c r="N36" s="678">
        <f>IF(M36=" "," ",IF(M36+1&lt;=AP30,M36+1," "))</f>
        <v>44160</v>
      </c>
      <c r="O36" s="678">
        <f>IF(N36=" "," ",IF(N36+1&lt;=AP30,N36+1," "))</f>
        <v>44161</v>
      </c>
      <c r="P36" s="678">
        <f>IF(O36=" "," ",IF(O36+1&lt;=AP30,O36+1," "))</f>
        <v>44162</v>
      </c>
      <c r="Q36" s="685">
        <f>IF(P36=" "," ",IF(P36+1&lt;=AP30,P36+1," "))</f>
        <v>44163</v>
      </c>
      <c r="R36" s="682">
        <f>IF(Q36=" "," ",IF(Q36+1&lt;=AP30,Q36+1," "))</f>
        <v>44164</v>
      </c>
      <c r="S36" s="50"/>
      <c r="T36" s="99">
        <f>IF(U36=" ","",T35+1)</f>
        <v>3</v>
      </c>
      <c r="U36" s="677">
        <f>IF(AA35+1&lt;=AY30,AA35+1," ")</f>
        <v>44193</v>
      </c>
      <c r="V36" s="678">
        <f>IF(U36=" "," ",IF(U36+1&lt;=AY30,U36+1," "))</f>
        <v>44194</v>
      </c>
      <c r="W36" s="678">
        <f>IF(V36=" "," ",IF(V36+1&lt;=AY30,V36+1," "))</f>
        <v>44195</v>
      </c>
      <c r="X36" s="678">
        <f>IF(W36=" "," ",IF(W36+1&lt;=AY30,W36+1," "))</f>
        <v>44196</v>
      </c>
      <c r="Y36" s="678" t="str">
        <f>IF(X36=" "," ",IF(X36+1&lt;=AY30,X36+1," "))</f>
        <v xml:space="preserve"> </v>
      </c>
      <c r="Z36" s="685" t="str">
        <f>IF(Y36=" "," ",IF(Y36+1&lt;=AY30,Y36+1," "))</f>
        <v xml:space="preserve"> </v>
      </c>
      <c r="AA36" s="682" t="str">
        <f>IF(Z36=" "," ",IF(Z36+1&lt;=AY30,Z36+1," "))</f>
        <v xml:space="preserve"> </v>
      </c>
      <c r="AB36" s="50"/>
      <c r="AC36" s="346">
        <v>28</v>
      </c>
      <c r="AD36" s="87" t="str">
        <f>AD30 &amp; "." &amp;AK$2</f>
        <v>10.5</v>
      </c>
      <c r="AE36" s="88"/>
      <c r="AF36" s="89"/>
      <c r="AG36" s="89"/>
      <c r="AH36" s="89"/>
      <c r="AI36" s="89"/>
      <c r="AJ36" s="90"/>
      <c r="AK36" s="91"/>
      <c r="AL36" s="113" t="str">
        <f>IFERROR(MATCH($U$1 &amp; "." &amp; AD36,#REF!,0),"")</f>
        <v/>
      </c>
      <c r="AM36" s="87" t="str">
        <f>AM30 &amp; "." &amp;AT$2</f>
        <v>11.5</v>
      </c>
      <c r="AN36" s="88"/>
      <c r="AO36" s="89"/>
      <c r="AP36" s="89"/>
      <c r="AQ36" s="89"/>
      <c r="AR36" s="89"/>
      <c r="AS36" s="90"/>
      <c r="AT36" s="91"/>
      <c r="AU36" s="113" t="str">
        <f>IFERROR(MATCH($U$1 &amp; "." &amp; AM36,#REF!,0),"")</f>
        <v/>
      </c>
      <c r="AV36" s="87" t="str">
        <f>AV30 &amp; "." &amp;BC$2</f>
        <v>12.5</v>
      </c>
      <c r="AW36" s="88"/>
      <c r="AX36" s="89"/>
      <c r="AY36" s="89"/>
      <c r="AZ36" s="89"/>
      <c r="BA36" s="89"/>
      <c r="BB36" s="90"/>
      <c r="BC36" s="91"/>
      <c r="BD36" s="113" t="str">
        <f>IFERROR(MATCH($U$1 &amp; "." &amp; AV36,#REF!,0),"")</f>
        <v/>
      </c>
    </row>
    <row r="37" spans="1:61" ht="18.75" thickBot="1">
      <c r="A37" s="50"/>
      <c r="B37" s="100" t="str">
        <f>IF(C37=" ","",B36+1)</f>
        <v/>
      </c>
      <c r="C37" s="679" t="str">
        <f>IF(I36=" "," ",IF(I36+1&lt;=AG30,I36+1," "))</f>
        <v xml:space="preserve"> </v>
      </c>
      <c r="D37" s="680" t="str">
        <f>IF(C37=" "," ",IF(C37+1&lt;=AG30,C37+1," "))</f>
        <v xml:space="preserve"> </v>
      </c>
      <c r="E37" s="680"/>
      <c r="F37" s="680"/>
      <c r="G37" s="680"/>
      <c r="H37" s="686"/>
      <c r="I37" s="683"/>
      <c r="K37" s="100">
        <f>IF(L37=" ","",K36+1)</f>
        <v>4</v>
      </c>
      <c r="L37" s="679">
        <f>IF(R36=" "," ",IF(R36+1&lt;=AP30,R36+1," "))</f>
        <v>44165</v>
      </c>
      <c r="M37" s="680" t="str">
        <f>IF(L37=" "," ",IF(L37+1&lt;=AP30,L37+1," "))</f>
        <v xml:space="preserve"> </v>
      </c>
      <c r="N37" s="680"/>
      <c r="O37" s="680"/>
      <c r="P37" s="680"/>
      <c r="Q37" s="686"/>
      <c r="R37" s="683"/>
      <c r="S37" s="50"/>
      <c r="T37" s="100" t="str">
        <f>IF(U37=" ","",T36+1)</f>
        <v/>
      </c>
      <c r="U37" s="679" t="str">
        <f>IF(AA36=" "," ",IF(AA36+1&lt;=AY30,AA36+1," "))</f>
        <v xml:space="preserve"> </v>
      </c>
      <c r="V37" s="680" t="str">
        <f>IF(U37=" "," ",IF(U37+1&lt;=AY30,U37+1," "))</f>
        <v xml:space="preserve"> </v>
      </c>
      <c r="W37" s="681"/>
      <c r="X37" s="708" t="str">
        <f ca="1">"21 - " &amp; 'GPlan-Translations'!C121</f>
        <v>21 - Verão</v>
      </c>
      <c r="Y37" s="708"/>
      <c r="Z37" s="708"/>
      <c r="AA37" s="709"/>
      <c r="AB37" s="50"/>
      <c r="AC37" s="346">
        <v>35</v>
      </c>
      <c r="AE37" s="95"/>
      <c r="AF37" s="96"/>
      <c r="AG37" s="97"/>
      <c r="AH37" s="97"/>
      <c r="AI37" s="97"/>
      <c r="AJ37" s="97"/>
      <c r="AK37" s="98"/>
      <c r="AL37" s="244" t="str">
        <f>AD38 &amp; " " &amp; AE38  &amp; AL38 &amp; AF38 &amp; " " &amp; AG38 &amp; AL38 &amp; AH38 &amp; " " &amp; AI38 &amp; IF(AJ38&lt;&gt;"",AL38 &amp; AJ38 &amp; " " &amp; AK38,"")</f>
        <v xml:space="preserve">            0           0</v>
      </c>
      <c r="AN37" s="95"/>
      <c r="AO37" s="96"/>
      <c r="AP37" s="97"/>
      <c r="AQ37" s="97"/>
      <c r="AR37" s="97"/>
      <c r="AS37" s="97"/>
      <c r="AT37" s="98"/>
      <c r="AU37" s="244" t="str">
        <f>AM38 &amp; " " &amp; AN38  &amp; AU38 &amp; AO38 &amp; " " &amp; AP38 &amp; AU38 &amp; AQ38 &amp; " " &amp; AR38 &amp; IF(AS38&lt;&gt;"",AU38 &amp; AS38 &amp; " " &amp; AT38,"")</f>
        <v xml:space="preserve">            0           0</v>
      </c>
      <c r="AV37" s="103"/>
      <c r="AW37" s="95"/>
      <c r="AX37" s="96"/>
      <c r="AY37" s="97"/>
      <c r="AZ37" s="97"/>
      <c r="BA37" s="97"/>
      <c r="BB37" s="97"/>
      <c r="BC37" s="98"/>
      <c r="BD37" s="244" t="str">
        <f>AV38 &amp; " " &amp; AW38  &amp; BD38 &amp; AX38 &amp; " " &amp; AY38 &amp; BD38 &amp; AZ38 &amp; " " &amp; BA38 &amp; IF(BB38&lt;&gt;"",BD38 &amp; BB38 &amp; " " &amp; BC38,"")</f>
        <v xml:space="preserve">            0           0</v>
      </c>
    </row>
    <row r="38" spans="1:61">
      <c r="B38" s="245" t="str">
        <f t="shared" ref="B38:I38" si="33">AD38</f>
        <v/>
      </c>
      <c r="C38" s="248" t="str">
        <f t="shared" si="33"/>
        <v/>
      </c>
      <c r="D38" s="245" t="str">
        <f t="shared" si="33"/>
        <v/>
      </c>
      <c r="E38" s="248">
        <f t="shared" si="33"/>
        <v>0</v>
      </c>
      <c r="F38" s="245" t="str">
        <f t="shared" si="33"/>
        <v/>
      </c>
      <c r="G38" s="248">
        <f t="shared" si="33"/>
        <v>0</v>
      </c>
      <c r="H38" s="245" t="str">
        <f t="shared" si="33"/>
        <v/>
      </c>
      <c r="I38" s="248">
        <f t="shared" si="33"/>
        <v>0</v>
      </c>
      <c r="K38" s="245" t="str">
        <f t="shared" ref="K38:R38" si="34">AM38</f>
        <v/>
      </c>
      <c r="L38" s="248" t="str">
        <f t="shared" si="34"/>
        <v/>
      </c>
      <c r="M38" s="245" t="str">
        <f t="shared" si="34"/>
        <v/>
      </c>
      <c r="N38" s="248">
        <f t="shared" si="34"/>
        <v>0</v>
      </c>
      <c r="O38" s="245" t="str">
        <f t="shared" si="34"/>
        <v/>
      </c>
      <c r="P38" s="248">
        <f t="shared" si="34"/>
        <v>0</v>
      </c>
      <c r="Q38" s="245" t="str">
        <f t="shared" si="34"/>
        <v/>
      </c>
      <c r="R38" s="248">
        <f t="shared" si="34"/>
        <v>0</v>
      </c>
      <c r="T38" s="245" t="str">
        <f t="shared" ref="T38:AA38" si="35">AV38</f>
        <v/>
      </c>
      <c r="U38" s="248" t="str">
        <f t="shared" si="35"/>
        <v/>
      </c>
      <c r="V38" s="245" t="str">
        <f t="shared" si="35"/>
        <v/>
      </c>
      <c r="W38" s="248">
        <f t="shared" si="35"/>
        <v>0</v>
      </c>
      <c r="X38" s="245" t="str">
        <f t="shared" si="35"/>
        <v/>
      </c>
      <c r="Y38" s="248">
        <f t="shared" si="35"/>
        <v>0</v>
      </c>
      <c r="Z38" s="245" t="str">
        <f t="shared" si="35"/>
        <v/>
      </c>
      <c r="AA38" s="248">
        <f t="shared" si="35"/>
        <v>0</v>
      </c>
      <c r="AC38" s="104"/>
      <c r="AD38" s="245" t="str">
        <f>IFERROR(INDEX(#REF!,AL32),"")</f>
        <v/>
      </c>
      <c r="AE38" s="114" t="str">
        <f>IF(AG37="","",DAY(AG37) &amp; IF(AK37&lt;&gt;"","/" &amp; DAY(AK37),""))</f>
        <v/>
      </c>
      <c r="AF38" s="245" t="str">
        <f>IFERROR(INDEX(#REF!,AL33),"")</f>
        <v/>
      </c>
      <c r="AG38" s="115">
        <f>IFERROR(DAY(AH37),"")</f>
        <v>0</v>
      </c>
      <c r="AH38" s="245" t="str">
        <f>IFERROR(INDEX(#REF!,AL34),"")</f>
        <v/>
      </c>
      <c r="AI38" s="115">
        <f>IFERROR(DAY(AI37),"")</f>
        <v>0</v>
      </c>
      <c r="AJ38" s="245" t="str">
        <f>IFERROR(INDEX(#REF!,AL35),"")</f>
        <v/>
      </c>
      <c r="AK38" s="115">
        <f>IFERROR(DAY(AJ37),"")</f>
        <v>0</v>
      </c>
      <c r="AL38" s="118" t="str">
        <f>AL29</f>
        <v>          </v>
      </c>
      <c r="AM38" s="245" t="str">
        <f>IFERROR(INDEX(#REF!,AU32),"")</f>
        <v/>
      </c>
      <c r="AN38" s="114" t="str">
        <f>IF(AP37="","",DAY(AP37) &amp; IF(AT37&lt;&gt;"","/" &amp; DAY(AT37),""))</f>
        <v/>
      </c>
      <c r="AO38" s="245" t="str">
        <f>IFERROR(INDEX(#REF!,AU33),"")</f>
        <v/>
      </c>
      <c r="AP38" s="115">
        <f>IFERROR(DAY(AQ37),"")</f>
        <v>0</v>
      </c>
      <c r="AQ38" s="245" t="str">
        <f>IFERROR(INDEX(#REF!,AU34),"")</f>
        <v/>
      </c>
      <c r="AR38" s="115">
        <f>IFERROR(DAY(AR37),"")</f>
        <v>0</v>
      </c>
      <c r="AS38" s="245" t="str">
        <f>IFERROR(INDEX(#REF!,AU35),"")</f>
        <v/>
      </c>
      <c r="AT38" s="115">
        <f>IFERROR(DAY(AS37),"")</f>
        <v>0</v>
      </c>
      <c r="AU38" s="117" t="str">
        <f>AL38</f>
        <v>          </v>
      </c>
      <c r="AV38" s="245" t="str">
        <f>IFERROR(INDEX(#REF!,BD32),"")</f>
        <v/>
      </c>
      <c r="AW38" s="114" t="str">
        <f>IF(AY37="","",DAY(AY37) &amp; IF(BC37&lt;&gt;"","/" &amp; DAY(BC37),""))</f>
        <v/>
      </c>
      <c r="AX38" s="245" t="str">
        <f>IFERROR(INDEX(#REF!,BD33),"")</f>
        <v/>
      </c>
      <c r="AY38" s="115">
        <f>IFERROR(DAY(AZ37),"")</f>
        <v>0</v>
      </c>
      <c r="AZ38" s="245" t="str">
        <f>IFERROR(INDEX(#REF!,BD34),"")</f>
        <v/>
      </c>
      <c r="BA38" s="115">
        <f>IFERROR(DAY(BA37),"")</f>
        <v>0</v>
      </c>
      <c r="BB38" s="245" t="str">
        <f>IFERROR(INDEX(#REF!,BD35),"")</f>
        <v/>
      </c>
      <c r="BC38" s="115">
        <f>IFERROR(DAY(BB37),"")</f>
        <v>0</v>
      </c>
      <c r="BD38" s="119" t="str">
        <f>AU38</f>
        <v>          </v>
      </c>
    </row>
    <row r="39" spans="1:61" ht="3.75" customHeight="1">
      <c r="A39" s="105"/>
      <c r="B39" s="106"/>
      <c r="C39" s="106"/>
      <c r="D39" s="107"/>
      <c r="J39" s="108"/>
      <c r="K39" s="106"/>
      <c r="L39" s="106"/>
      <c r="M39" s="107"/>
      <c r="S39" s="108"/>
      <c r="T39" s="106"/>
      <c r="U39" s="106"/>
      <c r="V39" s="107"/>
      <c r="AC39" s="74"/>
      <c r="AD39" s="109"/>
      <c r="AE39" s="109"/>
      <c r="AF39" s="109"/>
      <c r="AG39" s="109"/>
      <c r="AH39" s="109"/>
      <c r="AI39" s="109"/>
      <c r="AJ39" s="109"/>
      <c r="AK39" s="109"/>
      <c r="AL39" s="109"/>
      <c r="AM39" s="109"/>
      <c r="AO39" s="110"/>
      <c r="AR39" s="107"/>
      <c r="AS39" s="107"/>
      <c r="AU39" s="87"/>
      <c r="AV39" s="110"/>
      <c r="AX39" s="110"/>
      <c r="BA39" s="107"/>
      <c r="BB39" s="107"/>
      <c r="BD39" s="87"/>
    </row>
    <row r="40" spans="1:61" ht="12.75" customHeight="1">
      <c r="A40" s="108"/>
      <c r="B40" s="710">
        <f t="shared" ref="B40:B54" si="36">IFERROR(AF40,"")</f>
        <v>0</v>
      </c>
      <c r="C40" s="710"/>
      <c r="D40" s="107" t="str">
        <f t="shared" ref="D40:D54" ca="1" si="37">AJ40</f>
        <v>Sri Krsna Pusya Abhiseka</v>
      </c>
      <c r="J40" s="108" t="s">
        <v>11</v>
      </c>
      <c r="K40" s="710">
        <f t="shared" ref="K40:K54" si="38">IFERROR(AO40,"")</f>
        <v>0</v>
      </c>
      <c r="L40" s="710"/>
      <c r="M40" s="107" t="str">
        <f t="shared" ref="M40:M54" ca="1" si="39">AS40</f>
        <v>Pandava Nirjala Ekadasi</v>
      </c>
      <c r="S40" s="108"/>
      <c r="T40" s="710">
        <f t="shared" ref="T40:T54" si="40">IFERROR(AX40,"")</f>
        <v>0</v>
      </c>
      <c r="U40" s="710"/>
      <c r="V40" s="107" t="str">
        <f t="shared" ref="V40:V54" ca="1" si="41">BB40</f>
        <v>Jiva Gosvami - Aparec.</v>
      </c>
      <c r="AC40" s="74"/>
      <c r="AE40" s="107"/>
      <c r="AF40" s="443"/>
      <c r="AG40" s="443"/>
      <c r="AH40" s="443"/>
      <c r="AI40" s="5" t="s">
        <v>1477</v>
      </c>
      <c r="AJ40" s="5" t="str">
        <f ca="1">'GPlan-Translations'!C203</f>
        <v>Sri Krsna Pusya Abhiseka</v>
      </c>
      <c r="AM40" s="109" t="s">
        <v>18</v>
      </c>
      <c r="AN40" s="120"/>
      <c r="AO40" s="443"/>
      <c r="AP40" s="443"/>
      <c r="AQ40" s="443"/>
      <c r="AR40" s="5" t="s">
        <v>1475</v>
      </c>
      <c r="AS40" s="5" t="str">
        <f ca="1">'GPlan-Translations'!C207</f>
        <v>Pandava Nirjala Ekadasi</v>
      </c>
      <c r="AU40" s="87"/>
      <c r="AV40" s="110" t="s">
        <v>18</v>
      </c>
      <c r="AW40" s="107"/>
      <c r="AX40" s="443"/>
      <c r="AY40" s="443"/>
      <c r="AZ40" s="443"/>
      <c r="BA40" s="5" t="s">
        <v>1445</v>
      </c>
      <c r="BB40" s="5" t="str">
        <f ca="1">'GPlan-Translations'!C180</f>
        <v>Jiva Gosvami - Aparec.</v>
      </c>
      <c r="BD40" s="87"/>
    </row>
    <row r="41" spans="1:61" ht="12.75" customHeight="1">
      <c r="A41" s="108"/>
      <c r="B41" s="710">
        <f t="shared" si="36"/>
        <v>0</v>
      </c>
      <c r="C41" s="710"/>
      <c r="D41" s="107" t="str">
        <f t="shared" ca="1" si="37"/>
        <v>Gopala Bhatta G. - Apar.</v>
      </c>
      <c r="J41" s="108"/>
      <c r="K41" s="710">
        <f t="shared" si="38"/>
        <v>0</v>
      </c>
      <c r="L41" s="710"/>
      <c r="M41" s="107" t="str">
        <f t="shared" ca="1" si="39"/>
        <v>Snana Yatra</v>
      </c>
      <c r="S41" s="108"/>
      <c r="T41" s="710">
        <f t="shared" si="40"/>
        <v>0</v>
      </c>
      <c r="U41" s="710"/>
      <c r="V41" s="107" t="str">
        <f t="shared" ca="1" si="41"/>
        <v>Bhaktivinoda Thakura - Ap.</v>
      </c>
      <c r="AC41" s="74"/>
      <c r="AE41" s="107"/>
      <c r="AF41" s="443"/>
      <c r="AG41" s="443"/>
      <c r="AH41" s="443"/>
      <c r="AI41" s="5" t="s">
        <v>1443</v>
      </c>
      <c r="AJ41" s="5" t="str">
        <f ca="1">'GPlan-Translations'!C175</f>
        <v>Gopala Bhatta G. - Apar.</v>
      </c>
      <c r="AL41" s="87"/>
      <c r="AM41" s="109" t="s">
        <v>18</v>
      </c>
      <c r="AN41" s="107"/>
      <c r="AO41" s="443"/>
      <c r="AP41" s="443"/>
      <c r="AQ41" s="443"/>
      <c r="AR41" s="5" t="s">
        <v>1483</v>
      </c>
      <c r="AS41" s="5" t="str">
        <f ca="1">'GPlan-Translations'!C200</f>
        <v>Snana Yatra</v>
      </c>
      <c r="AU41" s="87"/>
      <c r="AV41" s="110" t="s">
        <v>18</v>
      </c>
      <c r="AW41" s="107"/>
      <c r="AX41" s="443"/>
      <c r="AY41" s="443"/>
      <c r="AZ41" s="443"/>
      <c r="BA41" s="5" t="s">
        <v>1440</v>
      </c>
      <c r="BB41" s="5" t="str">
        <f ca="1">'GPlan-Translations'!C170</f>
        <v>Bhaktivinoda Thakura - Ap.</v>
      </c>
      <c r="BD41" s="87"/>
    </row>
    <row r="42" spans="1:61" ht="12.75" customHeight="1">
      <c r="A42" s="108"/>
      <c r="B42" s="710">
        <f t="shared" si="36"/>
        <v>0</v>
      </c>
      <c r="C42" s="710"/>
      <c r="D42" s="107" t="str">
        <f t="shared" ca="1" si="37"/>
        <v>Raghunatha Dasa G. - Ap.</v>
      </c>
      <c r="J42" s="108"/>
      <c r="K42" s="710">
        <f t="shared" si="38"/>
        <v>0</v>
      </c>
      <c r="L42" s="710"/>
      <c r="M42" s="107" t="str">
        <f t="shared" ca="1" si="39"/>
        <v>Gundica Marjana</v>
      </c>
      <c r="S42" s="108"/>
      <c r="T42" s="710">
        <f t="shared" si="40"/>
        <v>0</v>
      </c>
      <c r="U42" s="710"/>
      <c r="V42" s="107" t="str">
        <f t="shared" ca="1" si="41"/>
        <v>Prabhupada - aceita sannyasa</v>
      </c>
      <c r="AC42" s="74"/>
      <c r="AE42" s="107"/>
      <c r="AF42" s="443"/>
      <c r="AG42" s="443"/>
      <c r="AH42" s="443"/>
      <c r="AI42" s="5" t="s">
        <v>1453</v>
      </c>
      <c r="AJ42" s="5" t="str">
        <f ca="1">'GPlan-Translations'!C192</f>
        <v>Raghunatha Dasa G. - Ap.</v>
      </c>
      <c r="AL42" s="87"/>
      <c r="AM42" s="109" t="s">
        <v>18</v>
      </c>
      <c r="AN42" s="107"/>
      <c r="AO42" s="443"/>
      <c r="AP42" s="443"/>
      <c r="AQ42" s="443"/>
      <c r="AR42" s="5" t="s">
        <v>1476</v>
      </c>
      <c r="AS42" s="5" t="str">
        <f ca="1">'GPlan-Translations'!C177</f>
        <v>Gundica Marjana</v>
      </c>
      <c r="AU42" s="87"/>
      <c r="AV42" s="110" t="s">
        <v>18</v>
      </c>
      <c r="AW42" s="107"/>
      <c r="AX42" s="443"/>
      <c r="AY42" s="443"/>
      <c r="AZ42" s="443"/>
      <c r="BA42" s="5" t="s">
        <v>1431</v>
      </c>
      <c r="BB42" s="5" t="str">
        <f ca="1">'GPlan-Translations'!C186</f>
        <v>Prabhupada - aceita sannyasa</v>
      </c>
      <c r="BD42" s="87"/>
    </row>
    <row r="43" spans="1:61">
      <c r="A43" s="108" t="s">
        <v>11</v>
      </c>
      <c r="B43" s="710">
        <f t="shared" si="36"/>
        <v>0</v>
      </c>
      <c r="C43" s="710"/>
      <c r="D43" s="107" t="str">
        <f t="shared" ca="1" si="37"/>
        <v>Advaita Acarya - Aparec.</v>
      </c>
      <c r="J43" s="108"/>
      <c r="K43" s="710">
        <f t="shared" si="38"/>
        <v>0</v>
      </c>
      <c r="L43" s="710"/>
      <c r="M43" s="107" t="str">
        <f t="shared" ca="1" si="39"/>
        <v>Ratha Yatra</v>
      </c>
      <c r="S43" s="108"/>
      <c r="T43" s="710">
        <f t="shared" si="40"/>
        <v>0</v>
      </c>
      <c r="U43" s="710"/>
      <c r="V43" s="107" t="str">
        <f t="shared" ca="1" si="41"/>
        <v>Prabhupada - chega aos EUA</v>
      </c>
      <c r="AC43" s="104"/>
      <c r="AE43" s="107"/>
      <c r="AF43" s="443"/>
      <c r="AG43" s="443"/>
      <c r="AH43" s="443"/>
      <c r="AI43" s="5" t="s">
        <v>1437</v>
      </c>
      <c r="AJ43" s="5" t="str">
        <f ca="1">'GPlan-Translations'!C166</f>
        <v>Advaita Acarya - Aparec.</v>
      </c>
      <c r="AL43" s="87"/>
      <c r="AM43" s="109" t="s">
        <v>18</v>
      </c>
      <c r="AN43" s="107"/>
      <c r="AO43" s="443"/>
      <c r="AP43" s="443"/>
      <c r="AQ43" s="443"/>
      <c r="AR43" s="5" t="s">
        <v>1484</v>
      </c>
      <c r="AS43" s="5" t="str">
        <f ca="1">'GPlan-Translations'!C195</f>
        <v>Ratha Yatra</v>
      </c>
      <c r="AU43" s="87"/>
      <c r="AV43" s="110" t="s">
        <v>18</v>
      </c>
      <c r="AW43" s="107"/>
      <c r="AX43" s="443"/>
      <c r="AY43" s="443"/>
      <c r="AZ43" s="443"/>
      <c r="BA43" s="5" t="s">
        <v>1451</v>
      </c>
      <c r="BB43" s="5" t="str">
        <f ca="1">'GPlan-Translations'!C187</f>
        <v>Prabhupada - chega aos EUA</v>
      </c>
      <c r="BD43" s="87"/>
    </row>
    <row r="44" spans="1:61">
      <c r="A44" s="108"/>
      <c r="B44" s="710">
        <f t="shared" si="36"/>
        <v>0</v>
      </c>
      <c r="C44" s="710"/>
      <c r="D44" s="107" t="str">
        <f t="shared" ca="1" si="37"/>
        <v>Varaha Dvadasi</v>
      </c>
      <c r="J44" s="108"/>
      <c r="K44" s="710">
        <f t="shared" si="38"/>
        <v>0</v>
      </c>
      <c r="L44" s="710"/>
      <c r="M44" s="107" t="str">
        <f t="shared" ca="1" si="39"/>
        <v>Sanatana Gosvami - Des.</v>
      </c>
      <c r="S44" s="108"/>
      <c r="T44" s="710">
        <f t="shared" si="40"/>
        <v>0</v>
      </c>
      <c r="U44" s="710"/>
      <c r="V44" s="107" t="str">
        <f t="shared" ca="1" si="41"/>
        <v>Ramacandra Vijayotsava</v>
      </c>
      <c r="AC44" s="104"/>
      <c r="AE44" s="107"/>
      <c r="AF44" s="443"/>
      <c r="AG44" s="443"/>
      <c r="AH44" s="443"/>
      <c r="AI44" s="5" t="s">
        <v>1458</v>
      </c>
      <c r="AJ44" s="5" t="str">
        <f ca="1">'GPlan-Translations'!C210</f>
        <v>Varaha Dvadasi</v>
      </c>
      <c r="AL44" s="87"/>
      <c r="AM44" s="109" t="s">
        <v>18</v>
      </c>
      <c r="AN44" s="107"/>
      <c r="AO44" s="443"/>
      <c r="AP44" s="443"/>
      <c r="AQ44" s="443"/>
      <c r="AR44" s="5" t="s">
        <v>1436</v>
      </c>
      <c r="AS44" s="5" t="str">
        <f ca="1">'GPlan-Translations'!C197</f>
        <v>Sanatana Gosvami - Des.</v>
      </c>
      <c r="AU44" s="87"/>
      <c r="AV44" s="110" t="s">
        <v>18</v>
      </c>
      <c r="AW44" s="107"/>
      <c r="AX44" s="443"/>
      <c r="AY44" s="443"/>
      <c r="AZ44" s="443"/>
      <c r="BA44" s="5" t="s">
        <v>1478</v>
      </c>
      <c r="BB44" s="5" t="str">
        <f ca="1">'GPlan-Translations'!C194</f>
        <v>Ramacandra Vijayotsava</v>
      </c>
      <c r="BD44" s="87"/>
    </row>
    <row r="45" spans="1:61">
      <c r="A45" s="108" t="s">
        <v>11</v>
      </c>
      <c r="B45" s="710">
        <f t="shared" si="36"/>
        <v>0</v>
      </c>
      <c r="C45" s="710"/>
      <c r="D45" s="107" t="str">
        <f t="shared" ca="1" si="37"/>
        <v>Nityananda Trayodasi</v>
      </c>
      <c r="J45" s="108"/>
      <c r="K45" s="710">
        <f t="shared" si="38"/>
        <v>0</v>
      </c>
      <c r="L45" s="710"/>
      <c r="M45" s="107" t="str">
        <f t="shared" ca="1" si="39"/>
        <v>ISKCON - fundação em NY</v>
      </c>
      <c r="S45" s="108"/>
      <c r="T45" s="710">
        <f t="shared" si="40"/>
        <v>0</v>
      </c>
      <c r="U45" s="710"/>
      <c r="V45" s="107" t="str">
        <f t="shared" ca="1" si="41"/>
        <v>Raghunatha Bhatta G. - Des.</v>
      </c>
      <c r="AC45" s="104"/>
      <c r="AE45" s="107"/>
      <c r="AF45" s="443"/>
      <c r="AG45" s="443"/>
      <c r="AH45" s="443"/>
      <c r="AI45" s="5" t="s">
        <v>1447</v>
      </c>
      <c r="AJ45" s="5" t="str">
        <f ca="1">'GPlan-Translations'!C182</f>
        <v>Nityananda Trayodasi</v>
      </c>
      <c r="AL45" s="87"/>
      <c r="AM45" s="109" t="s">
        <v>18</v>
      </c>
      <c r="AN45" s="107"/>
      <c r="AO45" s="443"/>
      <c r="AP45" s="443"/>
      <c r="AQ45" s="443"/>
      <c r="AR45" s="5" t="s">
        <v>1430</v>
      </c>
      <c r="AS45" s="5" t="str">
        <f ca="1">'GPlan-Translations'!C178</f>
        <v>ISKCON - fundação em NY</v>
      </c>
      <c r="AU45" s="87"/>
      <c r="AV45" s="110" t="s">
        <v>18</v>
      </c>
      <c r="AW45" s="107"/>
      <c r="AX45" s="443"/>
      <c r="AY45" s="443"/>
      <c r="AZ45" s="443"/>
      <c r="BA45" s="5" t="s">
        <v>1434</v>
      </c>
      <c r="BB45" s="5" t="str">
        <f ca="1">'GPlan-Translations'!C191</f>
        <v>Raghunatha Bhatta G. - Des.</v>
      </c>
      <c r="BD45" s="87"/>
    </row>
    <row r="46" spans="1:61">
      <c r="A46" s="107"/>
      <c r="B46" s="710">
        <f t="shared" si="36"/>
        <v>0</v>
      </c>
      <c r="C46" s="710"/>
      <c r="D46" s="107" t="str">
        <f t="shared" ca="1" si="37"/>
        <v>Sri Krsna Madhura Utsava</v>
      </c>
      <c r="J46" s="108"/>
      <c r="K46" s="710">
        <f t="shared" si="38"/>
        <v>0</v>
      </c>
      <c r="L46" s="710"/>
      <c r="M46" s="107" t="str">
        <f t="shared" ca="1" si="39"/>
        <v>Jhulana Yatra começa</v>
      </c>
      <c r="S46" s="108"/>
      <c r="T46" s="710">
        <f t="shared" si="40"/>
        <v>0</v>
      </c>
      <c r="U46" s="710"/>
      <c r="V46" s="107" t="str">
        <f t="shared" ca="1" si="41"/>
        <v>Sri Krsna Saradiya Rasayatra</v>
      </c>
      <c r="AC46" s="104"/>
      <c r="AE46" s="107"/>
      <c r="AF46" s="443"/>
      <c r="AG46" s="443"/>
      <c r="AH46" s="443"/>
      <c r="AI46" s="5" t="s">
        <v>1486</v>
      </c>
      <c r="AJ46" s="5" t="str">
        <f ca="1">'GPlan-Translations'!C202</f>
        <v>Sri Krsna Madhura Utsava</v>
      </c>
      <c r="AL46" s="87"/>
      <c r="AM46" s="109" t="s">
        <v>18</v>
      </c>
      <c r="AN46" s="107"/>
      <c r="AO46" s="443"/>
      <c r="AP46" s="443"/>
      <c r="AQ46" s="443"/>
      <c r="AR46" s="5" t="s">
        <v>1444</v>
      </c>
      <c r="AS46" s="5" t="str">
        <f ca="1">'GPlan-Translations'!C179</f>
        <v>Jhulana Yatra começa</v>
      </c>
      <c r="AU46" s="87"/>
      <c r="AV46" s="110" t="s">
        <v>18</v>
      </c>
      <c r="AW46" s="107"/>
      <c r="AX46" s="443"/>
      <c r="AY46" s="443"/>
      <c r="AZ46" s="443"/>
      <c r="BA46" s="5" t="s">
        <v>1479</v>
      </c>
      <c r="BB46" s="5" t="str">
        <f ca="1">'GPlan-Translations'!C205</f>
        <v>Sri Krsna Saradiya Rasayatra</v>
      </c>
      <c r="BD46" s="87"/>
    </row>
    <row r="47" spans="1:61">
      <c r="A47" s="108"/>
      <c r="B47" s="710">
        <f t="shared" si="36"/>
        <v>0</v>
      </c>
      <c r="C47" s="710"/>
      <c r="D47" s="107" t="str">
        <f t="shared" ca="1" si="37"/>
        <v>Srila Bhaktisiddhanta - Ap.</v>
      </c>
      <c r="J47" s="108"/>
      <c r="K47" s="710">
        <f t="shared" si="38"/>
        <v>0</v>
      </c>
      <c r="L47" s="710"/>
      <c r="M47" s="107" t="str">
        <f t="shared" ca="1" si="39"/>
        <v>Rupa Gosvami - Desap.</v>
      </c>
      <c r="S47" s="108"/>
      <c r="T47" s="710">
        <f t="shared" si="40"/>
        <v>0</v>
      </c>
      <c r="U47" s="710"/>
      <c r="V47" s="107" t="str">
        <f t="shared" ca="1" si="41"/>
        <v>Radha Kunda - Aparecimento</v>
      </c>
      <c r="AA47" s="108"/>
      <c r="AC47" s="104"/>
      <c r="AE47" s="107"/>
      <c r="AF47" s="443"/>
      <c r="AG47" s="443"/>
      <c r="AH47" s="443"/>
      <c r="AI47" s="5" t="s">
        <v>1439</v>
      </c>
      <c r="AJ47" s="5" t="str">
        <f ca="1">'GPlan-Translations'!C169</f>
        <v>Srila Bhaktisiddhanta - Ap.</v>
      </c>
      <c r="AL47" s="87"/>
      <c r="AM47" s="109" t="s">
        <v>18</v>
      </c>
      <c r="AN47" s="107"/>
      <c r="AO47" s="443"/>
      <c r="AP47" s="443"/>
      <c r="AQ47" s="443"/>
      <c r="AR47" s="5" t="s">
        <v>1435</v>
      </c>
      <c r="AS47" s="5" t="str">
        <f ca="1">'GPlan-Translations'!C196</f>
        <v>Rupa Gosvami - Desap.</v>
      </c>
      <c r="AU47" s="87"/>
      <c r="AV47" s="110" t="s">
        <v>18</v>
      </c>
      <c r="AW47" s="107"/>
      <c r="AX47" s="443"/>
      <c r="AY47" s="443"/>
      <c r="AZ47" s="443"/>
      <c r="BA47" s="5" t="s">
        <v>1428</v>
      </c>
      <c r="BB47" s="5" t="str">
        <f ca="1">'GPlan-Translations'!C189</f>
        <v>Radha Kunda - Aparecimento</v>
      </c>
      <c r="BD47" s="87"/>
    </row>
    <row r="48" spans="1:61">
      <c r="A48" s="108" t="s">
        <v>11</v>
      </c>
      <c r="B48" s="710">
        <f t="shared" si="36"/>
        <v>0</v>
      </c>
      <c r="C48" s="710"/>
      <c r="D48" s="107" t="str">
        <f t="shared" ca="1" si="37"/>
        <v>Gaura Purnima</v>
      </c>
      <c r="J48" s="108" t="s">
        <v>11</v>
      </c>
      <c r="K48" s="710">
        <f t="shared" si="38"/>
        <v>0</v>
      </c>
      <c r="L48" s="710"/>
      <c r="M48" s="107" t="str">
        <f t="shared" ca="1" si="39"/>
        <v>Senhor Balarama - Aparec.</v>
      </c>
      <c r="S48" s="108"/>
      <c r="T48" s="710">
        <f>IFERROR(AX48,"")</f>
        <v>0</v>
      </c>
      <c r="U48" s="710"/>
      <c r="V48" s="107" t="str">
        <f t="shared" ca="1" si="41"/>
        <v>Govardhana Puja</v>
      </c>
      <c r="AC48" s="104"/>
      <c r="AE48" s="107"/>
      <c r="AF48" s="443"/>
      <c r="AG48" s="443"/>
      <c r="AH48" s="443"/>
      <c r="AI48" s="5" t="s">
        <v>1441</v>
      </c>
      <c r="AJ48" s="5" t="str">
        <f ca="1">'GPlan-Translations'!C171</f>
        <v>Gaura Purnima</v>
      </c>
      <c r="AL48" s="87"/>
      <c r="AM48" s="109" t="s">
        <v>18</v>
      </c>
      <c r="AN48" s="107"/>
      <c r="AO48" s="443"/>
      <c r="AP48" s="443"/>
      <c r="AQ48" s="443"/>
      <c r="AR48" s="5" t="s">
        <v>1438</v>
      </c>
      <c r="AS48" s="5" t="str">
        <f ca="1">'GPlan-Translations'!C167</f>
        <v>Senhor Balarama - Aparec.</v>
      </c>
      <c r="AU48" s="87"/>
      <c r="AV48" s="110" t="s">
        <v>18</v>
      </c>
      <c r="AW48" s="107"/>
      <c r="AX48" s="443"/>
      <c r="AY48" s="443"/>
      <c r="AZ48" s="443"/>
      <c r="BA48" s="5" t="s">
        <v>1480</v>
      </c>
      <c r="BB48" s="5" t="str">
        <f ca="1">'GPlan-Translations'!C176</f>
        <v>Govardhana Puja</v>
      </c>
      <c r="BD48" s="87"/>
    </row>
    <row r="49" spans="1:56">
      <c r="A49" s="108"/>
      <c r="B49" s="710">
        <f t="shared" si="36"/>
        <v>0</v>
      </c>
      <c r="C49" s="710"/>
      <c r="D49" s="107" t="str">
        <f t="shared" ca="1" si="37"/>
        <v>Srivasa Pandita - Aparec.</v>
      </c>
      <c r="J49" s="108"/>
      <c r="K49" s="710">
        <f t="shared" si="38"/>
        <v>0</v>
      </c>
      <c r="L49" s="710"/>
      <c r="M49" s="107" t="str">
        <f t="shared" ca="1" si="39"/>
        <v>Prabhupada - ida para os EUA</v>
      </c>
      <c r="S49" s="108"/>
      <c r="T49" s="710">
        <f>IFERROR(AX49,"")</f>
        <v>0</v>
      </c>
      <c r="U49" s="710"/>
      <c r="V49" s="107" t="str">
        <f t="shared" ca="1" si="41"/>
        <v>Dipa dana, Dipavali</v>
      </c>
      <c r="AC49" s="104"/>
      <c r="AE49" s="107"/>
      <c r="AF49" s="443"/>
      <c r="AG49" s="443"/>
      <c r="AH49" s="443"/>
      <c r="AI49" s="5" t="s">
        <v>1457</v>
      </c>
      <c r="AJ49" s="5" t="str">
        <f ca="1">'GPlan-Translations'!C206</f>
        <v>Srivasa Pandita - Aparec.</v>
      </c>
      <c r="AL49" s="87"/>
      <c r="AM49" s="109" t="s">
        <v>18</v>
      </c>
      <c r="AN49" s="107"/>
      <c r="AO49" s="443"/>
      <c r="AP49" s="443"/>
      <c r="AQ49" s="443"/>
      <c r="AR49" s="5" t="s">
        <v>1450</v>
      </c>
      <c r="AS49" s="5" t="str">
        <f ca="1">'GPlan-Translations'!C188</f>
        <v>Prabhupada - ida para os EUA</v>
      </c>
      <c r="AU49" s="87"/>
      <c r="AV49" s="110" t="s">
        <v>18</v>
      </c>
      <c r="AW49" s="107"/>
      <c r="AX49" s="443"/>
      <c r="AY49" s="443"/>
      <c r="AZ49" s="443"/>
      <c r="BA49" s="5" t="s">
        <v>1481</v>
      </c>
      <c r="BB49" s="5" t="str">
        <f ca="1">'GPlan-Translations'!C172</f>
        <v>Dipa dana, Dipavali</v>
      </c>
      <c r="BD49" s="87"/>
    </row>
    <row r="50" spans="1:56">
      <c r="A50" s="108" t="s">
        <v>11</v>
      </c>
      <c r="B50" s="710">
        <f t="shared" si="36"/>
        <v>0</v>
      </c>
      <c r="C50" s="710"/>
      <c r="D50" s="107" t="str">
        <f t="shared" ca="1" si="37"/>
        <v>Rama Navami</v>
      </c>
      <c r="J50" s="108" t="s">
        <v>11</v>
      </c>
      <c r="K50" s="710">
        <f t="shared" si="38"/>
        <v>0</v>
      </c>
      <c r="L50" s="710"/>
      <c r="M50" s="107" t="str">
        <f t="shared" ca="1" si="39"/>
        <v>Sri Krsna Janmastami</v>
      </c>
      <c r="S50" s="108" t="s">
        <v>11</v>
      </c>
      <c r="T50" s="710">
        <f t="shared" si="40"/>
        <v>0</v>
      </c>
      <c r="U50" s="710"/>
      <c r="V50" s="107" t="str">
        <f t="shared" ca="1" si="41"/>
        <v>Srila Prabhupada - Desap.</v>
      </c>
      <c r="AB50" s="107"/>
      <c r="AC50" s="104"/>
      <c r="AE50" s="107"/>
      <c r="AF50" s="443"/>
      <c r="AG50" s="443"/>
      <c r="AH50" s="443"/>
      <c r="AI50" s="5" t="s">
        <v>1454</v>
      </c>
      <c r="AJ50" s="5" t="str">
        <f ca="1">'GPlan-Translations'!C193</f>
        <v>Rama Navami</v>
      </c>
      <c r="AM50" s="109" t="s">
        <v>18</v>
      </c>
      <c r="AN50" s="107"/>
      <c r="AO50" s="443"/>
      <c r="AP50" s="443"/>
      <c r="AQ50" s="443"/>
      <c r="AR50" s="5" t="s">
        <v>1446</v>
      </c>
      <c r="AS50" s="5" t="str">
        <f ca="1">'GPlan-Translations'!C181</f>
        <v>Sri Krsna Janmastami</v>
      </c>
      <c r="AV50" s="110" t="s">
        <v>18</v>
      </c>
      <c r="AW50" s="107"/>
      <c r="AX50" s="443"/>
      <c r="AY50" s="443"/>
      <c r="AZ50" s="443"/>
      <c r="BA50" s="5" t="s">
        <v>1433</v>
      </c>
      <c r="BB50" s="5" t="str">
        <f ca="1">'GPlan-Translations'!C185</f>
        <v>Srila Prabhupada - Desap.</v>
      </c>
    </row>
    <row r="51" spans="1:56">
      <c r="A51" s="108"/>
      <c r="B51" s="710">
        <f t="shared" si="36"/>
        <v>0</v>
      </c>
      <c r="C51" s="710"/>
      <c r="D51" s="107" t="str">
        <f t="shared" ca="1" si="37"/>
        <v>Sri Balarama Rasayatra</v>
      </c>
      <c r="J51" s="108" t="s">
        <v>11</v>
      </c>
      <c r="K51" s="710">
        <f t="shared" si="38"/>
        <v>0</v>
      </c>
      <c r="L51" s="710"/>
      <c r="M51" s="107" t="str">
        <f t="shared" ca="1" si="39"/>
        <v>Srila Prabhupada - Aparec.</v>
      </c>
      <c r="S51" s="108" t="s">
        <v>11</v>
      </c>
      <c r="T51" s="710">
        <f t="shared" si="40"/>
        <v>0</v>
      </c>
      <c r="U51" s="710"/>
      <c r="V51" s="107" t="str">
        <f t="shared" ca="1" si="41"/>
        <v>Srila Gaura Kisora - Desap.</v>
      </c>
      <c r="AA51" s="108"/>
      <c r="AB51" s="107"/>
      <c r="AC51" s="104"/>
      <c r="AE51" s="107"/>
      <c r="AF51" s="443"/>
      <c r="AG51" s="443"/>
      <c r="AH51" s="443"/>
      <c r="AI51" s="5" t="s">
        <v>1487</v>
      </c>
      <c r="AJ51" s="5" t="str">
        <f ca="1">'GPlan-Translations'!C201</f>
        <v>Sri Balarama Rasayatra</v>
      </c>
      <c r="AM51" s="109" t="s">
        <v>18</v>
      </c>
      <c r="AN51" s="107"/>
      <c r="AO51" s="443"/>
      <c r="AP51" s="443"/>
      <c r="AQ51" s="443"/>
      <c r="AR51" s="5" t="s">
        <v>1449</v>
      </c>
      <c r="AS51" s="5" t="str">
        <f ca="1">'GPlan-Translations'!C184</f>
        <v>Srila Prabhupada - Aparec.</v>
      </c>
      <c r="AV51" s="110" t="s">
        <v>18</v>
      </c>
      <c r="AW51" s="107"/>
      <c r="AX51" s="443"/>
      <c r="AY51" s="443"/>
      <c r="AZ51" s="443"/>
      <c r="BA51" s="5" t="s">
        <v>1432</v>
      </c>
      <c r="BB51" s="5" t="str">
        <f ca="1">'GPlan-Translations'!C174</f>
        <v>Srila Gaura Kisora - Desap.</v>
      </c>
    </row>
    <row r="52" spans="1:56">
      <c r="A52" s="108"/>
      <c r="B52" s="710">
        <f t="shared" si="36"/>
        <v>0</v>
      </c>
      <c r="C52" s="710"/>
      <c r="D52" s="107" t="str">
        <f t="shared" ca="1" si="37"/>
        <v>Gadadhara Pandita - Ap.</v>
      </c>
      <c r="J52" s="108"/>
      <c r="K52" s="710">
        <f t="shared" si="38"/>
        <v>0</v>
      </c>
      <c r="L52" s="710"/>
      <c r="M52" s="107" t="str">
        <f t="shared" ca="1" si="39"/>
        <v>Sita Thakurani(Sri Advaita)-Ap.</v>
      </c>
      <c r="S52" s="108"/>
      <c r="T52" s="710">
        <f t="shared" si="40"/>
        <v>0</v>
      </c>
      <c r="U52" s="710"/>
      <c r="V52" s="107" t="str">
        <f t="shared" ca="1" si="41"/>
        <v>Sri Krsna Rasayatra</v>
      </c>
      <c r="AC52" s="104"/>
      <c r="AE52" s="107"/>
      <c r="AF52" s="443"/>
      <c r="AG52" s="443"/>
      <c r="AH52" s="443"/>
      <c r="AI52" s="5" t="s">
        <v>1442</v>
      </c>
      <c r="AJ52" s="5" t="str">
        <f ca="1">'GPlan-Translations'!C173</f>
        <v>Gadadhara Pandita - Ap.</v>
      </c>
      <c r="AM52" s="109" t="s">
        <v>18</v>
      </c>
      <c r="AN52" s="107"/>
      <c r="AO52" s="443"/>
      <c r="AP52" s="443"/>
      <c r="AQ52" s="443"/>
      <c r="AR52" s="5" t="s">
        <v>1456</v>
      </c>
      <c r="AS52" s="5" t="str">
        <f ca="1">'GPlan-Translations'!C199</f>
        <v>Sita Thakurani(Sri Advaita)-Ap.</v>
      </c>
      <c r="AV52" s="110" t="s">
        <v>18</v>
      </c>
      <c r="AW52" s="107"/>
      <c r="AX52" s="443"/>
      <c r="AY52" s="443"/>
      <c r="AZ52" s="443"/>
      <c r="BA52" s="5" t="s">
        <v>1482</v>
      </c>
      <c r="BB52" s="5" t="str">
        <f ca="1">'GPlan-Translations'!C204</f>
        <v>Sri Krsna Rasayatra</v>
      </c>
    </row>
    <row r="53" spans="1:56">
      <c r="A53" s="108"/>
      <c r="B53" s="710">
        <f t="shared" si="36"/>
        <v>0</v>
      </c>
      <c r="C53" s="710"/>
      <c r="D53" s="107" t="str">
        <f t="shared" ca="1" si="37"/>
        <v>Sita Devi (Sri Rama) - Ap.</v>
      </c>
      <c r="J53" s="108"/>
      <c r="K53" s="710">
        <f t="shared" si="38"/>
        <v>0</v>
      </c>
      <c r="L53" s="710"/>
      <c r="M53" s="107" t="str">
        <f t="shared" ca="1" si="39"/>
        <v>Radhastami</v>
      </c>
      <c r="S53" s="108"/>
      <c r="T53" s="710">
        <f t="shared" si="40"/>
        <v>0</v>
      </c>
      <c r="U53" s="710"/>
      <c r="V53" s="107" t="str">
        <f t="shared" ca="1" si="41"/>
        <v>Tulasi-Saligrama Vivaha</v>
      </c>
      <c r="AC53" s="104"/>
      <c r="AE53" s="107"/>
      <c r="AF53" s="443"/>
      <c r="AG53" s="443"/>
      <c r="AH53" s="443"/>
      <c r="AI53" s="5" t="s">
        <v>1455</v>
      </c>
      <c r="AJ53" s="5" t="str">
        <f ca="1">'GPlan-Translations'!C198</f>
        <v>Sita Devi (Sri Rama) - Ap.</v>
      </c>
      <c r="AM53" s="109" t="s">
        <v>18</v>
      </c>
      <c r="AN53" s="107"/>
      <c r="AO53" s="443"/>
      <c r="AP53" s="443"/>
      <c r="AQ53" s="443"/>
      <c r="AR53" s="5" t="s">
        <v>1452</v>
      </c>
      <c r="AS53" s="5" t="str">
        <f ca="1">'GPlan-Translations'!C190</f>
        <v>Radhastami</v>
      </c>
      <c r="AV53" s="110" t="s">
        <v>18</v>
      </c>
      <c r="AW53" s="107"/>
      <c r="AX53" s="443"/>
      <c r="AY53" s="443"/>
      <c r="AZ53" s="443"/>
      <c r="BA53" s="5" t="s">
        <v>1459</v>
      </c>
      <c r="BB53" s="5" t="str">
        <f ca="1">'GPlan-Translations'!C208</f>
        <v>Tulasi-Saligrama Vivaha</v>
      </c>
    </row>
    <row r="54" spans="1:56">
      <c r="A54" s="108" t="s">
        <v>11</v>
      </c>
      <c r="B54" s="710">
        <f t="shared" si="36"/>
        <v>0</v>
      </c>
      <c r="C54" s="710"/>
      <c r="D54" s="107" t="str">
        <f t="shared" ca="1" si="37"/>
        <v>Nrsimha Caturdasi</v>
      </c>
      <c r="J54" s="108"/>
      <c r="K54" s="710">
        <f t="shared" si="38"/>
        <v>0</v>
      </c>
      <c r="L54" s="710"/>
      <c r="M54" s="107" t="str">
        <f t="shared" ca="1" si="39"/>
        <v>Sri Vamana Dvadasi</v>
      </c>
      <c r="S54" s="108"/>
      <c r="T54" s="710">
        <f t="shared" si="40"/>
        <v>0</v>
      </c>
      <c r="U54" s="710"/>
      <c r="V54" s="107" t="str">
        <f t="shared" ca="1" si="41"/>
        <v>Bhagavad-gita - Advento</v>
      </c>
      <c r="AC54" s="104"/>
      <c r="AE54" s="107"/>
      <c r="AF54" s="443"/>
      <c r="AG54" s="443"/>
      <c r="AH54" s="443"/>
      <c r="AI54" s="5" t="s">
        <v>1448</v>
      </c>
      <c r="AJ54" s="5" t="str">
        <f ca="1">'GPlan-Translations'!C183</f>
        <v>Nrsimha Caturdasi</v>
      </c>
      <c r="AM54" s="109" t="s">
        <v>18</v>
      </c>
      <c r="AN54" s="107"/>
      <c r="AO54" s="443"/>
      <c r="AP54" s="443"/>
      <c r="AQ54" s="443"/>
      <c r="AR54" s="5" t="s">
        <v>1485</v>
      </c>
      <c r="AS54" s="5" t="str">
        <f ca="1">'GPlan-Translations'!C209</f>
        <v>Sri Vamana Dvadasi</v>
      </c>
      <c r="AV54" s="110" t="s">
        <v>18</v>
      </c>
      <c r="AW54" s="107"/>
      <c r="AX54" s="443"/>
      <c r="AY54" s="443"/>
      <c r="AZ54" s="443"/>
      <c r="BA54" s="5" t="s">
        <v>1429</v>
      </c>
      <c r="BB54" s="5" t="str">
        <f ca="1">'GPlan-Translations'!C168</f>
        <v>Bhagavad-gita - Advento</v>
      </c>
    </row>
    <row r="55" spans="1:56"/>
  </sheetData>
  <mergeCells count="62">
    <mergeCell ref="B54:C54"/>
    <mergeCell ref="K54:L54"/>
    <mergeCell ref="T54:U54"/>
    <mergeCell ref="B52:C52"/>
    <mergeCell ref="K52:L52"/>
    <mergeCell ref="T52:U52"/>
    <mergeCell ref="B53:C53"/>
    <mergeCell ref="K53:L53"/>
    <mergeCell ref="T53:U53"/>
    <mergeCell ref="B50:C50"/>
    <mergeCell ref="K50:L50"/>
    <mergeCell ref="T50:U50"/>
    <mergeCell ref="B51:C51"/>
    <mergeCell ref="K51:L51"/>
    <mergeCell ref="T51:U51"/>
    <mergeCell ref="B48:C48"/>
    <mergeCell ref="K48:L48"/>
    <mergeCell ref="T49:U49"/>
    <mergeCell ref="B49:C49"/>
    <mergeCell ref="K49:L49"/>
    <mergeCell ref="T48:U48"/>
    <mergeCell ref="B46:C46"/>
    <mergeCell ref="K46:L46"/>
    <mergeCell ref="T46:U46"/>
    <mergeCell ref="B47:C47"/>
    <mergeCell ref="K47:L47"/>
    <mergeCell ref="T47:U47"/>
    <mergeCell ref="B44:C44"/>
    <mergeCell ref="K44:L44"/>
    <mergeCell ref="T44:U44"/>
    <mergeCell ref="B45:C45"/>
    <mergeCell ref="K45:L45"/>
    <mergeCell ref="T45:U45"/>
    <mergeCell ref="B43:C43"/>
    <mergeCell ref="K43:L43"/>
    <mergeCell ref="T43:U43"/>
    <mergeCell ref="B41:C41"/>
    <mergeCell ref="K41:L41"/>
    <mergeCell ref="T41:U41"/>
    <mergeCell ref="B42:C42"/>
    <mergeCell ref="K42:L42"/>
    <mergeCell ref="T42:U42"/>
    <mergeCell ref="X37:AA37"/>
    <mergeCell ref="X19:AA19"/>
    <mergeCell ref="U21:AA21"/>
    <mergeCell ref="X28:AA28"/>
    <mergeCell ref="B40:C40"/>
    <mergeCell ref="K40:L40"/>
    <mergeCell ref="T40:U40"/>
    <mergeCell ref="U1:AA1"/>
    <mergeCell ref="X10:AA10"/>
    <mergeCell ref="C30:I30"/>
    <mergeCell ref="L30:R30"/>
    <mergeCell ref="U30:AA30"/>
    <mergeCell ref="C21:I21"/>
    <mergeCell ref="L21:R21"/>
    <mergeCell ref="C12:I12"/>
    <mergeCell ref="L12:R12"/>
    <mergeCell ref="U12:AA12"/>
    <mergeCell ref="C3:I3"/>
    <mergeCell ref="L3:R3"/>
    <mergeCell ref="U3:AA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showRowColHeader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'GPlan-Translations'!C96</f>
        <v>FERIADOS, COMEMORAÇÕES E ANIVERSÁRIOS</v>
      </c>
      <c r="E1" s="49"/>
      <c r="F1" s="47"/>
      <c r="G1" s="47">
        <f>Calendar!U1</f>
        <v>2020</v>
      </c>
      <c r="H1" s="48"/>
    </row>
    <row r="2" spans="2:8" ht="18">
      <c r="B2" s="51" t="str">
        <f ca="1">'GPlan-Translations'!C103</f>
        <v>Dia</v>
      </c>
      <c r="C2" s="51" t="str">
        <f ca="1">'GPlan-Translations'!C104</f>
        <v>Mês</v>
      </c>
      <c r="D2" s="51" t="str">
        <f ca="1">'GPlan-Translations'!C105</f>
        <v>Data</v>
      </c>
      <c r="E2" s="51" t="str">
        <f ca="1">'GPlan-Translations'!C106</f>
        <v>Nome</v>
      </c>
      <c r="F2" s="52" t="str">
        <f ca="1">'GPlan-Translations'!C107</f>
        <v>Dia Sem.</v>
      </c>
      <c r="G2" s="52" t="str">
        <f ca="1">'GPlan-Translations'!C108</f>
        <v>Tipo</v>
      </c>
      <c r="H2" s="121" t="s">
        <v>18</v>
      </c>
    </row>
    <row r="3" spans="2:8" ht="18">
      <c r="B3" s="54"/>
      <c r="C3" s="55"/>
      <c r="D3" s="54" t="str">
        <f ca="1">'GPlan-Translations'!C98</f>
        <v>FIXOS</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'GPlan-Translations'!C99</f>
        <v>MÓVEIS COM A PÁSCOA</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'GPlan-Translations'!C100</f>
        <v>MÓVEIS - CERTO DIA DA SEMANA DE CERTO MÊS</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'GPlan-Translations'!C101</f>
        <v>ESTAÇÕES DO ANO</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5BF7-7883-405A-979D-543B6B4CC68B}">
  <sheetPr codeName="wksLifePurpose">
    <pageSetUpPr fitToPage="1"/>
  </sheetPr>
  <dimension ref="A1:CW79"/>
  <sheetViews>
    <sheetView showGridLines="0" showRowColHeaders="0" zoomScaleNormal="100" workbookViewId="0"/>
  </sheetViews>
  <sheetFormatPr defaultColWidth="9.140625" defaultRowHeight="0" customHeight="1" zeroHeight="1"/>
  <cols>
    <col min="1" max="1" width="2.85546875" customWidth="1"/>
    <col min="2" max="6" width="2.85546875" style="5" customWidth="1"/>
    <col min="7" max="30" width="2.85546875" customWidth="1"/>
    <col min="31" max="33" width="2.85546875" style="5" customWidth="1"/>
    <col min="34" max="34" width="11.28515625" style="5" customWidth="1"/>
    <col min="35" max="40" width="2.85546875" style="5" customWidth="1"/>
    <col min="41" max="64" width="2.85546875" customWidth="1"/>
    <col min="65" max="67" width="2.85546875" style="5" customWidth="1"/>
    <col min="68" max="68" width="11.28515625" style="5" customWidth="1"/>
    <col min="69" max="74" width="2.85546875" style="5" customWidth="1"/>
    <col min="75" max="98" width="2.85546875" customWidth="1"/>
    <col min="99" max="101" width="2.85546875" style="5" customWidth="1"/>
    <col min="102" max="102" width="11.28515625" style="5" customWidth="1"/>
    <col min="103" max="103" width="2.85546875" style="5" customWidth="1"/>
    <col min="104" max="16384" width="9.140625" style="5"/>
  </cols>
  <sheetData>
    <row r="1" spans="2:101" ht="19.5">
      <c r="B1" s="293"/>
      <c r="C1" s="293"/>
      <c r="D1" s="293"/>
      <c r="E1" s="293"/>
      <c r="F1" s="293"/>
      <c r="AE1" s="296"/>
      <c r="AF1"/>
      <c r="AG1" s="33"/>
      <c r="AJ1" s="293"/>
      <c r="AK1" s="293"/>
      <c r="AL1" s="293"/>
      <c r="AM1" s="293"/>
      <c r="AN1" s="293"/>
      <c r="BM1" s="296"/>
      <c r="BN1"/>
      <c r="BO1" s="33"/>
      <c r="BR1" s="293"/>
      <c r="BS1" s="293"/>
      <c r="BT1" s="293"/>
      <c r="BU1" s="293"/>
      <c r="BV1" s="293"/>
      <c r="CU1" s="296"/>
      <c r="CV1"/>
      <c r="CW1" s="33"/>
    </row>
    <row r="2" spans="2:101" ht="24.75">
      <c r="B2" s="507" t="s">
        <v>1973</v>
      </c>
      <c r="C2" s="507"/>
      <c r="D2" s="507"/>
      <c r="E2" s="507"/>
      <c r="F2" s="507"/>
      <c r="AE2" s="298"/>
      <c r="AF2" s="298"/>
      <c r="AG2" s="299"/>
      <c r="AJ2" s="507" t="s">
        <v>1975</v>
      </c>
      <c r="AK2" s="507"/>
      <c r="AL2" s="507"/>
      <c r="AM2" s="507"/>
      <c r="AN2" s="507"/>
      <c r="BM2" s="298"/>
      <c r="BN2" s="298"/>
      <c r="BO2" s="299"/>
      <c r="BR2" s="562" t="s">
        <v>1974</v>
      </c>
      <c r="BS2" s="507"/>
      <c r="BT2" s="507"/>
      <c r="BU2" s="507"/>
      <c r="BV2" s="507"/>
      <c r="CU2" s="298"/>
      <c r="CV2" s="298"/>
      <c r="CW2" s="299"/>
    </row>
    <row r="3" spans="2:101" ht="18">
      <c r="B3" s="508"/>
      <c r="C3" s="508"/>
      <c r="D3" s="508"/>
      <c r="E3" s="508"/>
      <c r="F3" s="508"/>
      <c r="AE3" s="508"/>
      <c r="AF3" s="508"/>
      <c r="AG3" s="508"/>
      <c r="AJ3" s="508"/>
      <c r="AK3" s="508"/>
      <c r="AL3" s="508"/>
      <c r="AM3" s="508"/>
      <c r="AN3" s="508"/>
      <c r="BM3" s="508"/>
      <c r="BN3" s="508"/>
      <c r="BO3" s="508"/>
      <c r="BR3" s="508"/>
      <c r="BS3" s="508"/>
      <c r="BT3" s="508"/>
      <c r="BU3" s="508"/>
      <c r="BV3" s="508"/>
      <c r="CU3" s="508"/>
      <c r="CV3" s="508"/>
      <c r="CW3" s="508"/>
    </row>
    <row r="4" spans="2:101" ht="18">
      <c r="B4" s="508"/>
      <c r="C4" s="508"/>
      <c r="D4" s="508"/>
      <c r="E4" s="508"/>
      <c r="F4" s="508"/>
      <c r="AE4" s="508"/>
      <c r="AF4" s="508"/>
      <c r="AG4" s="508"/>
      <c r="AJ4" s="508"/>
      <c r="AK4" s="508"/>
      <c r="AL4" s="508"/>
      <c r="AM4" s="508"/>
      <c r="AN4" s="508"/>
      <c r="BM4" s="508"/>
      <c r="BN4" s="508"/>
      <c r="BO4" s="508"/>
      <c r="BR4" s="508"/>
      <c r="BS4" s="508"/>
      <c r="BT4" s="508"/>
      <c r="BU4" s="508"/>
      <c r="BV4" s="508"/>
      <c r="CU4" s="508"/>
      <c r="CV4" s="508"/>
      <c r="CW4" s="508"/>
    </row>
    <row r="5" spans="2:101" ht="18">
      <c r="B5" s="508"/>
      <c r="C5" s="508"/>
      <c r="D5" s="508"/>
      <c r="E5" s="508"/>
      <c r="F5" s="508"/>
      <c r="AE5" s="508"/>
      <c r="AF5" s="508"/>
      <c r="AG5" s="508"/>
      <c r="AJ5" s="508"/>
      <c r="AK5" s="508"/>
      <c r="AL5" s="508"/>
      <c r="AM5" s="508"/>
      <c r="AN5" s="508"/>
      <c r="BM5" s="508"/>
      <c r="BN5" s="508"/>
      <c r="BO5" s="508"/>
      <c r="BR5" s="508"/>
      <c r="BS5" s="508"/>
      <c r="BT5" s="508"/>
      <c r="BU5" s="508"/>
      <c r="BV5" s="508"/>
      <c r="CU5" s="508"/>
      <c r="CV5" s="508"/>
      <c r="CW5" s="508"/>
    </row>
    <row r="6" spans="2:101" ht="18">
      <c r="B6" s="508"/>
      <c r="C6" s="508"/>
      <c r="D6" s="508"/>
      <c r="E6" s="508"/>
      <c r="F6" s="508"/>
      <c r="AE6" s="508"/>
      <c r="AF6" s="508"/>
      <c r="AG6" s="508"/>
      <c r="AJ6" s="508"/>
      <c r="AK6" s="508"/>
      <c r="AL6" s="508"/>
      <c r="AM6" s="508"/>
      <c r="AN6" s="508"/>
      <c r="BM6" s="508"/>
      <c r="BN6" s="508"/>
      <c r="BO6" s="508"/>
      <c r="BR6" s="508"/>
      <c r="BS6" s="508"/>
      <c r="BT6" s="508"/>
      <c r="BU6" s="508"/>
      <c r="BV6" s="508"/>
      <c r="CU6" s="508"/>
      <c r="CV6" s="508"/>
      <c r="CW6" s="508"/>
    </row>
    <row r="7" spans="2:101" ht="18" customHeight="1">
      <c r="B7" s="508"/>
      <c r="C7" s="508"/>
      <c r="D7" s="508"/>
      <c r="E7" s="508"/>
      <c r="F7" s="508"/>
      <c r="AE7" s="508"/>
      <c r="AF7" s="508"/>
      <c r="AG7" s="508"/>
      <c r="AJ7" s="508"/>
      <c r="AK7" s="508"/>
      <c r="AL7" s="508"/>
      <c r="AM7" s="508"/>
      <c r="AN7" s="508"/>
      <c r="BM7" s="508"/>
      <c r="BN7" s="508"/>
      <c r="BO7" s="508"/>
      <c r="BR7" s="508"/>
      <c r="BS7" s="508"/>
      <c r="BT7" s="508"/>
      <c r="BU7" s="508"/>
      <c r="BV7" s="508"/>
      <c r="CU7" s="508"/>
      <c r="CV7" s="508"/>
      <c r="CW7" s="508"/>
    </row>
    <row r="8" spans="2:101" ht="18" customHeight="1">
      <c r="B8" s="508"/>
      <c r="C8" s="508"/>
      <c r="D8" s="508"/>
      <c r="E8" s="508"/>
      <c r="F8" s="508"/>
      <c r="AE8" s="508"/>
      <c r="AF8" s="508"/>
      <c r="AG8" s="508"/>
      <c r="AJ8" s="508"/>
      <c r="AK8" s="508"/>
      <c r="AL8" s="508"/>
      <c r="AM8" s="508"/>
      <c r="AN8" s="508"/>
      <c r="BM8" s="508"/>
      <c r="BN8" s="508"/>
      <c r="BO8" s="508"/>
      <c r="BR8" s="508"/>
      <c r="BS8" s="508"/>
      <c r="BT8" s="508"/>
      <c r="BU8" s="508"/>
      <c r="BV8" s="508"/>
      <c r="CU8" s="508"/>
      <c r="CV8" s="508"/>
      <c r="CW8" s="508"/>
    </row>
    <row r="9" spans="2:101" ht="18" customHeight="1">
      <c r="B9" s="508"/>
      <c r="C9" s="508"/>
      <c r="D9" s="508"/>
      <c r="E9" s="508"/>
      <c r="F9" s="508"/>
      <c r="AE9" s="508"/>
      <c r="AF9" s="508"/>
      <c r="AG9" s="508"/>
      <c r="AJ9" s="508"/>
      <c r="AK9" s="508"/>
      <c r="AL9" s="508"/>
      <c r="AM9" s="508"/>
      <c r="AN9" s="508"/>
      <c r="BM9" s="508"/>
      <c r="BN9" s="508"/>
      <c r="BO9" s="508"/>
      <c r="BR9" s="508"/>
      <c r="BS9" s="508"/>
      <c r="BT9" s="508"/>
      <c r="BU9" s="508"/>
      <c r="BV9" s="508"/>
      <c r="CU9" s="508"/>
      <c r="CV9" s="508"/>
      <c r="CW9" s="508"/>
    </row>
    <row r="10" spans="2:101" ht="18" customHeight="1">
      <c r="B10" s="508"/>
      <c r="C10" s="508"/>
      <c r="D10" s="508"/>
      <c r="E10" s="508"/>
      <c r="F10" s="508"/>
      <c r="AE10" s="508"/>
      <c r="AF10" s="508"/>
      <c r="AG10" s="508"/>
      <c r="AJ10" s="508"/>
      <c r="AK10" s="508"/>
      <c r="AL10" s="508"/>
      <c r="AM10" s="508"/>
      <c r="AN10" s="508"/>
      <c r="BM10" s="508"/>
      <c r="BN10" s="508"/>
      <c r="BO10" s="508"/>
      <c r="BR10" s="508"/>
      <c r="BS10" s="508"/>
      <c r="BT10" s="508"/>
      <c r="BU10" s="508"/>
      <c r="BV10" s="508"/>
      <c r="CU10" s="508"/>
      <c r="CV10" s="508"/>
      <c r="CW10" s="508"/>
    </row>
    <row r="11" spans="2:101" ht="18">
      <c r="B11" s="508"/>
      <c r="C11" s="508"/>
      <c r="D11" s="508"/>
      <c r="E11" s="508"/>
      <c r="F11" s="508"/>
      <c r="AE11" s="508"/>
      <c r="AF11" s="508"/>
      <c r="AG11" s="508"/>
      <c r="AJ11" s="508"/>
      <c r="AK11" s="508"/>
      <c r="AL11" s="508"/>
      <c r="AM11" s="508"/>
      <c r="AN11" s="508"/>
      <c r="BM11" s="508"/>
      <c r="BN11" s="508"/>
      <c r="BO11" s="508"/>
      <c r="BR11" s="508"/>
      <c r="BS11" s="508"/>
      <c r="BT11" s="508"/>
      <c r="BU11" s="508"/>
      <c r="BV11" s="508"/>
      <c r="CU11" s="508"/>
      <c r="CV11" s="508"/>
      <c r="CW11" s="508"/>
    </row>
    <row r="12" spans="2:101" ht="18" customHeight="1">
      <c r="B12" s="508"/>
      <c r="C12" s="508"/>
      <c r="D12" s="508"/>
      <c r="E12" s="508"/>
      <c r="F12" s="508"/>
      <c r="AE12" s="508"/>
      <c r="AF12" s="508"/>
      <c r="AG12" s="508"/>
      <c r="AJ12" s="508"/>
      <c r="AK12" s="508"/>
      <c r="AL12" s="508"/>
      <c r="AM12" s="508"/>
      <c r="AN12" s="508"/>
      <c r="BM12" s="508"/>
      <c r="BN12" s="508"/>
      <c r="BO12" s="508"/>
      <c r="BR12" s="508"/>
      <c r="BS12" s="508"/>
      <c r="BT12" s="508"/>
      <c r="BU12" s="508"/>
      <c r="BV12" s="508"/>
      <c r="CU12" s="508"/>
      <c r="CV12" s="508"/>
      <c r="CW12" s="508"/>
    </row>
    <row r="13" spans="2:101" ht="18">
      <c r="B13" s="508"/>
      <c r="C13" s="508"/>
      <c r="D13" s="508"/>
      <c r="E13" s="508"/>
      <c r="F13" s="508"/>
      <c r="AE13" s="508"/>
      <c r="AF13" s="508"/>
      <c r="AG13" s="508"/>
      <c r="AJ13" s="508"/>
      <c r="AK13" s="508"/>
      <c r="AL13" s="508"/>
      <c r="AM13" s="508"/>
      <c r="AN13" s="508"/>
      <c r="BM13" s="508"/>
      <c r="BN13" s="508"/>
      <c r="BO13" s="508"/>
      <c r="BR13" s="508"/>
      <c r="BS13" s="508"/>
      <c r="BT13" s="508"/>
      <c r="BU13" s="508"/>
      <c r="BV13" s="508"/>
      <c r="CU13" s="508"/>
      <c r="CV13" s="508"/>
      <c r="CW13" s="508"/>
    </row>
    <row r="14" spans="2:101" ht="18">
      <c r="B14" s="508"/>
      <c r="C14" s="508"/>
      <c r="D14" s="508"/>
      <c r="E14" s="508"/>
      <c r="F14" s="508"/>
      <c r="AE14" s="508"/>
      <c r="AF14" s="508"/>
      <c r="AG14" s="508"/>
      <c r="AJ14" s="508"/>
      <c r="AK14" s="508"/>
      <c r="AL14" s="508"/>
      <c r="AM14" s="508"/>
      <c r="AN14" s="508"/>
      <c r="BM14" s="508"/>
      <c r="BN14" s="508"/>
      <c r="BO14" s="508"/>
      <c r="BR14" s="508"/>
      <c r="BS14" s="508"/>
      <c r="BT14" s="508"/>
      <c r="BU14" s="508"/>
      <c r="BV14" s="508"/>
      <c r="CU14" s="508"/>
      <c r="CV14" s="508"/>
      <c r="CW14" s="508"/>
    </row>
    <row r="15" spans="2:101" ht="18" customHeight="1">
      <c r="B15" s="508"/>
      <c r="C15" s="508"/>
      <c r="D15" s="508"/>
      <c r="E15" s="508"/>
      <c r="F15" s="508"/>
      <c r="AE15" s="508"/>
      <c r="AF15" s="508"/>
      <c r="AG15" s="508"/>
      <c r="AJ15" s="508"/>
      <c r="AK15" s="508"/>
      <c r="AL15" s="508"/>
      <c r="AM15" s="508"/>
      <c r="AN15" s="508"/>
      <c r="BM15" s="508"/>
      <c r="BN15" s="508"/>
      <c r="BO15" s="508"/>
      <c r="BR15" s="508"/>
      <c r="BS15" s="508"/>
      <c r="BT15" s="508"/>
      <c r="BU15" s="508"/>
      <c r="BV15" s="508"/>
      <c r="CU15" s="508"/>
      <c r="CV15" s="508"/>
      <c r="CW15" s="508"/>
    </row>
    <row r="16" spans="2:101" ht="18" customHeight="1">
      <c r="B16" s="508"/>
      <c r="C16" s="508"/>
      <c r="D16" s="508"/>
      <c r="E16" s="508"/>
      <c r="F16" s="508"/>
      <c r="AE16" s="508"/>
      <c r="AF16" s="508"/>
      <c r="AG16" s="508"/>
      <c r="AJ16" s="508"/>
      <c r="AK16" s="508"/>
      <c r="AL16" s="508"/>
      <c r="AM16" s="508"/>
      <c r="AN16" s="508"/>
      <c r="BM16" s="508"/>
      <c r="BN16" s="508"/>
      <c r="BO16" s="508"/>
      <c r="BR16" s="508"/>
      <c r="BS16" s="508"/>
      <c r="BT16" s="508"/>
      <c r="BU16" s="508"/>
      <c r="BV16" s="508"/>
      <c r="CU16" s="508"/>
      <c r="CV16" s="508"/>
      <c r="CW16" s="508"/>
    </row>
    <row r="17" spans="2:101" ht="18" customHeight="1">
      <c r="B17" s="508"/>
      <c r="C17" s="508"/>
      <c r="D17" s="508"/>
      <c r="E17" s="508"/>
      <c r="F17" s="508"/>
      <c r="AE17" s="508"/>
      <c r="AF17" s="508"/>
      <c r="AG17" s="508"/>
      <c r="AJ17" s="508"/>
      <c r="AK17" s="508"/>
      <c r="AL17" s="508"/>
      <c r="AM17" s="508"/>
      <c r="AN17" s="508"/>
      <c r="BM17" s="508"/>
      <c r="BN17" s="508"/>
      <c r="BO17" s="508"/>
      <c r="BR17" s="508"/>
      <c r="BS17" s="508"/>
      <c r="BT17" s="508"/>
      <c r="BU17" s="508"/>
      <c r="BV17" s="508"/>
      <c r="CU17" s="508"/>
      <c r="CV17" s="508"/>
      <c r="CW17" s="508"/>
    </row>
    <row r="18" spans="2:101" ht="18" customHeight="1">
      <c r="B18" s="508"/>
      <c r="C18" s="508"/>
      <c r="D18" s="508"/>
      <c r="E18" s="508"/>
      <c r="F18" s="508"/>
      <c r="AE18" s="508"/>
      <c r="AF18" s="508"/>
      <c r="AG18" s="508"/>
      <c r="AJ18" s="508"/>
      <c r="AK18" s="508"/>
      <c r="AL18" s="508"/>
      <c r="AM18" s="508"/>
      <c r="AN18" s="508"/>
      <c r="BM18" s="508"/>
      <c r="BN18" s="508"/>
      <c r="BO18" s="508"/>
      <c r="BR18" s="508"/>
      <c r="BS18" s="508"/>
      <c r="BT18" s="508"/>
      <c r="BU18" s="508"/>
      <c r="BV18" s="508"/>
      <c r="CU18" s="508"/>
      <c r="CV18" s="508"/>
      <c r="CW18" s="508"/>
    </row>
    <row r="19" spans="2:101" ht="18">
      <c r="B19" s="508"/>
      <c r="C19" s="508"/>
      <c r="D19" s="508"/>
      <c r="E19" s="508"/>
      <c r="F19" s="508"/>
      <c r="AE19" s="508"/>
      <c r="AF19" s="508"/>
      <c r="AG19" s="508"/>
      <c r="AJ19" s="508"/>
      <c r="AK19" s="508"/>
      <c r="AL19" s="508"/>
      <c r="AM19" s="508"/>
      <c r="AN19" s="508"/>
      <c r="BM19" s="508"/>
      <c r="BN19" s="508"/>
      <c r="BO19" s="508"/>
      <c r="BR19" s="508"/>
      <c r="BS19" s="508"/>
      <c r="BT19" s="508"/>
      <c r="BU19" s="508"/>
      <c r="BV19" s="508"/>
      <c r="CU19" s="508"/>
      <c r="CV19" s="508"/>
      <c r="CW19" s="508"/>
    </row>
    <row r="20" spans="2:101" ht="18">
      <c r="B20" s="508"/>
      <c r="C20" s="508"/>
      <c r="D20" s="508"/>
      <c r="E20" s="508"/>
      <c r="F20" s="508"/>
      <c r="AE20" s="508"/>
      <c r="AF20" s="508"/>
      <c r="AG20" s="508"/>
      <c r="AJ20" s="508"/>
      <c r="AK20" s="508"/>
      <c r="AL20" s="508"/>
      <c r="AM20" s="508"/>
      <c r="AN20" s="508"/>
      <c r="BM20" s="508"/>
      <c r="BN20" s="508"/>
      <c r="BO20" s="508"/>
      <c r="BR20" s="508"/>
      <c r="BS20" s="508"/>
      <c r="BT20" s="508"/>
      <c r="BU20" s="508"/>
      <c r="BV20" s="508"/>
      <c r="CU20" s="508"/>
      <c r="CV20" s="508"/>
      <c r="CW20" s="508"/>
    </row>
    <row r="21" spans="2:101" ht="18">
      <c r="B21" s="508"/>
      <c r="C21" s="508"/>
      <c r="D21" s="508"/>
      <c r="E21" s="508"/>
      <c r="F21" s="508"/>
      <c r="AE21" s="508"/>
      <c r="AF21" s="508"/>
      <c r="AG21" s="508"/>
      <c r="AJ21" s="508"/>
      <c r="AK21" s="508"/>
      <c r="AL21" s="508"/>
      <c r="AM21" s="508"/>
      <c r="AN21" s="508"/>
      <c r="BM21" s="508"/>
      <c r="BN21" s="508"/>
      <c r="BO21" s="508"/>
      <c r="BR21" s="508"/>
      <c r="BS21" s="508"/>
      <c r="BT21" s="508"/>
      <c r="BU21" s="508"/>
      <c r="BV21" s="508"/>
      <c r="CU21" s="508"/>
      <c r="CV21" s="508"/>
      <c r="CW21" s="508"/>
    </row>
    <row r="22" spans="2:101" ht="18" customHeight="1">
      <c r="B22" s="508"/>
      <c r="C22" s="508"/>
      <c r="D22" s="508"/>
      <c r="E22" s="508"/>
      <c r="F22" s="508"/>
      <c r="AE22" s="508"/>
      <c r="AF22" s="508"/>
      <c r="AG22" s="508"/>
      <c r="AJ22" s="508"/>
      <c r="AK22" s="508"/>
      <c r="AL22" s="508"/>
      <c r="AM22" s="508"/>
      <c r="AN22" s="508"/>
      <c r="BM22" s="508"/>
      <c r="BN22" s="508"/>
      <c r="BO22" s="508"/>
      <c r="BR22" s="508"/>
      <c r="BS22" s="508"/>
      <c r="BT22" s="508"/>
      <c r="BU22" s="508"/>
      <c r="BV22" s="508"/>
      <c r="CU22" s="508"/>
      <c r="CV22" s="508"/>
      <c r="CW22" s="508"/>
    </row>
    <row r="23" spans="2:101" ht="18" customHeight="1">
      <c r="B23" s="508"/>
      <c r="C23" s="508"/>
      <c r="D23" s="508"/>
      <c r="E23" s="508"/>
      <c r="F23" s="508"/>
      <c r="AE23" s="508"/>
      <c r="AF23" s="508"/>
      <c r="AG23" s="508"/>
      <c r="AJ23" s="508"/>
      <c r="AK23" s="508"/>
      <c r="AL23" s="508"/>
      <c r="AM23" s="508"/>
      <c r="AN23" s="508"/>
      <c r="BM23" s="508"/>
      <c r="BN23" s="508"/>
      <c r="BO23" s="508"/>
      <c r="BR23" s="508"/>
      <c r="BS23" s="508"/>
      <c r="BT23" s="508"/>
      <c r="BU23" s="508"/>
      <c r="BV23" s="508"/>
      <c r="CU23" s="508"/>
      <c r="CV23" s="508"/>
      <c r="CW23" s="508"/>
    </row>
    <row r="24" spans="2:101" ht="18">
      <c r="B24" s="508"/>
      <c r="C24" s="508"/>
      <c r="D24" s="508"/>
      <c r="E24" s="508"/>
      <c r="F24" s="508"/>
      <c r="AE24" s="508"/>
      <c r="AF24" s="508"/>
      <c r="AG24" s="508"/>
      <c r="AJ24" s="508"/>
      <c r="AK24" s="508"/>
      <c r="AL24" s="508"/>
      <c r="AM24" s="508"/>
      <c r="AN24" s="508"/>
      <c r="BM24" s="508"/>
      <c r="BN24" s="508"/>
      <c r="BO24" s="508"/>
      <c r="BR24" s="508"/>
      <c r="BS24" s="508"/>
      <c r="BT24" s="508"/>
      <c r="BU24" s="508"/>
      <c r="BV24" s="508"/>
      <c r="CU24" s="508"/>
      <c r="CV24" s="508"/>
      <c r="CW24" s="508"/>
    </row>
    <row r="25" spans="2:101" ht="18">
      <c r="B25" s="508"/>
      <c r="C25" s="508"/>
      <c r="D25" s="508"/>
      <c r="E25" s="508"/>
      <c r="F25" s="508"/>
      <c r="AE25" s="508"/>
      <c r="AF25" s="508"/>
      <c r="AG25" s="508"/>
      <c r="AJ25" s="508"/>
      <c r="AK25" s="508"/>
      <c r="AL25" s="508"/>
      <c r="AM25" s="508"/>
      <c r="AN25" s="508"/>
      <c r="BM25" s="508"/>
      <c r="BN25" s="508"/>
      <c r="BO25" s="508"/>
      <c r="BR25" s="508"/>
      <c r="BS25" s="508"/>
      <c r="BT25" s="508"/>
      <c r="BU25" s="508"/>
      <c r="BV25" s="508"/>
      <c r="CU25" s="508"/>
      <c r="CV25" s="508"/>
      <c r="CW25" s="508"/>
    </row>
    <row r="26" spans="2:101" ht="18">
      <c r="B26" s="508"/>
      <c r="C26" s="508"/>
      <c r="D26" s="508"/>
      <c r="E26" s="508"/>
      <c r="F26" s="508"/>
      <c r="AE26" s="508"/>
      <c r="AF26" s="508"/>
      <c r="AG26" s="508"/>
      <c r="AJ26" s="508"/>
      <c r="AK26" s="508"/>
      <c r="AL26" s="508"/>
      <c r="AM26" s="508"/>
      <c r="AN26" s="508"/>
      <c r="BM26" s="508"/>
      <c r="BN26" s="508"/>
      <c r="BO26" s="508"/>
      <c r="BR26" s="508"/>
      <c r="BS26" s="508"/>
      <c r="BT26" s="508"/>
      <c r="BU26" s="508"/>
      <c r="BV26" s="508"/>
      <c r="CU26" s="508"/>
      <c r="CV26" s="508"/>
      <c r="CW26" s="508"/>
    </row>
    <row r="27" spans="2:101" ht="18">
      <c r="B27" s="508"/>
      <c r="C27" s="508"/>
      <c r="D27" s="508"/>
      <c r="E27" s="508"/>
      <c r="F27" s="508"/>
      <c r="AE27" s="508"/>
      <c r="AF27" s="508"/>
      <c r="AG27" s="508"/>
      <c r="AJ27" s="508"/>
      <c r="AK27" s="508"/>
      <c r="AL27" s="508"/>
      <c r="AM27" s="508"/>
      <c r="AN27" s="508"/>
      <c r="BM27" s="508"/>
      <c r="BN27" s="508"/>
      <c r="BO27" s="508"/>
      <c r="BR27" s="508"/>
      <c r="BS27" s="508"/>
      <c r="BT27" s="508"/>
      <c r="BU27" s="508"/>
      <c r="BV27" s="508"/>
      <c r="CU27" s="508"/>
      <c r="CV27" s="508"/>
      <c r="CW27" s="508"/>
    </row>
    <row r="28" spans="2:101" ht="18">
      <c r="B28" s="508"/>
      <c r="C28" s="508"/>
      <c r="D28" s="508"/>
      <c r="E28" s="508"/>
      <c r="F28" s="508"/>
      <c r="AE28" s="508"/>
      <c r="AF28" s="508"/>
      <c r="AG28" s="508"/>
      <c r="AJ28" s="508"/>
      <c r="AK28" s="508"/>
      <c r="AL28" s="508"/>
      <c r="AM28" s="508"/>
      <c r="AN28" s="508"/>
      <c r="BM28" s="508"/>
      <c r="BN28" s="508"/>
      <c r="BO28" s="508"/>
      <c r="BR28" s="508"/>
      <c r="BS28" s="508"/>
      <c r="BT28" s="508"/>
      <c r="BU28" s="508"/>
      <c r="BV28" s="508"/>
      <c r="CU28" s="508"/>
      <c r="CV28" s="508"/>
      <c r="CW28" s="508"/>
    </row>
    <row r="29" spans="2:101" ht="18">
      <c r="C29" s="509"/>
      <c r="D29" s="509"/>
      <c r="E29" s="509"/>
      <c r="F29" s="509"/>
      <c r="AE29" s="508"/>
      <c r="AF29" s="508"/>
      <c r="AG29" s="508"/>
      <c r="AK29" s="509"/>
      <c r="AL29" s="509"/>
      <c r="AM29" s="509"/>
      <c r="AN29" s="509"/>
      <c r="BM29" s="508"/>
      <c r="BN29" s="508"/>
      <c r="BO29" s="508"/>
      <c r="BS29" s="509"/>
      <c r="BT29" s="509"/>
      <c r="BU29" s="509"/>
      <c r="BV29" s="509"/>
      <c r="CU29" s="508"/>
      <c r="CV29" s="508"/>
      <c r="CW29" s="508"/>
    </row>
    <row r="30" spans="2:101" ht="18">
      <c r="B30" s="510" t="s">
        <v>2007</v>
      </c>
      <c r="C30" s="511"/>
      <c r="D30" s="511"/>
      <c r="E30" s="511"/>
      <c r="F30" s="511"/>
      <c r="AE30" s="508"/>
      <c r="AF30" s="508"/>
      <c r="AG30" s="508"/>
      <c r="AJ30" s="510" t="s">
        <v>2008</v>
      </c>
      <c r="AK30" s="511"/>
      <c r="AL30" s="511"/>
      <c r="AM30" s="511"/>
      <c r="AN30" s="511"/>
      <c r="BM30" s="508"/>
      <c r="BN30" s="508"/>
      <c r="BO30" s="508"/>
      <c r="BR30" s="510" t="s">
        <v>1972</v>
      </c>
      <c r="BS30" s="511"/>
      <c r="BT30" s="511"/>
      <c r="BU30" s="511"/>
      <c r="BV30" s="511"/>
      <c r="CU30" s="508"/>
      <c r="CV30" s="508"/>
      <c r="CW30" s="508"/>
    </row>
    <row r="31" spans="2:101" ht="18">
      <c r="B31" s="512" t="s">
        <v>1976</v>
      </c>
      <c r="C31" s="563" t="s">
        <v>1977</v>
      </c>
      <c r="D31" s="511"/>
      <c r="E31" s="511"/>
      <c r="F31" s="511"/>
      <c r="AE31" s="508"/>
      <c r="AF31" s="508"/>
      <c r="AG31" s="508"/>
      <c r="AJ31" s="512" t="s">
        <v>1976</v>
      </c>
      <c r="AK31" s="563" t="s">
        <v>1982</v>
      </c>
      <c r="AL31" s="511"/>
      <c r="AM31" s="511"/>
      <c r="AN31" s="511"/>
      <c r="BM31" s="508"/>
      <c r="BN31" s="508"/>
      <c r="BO31" s="508"/>
      <c r="BR31" s="512" t="s">
        <v>1976</v>
      </c>
      <c r="BS31" s="563" t="s">
        <v>1984</v>
      </c>
      <c r="BT31" s="511"/>
      <c r="BU31" s="511"/>
      <c r="BV31" s="511"/>
      <c r="CU31" s="508"/>
      <c r="CV31" s="508"/>
      <c r="CW31" s="508"/>
    </row>
    <row r="32" spans="2:101" ht="18" customHeight="1">
      <c r="B32" s="512" t="s">
        <v>1979</v>
      </c>
      <c r="C32" s="711" t="s">
        <v>1978</v>
      </c>
      <c r="D32" s="711"/>
      <c r="E32" s="711"/>
      <c r="F32" s="711"/>
      <c r="G32" s="711"/>
      <c r="H32" s="711"/>
      <c r="I32" s="711"/>
      <c r="J32" s="711"/>
      <c r="K32" s="711"/>
      <c r="L32" s="711"/>
      <c r="M32" s="711"/>
      <c r="N32" s="711"/>
      <c r="O32" s="711"/>
      <c r="P32" s="711"/>
      <c r="Q32" s="711"/>
      <c r="R32" s="711"/>
      <c r="S32" s="711"/>
      <c r="T32" s="711"/>
      <c r="U32" s="711"/>
      <c r="V32" s="711"/>
      <c r="W32" s="711"/>
      <c r="X32" s="711"/>
      <c r="Y32" s="711"/>
      <c r="Z32" s="711"/>
      <c r="AA32" s="711"/>
      <c r="AB32" s="711"/>
      <c r="AC32" s="711"/>
      <c r="AD32" s="711"/>
      <c r="AE32" s="711"/>
      <c r="AF32" s="711"/>
      <c r="AG32" s="711"/>
      <c r="AJ32" s="512" t="s">
        <v>1981</v>
      </c>
      <c r="AK32" s="711" t="s">
        <v>1980</v>
      </c>
      <c r="AL32" s="711"/>
      <c r="AM32" s="711"/>
      <c r="AN32" s="711"/>
      <c r="AO32" s="711"/>
      <c r="AP32" s="711"/>
      <c r="AQ32" s="711"/>
      <c r="AR32" s="711"/>
      <c r="AS32" s="711"/>
      <c r="AT32" s="711"/>
      <c r="AU32" s="711"/>
      <c r="AV32" s="711"/>
      <c r="AW32" s="711"/>
      <c r="AX32" s="711"/>
      <c r="AY32" s="711"/>
      <c r="AZ32" s="711"/>
      <c r="BA32" s="711"/>
      <c r="BB32" s="711"/>
      <c r="BC32" s="711"/>
      <c r="BD32" s="711"/>
      <c r="BE32" s="711"/>
      <c r="BF32" s="711"/>
      <c r="BG32" s="711"/>
      <c r="BH32" s="711"/>
      <c r="BI32" s="711"/>
      <c r="BJ32" s="711"/>
      <c r="BK32" s="711"/>
      <c r="BL32" s="711"/>
      <c r="BM32" s="711"/>
      <c r="BN32" s="711"/>
      <c r="BO32" s="711"/>
      <c r="BR32" s="512" t="s">
        <v>1981</v>
      </c>
      <c r="BS32" s="711" t="s">
        <v>1985</v>
      </c>
      <c r="BT32" s="711"/>
      <c r="BU32" s="711"/>
      <c r="BV32" s="711"/>
      <c r="BW32" s="711"/>
      <c r="BX32" s="711"/>
      <c r="BY32" s="711"/>
      <c r="BZ32" s="711"/>
      <c r="CA32" s="711"/>
      <c r="CB32" s="711"/>
      <c r="CC32" s="711"/>
      <c r="CD32" s="711"/>
      <c r="CE32" s="711"/>
      <c r="CF32" s="711"/>
      <c r="CG32" s="711"/>
      <c r="CH32" s="711"/>
      <c r="CI32" s="711"/>
      <c r="CJ32" s="711"/>
      <c r="CK32" s="711"/>
      <c r="CL32" s="711"/>
      <c r="CM32" s="711"/>
      <c r="CN32" s="711"/>
      <c r="CO32" s="711"/>
      <c r="CP32" s="711"/>
      <c r="CQ32" s="711"/>
      <c r="CR32" s="711"/>
      <c r="CS32" s="711"/>
      <c r="CT32" s="711"/>
      <c r="CU32" s="711"/>
      <c r="CV32" s="711"/>
      <c r="CW32" s="711"/>
    </row>
    <row r="33" spans="2:101" ht="18" customHeight="1">
      <c r="B33" s="512"/>
      <c r="C33" s="711"/>
      <c r="D33" s="711"/>
      <c r="E33" s="711"/>
      <c r="F33" s="711"/>
      <c r="G33" s="711"/>
      <c r="H33" s="711"/>
      <c r="I33" s="711"/>
      <c r="J33" s="711"/>
      <c r="K33" s="711"/>
      <c r="L33" s="711"/>
      <c r="M33" s="711"/>
      <c r="N33" s="711"/>
      <c r="O33" s="711"/>
      <c r="P33" s="711"/>
      <c r="Q33" s="711"/>
      <c r="R33" s="711"/>
      <c r="S33" s="711"/>
      <c r="T33" s="711"/>
      <c r="U33" s="711"/>
      <c r="V33" s="711"/>
      <c r="W33" s="711"/>
      <c r="X33" s="711"/>
      <c r="Y33" s="711"/>
      <c r="Z33" s="711"/>
      <c r="AA33" s="711"/>
      <c r="AB33" s="711"/>
      <c r="AC33" s="711"/>
      <c r="AD33" s="711"/>
      <c r="AE33" s="711"/>
      <c r="AF33" s="711"/>
      <c r="AG33" s="711"/>
      <c r="AJ33" s="512"/>
      <c r="AK33" s="711"/>
      <c r="AL33" s="711"/>
      <c r="AM33" s="711"/>
      <c r="AN33" s="711"/>
      <c r="AO33" s="711"/>
      <c r="AP33" s="711"/>
      <c r="AQ33" s="711"/>
      <c r="AR33" s="711"/>
      <c r="AS33" s="711"/>
      <c r="AT33" s="711"/>
      <c r="AU33" s="711"/>
      <c r="AV33" s="711"/>
      <c r="AW33" s="711"/>
      <c r="AX33" s="711"/>
      <c r="AY33" s="711"/>
      <c r="AZ33" s="711"/>
      <c r="BA33" s="711"/>
      <c r="BB33" s="711"/>
      <c r="BC33" s="711"/>
      <c r="BD33" s="711"/>
      <c r="BE33" s="711"/>
      <c r="BF33" s="711"/>
      <c r="BG33" s="711"/>
      <c r="BH33" s="711"/>
      <c r="BI33" s="711"/>
      <c r="BJ33" s="711"/>
      <c r="BK33" s="711"/>
      <c r="BL33" s="711"/>
      <c r="BM33" s="711"/>
      <c r="BN33" s="711"/>
      <c r="BO33" s="711"/>
      <c r="BR33" s="512" t="s">
        <v>18</v>
      </c>
      <c r="BS33" s="711"/>
      <c r="BT33" s="711"/>
      <c r="BU33" s="711"/>
      <c r="BV33" s="711"/>
      <c r="BW33" s="711"/>
      <c r="BX33" s="711"/>
      <c r="BY33" s="711"/>
      <c r="BZ33" s="711"/>
      <c r="CA33" s="711"/>
      <c r="CB33" s="711"/>
      <c r="CC33" s="711"/>
      <c r="CD33" s="711"/>
      <c r="CE33" s="711"/>
      <c r="CF33" s="711"/>
      <c r="CG33" s="711"/>
      <c r="CH33" s="711"/>
      <c r="CI33" s="711"/>
      <c r="CJ33" s="711"/>
      <c r="CK33" s="711"/>
      <c r="CL33" s="711"/>
      <c r="CM33" s="711"/>
      <c r="CN33" s="711"/>
      <c r="CO33" s="711"/>
      <c r="CP33" s="711"/>
      <c r="CQ33" s="711"/>
      <c r="CR33" s="711"/>
      <c r="CS33" s="711"/>
      <c r="CT33" s="711"/>
      <c r="CU33" s="711"/>
      <c r="CV33" s="711"/>
      <c r="CW33" s="711"/>
    </row>
    <row r="34" spans="2:101" ht="18" customHeight="1">
      <c r="B34" s="110"/>
      <c r="C34" s="711"/>
      <c r="D34" s="711"/>
      <c r="E34" s="711"/>
      <c r="F34" s="711"/>
      <c r="G34" s="711"/>
      <c r="H34" s="711"/>
      <c r="I34" s="711"/>
      <c r="J34" s="711"/>
      <c r="K34" s="711"/>
      <c r="L34" s="711"/>
      <c r="M34" s="711"/>
      <c r="N34" s="711"/>
      <c r="O34" s="711"/>
      <c r="P34" s="711"/>
      <c r="Q34" s="711"/>
      <c r="R34" s="711"/>
      <c r="S34" s="711"/>
      <c r="T34" s="711"/>
      <c r="U34" s="711"/>
      <c r="V34" s="711"/>
      <c r="W34" s="711"/>
      <c r="X34" s="711"/>
      <c r="Y34" s="711"/>
      <c r="Z34" s="711"/>
      <c r="AA34" s="711"/>
      <c r="AB34" s="711"/>
      <c r="AC34" s="711"/>
      <c r="AD34" s="711"/>
      <c r="AE34" s="711"/>
      <c r="AF34" s="711"/>
      <c r="AG34" s="711"/>
      <c r="AJ34" s="110"/>
      <c r="AK34" s="711"/>
      <c r="AL34" s="711"/>
      <c r="AM34" s="711"/>
      <c r="AN34" s="711"/>
      <c r="AO34" s="711"/>
      <c r="AP34" s="711"/>
      <c r="AQ34" s="711"/>
      <c r="AR34" s="711"/>
      <c r="AS34" s="711"/>
      <c r="AT34" s="711"/>
      <c r="AU34" s="711"/>
      <c r="AV34" s="711"/>
      <c r="AW34" s="711"/>
      <c r="AX34" s="711"/>
      <c r="AY34" s="711"/>
      <c r="AZ34" s="711"/>
      <c r="BA34" s="711"/>
      <c r="BB34" s="711"/>
      <c r="BC34" s="711"/>
      <c r="BD34" s="711"/>
      <c r="BE34" s="711"/>
      <c r="BF34" s="711"/>
      <c r="BG34" s="711"/>
      <c r="BH34" s="711"/>
      <c r="BI34" s="711"/>
      <c r="BJ34" s="711"/>
      <c r="BK34" s="711"/>
      <c r="BL34" s="711"/>
      <c r="BM34" s="711"/>
      <c r="BN34" s="711"/>
      <c r="BO34" s="711"/>
      <c r="BR34" s="110"/>
      <c r="BS34" s="711"/>
      <c r="BT34" s="711"/>
      <c r="BU34" s="711"/>
      <c r="BV34" s="711"/>
      <c r="BW34" s="711"/>
      <c r="BX34" s="711"/>
      <c r="BY34" s="711"/>
      <c r="BZ34" s="711"/>
      <c r="CA34" s="711"/>
      <c r="CB34" s="711"/>
      <c r="CC34" s="711"/>
      <c r="CD34" s="711"/>
      <c r="CE34" s="711"/>
      <c r="CF34" s="711"/>
      <c r="CG34" s="711"/>
      <c r="CH34" s="711"/>
      <c r="CI34" s="711"/>
      <c r="CJ34" s="711"/>
      <c r="CK34" s="711"/>
      <c r="CL34" s="711"/>
      <c r="CM34" s="711"/>
      <c r="CN34" s="711"/>
      <c r="CO34" s="711"/>
      <c r="CP34" s="711"/>
      <c r="CQ34" s="711"/>
      <c r="CR34" s="711"/>
      <c r="CS34" s="711"/>
      <c r="CT34" s="711"/>
      <c r="CU34" s="711"/>
      <c r="CV34" s="711"/>
      <c r="CW34" s="711"/>
    </row>
    <row r="35" spans="2:101" ht="18" customHeight="1">
      <c r="B35" s="512" t="s">
        <v>1810</v>
      </c>
      <c r="C35" s="713" t="s">
        <v>1989</v>
      </c>
      <c r="D35" s="713"/>
      <c r="E35" s="713"/>
      <c r="F35" s="713"/>
      <c r="G35" s="713"/>
      <c r="H35" s="713"/>
      <c r="I35" s="713"/>
      <c r="J35" s="713"/>
      <c r="K35" s="713"/>
      <c r="L35" s="713"/>
      <c r="M35" s="713"/>
      <c r="N35" s="713"/>
      <c r="O35" s="713"/>
      <c r="P35" s="713"/>
      <c r="Q35" s="713"/>
      <c r="R35" s="713"/>
      <c r="S35" s="713"/>
      <c r="T35" s="713"/>
      <c r="U35" s="713"/>
      <c r="V35" s="713"/>
      <c r="W35" s="713"/>
      <c r="X35" s="713"/>
      <c r="Y35" s="713"/>
      <c r="Z35" s="713"/>
      <c r="AA35" s="713"/>
      <c r="AB35" s="713"/>
      <c r="AC35" s="713"/>
      <c r="AD35" s="713"/>
      <c r="AE35" s="713"/>
      <c r="AF35" s="713"/>
      <c r="AG35" s="713"/>
      <c r="AJ35" s="512" t="s">
        <v>1810</v>
      </c>
      <c r="AK35" s="713" t="s">
        <v>1983</v>
      </c>
      <c r="AL35" s="713"/>
      <c r="AM35" s="713"/>
      <c r="AN35" s="713"/>
      <c r="AO35" s="713"/>
      <c r="AP35" s="713"/>
      <c r="AQ35" s="713"/>
      <c r="AR35" s="713"/>
      <c r="AS35" s="713"/>
      <c r="AT35" s="713"/>
      <c r="AU35" s="713"/>
      <c r="AV35" s="713"/>
      <c r="AW35" s="713"/>
      <c r="AX35" s="713"/>
      <c r="AY35" s="713"/>
      <c r="AZ35" s="713"/>
      <c r="BA35" s="713"/>
      <c r="BB35" s="713"/>
      <c r="BC35" s="713"/>
      <c r="BD35" s="713"/>
      <c r="BE35" s="713"/>
      <c r="BF35" s="713"/>
      <c r="BG35" s="713"/>
      <c r="BH35" s="713"/>
      <c r="BI35" s="713"/>
      <c r="BJ35" s="713"/>
      <c r="BK35" s="713"/>
      <c r="BL35" s="713"/>
      <c r="BM35" s="713"/>
      <c r="BN35" s="713"/>
      <c r="BO35" s="713"/>
      <c r="BR35" s="512" t="s">
        <v>1986</v>
      </c>
      <c r="BS35" s="713" t="s">
        <v>1988</v>
      </c>
      <c r="BT35" s="713"/>
      <c r="BU35" s="713"/>
      <c r="BV35" s="713"/>
      <c r="BW35" s="713"/>
      <c r="BX35" s="713"/>
      <c r="BY35" s="713"/>
      <c r="BZ35" s="713"/>
      <c r="CA35" s="713"/>
      <c r="CB35" s="713"/>
      <c r="CC35" s="713"/>
      <c r="CD35" s="713"/>
      <c r="CE35" s="713"/>
      <c r="CF35" s="713"/>
      <c r="CG35" s="713"/>
      <c r="CH35" s="713"/>
      <c r="CI35" s="713"/>
      <c r="CJ35" s="713"/>
      <c r="CK35" s="713"/>
      <c r="CL35" s="713"/>
      <c r="CM35" s="713"/>
      <c r="CN35" s="713"/>
      <c r="CO35" s="713"/>
      <c r="CP35" s="713"/>
      <c r="CQ35" s="713"/>
      <c r="CR35" s="713"/>
      <c r="CS35" s="713"/>
      <c r="CT35" s="713"/>
      <c r="CU35" s="713"/>
      <c r="CV35" s="713"/>
      <c r="CW35" s="713"/>
    </row>
    <row r="36" spans="2:101" ht="18" customHeight="1">
      <c r="B36" s="110" t="s">
        <v>1811</v>
      </c>
      <c r="C36" s="713"/>
      <c r="D36" s="713"/>
      <c r="E36" s="713"/>
      <c r="F36" s="713"/>
      <c r="G36" s="713"/>
      <c r="H36" s="713"/>
      <c r="I36" s="713"/>
      <c r="J36" s="713"/>
      <c r="K36" s="713"/>
      <c r="L36" s="713"/>
      <c r="M36" s="713"/>
      <c r="N36" s="713"/>
      <c r="O36" s="713"/>
      <c r="P36" s="713"/>
      <c r="Q36" s="713"/>
      <c r="R36" s="713"/>
      <c r="S36" s="713"/>
      <c r="T36" s="713"/>
      <c r="U36" s="713"/>
      <c r="V36" s="713"/>
      <c r="W36" s="713"/>
      <c r="X36" s="713"/>
      <c r="Y36" s="713"/>
      <c r="Z36" s="713"/>
      <c r="AA36" s="713"/>
      <c r="AB36" s="713"/>
      <c r="AC36" s="713"/>
      <c r="AD36" s="713"/>
      <c r="AE36" s="713"/>
      <c r="AF36" s="713"/>
      <c r="AG36" s="713"/>
      <c r="AJ36" s="110" t="s">
        <v>1811</v>
      </c>
      <c r="AK36" s="713"/>
      <c r="AL36" s="713"/>
      <c r="AM36" s="713"/>
      <c r="AN36" s="713"/>
      <c r="AO36" s="713"/>
      <c r="AP36" s="713"/>
      <c r="AQ36" s="713"/>
      <c r="AR36" s="713"/>
      <c r="AS36" s="713"/>
      <c r="AT36" s="713"/>
      <c r="AU36" s="713"/>
      <c r="AV36" s="713"/>
      <c r="AW36" s="713"/>
      <c r="AX36" s="713"/>
      <c r="AY36" s="713"/>
      <c r="AZ36" s="713"/>
      <c r="BA36" s="713"/>
      <c r="BB36" s="713"/>
      <c r="BC36" s="713"/>
      <c r="BD36" s="713"/>
      <c r="BE36" s="713"/>
      <c r="BF36" s="713"/>
      <c r="BG36" s="713"/>
      <c r="BH36" s="713"/>
      <c r="BI36" s="713"/>
      <c r="BJ36" s="713"/>
      <c r="BK36" s="713"/>
      <c r="BL36" s="713"/>
      <c r="BM36" s="713"/>
      <c r="BN36" s="713"/>
      <c r="BO36" s="713"/>
      <c r="BR36" s="110" t="s">
        <v>1987</v>
      </c>
      <c r="BS36" s="713"/>
      <c r="BT36" s="713"/>
      <c r="BU36" s="713"/>
      <c r="BV36" s="713"/>
      <c r="BW36" s="713"/>
      <c r="BX36" s="713"/>
      <c r="BY36" s="713"/>
      <c r="BZ36" s="713"/>
      <c r="CA36" s="713"/>
      <c r="CB36" s="713"/>
      <c r="CC36" s="713"/>
      <c r="CD36" s="713"/>
      <c r="CE36" s="713"/>
      <c r="CF36" s="713"/>
      <c r="CG36" s="713"/>
      <c r="CH36" s="713"/>
      <c r="CI36" s="713"/>
      <c r="CJ36" s="713"/>
      <c r="CK36" s="713"/>
      <c r="CL36" s="713"/>
      <c r="CM36" s="713"/>
      <c r="CN36" s="713"/>
      <c r="CO36" s="713"/>
      <c r="CP36" s="713"/>
      <c r="CQ36" s="713"/>
      <c r="CR36" s="713"/>
      <c r="CS36" s="713"/>
      <c r="CT36" s="713"/>
      <c r="CU36" s="713"/>
      <c r="CV36" s="713"/>
      <c r="CW36" s="713"/>
    </row>
    <row r="37" spans="2:101" ht="18" customHeight="1">
      <c r="B37" s="110" t="s">
        <v>1991</v>
      </c>
      <c r="C37" s="711" t="s">
        <v>1992</v>
      </c>
      <c r="D37" s="711"/>
      <c r="E37" s="711"/>
      <c r="F37" s="711"/>
      <c r="G37" s="711"/>
      <c r="H37" s="711"/>
      <c r="I37" s="711"/>
      <c r="J37" s="711"/>
      <c r="K37" s="711"/>
      <c r="L37" s="711"/>
      <c r="M37" s="711"/>
      <c r="N37" s="711"/>
      <c r="O37" s="711"/>
      <c r="P37" s="711"/>
      <c r="Q37" s="711"/>
      <c r="R37" s="711"/>
      <c r="S37" s="711"/>
      <c r="T37" s="711"/>
      <c r="U37" s="711"/>
      <c r="V37" s="711"/>
      <c r="W37" s="711"/>
      <c r="X37" s="711"/>
      <c r="Y37" s="711"/>
      <c r="Z37" s="711"/>
      <c r="AA37" s="711"/>
      <c r="AB37" s="711"/>
      <c r="AC37" s="711"/>
      <c r="AD37" s="711"/>
      <c r="AE37" s="711"/>
      <c r="AF37" s="711"/>
      <c r="AG37" s="711"/>
      <c r="AJ37" s="110" t="s">
        <v>1812</v>
      </c>
      <c r="AK37" s="712" t="s">
        <v>1993</v>
      </c>
      <c r="AL37" s="712"/>
      <c r="AM37" s="712"/>
      <c r="AN37" s="712"/>
      <c r="AO37" s="712"/>
      <c r="AP37" s="712"/>
      <c r="AQ37" s="712"/>
      <c r="AR37" s="712"/>
      <c r="AS37" s="712"/>
      <c r="AT37" s="712"/>
      <c r="AU37" s="712"/>
      <c r="AV37" s="712"/>
      <c r="AW37" s="712"/>
      <c r="AX37" s="712"/>
      <c r="AY37" s="712"/>
      <c r="AZ37" s="712"/>
      <c r="BA37" s="712"/>
      <c r="BB37" s="712"/>
      <c r="BC37" s="712"/>
      <c r="BD37" s="712"/>
      <c r="BE37" s="712"/>
      <c r="BF37" s="712"/>
      <c r="BG37" s="712"/>
      <c r="BH37" s="712"/>
      <c r="BI37" s="712"/>
      <c r="BJ37" s="712"/>
      <c r="BK37" s="712"/>
      <c r="BL37" s="712"/>
      <c r="BM37" s="712"/>
      <c r="BN37" s="712"/>
      <c r="BO37" s="712"/>
      <c r="BR37" s="110" t="s">
        <v>1994</v>
      </c>
      <c r="BS37" s="711" t="s">
        <v>1990</v>
      </c>
      <c r="BT37" s="711"/>
      <c r="BU37" s="711"/>
      <c r="BV37" s="711"/>
      <c r="BW37" s="711"/>
      <c r="BX37" s="711"/>
      <c r="BY37" s="711"/>
      <c r="BZ37" s="711"/>
      <c r="CA37" s="711"/>
      <c r="CB37" s="711"/>
      <c r="CC37" s="711"/>
      <c r="CD37" s="711"/>
      <c r="CE37" s="711"/>
      <c r="CF37" s="711"/>
      <c r="CG37" s="711"/>
      <c r="CH37" s="711"/>
      <c r="CI37" s="711"/>
      <c r="CJ37" s="711"/>
      <c r="CK37" s="711"/>
      <c r="CL37" s="711"/>
      <c r="CM37" s="711"/>
      <c r="CN37" s="711"/>
      <c r="CO37" s="711"/>
      <c r="CP37" s="711"/>
      <c r="CQ37" s="711"/>
      <c r="CR37" s="711"/>
      <c r="CS37" s="711"/>
      <c r="CT37" s="711"/>
      <c r="CU37" s="711"/>
      <c r="CV37" s="711"/>
      <c r="CW37" s="711"/>
    </row>
    <row r="38" spans="2:101" ht="18" customHeight="1">
      <c r="B38" s="110"/>
      <c r="C38" s="711"/>
      <c r="D38" s="711"/>
      <c r="E38" s="711"/>
      <c r="F38" s="711"/>
      <c r="G38" s="711"/>
      <c r="H38" s="711"/>
      <c r="I38" s="711"/>
      <c r="J38" s="711"/>
      <c r="K38" s="711"/>
      <c r="L38" s="711"/>
      <c r="M38" s="711"/>
      <c r="N38" s="711"/>
      <c r="O38" s="711"/>
      <c r="P38" s="711"/>
      <c r="Q38" s="711"/>
      <c r="R38" s="711"/>
      <c r="S38" s="711"/>
      <c r="T38" s="711"/>
      <c r="U38" s="711"/>
      <c r="V38" s="711"/>
      <c r="W38" s="711"/>
      <c r="X38" s="711"/>
      <c r="Y38" s="711"/>
      <c r="Z38" s="711"/>
      <c r="AA38" s="711"/>
      <c r="AB38" s="711"/>
      <c r="AC38" s="711"/>
      <c r="AD38" s="711"/>
      <c r="AE38" s="711"/>
      <c r="AF38" s="711"/>
      <c r="AG38" s="711"/>
      <c r="AJ38" s="110" t="s">
        <v>1813</v>
      </c>
      <c r="AK38" s="712"/>
      <c r="AL38" s="712"/>
      <c r="AM38" s="712"/>
      <c r="AN38" s="712"/>
      <c r="AO38" s="712"/>
      <c r="AP38" s="712"/>
      <c r="AQ38" s="712"/>
      <c r="AR38" s="712"/>
      <c r="AS38" s="712"/>
      <c r="AT38" s="712"/>
      <c r="AU38" s="712"/>
      <c r="AV38" s="712"/>
      <c r="AW38" s="712"/>
      <c r="AX38" s="712"/>
      <c r="AY38" s="712"/>
      <c r="AZ38" s="712"/>
      <c r="BA38" s="712"/>
      <c r="BB38" s="712"/>
      <c r="BC38" s="712"/>
      <c r="BD38" s="712"/>
      <c r="BE38" s="712"/>
      <c r="BF38" s="712"/>
      <c r="BG38" s="712"/>
      <c r="BH38" s="712"/>
      <c r="BI38" s="712"/>
      <c r="BJ38" s="712"/>
      <c r="BK38" s="712"/>
      <c r="BL38" s="712"/>
      <c r="BM38" s="712"/>
      <c r="BN38" s="712"/>
      <c r="BO38" s="712"/>
      <c r="BR38" s="110"/>
      <c r="BS38" s="711"/>
      <c r="BT38" s="711"/>
      <c r="BU38" s="711"/>
      <c r="BV38" s="711"/>
      <c r="BW38" s="711"/>
      <c r="BX38" s="711"/>
      <c r="BY38" s="711"/>
      <c r="BZ38" s="711"/>
      <c r="CA38" s="711"/>
      <c r="CB38" s="711"/>
      <c r="CC38" s="711"/>
      <c r="CD38" s="711"/>
      <c r="CE38" s="711"/>
      <c r="CF38" s="711"/>
      <c r="CG38" s="711"/>
      <c r="CH38" s="711"/>
      <c r="CI38" s="711"/>
      <c r="CJ38" s="711"/>
      <c r="CK38" s="711"/>
      <c r="CL38" s="711"/>
      <c r="CM38" s="711"/>
      <c r="CN38" s="711"/>
      <c r="CO38" s="711"/>
      <c r="CP38" s="711"/>
      <c r="CQ38" s="711"/>
      <c r="CR38" s="711"/>
      <c r="CS38" s="711"/>
      <c r="CT38" s="711"/>
      <c r="CU38" s="711"/>
      <c r="CV38" s="711"/>
      <c r="CW38" s="711"/>
    </row>
    <row r="39" spans="2:101" ht="18" customHeight="1">
      <c r="B39" s="512"/>
      <c r="C39" s="711"/>
      <c r="D39" s="711"/>
      <c r="E39" s="711"/>
      <c r="F39" s="711"/>
      <c r="G39" s="711"/>
      <c r="H39" s="711"/>
      <c r="I39" s="711"/>
      <c r="J39" s="711"/>
      <c r="K39" s="711"/>
      <c r="L39" s="711"/>
      <c r="M39" s="711"/>
      <c r="N39" s="711"/>
      <c r="O39" s="711"/>
      <c r="P39" s="711"/>
      <c r="Q39" s="711"/>
      <c r="R39" s="711"/>
      <c r="S39" s="711"/>
      <c r="T39" s="711"/>
      <c r="U39" s="711"/>
      <c r="V39" s="711"/>
      <c r="W39" s="711"/>
      <c r="X39" s="711"/>
      <c r="Y39" s="711"/>
      <c r="Z39" s="711"/>
      <c r="AA39" s="711"/>
      <c r="AB39" s="711"/>
      <c r="AC39" s="711"/>
      <c r="AD39" s="711"/>
      <c r="AE39" s="711"/>
      <c r="AF39" s="711"/>
      <c r="AG39" s="711"/>
      <c r="AJ39" s="512" t="s">
        <v>1814</v>
      </c>
      <c r="AK39" s="712"/>
      <c r="AL39" s="712"/>
      <c r="AM39" s="712"/>
      <c r="AN39" s="712"/>
      <c r="AO39" s="712"/>
      <c r="AP39" s="712"/>
      <c r="AQ39" s="712"/>
      <c r="AR39" s="712"/>
      <c r="AS39" s="712"/>
      <c r="AT39" s="712"/>
      <c r="AU39" s="712"/>
      <c r="AV39" s="712"/>
      <c r="AW39" s="712"/>
      <c r="AX39" s="712"/>
      <c r="AY39" s="712"/>
      <c r="AZ39" s="712"/>
      <c r="BA39" s="712"/>
      <c r="BB39" s="712"/>
      <c r="BC39" s="712"/>
      <c r="BD39" s="712"/>
      <c r="BE39" s="712"/>
      <c r="BF39" s="712"/>
      <c r="BG39" s="712"/>
      <c r="BH39" s="712"/>
      <c r="BI39" s="712"/>
      <c r="BJ39" s="712"/>
      <c r="BK39" s="712"/>
      <c r="BL39" s="712"/>
      <c r="BM39" s="712"/>
      <c r="BN39" s="712"/>
      <c r="BO39" s="712"/>
      <c r="BR39" s="512"/>
      <c r="BS39" s="711"/>
      <c r="BT39" s="711"/>
      <c r="BU39" s="711"/>
      <c r="BV39" s="711"/>
      <c r="BW39" s="711"/>
      <c r="BX39" s="711"/>
      <c r="BY39" s="711"/>
      <c r="BZ39" s="711"/>
      <c r="CA39" s="711"/>
      <c r="CB39" s="711"/>
      <c r="CC39" s="711"/>
      <c r="CD39" s="711"/>
      <c r="CE39" s="711"/>
      <c r="CF39" s="711"/>
      <c r="CG39" s="711"/>
      <c r="CH39" s="711"/>
      <c r="CI39" s="711"/>
      <c r="CJ39" s="711"/>
      <c r="CK39" s="711"/>
      <c r="CL39" s="711"/>
      <c r="CM39" s="711"/>
      <c r="CN39" s="711"/>
      <c r="CO39" s="711"/>
      <c r="CP39" s="711"/>
      <c r="CQ39" s="711"/>
      <c r="CR39" s="711"/>
      <c r="CS39" s="711"/>
      <c r="CT39" s="711"/>
      <c r="CU39" s="711"/>
      <c r="CV39" s="711"/>
      <c r="CW39" s="711"/>
    </row>
    <row r="40" spans="2:101" ht="18" customHeight="1">
      <c r="B40" s="512"/>
      <c r="C40" s="711"/>
      <c r="D40" s="711"/>
      <c r="E40" s="711"/>
      <c r="F40" s="711"/>
      <c r="G40" s="711"/>
      <c r="H40" s="711"/>
      <c r="I40" s="711"/>
      <c r="J40" s="711"/>
      <c r="K40" s="711"/>
      <c r="L40" s="711"/>
      <c r="M40" s="711"/>
      <c r="N40" s="711"/>
      <c r="O40" s="711"/>
      <c r="P40" s="711"/>
      <c r="Q40" s="711"/>
      <c r="R40" s="711"/>
      <c r="S40" s="711"/>
      <c r="T40" s="711"/>
      <c r="U40" s="711"/>
      <c r="V40" s="711"/>
      <c r="W40" s="711"/>
      <c r="X40" s="711"/>
      <c r="Y40" s="711"/>
      <c r="Z40" s="711"/>
      <c r="AA40" s="711"/>
      <c r="AB40" s="711"/>
      <c r="AC40" s="711"/>
      <c r="AD40" s="711"/>
      <c r="AE40" s="711"/>
      <c r="AF40" s="711"/>
      <c r="AG40" s="711"/>
      <c r="AJ40" s="512" t="s">
        <v>1815</v>
      </c>
      <c r="AK40" s="712"/>
      <c r="AL40" s="712"/>
      <c r="AM40" s="712"/>
      <c r="AN40" s="712"/>
      <c r="AO40" s="712"/>
      <c r="AP40" s="712"/>
      <c r="AQ40" s="712"/>
      <c r="AR40" s="712"/>
      <c r="AS40" s="712"/>
      <c r="AT40" s="712"/>
      <c r="AU40" s="712"/>
      <c r="AV40" s="712"/>
      <c r="AW40" s="712"/>
      <c r="AX40" s="712"/>
      <c r="AY40" s="712"/>
      <c r="AZ40" s="712"/>
      <c r="BA40" s="712"/>
      <c r="BB40" s="712"/>
      <c r="BC40" s="712"/>
      <c r="BD40" s="712"/>
      <c r="BE40" s="712"/>
      <c r="BF40" s="712"/>
      <c r="BG40" s="712"/>
      <c r="BH40" s="712"/>
      <c r="BI40" s="712"/>
      <c r="BJ40" s="712"/>
      <c r="BK40" s="712"/>
      <c r="BL40" s="712"/>
      <c r="BM40" s="712"/>
      <c r="BN40" s="712"/>
      <c r="BO40" s="712"/>
      <c r="BR40" s="512"/>
      <c r="BS40" s="711"/>
      <c r="BT40" s="711"/>
      <c r="BU40" s="711"/>
      <c r="BV40" s="711"/>
      <c r="BW40" s="711"/>
      <c r="BX40" s="711"/>
      <c r="BY40" s="711"/>
      <c r="BZ40" s="711"/>
      <c r="CA40" s="711"/>
      <c r="CB40" s="711"/>
      <c r="CC40" s="711"/>
      <c r="CD40" s="711"/>
      <c r="CE40" s="711"/>
      <c r="CF40" s="711"/>
      <c r="CG40" s="711"/>
      <c r="CH40" s="711"/>
      <c r="CI40" s="711"/>
      <c r="CJ40" s="711"/>
      <c r="CK40" s="711"/>
      <c r="CL40" s="711"/>
      <c r="CM40" s="711"/>
      <c r="CN40" s="711"/>
      <c r="CO40" s="711"/>
      <c r="CP40" s="711"/>
      <c r="CQ40" s="711"/>
      <c r="CR40" s="711"/>
      <c r="CS40" s="711"/>
      <c r="CT40" s="711"/>
      <c r="CU40" s="711"/>
      <c r="CV40" s="711"/>
      <c r="CW40" s="711"/>
    </row>
    <row r="41" spans="2:101" ht="18" customHeight="1">
      <c r="B41" s="512" t="s">
        <v>1995</v>
      </c>
      <c r="C41" s="711" t="s">
        <v>1996</v>
      </c>
      <c r="D41" s="711"/>
      <c r="E41" s="711"/>
      <c r="F41" s="711"/>
      <c r="G41" s="711"/>
      <c r="H41" s="711"/>
      <c r="I41" s="711"/>
      <c r="J41" s="711"/>
      <c r="K41" s="711"/>
      <c r="L41" s="711"/>
      <c r="M41" s="711"/>
      <c r="N41" s="711"/>
      <c r="O41" s="711"/>
      <c r="P41" s="711"/>
      <c r="Q41" s="711"/>
      <c r="R41" s="711"/>
      <c r="S41" s="711"/>
      <c r="T41" s="711"/>
      <c r="U41" s="711"/>
      <c r="V41" s="711"/>
      <c r="W41" s="711"/>
      <c r="X41" s="711"/>
      <c r="Y41" s="711"/>
      <c r="Z41" s="711"/>
      <c r="AA41" s="711"/>
      <c r="AB41" s="711"/>
      <c r="AC41" s="711"/>
      <c r="AD41" s="711"/>
      <c r="AE41" s="711"/>
      <c r="AF41" s="711"/>
      <c r="AG41" s="711"/>
      <c r="AJ41" s="512" t="s">
        <v>1995</v>
      </c>
      <c r="AK41" s="711" t="s">
        <v>1997</v>
      </c>
      <c r="AL41" s="711"/>
      <c r="AM41" s="711"/>
      <c r="AN41" s="711"/>
      <c r="AO41" s="711"/>
      <c r="AP41" s="711"/>
      <c r="AQ41" s="711"/>
      <c r="AR41" s="711"/>
      <c r="AS41" s="711"/>
      <c r="AT41" s="711"/>
      <c r="AU41" s="711"/>
      <c r="AV41" s="711"/>
      <c r="AW41" s="711"/>
      <c r="AX41" s="711"/>
      <c r="AY41" s="711"/>
      <c r="AZ41" s="711"/>
      <c r="BA41" s="711"/>
      <c r="BB41" s="711"/>
      <c r="BC41" s="711"/>
      <c r="BD41" s="711"/>
      <c r="BE41" s="711"/>
      <c r="BF41" s="711"/>
      <c r="BG41" s="711"/>
      <c r="BH41" s="711"/>
      <c r="BI41" s="711"/>
      <c r="BJ41" s="711"/>
      <c r="BK41" s="711"/>
      <c r="BL41" s="711"/>
      <c r="BM41" s="711"/>
      <c r="BN41" s="711"/>
      <c r="BO41" s="711"/>
      <c r="BR41" s="512" t="s">
        <v>1995</v>
      </c>
      <c r="BS41" s="711" t="s">
        <v>1998</v>
      </c>
      <c r="BT41" s="711"/>
      <c r="BU41" s="711"/>
      <c r="BV41" s="711"/>
      <c r="BW41" s="711"/>
      <c r="BX41" s="711"/>
      <c r="BY41" s="711"/>
      <c r="BZ41" s="711"/>
      <c r="CA41" s="711"/>
      <c r="CB41" s="711"/>
      <c r="CC41" s="711"/>
      <c r="CD41" s="711"/>
      <c r="CE41" s="711"/>
      <c r="CF41" s="711"/>
      <c r="CG41" s="711"/>
      <c r="CH41" s="711"/>
      <c r="CI41" s="711"/>
      <c r="CJ41" s="711"/>
      <c r="CK41" s="711"/>
      <c r="CL41" s="711"/>
      <c r="CM41" s="711"/>
      <c r="CN41" s="711"/>
      <c r="CO41" s="711"/>
      <c r="CP41" s="711"/>
      <c r="CQ41" s="711"/>
      <c r="CR41" s="711"/>
      <c r="CS41" s="711"/>
      <c r="CT41" s="711"/>
      <c r="CU41" s="711"/>
      <c r="CV41" s="711"/>
      <c r="CW41" s="711"/>
    </row>
    <row r="42" spans="2:101" ht="18" customHeight="1">
      <c r="B42" s="512"/>
      <c r="C42" s="711"/>
      <c r="D42" s="711"/>
      <c r="E42" s="711"/>
      <c r="F42" s="711"/>
      <c r="G42" s="711"/>
      <c r="H42" s="711"/>
      <c r="I42" s="711"/>
      <c r="J42" s="711"/>
      <c r="K42" s="711"/>
      <c r="L42" s="711"/>
      <c r="M42" s="711"/>
      <c r="N42" s="711"/>
      <c r="O42" s="711"/>
      <c r="P42" s="711"/>
      <c r="Q42" s="711"/>
      <c r="R42" s="711"/>
      <c r="S42" s="711"/>
      <c r="T42" s="711"/>
      <c r="U42" s="711"/>
      <c r="V42" s="711"/>
      <c r="W42" s="711"/>
      <c r="X42" s="711"/>
      <c r="Y42" s="711"/>
      <c r="Z42" s="711"/>
      <c r="AA42" s="711"/>
      <c r="AB42" s="711"/>
      <c r="AC42" s="711"/>
      <c r="AD42" s="711"/>
      <c r="AE42" s="711"/>
      <c r="AF42" s="711"/>
      <c r="AG42" s="711"/>
      <c r="AJ42" s="512"/>
      <c r="AK42" s="711"/>
      <c r="AL42" s="711"/>
      <c r="AM42" s="711"/>
      <c r="AN42" s="711"/>
      <c r="AO42" s="711"/>
      <c r="AP42" s="711"/>
      <c r="AQ42" s="711"/>
      <c r="AR42" s="711"/>
      <c r="AS42" s="711"/>
      <c r="AT42" s="711"/>
      <c r="AU42" s="711"/>
      <c r="AV42" s="711"/>
      <c r="AW42" s="711"/>
      <c r="AX42" s="711"/>
      <c r="AY42" s="711"/>
      <c r="AZ42" s="711"/>
      <c r="BA42" s="711"/>
      <c r="BB42" s="711"/>
      <c r="BC42" s="711"/>
      <c r="BD42" s="711"/>
      <c r="BE42" s="711"/>
      <c r="BF42" s="711"/>
      <c r="BG42" s="711"/>
      <c r="BH42" s="711"/>
      <c r="BI42" s="711"/>
      <c r="BJ42" s="711"/>
      <c r="BK42" s="711"/>
      <c r="BL42" s="711"/>
      <c r="BM42" s="711"/>
      <c r="BN42" s="711"/>
      <c r="BO42" s="711"/>
      <c r="BR42" s="512"/>
      <c r="BS42" s="711"/>
      <c r="BT42" s="711"/>
      <c r="BU42" s="711"/>
      <c r="BV42" s="711"/>
      <c r="BW42" s="711"/>
      <c r="BX42" s="711"/>
      <c r="BY42" s="711"/>
      <c r="BZ42" s="711"/>
      <c r="CA42" s="711"/>
      <c r="CB42" s="711"/>
      <c r="CC42" s="711"/>
      <c r="CD42" s="711"/>
      <c r="CE42" s="711"/>
      <c r="CF42" s="711"/>
      <c r="CG42" s="711"/>
      <c r="CH42" s="711"/>
      <c r="CI42" s="711"/>
      <c r="CJ42" s="711"/>
      <c r="CK42" s="711"/>
      <c r="CL42" s="711"/>
      <c r="CM42" s="711"/>
      <c r="CN42" s="711"/>
      <c r="CO42" s="711"/>
      <c r="CP42" s="711"/>
      <c r="CQ42" s="711"/>
      <c r="CR42" s="711"/>
      <c r="CS42" s="711"/>
      <c r="CT42" s="711"/>
      <c r="CU42" s="711"/>
      <c r="CV42" s="711"/>
      <c r="CW42" s="711"/>
    </row>
    <row r="43" spans="2:101" ht="18" customHeight="1">
      <c r="B43" s="512"/>
      <c r="C43" s="711"/>
      <c r="D43" s="711"/>
      <c r="E43" s="711"/>
      <c r="F43" s="711"/>
      <c r="G43" s="711"/>
      <c r="H43" s="711"/>
      <c r="I43" s="711"/>
      <c r="J43" s="711"/>
      <c r="K43" s="711"/>
      <c r="L43" s="711"/>
      <c r="M43" s="711"/>
      <c r="N43" s="711"/>
      <c r="O43" s="711"/>
      <c r="P43" s="711"/>
      <c r="Q43" s="711"/>
      <c r="R43" s="711"/>
      <c r="S43" s="711"/>
      <c r="T43" s="711"/>
      <c r="U43" s="711"/>
      <c r="V43" s="711"/>
      <c r="W43" s="711"/>
      <c r="X43" s="711"/>
      <c r="Y43" s="711"/>
      <c r="Z43" s="711"/>
      <c r="AA43" s="711"/>
      <c r="AB43" s="711"/>
      <c r="AC43" s="711"/>
      <c r="AD43" s="711"/>
      <c r="AE43" s="711"/>
      <c r="AF43" s="711"/>
      <c r="AG43" s="711"/>
      <c r="AJ43" s="512"/>
      <c r="AK43" s="711"/>
      <c r="AL43" s="711"/>
      <c r="AM43" s="711"/>
      <c r="AN43" s="711"/>
      <c r="AO43" s="711"/>
      <c r="AP43" s="711"/>
      <c r="AQ43" s="711"/>
      <c r="AR43" s="711"/>
      <c r="AS43" s="711"/>
      <c r="AT43" s="711"/>
      <c r="AU43" s="711"/>
      <c r="AV43" s="711"/>
      <c r="AW43" s="711"/>
      <c r="AX43" s="711"/>
      <c r="AY43" s="711"/>
      <c r="AZ43" s="711"/>
      <c r="BA43" s="711"/>
      <c r="BB43" s="711"/>
      <c r="BC43" s="711"/>
      <c r="BD43" s="711"/>
      <c r="BE43" s="711"/>
      <c r="BF43" s="711"/>
      <c r="BG43" s="711"/>
      <c r="BH43" s="711"/>
      <c r="BI43" s="711"/>
      <c r="BJ43" s="711"/>
      <c r="BK43" s="711"/>
      <c r="BL43" s="711"/>
      <c r="BM43" s="711"/>
      <c r="BN43" s="711"/>
      <c r="BO43" s="711"/>
      <c r="BR43" s="512"/>
      <c r="BS43" s="711"/>
      <c r="BT43" s="711"/>
      <c r="BU43" s="711"/>
      <c r="BV43" s="711"/>
      <c r="BW43" s="711"/>
      <c r="BX43" s="711"/>
      <c r="BY43" s="711"/>
      <c r="BZ43" s="711"/>
      <c r="CA43" s="711"/>
      <c r="CB43" s="711"/>
      <c r="CC43" s="711"/>
      <c r="CD43" s="711"/>
      <c r="CE43" s="711"/>
      <c r="CF43" s="711"/>
      <c r="CG43" s="711"/>
      <c r="CH43" s="711"/>
      <c r="CI43" s="711"/>
      <c r="CJ43" s="711"/>
      <c r="CK43" s="711"/>
      <c r="CL43" s="711"/>
      <c r="CM43" s="711"/>
      <c r="CN43" s="711"/>
      <c r="CO43" s="711"/>
      <c r="CP43" s="711"/>
      <c r="CQ43" s="711"/>
      <c r="CR43" s="711"/>
      <c r="CS43" s="711"/>
      <c r="CT43" s="711"/>
      <c r="CU43" s="711"/>
      <c r="CV43" s="711"/>
      <c r="CW43" s="711"/>
    </row>
    <row r="44" spans="2:101" ht="18" customHeight="1">
      <c r="B44" s="512" t="s">
        <v>1999</v>
      </c>
      <c r="C44" s="711" t="s">
        <v>2000</v>
      </c>
      <c r="D44" s="711"/>
      <c r="E44" s="711"/>
      <c r="F44" s="711"/>
      <c r="G44" s="711"/>
      <c r="H44" s="711"/>
      <c r="I44" s="711"/>
      <c r="J44" s="711"/>
      <c r="K44" s="711"/>
      <c r="L44" s="711"/>
      <c r="M44" s="711"/>
      <c r="N44" s="711"/>
      <c r="O44" s="711"/>
      <c r="P44" s="711"/>
      <c r="Q44" s="711"/>
      <c r="R44" s="711"/>
      <c r="S44" s="711"/>
      <c r="T44" s="711"/>
      <c r="U44" s="711"/>
      <c r="V44" s="711"/>
      <c r="W44" s="711"/>
      <c r="X44" s="711"/>
      <c r="Y44" s="711"/>
      <c r="Z44" s="711"/>
      <c r="AA44" s="711"/>
      <c r="AB44" s="711"/>
      <c r="AC44" s="711"/>
      <c r="AD44" s="711"/>
      <c r="AE44" s="711"/>
      <c r="AF44" s="711"/>
      <c r="AG44" s="711"/>
      <c r="AJ44" s="512" t="s">
        <v>1999</v>
      </c>
      <c r="AK44" s="711" t="s">
        <v>2005</v>
      </c>
      <c r="AL44" s="711"/>
      <c r="AM44" s="711"/>
      <c r="AN44" s="711"/>
      <c r="AO44" s="711"/>
      <c r="AP44" s="711"/>
      <c r="AQ44" s="711"/>
      <c r="AR44" s="711"/>
      <c r="AS44" s="711"/>
      <c r="AT44" s="711"/>
      <c r="AU44" s="711"/>
      <c r="AV44" s="711"/>
      <c r="AW44" s="711"/>
      <c r="AX44" s="711"/>
      <c r="AY44" s="711"/>
      <c r="AZ44" s="711"/>
      <c r="BA44" s="711"/>
      <c r="BB44" s="711"/>
      <c r="BC44" s="711"/>
      <c r="BD44" s="711"/>
      <c r="BE44" s="711"/>
      <c r="BF44" s="711"/>
      <c r="BG44" s="711"/>
      <c r="BH44" s="711"/>
      <c r="BI44" s="711"/>
      <c r="BJ44" s="711"/>
      <c r="BK44" s="711"/>
      <c r="BL44" s="711"/>
      <c r="BM44" s="711"/>
      <c r="BN44" s="711"/>
      <c r="BO44" s="711"/>
      <c r="BR44" s="512" t="s">
        <v>1999</v>
      </c>
      <c r="BS44" s="711" t="s">
        <v>2001</v>
      </c>
      <c r="BT44" s="711"/>
      <c r="BU44" s="711"/>
      <c r="BV44" s="711"/>
      <c r="BW44" s="711"/>
      <c r="BX44" s="711"/>
      <c r="BY44" s="711"/>
      <c r="BZ44" s="711"/>
      <c r="CA44" s="711"/>
      <c r="CB44" s="711"/>
      <c r="CC44" s="711"/>
      <c r="CD44" s="711"/>
      <c r="CE44" s="711"/>
      <c r="CF44" s="711"/>
      <c r="CG44" s="711"/>
      <c r="CH44" s="711"/>
      <c r="CI44" s="711"/>
      <c r="CJ44" s="711"/>
      <c r="CK44" s="711"/>
      <c r="CL44" s="711"/>
      <c r="CM44" s="711"/>
      <c r="CN44" s="711"/>
      <c r="CO44" s="711"/>
      <c r="CP44" s="711"/>
      <c r="CQ44" s="711"/>
      <c r="CR44" s="711"/>
      <c r="CS44" s="711"/>
      <c r="CT44" s="711"/>
      <c r="CU44" s="711"/>
      <c r="CV44" s="711"/>
      <c r="CW44" s="711"/>
    </row>
    <row r="45" spans="2:101" ht="18" customHeight="1">
      <c r="B45" s="512"/>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c r="AA45" s="711"/>
      <c r="AB45" s="711"/>
      <c r="AC45" s="711"/>
      <c r="AD45" s="711"/>
      <c r="AE45" s="711"/>
      <c r="AF45" s="711"/>
      <c r="AG45" s="711"/>
      <c r="AJ45" s="512"/>
      <c r="AK45" s="711"/>
      <c r="AL45" s="711"/>
      <c r="AM45" s="711"/>
      <c r="AN45" s="711"/>
      <c r="AO45" s="711"/>
      <c r="AP45" s="711"/>
      <c r="AQ45" s="711"/>
      <c r="AR45" s="711"/>
      <c r="AS45" s="711"/>
      <c r="AT45" s="711"/>
      <c r="AU45" s="711"/>
      <c r="AV45" s="711"/>
      <c r="AW45" s="711"/>
      <c r="AX45" s="711"/>
      <c r="AY45" s="711"/>
      <c r="AZ45" s="711"/>
      <c r="BA45" s="711"/>
      <c r="BB45" s="711"/>
      <c r="BC45" s="711"/>
      <c r="BD45" s="711"/>
      <c r="BE45" s="711"/>
      <c r="BF45" s="711"/>
      <c r="BG45" s="711"/>
      <c r="BH45" s="711"/>
      <c r="BI45" s="711"/>
      <c r="BJ45" s="711"/>
      <c r="BK45" s="711"/>
      <c r="BL45" s="711"/>
      <c r="BM45" s="711"/>
      <c r="BN45" s="711"/>
      <c r="BO45" s="711"/>
      <c r="BR45" s="512"/>
      <c r="BS45" s="711"/>
      <c r="BT45" s="711"/>
      <c r="BU45" s="711"/>
      <c r="BV45" s="711"/>
      <c r="BW45" s="711"/>
      <c r="BX45" s="711"/>
      <c r="BY45" s="711"/>
      <c r="BZ45" s="711"/>
      <c r="CA45" s="711"/>
      <c r="CB45" s="711"/>
      <c r="CC45" s="711"/>
      <c r="CD45" s="711"/>
      <c r="CE45" s="711"/>
      <c r="CF45" s="711"/>
      <c r="CG45" s="711"/>
      <c r="CH45" s="711"/>
      <c r="CI45" s="711"/>
      <c r="CJ45" s="711"/>
      <c r="CK45" s="711"/>
      <c r="CL45" s="711"/>
      <c r="CM45" s="711"/>
      <c r="CN45" s="711"/>
      <c r="CO45" s="711"/>
      <c r="CP45" s="711"/>
      <c r="CQ45" s="711"/>
      <c r="CR45" s="711"/>
      <c r="CS45" s="711"/>
      <c r="CT45" s="711"/>
      <c r="CU45" s="711"/>
      <c r="CV45" s="711"/>
      <c r="CW45" s="711"/>
    </row>
    <row r="46" spans="2:101" ht="15">
      <c r="B46" s="110" t="s">
        <v>2002</v>
      </c>
      <c r="C46" s="253" t="s">
        <v>2003</v>
      </c>
      <c r="AJ46" s="110" t="s">
        <v>2002</v>
      </c>
      <c r="AK46" s="253" t="s">
        <v>2004</v>
      </c>
      <c r="BR46" s="110" t="s">
        <v>2002</v>
      </c>
      <c r="BS46" s="110" t="s">
        <v>2006</v>
      </c>
    </row>
    <row r="47" spans="2:101" ht="15"/>
    <row r="48" spans="2:101" ht="15" hidden="1"/>
    <row r="49" ht="15" hidden="1"/>
    <row r="50" ht="15" hidden="1"/>
    <row r="51" ht="15" hidden="1"/>
    <row r="52" ht="15" hidden="1"/>
    <row r="53" ht="15" hidden="1"/>
    <row r="54" ht="15" hidden="1"/>
    <row r="55" ht="15" hidden="1"/>
    <row r="56" ht="15" hidden="1"/>
    <row r="57" ht="15" hidden="1"/>
    <row r="58" ht="15" hidden="1"/>
    <row r="59" ht="15" hidden="1"/>
    <row r="60" ht="15" hidden="1"/>
    <row r="61" ht="15" hidden="1"/>
    <row r="62" ht="12.75" hidden="1" customHeight="1"/>
    <row r="63" ht="12.75" hidden="1" customHeight="1"/>
    <row r="64"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sheetData>
  <mergeCells count="15">
    <mergeCell ref="C32:AG34"/>
    <mergeCell ref="AK32:BO34"/>
    <mergeCell ref="C35:AG36"/>
    <mergeCell ref="AK35:BO36"/>
    <mergeCell ref="BS32:CW34"/>
    <mergeCell ref="BS35:CW36"/>
    <mergeCell ref="C44:AG45"/>
    <mergeCell ref="AK44:BO45"/>
    <mergeCell ref="BS44:CW45"/>
    <mergeCell ref="BS37:CW40"/>
    <mergeCell ref="C37:AG40"/>
    <mergeCell ref="AK37:BO40"/>
    <mergeCell ref="C41:AG43"/>
    <mergeCell ref="AK41:BO43"/>
    <mergeCell ref="BS41:CW43"/>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4A2C-5126-4918-9738-1FA82003468C}">
  <sheetPr codeName="wksActivities">
    <pageSetUpPr fitToPage="1"/>
  </sheetPr>
  <dimension ref="B1:HU68"/>
  <sheetViews>
    <sheetView showGridLines="0" showRowColHeaders="0" zoomScaleNormal="100" workbookViewId="0"/>
  </sheetViews>
  <sheetFormatPr defaultColWidth="0" defaultRowHeight="0" customHeight="1" zeroHeight="1"/>
  <cols>
    <col min="1" max="1" width="8.42578125" style="5" customWidth="1"/>
    <col min="2" max="5" width="2.85546875" customWidth="1"/>
    <col min="6" max="6" width="16.42578125" style="5" customWidth="1"/>
    <col min="7" max="7" width="27.85546875" style="5" customWidth="1"/>
    <col min="8" max="9" width="17" style="5" customWidth="1"/>
    <col min="10" max="10" width="3.7109375" style="5" customWidth="1"/>
    <col min="11" max="229" width="9.140625" style="5" hidden="1" customWidth="1"/>
    <col min="230" max="16384" width="0" style="5" hidden="1"/>
  </cols>
  <sheetData>
    <row r="1" spans="2:9" ht="19.5">
      <c r="F1" s="293"/>
      <c r="G1" s="296"/>
      <c r="H1" s="7"/>
      <c r="I1" s="33"/>
    </row>
    <row r="2" spans="2:9" ht="24.75">
      <c r="F2" s="301"/>
      <c r="G2" s="298"/>
      <c r="H2" s="714" t="str">
        <f ca="1">'GPlan-Translations'!C331</f>
        <v>Atividades</v>
      </c>
      <c r="I2" s="714"/>
    </row>
    <row r="3" spans="2:9" ht="18">
      <c r="B3" s="591"/>
      <c r="C3" s="591"/>
      <c r="D3" s="591"/>
      <c r="E3" s="591"/>
      <c r="F3" s="37"/>
      <c r="G3" s="300"/>
      <c r="H3" s="300"/>
      <c r="I3" s="300"/>
    </row>
    <row r="4" spans="2:9" ht="18">
      <c r="B4" s="592"/>
      <c r="C4" s="592"/>
      <c r="D4" s="592"/>
      <c r="E4" s="592"/>
      <c r="F4" s="514"/>
      <c r="G4" s="515"/>
      <c r="H4" s="515"/>
      <c r="I4" s="515"/>
    </row>
    <row r="5" spans="2:9" ht="18">
      <c r="B5" s="592"/>
      <c r="C5" s="592"/>
      <c r="D5" s="592"/>
      <c r="E5" s="592"/>
      <c r="F5" s="516"/>
      <c r="G5" s="515"/>
      <c r="H5" s="515"/>
      <c r="I5" s="515"/>
    </row>
    <row r="6" spans="2:9" ht="18">
      <c r="B6" s="592"/>
      <c r="C6" s="592"/>
      <c r="D6" s="592"/>
      <c r="E6" s="592"/>
      <c r="F6" s="516"/>
      <c r="G6" s="515"/>
      <c r="H6" s="515"/>
      <c r="I6" s="515"/>
    </row>
    <row r="7" spans="2:9" ht="18">
      <c r="B7" s="592"/>
      <c r="C7" s="592"/>
      <c r="D7" s="592"/>
      <c r="E7" s="592"/>
      <c r="F7" s="516"/>
      <c r="G7" s="515"/>
      <c r="H7" s="515"/>
      <c r="I7" s="515"/>
    </row>
    <row r="8" spans="2:9" ht="18">
      <c r="B8" s="592"/>
      <c r="C8" s="592"/>
      <c r="D8" s="592"/>
      <c r="E8" s="592"/>
      <c r="F8" s="516"/>
      <c r="G8" s="515"/>
      <c r="H8" s="515"/>
      <c r="I8" s="515"/>
    </row>
    <row r="9" spans="2:9" ht="18">
      <c r="B9" s="592"/>
      <c r="C9" s="592"/>
      <c r="D9" s="592"/>
      <c r="E9" s="592"/>
      <c r="F9" s="516"/>
      <c r="G9" s="515"/>
      <c r="H9" s="515"/>
      <c r="I9" s="515"/>
    </row>
    <row r="10" spans="2:9" ht="18">
      <c r="B10" s="592"/>
      <c r="C10" s="592"/>
      <c r="D10" s="592"/>
      <c r="E10" s="592"/>
      <c r="F10" s="516"/>
      <c r="G10" s="515"/>
      <c r="H10" s="515"/>
      <c r="I10" s="515"/>
    </row>
    <row r="11" spans="2:9" ht="18">
      <c r="B11" s="592"/>
      <c r="C11" s="592"/>
      <c r="D11" s="592"/>
      <c r="E11" s="592"/>
      <c r="F11" s="516"/>
      <c r="G11" s="515"/>
      <c r="H11" s="515"/>
      <c r="I11" s="515"/>
    </row>
    <row r="12" spans="2:9" ht="18">
      <c r="B12" s="592"/>
      <c r="C12" s="592"/>
      <c r="D12" s="592"/>
      <c r="E12" s="592"/>
      <c r="F12" s="516"/>
      <c r="G12" s="515"/>
      <c r="H12" s="515"/>
      <c r="I12" s="515"/>
    </row>
    <row r="13" spans="2:9" ht="18">
      <c r="B13" s="592"/>
      <c r="C13" s="592"/>
      <c r="D13" s="592"/>
      <c r="E13" s="592"/>
      <c r="F13" s="516"/>
      <c r="G13" s="515"/>
      <c r="H13" s="515"/>
      <c r="I13" s="515"/>
    </row>
    <row r="14" spans="2:9" ht="18">
      <c r="B14" s="592"/>
      <c r="C14" s="592"/>
      <c r="D14" s="592"/>
      <c r="E14" s="592"/>
      <c r="F14" s="516"/>
      <c r="G14" s="515"/>
      <c r="H14" s="515"/>
      <c r="I14" s="515"/>
    </row>
    <row r="15" spans="2:9" ht="18">
      <c r="B15" s="592"/>
      <c r="C15" s="592"/>
      <c r="D15" s="592"/>
      <c r="E15" s="592"/>
      <c r="F15" s="516"/>
      <c r="G15" s="515"/>
      <c r="H15" s="515"/>
      <c r="I15" s="515"/>
    </row>
    <row r="16" spans="2:9" ht="18">
      <c r="B16" s="592"/>
      <c r="C16" s="592"/>
      <c r="D16" s="592"/>
      <c r="E16" s="592"/>
      <c r="F16" s="516"/>
      <c r="G16" s="515"/>
      <c r="H16" s="515"/>
      <c r="I16" s="515"/>
    </row>
    <row r="17" spans="2:9" ht="18">
      <c r="B17" s="592"/>
      <c r="C17" s="592"/>
      <c r="D17" s="592"/>
      <c r="E17" s="592"/>
      <c r="F17" s="516"/>
      <c r="G17" s="515"/>
      <c r="H17" s="515"/>
      <c r="I17" s="515"/>
    </row>
    <row r="18" spans="2:9" ht="18">
      <c r="B18" s="592"/>
      <c r="C18" s="592"/>
      <c r="D18" s="592"/>
      <c r="E18" s="592"/>
      <c r="F18" s="516"/>
      <c r="G18" s="515"/>
      <c r="H18" s="515"/>
      <c r="I18" s="515"/>
    </row>
    <row r="19" spans="2:9" ht="18">
      <c r="B19" s="592"/>
      <c r="C19" s="592"/>
      <c r="D19" s="592"/>
      <c r="E19" s="592"/>
      <c r="F19" s="516"/>
      <c r="G19" s="515"/>
      <c r="H19" s="515"/>
      <c r="I19" s="515"/>
    </row>
    <row r="20" spans="2:9" ht="18">
      <c r="B20" s="592"/>
      <c r="C20" s="592"/>
      <c r="D20" s="592"/>
      <c r="E20" s="592"/>
      <c r="F20" s="516"/>
      <c r="G20" s="515"/>
      <c r="H20" s="515"/>
      <c r="I20" s="515"/>
    </row>
    <row r="21" spans="2:9" ht="18">
      <c r="B21" s="592"/>
      <c r="C21" s="592"/>
      <c r="D21" s="592"/>
      <c r="E21" s="592"/>
      <c r="F21" s="516"/>
      <c r="G21" s="515"/>
      <c r="H21" s="515"/>
      <c r="I21" s="515"/>
    </row>
    <row r="22" spans="2:9" ht="18">
      <c r="B22" s="592"/>
      <c r="C22" s="592"/>
      <c r="D22" s="592"/>
      <c r="E22" s="592"/>
      <c r="F22" s="516"/>
      <c r="G22" s="515"/>
      <c r="H22" s="515"/>
      <c r="I22" s="515"/>
    </row>
    <row r="23" spans="2:9" ht="18">
      <c r="B23" s="592"/>
      <c r="C23" s="592"/>
      <c r="D23" s="592"/>
      <c r="E23" s="592"/>
      <c r="F23" s="516"/>
      <c r="G23" s="515"/>
      <c r="H23" s="515"/>
      <c r="I23" s="515"/>
    </row>
    <row r="24" spans="2:9" ht="18">
      <c r="B24" s="592"/>
      <c r="C24" s="592"/>
      <c r="D24" s="592"/>
      <c r="E24" s="592"/>
      <c r="F24" s="516"/>
      <c r="G24" s="515"/>
      <c r="H24" s="515"/>
      <c r="I24" s="515"/>
    </row>
    <row r="25" spans="2:9" ht="18">
      <c r="B25" s="592"/>
      <c r="C25" s="592"/>
      <c r="D25" s="592"/>
      <c r="E25" s="592"/>
      <c r="F25" s="516"/>
      <c r="G25" s="515"/>
      <c r="H25" s="515"/>
      <c r="I25" s="515"/>
    </row>
    <row r="26" spans="2:9" ht="18">
      <c r="B26" s="592"/>
      <c r="C26" s="592"/>
      <c r="D26" s="592"/>
      <c r="E26" s="592"/>
      <c r="F26" s="516"/>
      <c r="G26" s="515"/>
      <c r="H26" s="515"/>
      <c r="I26" s="515"/>
    </row>
    <row r="27" spans="2:9" ht="18">
      <c r="B27" s="592"/>
      <c r="C27" s="592"/>
      <c r="D27" s="592"/>
      <c r="E27" s="592"/>
      <c r="F27" s="516"/>
      <c r="G27" s="515"/>
      <c r="H27" s="515"/>
      <c r="I27" s="515"/>
    </row>
    <row r="28" spans="2:9" ht="18">
      <c r="B28" s="592"/>
      <c r="C28" s="592"/>
      <c r="D28" s="592"/>
      <c r="E28" s="592"/>
      <c r="F28" s="516"/>
      <c r="G28" s="515"/>
      <c r="H28" s="515"/>
      <c r="I28" s="515"/>
    </row>
    <row r="29" spans="2:9" ht="18">
      <c r="B29" s="592"/>
      <c r="C29" s="592"/>
      <c r="D29" s="592"/>
      <c r="E29" s="592"/>
      <c r="F29" s="516"/>
      <c r="G29" s="515"/>
      <c r="H29" s="515"/>
      <c r="I29" s="515"/>
    </row>
    <row r="30" spans="2:9" ht="18">
      <c r="B30" s="592"/>
      <c r="C30" s="592"/>
      <c r="D30" s="592"/>
      <c r="E30" s="592"/>
      <c r="F30" s="516"/>
      <c r="G30" s="515"/>
      <c r="H30" s="515"/>
      <c r="I30" s="515"/>
    </row>
    <row r="31" spans="2:9" ht="18">
      <c r="B31" s="592"/>
      <c r="C31" s="592"/>
      <c r="D31" s="592"/>
      <c r="E31" s="592"/>
      <c r="F31" s="516"/>
      <c r="G31" s="515"/>
      <c r="H31" s="515"/>
      <c r="I31" s="515"/>
    </row>
    <row r="32" spans="2:9" ht="18">
      <c r="B32" s="592"/>
      <c r="C32" s="592"/>
      <c r="D32" s="592"/>
      <c r="E32" s="592"/>
      <c r="F32" s="516"/>
      <c r="G32" s="515"/>
      <c r="H32" s="515"/>
      <c r="I32" s="515"/>
    </row>
    <row r="33" spans="2:9" ht="18">
      <c r="B33" s="592"/>
      <c r="C33" s="592"/>
      <c r="D33" s="592"/>
      <c r="E33" s="592"/>
      <c r="F33" s="516"/>
      <c r="G33" s="515"/>
      <c r="H33" s="515"/>
      <c r="I33" s="515"/>
    </row>
    <row r="34" spans="2:9" ht="18">
      <c r="B34" s="592"/>
      <c r="C34" s="592"/>
      <c r="D34" s="592"/>
      <c r="E34" s="592"/>
      <c r="F34" s="516"/>
      <c r="G34" s="515"/>
      <c r="H34" s="515"/>
      <c r="I34" s="515"/>
    </row>
    <row r="35" spans="2:9" ht="18">
      <c r="B35" s="592"/>
      <c r="C35" s="592"/>
      <c r="D35" s="592"/>
      <c r="E35" s="592"/>
      <c r="F35" s="516"/>
      <c r="G35" s="515"/>
      <c r="H35" s="515"/>
      <c r="I35" s="515"/>
    </row>
    <row r="36" spans="2:9" ht="18">
      <c r="B36" s="592"/>
      <c r="C36" s="592"/>
      <c r="D36" s="592"/>
      <c r="E36" s="592"/>
      <c r="F36" s="516"/>
      <c r="G36" s="515"/>
      <c r="H36" s="515"/>
      <c r="I36" s="515"/>
    </row>
    <row r="37" spans="2:9" ht="18">
      <c r="B37" s="592"/>
      <c r="C37" s="592"/>
      <c r="D37" s="592"/>
      <c r="E37" s="592"/>
      <c r="F37" s="516"/>
      <c r="G37" s="515"/>
      <c r="H37" s="515"/>
      <c r="I37" s="515"/>
    </row>
    <row r="38" spans="2:9" ht="18">
      <c r="B38" s="592"/>
      <c r="C38" s="592"/>
      <c r="D38" s="592"/>
      <c r="E38" s="592"/>
      <c r="F38" s="516"/>
      <c r="G38" s="515"/>
      <c r="H38" s="515"/>
      <c r="I38" s="515"/>
    </row>
    <row r="39" spans="2:9" ht="18">
      <c r="B39" s="592"/>
      <c r="C39" s="592"/>
      <c r="D39" s="592"/>
      <c r="E39" s="592"/>
      <c r="F39" s="516"/>
      <c r="G39" s="515"/>
      <c r="H39" s="515"/>
      <c r="I39" s="515"/>
    </row>
    <row r="40" spans="2:9" ht="18">
      <c r="B40" s="508"/>
      <c r="C40" s="508"/>
      <c r="D40" s="508"/>
      <c r="E40" s="508"/>
      <c r="F40" s="517"/>
      <c r="G40" s="517"/>
      <c r="H40" s="517"/>
      <c r="I40" s="517"/>
    </row>
    <row r="41" spans="2:9" ht="18">
      <c r="B41" s="514" t="str">
        <f ca="1">'GPlan-Translations'!C332</f>
        <v xml:space="preserve">Meu PROPÓSITO DE VIDA, RAZÃO DE SER (ego, ahamkara, ikigai) </v>
      </c>
      <c r="C41" s="514"/>
      <c r="D41" s="514"/>
      <c r="E41" s="514"/>
      <c r="F41" s="514"/>
      <c r="G41" s="300"/>
      <c r="H41" s="300"/>
      <c r="I41" s="300"/>
    </row>
    <row r="42" spans="2:9" ht="18">
      <c r="B42" s="516"/>
      <c r="C42" s="516"/>
      <c r="D42" s="516"/>
      <c r="E42" s="516"/>
      <c r="F42" s="516"/>
      <c r="G42" s="515"/>
      <c r="H42" s="515"/>
      <c r="I42" s="515"/>
    </row>
    <row r="43" spans="2:9" ht="18">
      <c r="B43" s="516"/>
      <c r="C43" s="516"/>
      <c r="D43" s="516"/>
      <c r="E43" s="516"/>
      <c r="F43" s="516"/>
      <c r="G43" s="515"/>
      <c r="H43" s="515"/>
      <c r="I43" s="515"/>
    </row>
    <row r="44" spans="2:9" ht="18">
      <c r="B44" s="516"/>
      <c r="C44" s="516"/>
      <c r="D44" s="516"/>
      <c r="E44" s="516"/>
      <c r="F44" s="516"/>
      <c r="G44" s="515"/>
      <c r="H44" s="515"/>
      <c r="I44" s="515"/>
    </row>
    <row r="45" spans="2:9" ht="18">
      <c r="B45" s="516"/>
      <c r="C45" s="516"/>
      <c r="D45" s="516"/>
      <c r="E45" s="516"/>
      <c r="F45" s="516"/>
      <c r="G45" s="518"/>
      <c r="H45" s="518"/>
      <c r="I45" s="518"/>
    </row>
    <row r="46" spans="2:9" ht="12.75" customHeight="1"/>
    <row r="47" spans="2:9" ht="12.75" hidden="1" customHeight="1"/>
    <row r="48" spans="2:9"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5" hidden="1"/>
    <row r="63" ht="15" hidden="1"/>
    <row r="64" ht="15" hidden="1"/>
    <row r="65" ht="15" hidden="1"/>
    <row r="66" ht="15" hidden="1"/>
    <row r="67" ht="15" hidden="1"/>
    <row r="68" ht="15" hidden="1"/>
  </sheetData>
  <mergeCells count="1">
    <mergeCell ref="H2:I2"/>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5E1A-F8B7-4393-A3AB-1C0834CCE1FE}">
  <sheetPr codeName="wksDeclaration">
    <pageSetUpPr fitToPage="1"/>
  </sheetPr>
  <dimension ref="A1:HL46"/>
  <sheetViews>
    <sheetView showGridLines="0" showRowColHeaders="0" zoomScaleNormal="100" workbookViewId="0"/>
  </sheetViews>
  <sheetFormatPr defaultColWidth="0" defaultRowHeight="12.75" customHeight="1" zeroHeight="1"/>
  <cols>
    <col min="1" max="2" width="27.85546875" style="5" customWidth="1"/>
    <col min="3" max="4" width="17" style="5" customWidth="1"/>
    <col min="5" max="5" width="3.7109375" style="5" customWidth="1"/>
    <col min="6" max="220" width="9.140625" style="5" hidden="1" customWidth="1"/>
    <col min="221" max="16384" width="0" style="5" hidden="1"/>
  </cols>
  <sheetData>
    <row r="1" spans="1:4" ht="19.5">
      <c r="A1" s="293"/>
      <c r="B1" s="296"/>
      <c r="C1" s="7"/>
      <c r="D1" s="33"/>
    </row>
    <row r="2" spans="1:4" ht="24.75">
      <c r="A2" s="297" t="str">
        <f ca="1">'GPlan-Translations'!C335</f>
        <v>Declaração de Propósito</v>
      </c>
      <c r="B2" s="298"/>
      <c r="C2" s="298"/>
      <c r="D2" s="299"/>
    </row>
    <row r="3" spans="1:4" ht="18">
      <c r="A3" s="508"/>
      <c r="B3" s="508"/>
      <c r="C3" s="508"/>
      <c r="D3" s="508"/>
    </row>
    <row r="4" spans="1:4" ht="18">
      <c r="A4" s="513" t="str">
        <f ca="1">'GPlan-Translations'!C336</f>
        <v>Identidade</v>
      </c>
      <c r="B4" s="508"/>
      <c r="C4" s="508"/>
      <c r="D4" s="508"/>
    </row>
    <row r="5" spans="1:4" ht="18" customHeight="1">
      <c r="A5" s="561" t="str">
        <f ca="1">'GPlan-Translations'!C337</f>
        <v>(Quem sou)</v>
      </c>
      <c r="B5" s="593"/>
      <c r="C5" s="593"/>
      <c r="D5" s="593"/>
    </row>
    <row r="6" spans="1:4" ht="18">
      <c r="A6" s="716" t="str">
        <f ca="1">'GPlan-Translations'!C338</f>
        <v>Apresentação curta simples</v>
      </c>
      <c r="B6" s="593"/>
      <c r="C6" s="593"/>
      <c r="D6" s="593"/>
    </row>
    <row r="7" spans="1:4" ht="18" customHeight="1">
      <c r="A7" s="716"/>
      <c r="B7" s="593"/>
      <c r="C7" s="593"/>
      <c r="D7" s="593"/>
    </row>
    <row r="8" spans="1:4" ht="18" customHeight="1">
      <c r="A8" s="716"/>
      <c r="B8" s="593"/>
      <c r="C8" s="593"/>
      <c r="D8" s="593"/>
    </row>
    <row r="9" spans="1:4" ht="18" customHeight="1">
      <c r="A9" s="716"/>
      <c r="B9" s="593"/>
      <c r="C9" s="593"/>
      <c r="D9" s="593"/>
    </row>
    <row r="10" spans="1:4" ht="18" customHeight="1">
      <c r="A10" s="716"/>
      <c r="B10" s="508"/>
      <c r="C10" s="508"/>
      <c r="D10" s="508"/>
    </row>
    <row r="11" spans="1:4" ht="18">
      <c r="A11" s="508"/>
      <c r="B11" s="508"/>
      <c r="C11" s="508"/>
      <c r="D11" s="508"/>
    </row>
    <row r="12" spans="1:4" ht="18" customHeight="1">
      <c r="A12" s="513" t="str">
        <f ca="1">'GPlan-Translations'!C339</f>
        <v>Propósito</v>
      </c>
      <c r="B12" s="508"/>
      <c r="C12" s="508"/>
      <c r="D12" s="508"/>
    </row>
    <row r="13" spans="1:4" ht="18" customHeight="1">
      <c r="A13" s="561" t="str">
        <f ca="1">'GPlan-Translations'!C340</f>
        <v>(Meu porquê)</v>
      </c>
      <c r="B13" s="593"/>
      <c r="C13" s="593"/>
      <c r="D13" s="593"/>
    </row>
    <row r="14" spans="1:4" ht="18">
      <c r="A14" s="716" t="str">
        <f ca="1">'GPlan-Translations'!C341</f>
        <v>VERBO DE AÇÃO: Todos os dias eu  desperto para...</v>
      </c>
      <c r="B14" s="593"/>
      <c r="C14" s="593"/>
      <c r="D14" s="593"/>
    </row>
    <row r="15" spans="1:4" ht="18" customHeight="1">
      <c r="A15" s="716"/>
      <c r="B15" s="593"/>
      <c r="C15" s="593"/>
      <c r="D15" s="593"/>
    </row>
    <row r="16" spans="1:4" ht="18" customHeight="1">
      <c r="A16" s="716"/>
      <c r="B16" s="593"/>
      <c r="C16" s="593"/>
      <c r="D16" s="593"/>
    </row>
    <row r="17" spans="1:4" ht="18" customHeight="1">
      <c r="A17" s="716"/>
      <c r="B17" s="593"/>
      <c r="C17" s="593"/>
      <c r="D17" s="593"/>
    </row>
    <row r="18" spans="1:4" ht="18" customHeight="1">
      <c r="A18" s="716"/>
      <c r="B18" s="508"/>
      <c r="C18" s="508"/>
      <c r="D18" s="508"/>
    </row>
    <row r="19" spans="1:4" ht="18">
      <c r="A19" s="508"/>
      <c r="B19" s="508"/>
      <c r="C19" s="508"/>
      <c r="D19" s="508"/>
    </row>
    <row r="20" spans="1:4" ht="18">
      <c r="A20" s="513" t="str">
        <f ca="1">'GPlan-Translations'!C342</f>
        <v>Método</v>
      </c>
      <c r="B20" s="508"/>
      <c r="C20" s="508"/>
      <c r="D20" s="508"/>
    </row>
    <row r="21" spans="1:4" ht="18" customHeight="1">
      <c r="A21" s="716" t="str">
        <f ca="1">'GPlan-Translations'!C343</f>
        <v xml:space="preserve">(Como  materializo meu propósito) </v>
      </c>
      <c r="B21" s="593"/>
      <c r="C21" s="593"/>
      <c r="D21" s="593"/>
    </row>
    <row r="22" spans="1:4" ht="18" customHeight="1">
      <c r="A22" s="716"/>
      <c r="B22" s="593"/>
      <c r="C22" s="593"/>
      <c r="D22" s="593"/>
    </row>
    <row r="23" spans="1:4" ht="18" customHeight="1">
      <c r="A23" s="716" t="str">
        <f ca="1">'GPlan-Translations'!C344</f>
        <v>Faço isso por meio da...</v>
      </c>
      <c r="B23" s="593"/>
      <c r="C23" s="593"/>
      <c r="D23" s="593"/>
    </row>
    <row r="24" spans="1:4" ht="18">
      <c r="A24" s="716"/>
      <c r="B24" s="593"/>
      <c r="C24" s="593"/>
      <c r="D24" s="593"/>
    </row>
    <row r="25" spans="1:4" ht="18">
      <c r="A25" s="716"/>
      <c r="B25" s="593"/>
      <c r="C25" s="593"/>
      <c r="D25" s="593"/>
    </row>
    <row r="26" spans="1:4" ht="18">
      <c r="A26" s="716"/>
      <c r="B26" s="508"/>
      <c r="C26" s="508"/>
      <c r="D26" s="508"/>
    </row>
    <row r="27" spans="1:4" ht="18">
      <c r="A27" s="508"/>
      <c r="B27" s="508"/>
      <c r="C27" s="508"/>
      <c r="D27" s="508"/>
    </row>
    <row r="28" spans="1:4" ht="18">
      <c r="A28" s="513" t="str">
        <f ca="1">'GPlan-Translations'!C345</f>
        <v>Visão</v>
      </c>
      <c r="B28" s="508"/>
      <c r="C28" s="508"/>
      <c r="D28" s="508"/>
    </row>
    <row r="29" spans="1:4" ht="18" customHeight="1">
      <c r="A29" s="561" t="str">
        <f ca="1">'GPlan-Translations'!C346</f>
        <v>(O que alcançarei)</v>
      </c>
      <c r="B29" s="593"/>
      <c r="C29" s="593"/>
      <c r="D29" s="593"/>
    </row>
    <row r="30" spans="1:4" ht="18">
      <c r="A30" s="716" t="str">
        <f ca="1">'GPlan-Translations'!C347</f>
        <v>Sou visto como...</v>
      </c>
      <c r="B30" s="593"/>
      <c r="C30" s="593"/>
      <c r="D30" s="593"/>
    </row>
    <row r="31" spans="1:4" ht="18">
      <c r="A31" s="716"/>
      <c r="B31" s="593"/>
      <c r="C31" s="593"/>
      <c r="D31" s="593"/>
    </row>
    <row r="32" spans="1:4" ht="18">
      <c r="A32" s="716"/>
      <c r="B32" s="593"/>
      <c r="C32" s="593"/>
      <c r="D32" s="593"/>
    </row>
    <row r="33" spans="1:4" ht="18">
      <c r="A33" s="716"/>
      <c r="B33" s="593"/>
      <c r="C33" s="593"/>
      <c r="D33" s="593"/>
    </row>
    <row r="34" spans="1:4" ht="18">
      <c r="A34" s="716"/>
      <c r="B34" s="508"/>
      <c r="C34" s="508"/>
      <c r="D34" s="508"/>
    </row>
    <row r="35" spans="1:4" ht="18">
      <c r="A35" s="508"/>
      <c r="B35" s="508"/>
      <c r="C35" s="508"/>
      <c r="D35" s="508"/>
    </row>
    <row r="36" spans="1:4" ht="18">
      <c r="A36" s="715" t="str">
        <f ca="1">'GPlan-Translations'!C348</f>
        <v>Valores inegociáveis</v>
      </c>
      <c r="B36" s="508"/>
      <c r="C36" s="508"/>
      <c r="D36" s="508"/>
    </row>
    <row r="37" spans="1:4" ht="18">
      <c r="A37" s="715"/>
      <c r="B37" s="593"/>
      <c r="C37" s="593"/>
      <c r="D37" s="593"/>
    </row>
    <row r="38" spans="1:4" ht="18">
      <c r="A38" s="519"/>
      <c r="B38" s="593"/>
      <c r="C38" s="593"/>
      <c r="D38" s="593"/>
    </row>
    <row r="39" spans="1:4" ht="18">
      <c r="A39" s="519"/>
      <c r="B39" s="593"/>
      <c r="C39" s="593"/>
      <c r="D39" s="593"/>
    </row>
    <row r="40" spans="1:4" ht="18">
      <c r="A40" s="519"/>
      <c r="B40" s="508"/>
      <c r="C40" s="508"/>
      <c r="D40" s="508"/>
    </row>
    <row r="41" spans="1:4" ht="18">
      <c r="A41" s="519"/>
      <c r="B41" s="508"/>
      <c r="C41" s="508"/>
      <c r="D41" s="508"/>
    </row>
    <row r="42" spans="1:4" ht="18">
      <c r="A42" s="715" t="str">
        <f ca="1">'GPlan-Translations'!C349</f>
        <v>Pessoas que me inspiram</v>
      </c>
      <c r="B42" s="508"/>
      <c r="C42" s="508"/>
      <c r="D42" s="508"/>
    </row>
    <row r="43" spans="1:4" ht="18">
      <c r="A43" s="715"/>
      <c r="B43" s="593"/>
      <c r="C43" s="593"/>
      <c r="D43" s="593"/>
    </row>
    <row r="44" spans="1:4" ht="18">
      <c r="A44" s="519"/>
      <c r="B44" s="593"/>
      <c r="C44" s="593"/>
      <c r="D44" s="593"/>
    </row>
    <row r="45" spans="1:4" ht="18">
      <c r="A45" s="519"/>
      <c r="B45" s="520"/>
      <c r="C45" s="520"/>
      <c r="D45" s="520"/>
    </row>
    <row r="46" spans="1:4"/>
  </sheetData>
  <mergeCells count="7">
    <mergeCell ref="A42:A43"/>
    <mergeCell ref="A36:A37"/>
    <mergeCell ref="A6:A10"/>
    <mergeCell ref="A14:A18"/>
    <mergeCell ref="A21:A22"/>
    <mergeCell ref="A23:A26"/>
    <mergeCell ref="A30:A34"/>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3A62-B3C2-4EE5-808F-D3E13770A30E}">
  <sheetPr codeName="wksDreams">
    <pageSetUpPr fitToPage="1"/>
  </sheetPr>
  <dimension ref="B1:S46"/>
  <sheetViews>
    <sheetView showGridLines="0" showRowColHeaders="0" zoomScaleNormal="100" workbookViewId="0"/>
  </sheetViews>
  <sheetFormatPr defaultColWidth="9.140625" defaultRowHeight="12.75" customHeight="1" zeroHeight="1"/>
  <cols>
    <col min="1" max="1" width="8.5703125" style="5" customWidth="1"/>
    <col min="2" max="3" width="27.85546875" style="5" customWidth="1"/>
    <col min="4" max="5" width="17" style="5" customWidth="1"/>
    <col min="6" max="6" width="3.7109375" style="5" customWidth="1"/>
    <col min="7" max="7" width="2.85546875" style="5" customWidth="1"/>
    <col min="8" max="8" width="8.5703125" style="5" customWidth="1"/>
    <col min="9" max="10" width="27.85546875" style="5" customWidth="1"/>
    <col min="11" max="12" width="17" style="5" customWidth="1"/>
    <col min="13" max="13" width="3.7109375" style="5" customWidth="1"/>
    <col min="14" max="14" width="2.85546875" style="5" customWidth="1"/>
    <col min="15" max="15" width="8.5703125" style="5" customWidth="1"/>
    <col min="16" max="17" width="27.85546875" style="5" customWidth="1"/>
    <col min="18" max="19" width="17" style="5" customWidth="1"/>
    <col min="20" max="20" width="3.7109375" style="5" customWidth="1"/>
    <col min="21" max="21" width="2.85546875" style="5" customWidth="1"/>
    <col min="22" max="225" width="9.140625" style="5" customWidth="1"/>
    <col min="226" max="16384" width="9.140625" style="5"/>
  </cols>
  <sheetData>
    <row r="1" spans="2:19" ht="19.5">
      <c r="B1" s="293"/>
      <c r="C1" s="296"/>
      <c r="D1" s="7"/>
      <c r="E1" s="33"/>
      <c r="I1" s="293"/>
      <c r="J1" s="296"/>
      <c r="K1" s="7"/>
      <c r="L1" s="33"/>
      <c r="P1" s="293"/>
      <c r="Q1" s="296"/>
      <c r="R1" s="7"/>
      <c r="S1" s="33"/>
    </row>
    <row r="2" spans="2:19" ht="24.75">
      <c r="B2" s="301"/>
      <c r="C2" s="298"/>
      <c r="E2" s="495" t="s">
        <v>2009</v>
      </c>
      <c r="I2" s="301"/>
      <c r="J2" s="298"/>
      <c r="L2" s="559" t="s">
        <v>2010</v>
      </c>
      <c r="P2" s="301"/>
      <c r="Q2" s="298"/>
      <c r="S2" s="559" t="s">
        <v>1824</v>
      </c>
    </row>
    <row r="3" spans="2:19" ht="18" hidden="1">
      <c r="B3" s="696" t="s">
        <v>1825</v>
      </c>
      <c r="C3" s="696"/>
      <c r="D3" s="508"/>
      <c r="E3" s="508"/>
      <c r="I3" s="696" t="s">
        <v>1825</v>
      </c>
      <c r="J3" s="696"/>
      <c r="K3" s="508"/>
      <c r="L3" s="508"/>
      <c r="P3" s="696" t="s">
        <v>1825</v>
      </c>
      <c r="Q3" s="696"/>
      <c r="R3" s="508"/>
      <c r="S3" s="508"/>
    </row>
    <row r="4" spans="2:19" ht="18" hidden="1">
      <c r="B4" s="696"/>
      <c r="C4" s="696"/>
      <c r="D4" s="508"/>
      <c r="E4" s="508"/>
      <c r="I4" s="696"/>
      <c r="J4" s="696"/>
      <c r="K4" s="508"/>
      <c r="L4" s="508"/>
      <c r="P4" s="696"/>
      <c r="Q4" s="696"/>
      <c r="R4" s="508"/>
      <c r="S4" s="508"/>
    </row>
    <row r="5" spans="2:19" ht="18" hidden="1">
      <c r="B5" s="696"/>
      <c r="C5" s="696"/>
      <c r="D5" s="508"/>
      <c r="E5" s="508"/>
      <c r="I5" s="696"/>
      <c r="J5" s="696"/>
      <c r="K5" s="508"/>
      <c r="L5" s="508"/>
      <c r="P5" s="696"/>
      <c r="Q5" s="696"/>
      <c r="R5" s="508"/>
      <c r="S5" s="508"/>
    </row>
    <row r="6" spans="2:19" ht="18">
      <c r="B6" s="508"/>
      <c r="C6" s="508"/>
      <c r="D6" s="508"/>
      <c r="E6" s="508"/>
      <c r="I6" s="508"/>
      <c r="J6" s="508"/>
      <c r="K6" s="508"/>
      <c r="L6" s="508"/>
      <c r="P6" s="508"/>
      <c r="Q6" s="508"/>
      <c r="R6" s="508"/>
      <c r="S6" s="508"/>
    </row>
    <row r="7" spans="2:19" ht="18">
      <c r="B7" s="508"/>
      <c r="C7" s="508"/>
      <c r="D7" s="508"/>
      <c r="E7" s="508"/>
      <c r="I7" s="508"/>
      <c r="J7" s="508"/>
      <c r="K7" s="508"/>
      <c r="L7" s="508"/>
      <c r="P7" s="508"/>
      <c r="Q7" s="508"/>
      <c r="R7" s="508"/>
      <c r="S7" s="508"/>
    </row>
    <row r="8" spans="2:19" ht="18">
      <c r="B8" s="508"/>
      <c r="C8" s="508"/>
      <c r="D8" s="508"/>
      <c r="E8" s="508"/>
      <c r="I8" s="508"/>
      <c r="J8" s="508"/>
      <c r="K8" s="508"/>
      <c r="L8" s="508"/>
      <c r="P8" s="508"/>
      <c r="Q8" s="508"/>
      <c r="R8" s="508"/>
      <c r="S8" s="508"/>
    </row>
    <row r="9" spans="2:19" ht="18">
      <c r="B9" s="508"/>
      <c r="C9" s="508"/>
      <c r="D9" s="508"/>
      <c r="E9" s="508"/>
      <c r="I9" s="508"/>
      <c r="J9" s="508"/>
      <c r="K9" s="508"/>
      <c r="L9" s="508"/>
      <c r="P9" s="508"/>
      <c r="Q9" s="508"/>
      <c r="R9" s="508"/>
      <c r="S9" s="508"/>
    </row>
    <row r="10" spans="2:19" ht="18">
      <c r="B10" s="508"/>
      <c r="C10" s="508"/>
      <c r="D10" s="508"/>
      <c r="E10" s="508"/>
      <c r="I10" s="508"/>
      <c r="J10" s="508"/>
      <c r="K10" s="508"/>
      <c r="L10" s="508"/>
      <c r="P10" s="508"/>
      <c r="Q10" s="508"/>
      <c r="R10" s="508"/>
      <c r="S10" s="508"/>
    </row>
    <row r="11" spans="2:19" ht="18">
      <c r="B11" s="508"/>
      <c r="C11" s="508"/>
      <c r="D11" s="508"/>
      <c r="E11" s="508"/>
      <c r="I11" s="508"/>
      <c r="J11" s="508"/>
      <c r="K11" s="508"/>
      <c r="L11" s="508"/>
      <c r="P11" s="508"/>
      <c r="Q11" s="508"/>
      <c r="R11" s="508"/>
      <c r="S11" s="508"/>
    </row>
    <row r="12" spans="2:19" ht="18">
      <c r="B12" s="508"/>
      <c r="C12" s="508"/>
      <c r="D12" s="508"/>
      <c r="E12" s="508"/>
      <c r="I12" s="508"/>
      <c r="J12" s="508"/>
      <c r="K12" s="508"/>
      <c r="L12" s="508"/>
      <c r="P12" s="508"/>
      <c r="Q12" s="508"/>
      <c r="R12" s="508"/>
      <c r="S12" s="508"/>
    </row>
    <row r="13" spans="2:19" ht="18">
      <c r="B13" s="508"/>
      <c r="C13" s="508"/>
      <c r="D13" s="508"/>
      <c r="E13" s="508"/>
      <c r="I13" s="508"/>
      <c r="J13" s="508"/>
      <c r="K13" s="508"/>
      <c r="L13" s="508"/>
      <c r="P13" s="508"/>
      <c r="Q13" s="508"/>
      <c r="R13" s="508"/>
      <c r="S13" s="508"/>
    </row>
    <row r="14" spans="2:19" ht="18">
      <c r="B14" s="508"/>
      <c r="C14" s="508"/>
      <c r="D14" s="508"/>
      <c r="E14" s="508"/>
      <c r="I14" s="508"/>
      <c r="J14" s="508"/>
      <c r="K14" s="508"/>
      <c r="L14" s="508"/>
      <c r="P14" s="508"/>
      <c r="Q14" s="508"/>
      <c r="R14" s="508"/>
      <c r="S14" s="508"/>
    </row>
    <row r="15" spans="2:19" ht="18">
      <c r="B15" s="508"/>
      <c r="C15" s="508"/>
      <c r="D15" s="508"/>
      <c r="E15" s="508"/>
      <c r="I15" s="508"/>
      <c r="J15" s="508"/>
      <c r="K15" s="508"/>
      <c r="L15" s="508"/>
      <c r="P15" s="508"/>
      <c r="Q15" s="508"/>
      <c r="R15" s="508"/>
      <c r="S15" s="508"/>
    </row>
    <row r="16" spans="2:19" ht="18">
      <c r="B16" s="508"/>
      <c r="C16" s="508"/>
      <c r="D16" s="508"/>
      <c r="E16" s="508"/>
      <c r="I16" s="508"/>
      <c r="J16" s="508"/>
      <c r="K16" s="508"/>
      <c r="L16" s="508"/>
      <c r="P16" s="508"/>
      <c r="Q16" s="508"/>
      <c r="R16" s="508"/>
      <c r="S16" s="508"/>
    </row>
    <row r="17" spans="2:19" ht="18">
      <c r="B17" s="508"/>
      <c r="C17" s="508"/>
      <c r="D17" s="508"/>
      <c r="E17" s="508"/>
      <c r="I17" s="508"/>
      <c r="J17" s="508"/>
      <c r="K17" s="508"/>
      <c r="L17" s="508"/>
      <c r="P17" s="508"/>
      <c r="Q17" s="508"/>
      <c r="R17" s="508"/>
      <c r="S17" s="508"/>
    </row>
    <row r="18" spans="2:19" ht="18">
      <c r="B18" s="508"/>
      <c r="C18" s="508"/>
      <c r="D18" s="508"/>
      <c r="E18" s="508"/>
      <c r="I18" s="508"/>
      <c r="J18" s="508"/>
      <c r="K18" s="508"/>
      <c r="L18" s="508"/>
      <c r="P18" s="508"/>
      <c r="Q18" s="508"/>
      <c r="R18" s="508"/>
      <c r="S18" s="508"/>
    </row>
    <row r="19" spans="2:19" ht="18">
      <c r="B19" s="508"/>
      <c r="C19" s="508"/>
      <c r="D19" s="508"/>
      <c r="E19" s="508"/>
      <c r="I19" s="508"/>
      <c r="J19" s="508"/>
      <c r="K19" s="508"/>
      <c r="L19" s="508"/>
      <c r="P19" s="508"/>
      <c r="Q19" s="508"/>
      <c r="R19" s="508"/>
      <c r="S19" s="508"/>
    </row>
    <row r="20" spans="2:19" ht="18">
      <c r="B20" s="508"/>
      <c r="C20" s="508"/>
      <c r="D20" s="508"/>
      <c r="E20" s="508"/>
      <c r="I20" s="508"/>
      <c r="J20" s="508"/>
      <c r="K20" s="508"/>
      <c r="L20" s="508"/>
      <c r="P20" s="508"/>
      <c r="Q20" s="508"/>
      <c r="R20" s="508"/>
      <c r="S20" s="508"/>
    </row>
    <row r="21" spans="2:19" ht="18">
      <c r="B21" s="508"/>
      <c r="C21" s="508"/>
      <c r="D21" s="508"/>
      <c r="E21" s="508"/>
      <c r="I21" s="508"/>
      <c r="J21" s="508"/>
      <c r="K21" s="508"/>
      <c r="L21" s="508"/>
      <c r="P21" s="508"/>
      <c r="Q21" s="508"/>
      <c r="R21" s="508"/>
      <c r="S21" s="508"/>
    </row>
    <row r="22" spans="2:19" ht="18">
      <c r="B22" s="508"/>
      <c r="C22" s="508"/>
      <c r="D22" s="508"/>
      <c r="E22" s="508"/>
      <c r="I22" s="508"/>
      <c r="J22" s="508"/>
      <c r="K22" s="508"/>
      <c r="L22" s="508"/>
      <c r="P22" s="508"/>
      <c r="Q22" s="508"/>
      <c r="R22" s="508"/>
      <c r="S22" s="508"/>
    </row>
    <row r="23" spans="2:19" ht="18">
      <c r="B23" s="508"/>
      <c r="C23" s="508"/>
      <c r="D23" s="508"/>
      <c r="E23" s="508"/>
      <c r="I23" s="508"/>
      <c r="J23" s="508"/>
      <c r="K23" s="508"/>
      <c r="L23" s="508"/>
      <c r="P23" s="508"/>
      <c r="Q23" s="508"/>
      <c r="R23" s="508"/>
      <c r="S23" s="508"/>
    </row>
    <row r="24" spans="2:19" ht="18">
      <c r="B24" s="508"/>
      <c r="C24" s="508"/>
      <c r="D24" s="508"/>
      <c r="E24" s="508"/>
      <c r="I24" s="508"/>
      <c r="J24" s="508"/>
      <c r="K24" s="508"/>
      <c r="L24" s="508"/>
      <c r="P24" s="508"/>
      <c r="Q24" s="508"/>
      <c r="R24" s="508"/>
      <c r="S24" s="508"/>
    </row>
    <row r="25" spans="2:19" ht="18">
      <c r="B25" s="508"/>
      <c r="C25" s="508"/>
      <c r="D25" s="508"/>
      <c r="E25" s="508"/>
      <c r="I25" s="508"/>
      <c r="J25" s="508"/>
      <c r="K25" s="508"/>
      <c r="L25" s="508"/>
      <c r="P25" s="508"/>
      <c r="Q25" s="508"/>
      <c r="R25" s="508"/>
      <c r="S25" s="508"/>
    </row>
    <row r="26" spans="2:19" ht="18">
      <c r="B26" s="508"/>
      <c r="C26" s="508"/>
      <c r="D26" s="508"/>
      <c r="E26" s="508"/>
      <c r="I26" s="508"/>
      <c r="J26" s="508"/>
      <c r="K26" s="508"/>
      <c r="L26" s="508"/>
      <c r="P26" s="508"/>
      <c r="Q26" s="508"/>
      <c r="R26" s="508"/>
      <c r="S26" s="508"/>
    </row>
    <row r="27" spans="2:19" ht="18">
      <c r="B27" s="508"/>
      <c r="C27" s="508"/>
      <c r="D27" s="508"/>
      <c r="E27" s="508"/>
      <c r="I27" s="508"/>
      <c r="J27" s="508"/>
      <c r="K27" s="508"/>
      <c r="L27" s="508"/>
      <c r="P27" s="508"/>
      <c r="Q27" s="508"/>
      <c r="R27" s="508"/>
      <c r="S27" s="508"/>
    </row>
    <row r="28" spans="2:19" ht="18">
      <c r="B28" s="508"/>
      <c r="C28" s="508"/>
      <c r="D28" s="508"/>
      <c r="E28" s="508"/>
      <c r="I28" s="508"/>
      <c r="J28" s="508"/>
      <c r="K28" s="508"/>
      <c r="L28" s="508"/>
      <c r="P28" s="508"/>
      <c r="Q28" s="508"/>
      <c r="R28" s="508"/>
      <c r="S28" s="508"/>
    </row>
    <row r="29" spans="2:19" ht="18">
      <c r="B29" s="508"/>
      <c r="C29" s="508"/>
      <c r="D29" s="508"/>
      <c r="E29" s="508"/>
      <c r="I29" s="508"/>
      <c r="J29" s="508"/>
      <c r="K29" s="508"/>
      <c r="L29" s="508"/>
      <c r="P29" s="508"/>
      <c r="Q29" s="508"/>
      <c r="R29" s="508"/>
      <c r="S29" s="508"/>
    </row>
    <row r="30" spans="2:19" ht="18">
      <c r="B30" s="508"/>
      <c r="C30" s="508"/>
      <c r="D30" s="508"/>
      <c r="E30" s="508"/>
      <c r="I30" s="508"/>
      <c r="J30" s="508"/>
      <c r="K30" s="508"/>
      <c r="L30" s="508"/>
      <c r="P30" s="508"/>
      <c r="Q30" s="508"/>
      <c r="R30" s="508"/>
      <c r="S30" s="508"/>
    </row>
    <row r="31" spans="2:19" ht="18">
      <c r="B31" s="508"/>
      <c r="C31" s="508"/>
      <c r="D31" s="508"/>
      <c r="E31" s="508"/>
      <c r="I31" s="508"/>
      <c r="J31" s="508"/>
      <c r="K31" s="508"/>
      <c r="L31" s="508"/>
      <c r="P31" s="508"/>
      <c r="Q31" s="508"/>
      <c r="R31" s="508"/>
      <c r="S31" s="508"/>
    </row>
    <row r="32" spans="2:19" ht="18">
      <c r="B32" s="508"/>
      <c r="C32" s="508"/>
      <c r="D32" s="508"/>
      <c r="E32" s="508"/>
      <c r="I32" s="508"/>
      <c r="J32" s="508"/>
      <c r="K32" s="508"/>
      <c r="L32" s="508"/>
      <c r="P32" s="508"/>
      <c r="Q32" s="508"/>
      <c r="R32" s="508"/>
      <c r="S32" s="508"/>
    </row>
    <row r="33" spans="2:19" ht="18">
      <c r="B33" s="508"/>
      <c r="C33" s="508"/>
      <c r="D33" s="508"/>
      <c r="E33" s="508"/>
      <c r="I33" s="508"/>
      <c r="J33" s="508"/>
      <c r="K33" s="508"/>
      <c r="L33" s="508"/>
      <c r="P33" s="508"/>
      <c r="Q33" s="508"/>
      <c r="R33" s="508"/>
      <c r="S33" s="508"/>
    </row>
    <row r="34" spans="2:19" ht="18">
      <c r="B34" s="508"/>
      <c r="C34" s="508"/>
      <c r="D34" s="508"/>
      <c r="E34" s="508"/>
      <c r="I34" s="508"/>
      <c r="J34" s="508"/>
      <c r="K34" s="508"/>
      <c r="L34" s="508"/>
      <c r="P34" s="508"/>
      <c r="Q34" s="508"/>
      <c r="R34" s="508"/>
      <c r="S34" s="508"/>
    </row>
    <row r="35" spans="2:19" ht="18">
      <c r="B35" s="508"/>
      <c r="C35" s="508"/>
      <c r="D35" s="508"/>
      <c r="E35" s="508"/>
      <c r="I35" s="508"/>
      <c r="J35" s="508"/>
      <c r="K35" s="508"/>
      <c r="L35" s="508"/>
      <c r="P35" s="508"/>
      <c r="Q35" s="508"/>
      <c r="R35" s="508"/>
      <c r="S35" s="508"/>
    </row>
    <row r="36" spans="2:19" ht="18">
      <c r="B36" s="508"/>
      <c r="C36" s="508"/>
      <c r="D36" s="508"/>
      <c r="E36" s="508"/>
      <c r="I36" s="508"/>
      <c r="J36" s="508"/>
      <c r="K36" s="508"/>
      <c r="L36" s="508"/>
      <c r="P36" s="508"/>
      <c r="Q36" s="508"/>
      <c r="R36" s="508"/>
      <c r="S36" s="508"/>
    </row>
    <row r="37" spans="2:19" ht="18">
      <c r="B37" s="508"/>
      <c r="C37" s="508"/>
      <c r="D37" s="508"/>
      <c r="E37" s="508"/>
      <c r="I37" s="508"/>
      <c r="J37" s="508"/>
      <c r="K37" s="508"/>
      <c r="L37" s="508"/>
      <c r="P37" s="508"/>
      <c r="Q37" s="508"/>
      <c r="R37" s="508"/>
      <c r="S37" s="508"/>
    </row>
    <row r="38" spans="2:19" ht="18">
      <c r="B38" s="508"/>
      <c r="C38" s="508"/>
      <c r="D38" s="508"/>
      <c r="E38" s="508"/>
      <c r="I38" s="508"/>
      <c r="J38" s="508"/>
      <c r="K38" s="508"/>
      <c r="L38" s="508"/>
      <c r="P38" s="508"/>
      <c r="Q38" s="508"/>
      <c r="R38" s="508"/>
      <c r="S38" s="508"/>
    </row>
    <row r="39" spans="2:19" ht="18">
      <c r="B39" s="508"/>
      <c r="C39" s="508"/>
      <c r="D39" s="508"/>
      <c r="E39" s="508"/>
      <c r="I39" s="508"/>
      <c r="J39" s="508"/>
      <c r="K39" s="508"/>
      <c r="L39" s="508"/>
      <c r="P39" s="508"/>
      <c r="Q39" s="508"/>
      <c r="R39" s="508"/>
      <c r="S39" s="508"/>
    </row>
    <row r="40" spans="2:19" ht="18">
      <c r="B40" s="508"/>
      <c r="C40" s="508"/>
      <c r="D40" s="508"/>
      <c r="E40" s="508"/>
      <c r="I40" s="508"/>
      <c r="J40" s="508"/>
      <c r="K40" s="508"/>
      <c r="L40" s="508"/>
      <c r="P40" s="508"/>
      <c r="Q40" s="508"/>
      <c r="R40" s="508"/>
      <c r="S40" s="508"/>
    </row>
    <row r="41" spans="2:19" ht="18">
      <c r="B41" s="508"/>
      <c r="C41" s="508"/>
      <c r="D41" s="508"/>
      <c r="E41" s="508"/>
      <c r="I41" s="508"/>
      <c r="J41" s="508"/>
      <c r="K41" s="508"/>
      <c r="L41" s="508"/>
      <c r="P41" s="508"/>
      <c r="Q41" s="508"/>
      <c r="R41" s="508"/>
      <c r="S41" s="508"/>
    </row>
    <row r="42" spans="2:19" ht="18">
      <c r="B42" s="508"/>
      <c r="C42" s="508"/>
      <c r="D42" s="508"/>
      <c r="E42" s="508"/>
      <c r="I42" s="508"/>
      <c r="J42" s="508"/>
      <c r="K42" s="508"/>
      <c r="L42" s="508"/>
      <c r="P42" s="508"/>
      <c r="Q42" s="508"/>
      <c r="R42" s="508"/>
      <c r="S42" s="508"/>
    </row>
    <row r="43" spans="2:19" ht="18">
      <c r="B43" s="508"/>
      <c r="C43" s="508"/>
      <c r="D43" s="508"/>
      <c r="E43" s="508"/>
      <c r="I43" s="508"/>
      <c r="J43" s="508"/>
      <c r="K43" s="508"/>
      <c r="L43" s="508"/>
      <c r="P43" s="508"/>
      <c r="Q43" s="508"/>
      <c r="R43" s="508"/>
      <c r="S43" s="508"/>
    </row>
    <row r="44" spans="2:19" ht="18">
      <c r="B44" s="508"/>
      <c r="C44" s="508"/>
      <c r="D44" s="508"/>
      <c r="E44" s="508"/>
      <c r="I44" s="508"/>
      <c r="J44" s="508"/>
      <c r="K44" s="508"/>
      <c r="L44" s="508"/>
      <c r="P44" s="508"/>
      <c r="Q44" s="508"/>
      <c r="R44" s="508"/>
      <c r="S44" s="508"/>
    </row>
    <row r="45" spans="2:19" ht="18">
      <c r="B45" s="521"/>
      <c r="C45" s="520"/>
      <c r="D45" s="520"/>
      <c r="E45" s="520"/>
      <c r="I45" s="521"/>
      <c r="J45" s="520"/>
      <c r="K45" s="520"/>
      <c r="L45" s="520"/>
      <c r="P45" s="521"/>
      <c r="Q45" s="520"/>
      <c r="R45" s="520"/>
      <c r="S45" s="520"/>
    </row>
    <row r="46" spans="2:19" ht="12.75" customHeight="1"/>
  </sheetData>
  <mergeCells count="3">
    <mergeCell ref="B3:C5"/>
    <mergeCell ref="I3:J5"/>
    <mergeCell ref="P3:Q5"/>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38</vt:i4>
      </vt:variant>
      <vt:variant>
        <vt:lpstr>Intervalos Nomeados</vt:lpstr>
      </vt:variant>
      <vt:variant>
        <vt:i4>44</vt:i4>
      </vt:variant>
    </vt:vector>
  </HeadingPairs>
  <TitlesOfParts>
    <vt:vector size="82" baseType="lpstr">
      <vt:lpstr>Cover</vt:lpstr>
      <vt:lpstr>Data</vt:lpstr>
      <vt:lpstr>Personal Data</vt:lpstr>
      <vt:lpstr>Calendar</vt:lpstr>
      <vt:lpstr>Holidays</vt:lpstr>
      <vt:lpstr>Life Purpose</vt:lpstr>
      <vt:lpstr>Activities</vt:lpstr>
      <vt:lpstr>Declaration</vt:lpstr>
      <vt:lpstr>Dreams</vt:lpstr>
      <vt:lpstr>SWOT</vt:lpstr>
      <vt:lpstr>Annual Planning</vt:lpstr>
      <vt:lpstr>Solving</vt:lpstr>
      <vt:lpstr>Revision</vt:lpstr>
      <vt:lpstr>Wheel of Life</vt:lpstr>
      <vt:lpstr>Prioritization</vt:lpstr>
      <vt:lpstr>Monthly-Left</vt:lpstr>
      <vt:lpstr>Monthly-Right</vt:lpstr>
      <vt:lpstr>Weekly-Left</vt:lpstr>
      <vt:lpstr>Weekly-Right</vt:lpstr>
      <vt:lpstr>Projects</vt:lpstr>
      <vt:lpstr>Reunions</vt:lpstr>
      <vt:lpstr>Squared</vt:lpstr>
      <vt:lpstr>Personalities</vt:lpstr>
      <vt:lpstr>Events</vt:lpstr>
      <vt:lpstr>Notes-Left</vt:lpstr>
      <vt:lpstr>Notes-Right</vt:lpstr>
      <vt:lpstr>Contact-Left</vt:lpstr>
      <vt:lpstr>Contact-Right</vt:lpstr>
      <vt:lpstr>Title</vt:lpstr>
      <vt:lpstr>Purpose 1</vt:lpstr>
      <vt:lpstr>Purpose 2</vt:lpstr>
      <vt:lpstr>Dedicatoria</vt:lpstr>
      <vt:lpstr>Agradecimentos</vt:lpstr>
      <vt:lpstr>Quotes</vt:lpstr>
      <vt:lpstr>GNU FDL License</vt:lpstr>
      <vt:lpstr>Permission for using BBT works</vt:lpstr>
      <vt:lpstr>Tradução da Permissão da BBT</vt:lpstr>
      <vt:lpstr>GPlan-Translations</vt:lpstr>
      <vt:lpstr>Activities!Area_de_impressao</vt:lpstr>
      <vt:lpstr>'Annual Planning'!Area_de_impressao</vt:lpstr>
      <vt:lpstr>Calendar!Area_de_impressao</vt:lpstr>
      <vt:lpstr>'Contact-Left'!Area_de_impressao</vt:lpstr>
      <vt:lpstr>'Contact-Right'!Area_de_impressao</vt:lpstr>
      <vt:lpstr>Cover!Area_de_impressao</vt:lpstr>
      <vt:lpstr>Data!Area_de_impressao</vt:lpstr>
      <vt:lpstr>Declaration!Area_de_impressao</vt:lpstr>
      <vt:lpstr>Dreams!Area_de_impressao</vt:lpstr>
      <vt:lpstr>Events!Area_de_impressao</vt:lpstr>
      <vt:lpstr>'GNU FDL License'!Area_de_impressao</vt:lpstr>
      <vt:lpstr>Holidays!Area_de_impressao</vt:lpstr>
      <vt:lpstr>'Life Purpose'!Area_de_impressao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Prioritization!Area_de_impressao</vt:lpstr>
      <vt:lpstr>'Purpose 1'!Area_de_impressao</vt:lpstr>
      <vt:lpstr>'Purpose 2'!Area_de_impressao</vt:lpstr>
      <vt:lpstr>Reunions!Area_de_impressao</vt:lpstr>
      <vt:lpstr>Revision!Area_de_impressao</vt:lpstr>
      <vt:lpstr>Solving!Area_de_impressao</vt:lpstr>
      <vt:lpstr>SWOT!Area_de_impressao</vt:lpstr>
      <vt:lpstr>Title!Area_de_impressao</vt:lpstr>
      <vt:lpstr>'Weekly-Left'!Area_de_impressao</vt:lpstr>
      <vt:lpstr>'Weekly-Right'!Area_de_impressao</vt:lpstr>
      <vt:lpstr>'Wheel of Life'!Area_de_impressao</vt:lpstr>
      <vt:lpstr>CalendarData</vt:lpstr>
      <vt:lpstr>CityCustomName</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2020-02-01T01:23:40Z</cp:lastPrinted>
  <dcterms:created xsi:type="dcterms:W3CDTF">2018-11-22T20:52:06Z</dcterms:created>
  <dcterms:modified xsi:type="dcterms:W3CDTF">2020-12-03T04:54:53Z</dcterms:modified>
</cp:coreProperties>
</file>