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FDA84FB1-CFA0-41C5-90FC-271FD7529FFA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11" l="1"/>
  <c r="I6" i="11"/>
  <c r="O19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E10" i="11"/>
  <c r="F10" i="11" s="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R15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I19" i="11" l="1"/>
  <c r="K19" i="11" s="1"/>
  <c r="K21" i="11" s="1"/>
  <c r="Q19" i="11"/>
  <c r="Q21" i="11" s="1"/>
  <c r="R11" i="11"/>
  <c r="R12" i="11"/>
  <c r="R13" i="11"/>
  <c r="L13" i="11"/>
  <c r="L12" i="11"/>
  <c r="L11" i="11"/>
  <c r="L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F52" i="11" l="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<sst xmlns="http://schemas.openxmlformats.org/spreadsheetml/2006/main" count="677" uniqueCount="202">
  <si>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</si>
  <si>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</si>
  <si>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</si>
  <si>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</si>
  <si>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</si>
  <si>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</si>
  <si>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</si>
  <si>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</si>
  <si>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</si>
  <si>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</si>
  <si>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</si>
  <si>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</si>
  <si>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</si>
  <si>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</si>
  <si>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</si>
  <si>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</si>
  <si>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</si>
  <si>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</si>
  <si>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</si>
  <si>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</si>
  <si>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</si>
  <si>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</si>
  <si>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</si>
  <si>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</si>
  <si>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</si>
  <si>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</si>
  <si>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</si>
  <si>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</si>
  <si>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</si>
  <si>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</si>
  <si>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</si>
  <si>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</si>
  <si>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</si>
  <si>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</si>
  <si>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</si>
  <si>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</si>
  <si>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</si>
  <si>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</si>
  <si>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</si>
  <si>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</si>
  <si>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</si>
  <si>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</si>
  <si>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</si>
  <si>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</si>
  <si>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</si>
  <si>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</si>
  <si>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</si>
  <si>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</si>
  <si>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</si>
  <si>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</si>
  <si>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</si>
  <si>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</si>
  <si>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</si>
  <si>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</si>
  <si>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</si>
  <si>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</si>
  <si>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</si>
  <si>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</si>
  <si>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</si>
  <si>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</si>
  <si>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</si>
  <si>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</si>
  <si>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</si>
  <si>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</si>
  <si>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</si>
  <si>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</si>
  <si>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</si>
  <si>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</si>
  <si>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</si>
  <si>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</si>
  <si>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</si>
  <si>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</si>
  <si>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</si>
  <si>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</si>
  <si>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</si>
  <si>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</si>
  <si>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</si>
  <si>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</si>
  <si>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</si>
  <si>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</si>
  <si>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</si>
  <si>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</si>
  <si>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</si>
  <si>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</si>
  <si>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</si>
  <si>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</si>
  <si>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</si>
  <si>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</si>
  <si>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</si>
  <si>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</si>
  <si>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</si>
  <si>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</si>
  <si>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</si>
  <si>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</si>
  <si>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</si>
  <si>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</si>
  <si>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</si>
  <si>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</si>
  <si>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</si>
  <si>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</si>
  <si>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</si>
  <si>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</si>
  <si>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</si>
  <si>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</si>
  <si>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</si>
  <si>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</si>
  <si>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</si>
  <si>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</si>
  <si>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</si>
  <si>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</si>
  <si>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</si>
  <si>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</si>
  <si>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</si>
  <si>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</si>
  <si>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</si>
  <si>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</si>
  <si>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</si>
  <si>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</si>
  <si>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High value reports up to $4Mil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</si>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</sst>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136</v>
      </c>
    </row>
    <row r="6" spans="1:3" x14ac:dyDescent="0.3">
      <c r="A6">
        <v>2</v>
      </c>
      <c r="B6" t="s">
        <v>137</v>
      </c>
    </row>
    <row r="7" spans="1:3" x14ac:dyDescent="0.3">
      <c r="A7">
        <v>3</v>
      </c>
      <c r="B7" t="s">
        <v>138</v>
      </c>
    </row>
    <row r="8" spans="1:3" x14ac:dyDescent="0.3">
      <c r="A8">
        <v>4</v>
      </c>
      <c r="B8" t="s">
        <v>139</v>
      </c>
    </row>
    <row r="11" spans="1:3" x14ac:dyDescent="0.3">
      <c r="B11" t="s">
        <v>155</v>
      </c>
    </row>
    <row r="12" spans="1:3" x14ac:dyDescent="0.3">
      <c r="B12">
        <v>1</v>
      </c>
      <c r="C12" t="s">
        <v>148</v>
      </c>
    </row>
    <row r="13" spans="1:3" x14ac:dyDescent="0.3">
      <c r="B13">
        <v>2</v>
      </c>
      <c r="C13" t="s">
        <v>149</v>
      </c>
    </row>
    <row r="14" spans="1:3" x14ac:dyDescent="0.3">
      <c r="B14">
        <v>3</v>
      </c>
      <c r="C14" t="s">
        <v>150</v>
      </c>
    </row>
    <row r="15" spans="1:3" x14ac:dyDescent="0.3">
      <c r="B15">
        <v>4</v>
      </c>
      <c r="C15" t="s">
        <v>151</v>
      </c>
    </row>
    <row r="16" spans="1:3" x14ac:dyDescent="0.3">
      <c r="B16">
        <v>5</v>
      </c>
      <c r="C16" t="s">
        <v>152</v>
      </c>
    </row>
    <row r="17" spans="3:3" x14ac:dyDescent="0.3">
      <c r="C17" s="200" t="s">
        <v>10</v>
      </c>
    </row>
    <row r="18" spans="3:3" x14ac:dyDescent="0.3">
      <c r="C18" s="200" t="s">
        <v>153</v>
      </c>
    </row>
    <row r="19" spans="3:3" x14ac:dyDescent="0.3">
      <c r="C19" s="200" t="s">
        <v>70</v>
      </c>
    </row>
    <row r="20" spans="3:3" x14ac:dyDescent="0.3">
      <c r="C20" s="200" t="s">
        <v>154</v>
      </c>
    </row>
    <row r="21" spans="3:3" x14ac:dyDescent="0.3">
      <c r="C21" s="200" t="s">
        <v>88</v>
      </c>
    </row>
    <row r="22" spans="3:3" x14ac:dyDescent="0.3">
      <c r="C22" s="200" t="s">
        <v>154</v>
      </c>
    </row>
    <row r="23" spans="3:3" x14ac:dyDescent="0.3">
      <c r="C23" s="200" t="s">
        <v>92</v>
      </c>
    </row>
    <row r="24" spans="3:3" x14ac:dyDescent="0.3">
      <c r="C24" s="200" t="s">
        <v>154</v>
      </c>
    </row>
    <row r="25" spans="3:3" x14ac:dyDescent="0.3">
      <c r="C25" s="200" t="s">
        <v>95</v>
      </c>
    </row>
    <row r="26" spans="3:3" x14ac:dyDescent="0.3">
      <c r="C26" s="200" t="s">
        <v>154</v>
      </c>
    </row>
    <row r="27" spans="3:3" x14ac:dyDescent="0.3">
      <c r="C27" s="200" t="s">
        <v>98</v>
      </c>
    </row>
    <row r="28" spans="3:3" x14ac:dyDescent="0.3">
      <c r="C28" s="200" t="s">
        <v>154</v>
      </c>
    </row>
    <row r="29" spans="3:3" x14ac:dyDescent="0.3">
      <c r="C29" s="200" t="s">
        <v>11</v>
      </c>
    </row>
    <row r="30" spans="3:3" x14ac:dyDescent="0.3">
      <c r="C30" s="200" t="s">
        <v>154</v>
      </c>
    </row>
    <row r="31" spans="3:3" x14ac:dyDescent="0.3">
      <c r="C31" s="200" t="s">
        <v>104</v>
      </c>
    </row>
    <row r="32" spans="3:3" x14ac:dyDescent="0.3">
      <c r="C32" s="200" t="s">
        <v>154</v>
      </c>
    </row>
    <row r="33" spans="3:3" x14ac:dyDescent="0.3">
      <c r="C33" s="200" t="s">
        <v>114</v>
      </c>
    </row>
    <row r="34" spans="3:3" x14ac:dyDescent="0.3">
      <c r="C34" s="200" t="s">
        <v>154</v>
      </c>
    </row>
    <row r="35" spans="3:3" x14ac:dyDescent="0.3">
      <c r="C35" s="200" t="s">
        <v>117</v>
      </c>
    </row>
    <row r="36" spans="3:3" x14ac:dyDescent="0.3">
      <c r="C36" s="200" t="s">
        <v>154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154</v>
      </c>
    </row>
    <row r="43" spans="3:3" x14ac:dyDescent="0.3">
      <c r="C43" s="200" t="s">
        <v>121</v>
      </c>
    </row>
    <row r="44" spans="3:3" x14ac:dyDescent="0.3">
      <c r="C44" s="200" t="s">
        <v>154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156</v>
      </c>
    </row>
    <row r="53" spans="2:3" x14ac:dyDescent="0.3">
      <c r="B53">
        <v>1</v>
      </c>
      <c r="C53" t="s">
        <v>160</v>
      </c>
    </row>
    <row r="54" spans="2:3" x14ac:dyDescent="0.3">
      <c r="B54">
        <v>2</v>
      </c>
      <c r="C54" t="s">
        <v>157</v>
      </c>
    </row>
    <row r="55" spans="2:3" x14ac:dyDescent="0.3">
      <c r="C55" t="s">
        <v>158</v>
      </c>
    </row>
    <row r="56" spans="2:3" x14ac:dyDescent="0.3">
      <c r="C56" t="s">
        <v>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K31" zoomScaleNormal="100" workbookViewId="0">
      <selection activeCell="R45" sqref="R45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161</v>
      </c>
      <c r="O3" s="204" t="s">
        <v>162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 - Building Under Reno</v>
      </c>
      <c r="D7" s="119"/>
      <c r="E7" s="159"/>
      <c r="F7" s="176"/>
      <c r="G7" s="126"/>
      <c r="H7" s="74" t="s">
        <v>10</v>
      </c>
      <c r="I7" s="205" t="str">
        <f>C7</f>
        <v>Vacant - Building Under Reno</v>
      </c>
      <c r="J7" s="119"/>
      <c r="K7" s="159"/>
      <c r="L7" s="176"/>
      <c r="N7" s="74" t="s">
        <v>10</v>
      </c>
      <c r="O7" s="205" t="str">
        <f>C7</f>
        <v>Vacant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8.0</v>
      </c>
      <c r="D9" s="119"/>
      <c r="E9" s="159"/>
      <c r="F9" s="175"/>
      <c r="G9" s="126"/>
      <c r="H9" s="74" t="s">
        <v>14</v>
      </c>
      <c r="I9" s="75" t="n">
        <f>VALUE(Mappings!X2)</f>
        <v>4.0</v>
      </c>
      <c r="J9" s="119"/>
      <c r="K9" s="159"/>
      <c r="L9" s="175"/>
      <c r="N9" s="74" t="s">
        <v>14</v>
      </c>
      <c r="O9" s="75" t="n">
        <f>VALUE(Mappings!AH2)</f>
        <v>4.0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600000.0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0.42</v>
      </c>
      <c r="F10" s="198" t="n">
        <f>ROUND(
IF(C6="HO4",0,
IF(OR(E14="",E14=0),ROUND(C10*(E10/100),0),(E14/100)*C10)),0)</f>
        <v>2520.0</v>
      </c>
      <c r="G10" s="126"/>
      <c r="H10" s="74" t="s">
        <v>16</v>
      </c>
      <c r="I10" s="76" t="n">
        <f>Mappings!Y2</f>
        <v>300000.0</v>
      </c>
      <c r="J10" s="77"/>
      <c r="K10" s="171" t="n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0.36</v>
      </c>
      <c r="L10" s="198" t="n">
        <f>ROUND(
IF(I6="HO4",0,
IF(OR(K14="",K14=0),ROUND(I10*(K10/100),0),(K14/100)*I10)),0)</f>
        <v>1080.0</v>
      </c>
      <c r="N10" s="74" t="s">
        <v>16</v>
      </c>
      <c r="O10" s="76" t="n">
        <f>Mappings!AI2</f>
        <v>300000.0</v>
      </c>
      <c r="P10" s="77"/>
      <c r="Q10" s="171" t="n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0.36</v>
      </c>
      <c r="R10" s="198" t="n">
        <f>ROUND(
IF(O6="HO4",0,
IF(OR(Q14="",Q14=0),ROUND(O10*(Q10/100),0),(Q14/100)*O10)),0)</f>
        <v>1080.0</v>
      </c>
    </row>
    <row r="11" spans="1:18" customFormat="1" ht="15" customHeight="1" x14ac:dyDescent="0.3">
      <c r="A11" s="146"/>
      <c r="B11" s="60" t="s">
        <v>17</v>
      </c>
      <c r="C11" s="95" t="n">
        <f>Mappings!G2</f>
        <v>60000.0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10000.0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Mappings!AJ2</f>
        <v>10000.0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150000.0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5000.0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Mappings!AK2</f>
        <v>5000.0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30000.0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100.0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Mappings!AL2</f>
        <v>100.0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143</v>
      </c>
      <c r="D14" s="247"/>
      <c r="E14" s="173">
        <v>0</v>
      </c>
      <c r="F14" s="177"/>
      <c r="G14" s="148"/>
      <c r="H14" s="120"/>
      <c r="I14" s="239" t="s">
        <v>143</v>
      </c>
      <c r="J14" s="240"/>
      <c r="K14" s="173">
        <v>0</v>
      </c>
      <c r="L14" s="177"/>
      <c r="N14" s="120"/>
      <c r="O14" s="239" t="s">
        <v>143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2520.0</v>
      </c>
      <c r="G15" s="126"/>
      <c r="H15" s="120"/>
      <c r="I15" s="119"/>
      <c r="J15" s="119"/>
      <c r="K15" s="159"/>
      <c r="L15" s="178" t="n">
        <f>SUM(L10:L13)</f>
        <v>1080.0</v>
      </c>
      <c r="N15" s="120"/>
      <c r="O15" s="119"/>
      <c r="P15" s="119"/>
      <c r="Q15" s="159"/>
      <c r="R15" s="178" t="n">
        <f>IFERROR(SUM(R10:R13),0)</f>
        <v>1080.0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Yes</v>
      </c>
      <c r="D17" s="73"/>
      <c r="E17" s="103" t="n">
        <f>IF(C17="Yes",Lookup!$U$2,0)</f>
        <v>-0.05</v>
      </c>
      <c r="F17" s="84" t="n">
        <f>ROUND(F15*(E17),0)</f>
        <v>-126.0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str">
        <f>Mappings!AC2</f>
        <v>No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str">
        <f>Mappings!AM2</f>
        <v>No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-882.0</v>
      </c>
      <c r="G20" s="126"/>
      <c r="H20" s="52" t="s">
        <v>29</v>
      </c>
      <c r="I20" s="76" t="n">
        <f>VLOOKUP(VALUE(Mappings!AD2),Reference!I2:J5,2,FALSE)</f>
        <v>1000.0</v>
      </c>
      <c r="J20" s="119"/>
      <c r="K20" s="83" t="n">
        <f>VLOOKUP(I20,Lookup!$Q$2:$R$5,2,FALSE)</f>
        <v>0.0</v>
      </c>
      <c r="L20" s="84" t="n">
        <f>ROUND(L15*(K20),0)</f>
        <v>0.0</v>
      </c>
      <c r="N20" s="52" t="s">
        <v>29</v>
      </c>
      <c r="O20" s="76" t="n">
        <f>VLOOKUP(VALUE(Mappings!AN2),Reference!I2:J5,2,FALSE)</f>
        <v>1000.0</v>
      </c>
      <c r="P20" s="119"/>
      <c r="Q20" s="83" t="n">
        <f>VLOOKUP(O20,Lookup!$Q$2:$R$5,2,FALSE)</f>
        <v>0.0</v>
      </c>
      <c r="R20" s="84" t="n">
        <f>ROUND(R15*(Q20),0)</f>
        <v>0.0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-0.39999999999999997</v>
      </c>
      <c r="F21" s="193" t="n">
        <f>ROUND(F15*(E21),0)</f>
        <v>-1008.0</v>
      </c>
      <c r="G21" s="126"/>
      <c r="H21" s="241" t="s">
        <v>30</v>
      </c>
      <c r="I21" s="242"/>
      <c r="J21" s="79"/>
      <c r="K21" s="192" t="n">
        <f>SUM(K17:K20)</f>
        <v>0.0</v>
      </c>
      <c r="L21" s="193" t="n">
        <f>ROUND(L15*(K21),0)</f>
        <v>0.0</v>
      </c>
      <c r="N21" s="241" t="s">
        <v>30</v>
      </c>
      <c r="O21" s="242"/>
      <c r="P21" s="79"/>
      <c r="Q21" s="192" t="n">
        <f>SUM(Q17:Q20)</f>
        <v>0.0</v>
      </c>
      <c r="R21" s="193" t="n">
        <f>ROUND(R15*(Q21),0)</f>
        <v>0.0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700.0</v>
      </c>
      <c r="D25" s="117"/>
      <c r="E25" s="85" t="n">
        <f>IF(C25&gt;25,(C25-25)*Lookup!$X$1,0)</f>
        <v>1350.0</v>
      </c>
      <c r="F25" s="86" t="n">
        <f>ROUND(E25,0)</f>
        <v>1350.0</v>
      </c>
      <c r="G25" s="126"/>
      <c r="H25" s="115" t="s">
        <v>32</v>
      </c>
      <c r="I25" s="116" t="n">
        <f>Mappings!AE2</f>
        <v>400.0</v>
      </c>
      <c r="J25" s="117"/>
      <c r="K25" s="85" t="n">
        <f>IF(I25&gt;25,(I25-25)*Lookup!$X$1,0)</f>
        <v>750.0</v>
      </c>
      <c r="L25" s="86" t="n">
        <f>ROUND(K25,0)</f>
        <v>750.0</v>
      </c>
      <c r="N25" s="115" t="s">
        <v>32</v>
      </c>
      <c r="O25" s="116" t="n">
        <f>Mappings!AO2</f>
        <v>400.0</v>
      </c>
      <c r="P25" s="117"/>
      <c r="Q25" s="85" t="n">
        <f>IF(O25&gt;25,(O25-25)*Lookup!$X$1,0)</f>
        <v>750.0</v>
      </c>
      <c r="R25" s="86" t="n">
        <f>ROUND(Q25,0)</f>
        <v>750.0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Mappings!AP2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VLOOKUP(VALUE(Mappings!AQ2),Reference!G2:H6,2,FALSE)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134</v>
      </c>
      <c r="C40" s="244"/>
      <c r="D40" s="244"/>
      <c r="E40" s="245"/>
      <c r="F40" s="104" t="n">
        <f>IFERROR(F15+F21+F25+F30+SUM(F34:F38),0)</f>
        <v>2962.0</v>
      </c>
      <c r="G40" s="126"/>
      <c r="H40" s="243" t="s">
        <v>134</v>
      </c>
      <c r="I40" s="244"/>
      <c r="J40" s="244"/>
      <c r="K40" s="245"/>
      <c r="L40" s="104" t="n">
        <f>IFERROR(L15+L21+L25+L30+SUM(L34:L38),0)</f>
        <v>1830.0</v>
      </c>
      <c r="N40" s="243" t="s">
        <v>134</v>
      </c>
      <c r="O40" s="244"/>
      <c r="P40" s="244"/>
      <c r="Q40" s="245"/>
      <c r="R40" s="104" t="n">
        <f>IFERROR(R15+R21+R25+R30+SUM(R34:R38),0)</f>
        <v>1830.0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135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4680.0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123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-234.0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6388.0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6388.0</v>
      </c>
      <c r="G56" s="126"/>
    </row>
    <row r="57" spans="1:13" ht="15.6" x14ac:dyDescent="0.3">
      <c r="A57" s="146"/>
      <c r="B57" s="164"/>
      <c r="C57" s="165" t="s">
        <v>141</v>
      </c>
      <c r="D57" s="203" t="s">
        <v>36</v>
      </c>
      <c r="E57" s="203" t="s">
        <v>142</v>
      </c>
      <c r="F57" s="166"/>
      <c r="G57" s="126"/>
    </row>
    <row r="58" spans="1:13" ht="15.6" x14ac:dyDescent="0.3">
      <c r="A58" s="146"/>
      <c r="B58" s="164" t="s">
        <v>146</v>
      </c>
      <c r="C58" s="169" t="s">
        <v>144</v>
      </c>
      <c r="D58" s="203" t="str">
        <f>C58</f>
        <v>%</v>
      </c>
      <c r="E58" s="203" t="s">
        <v>145</v>
      </c>
      <c r="F58" s="166"/>
      <c r="G58" s="126"/>
    </row>
    <row r="59" spans="1:13" ht="15.6" x14ac:dyDescent="0.3">
      <c r="A59" s="146"/>
      <c r="B59" s="46" t="s">
        <v>140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6388.0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150.0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191.64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361.64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6749.64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disablePrompts="1"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172</v>
      </c>
      <c r="F1" s="269"/>
      <c r="G1" s="268" t="s">
        <v>44</v>
      </c>
      <c r="H1" s="269"/>
      <c r="I1" s="271" t="s">
        <v>29</v>
      </c>
      <c r="J1" s="272"/>
      <c r="K1" s="267" t="s">
        <v>164</v>
      </c>
      <c r="L1" s="267"/>
    </row>
    <row r="2" spans="1:12" x14ac:dyDescent="0.3">
      <c r="A2" s="208" t="s">
        <v>173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174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167</v>
      </c>
    </row>
    <row r="4" spans="1:12" x14ac:dyDescent="0.3">
      <c r="A4" s="208" t="s">
        <v>175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168</v>
      </c>
    </row>
    <row r="5" spans="1:12" ht="15" thickBot="1" x14ac:dyDescent="0.35">
      <c r="A5" s="218" t="s">
        <v>166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169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170</v>
      </c>
    </row>
    <row r="7" spans="1:12" x14ac:dyDescent="0.3">
      <c r="K7">
        <v>6</v>
      </c>
      <c r="L7" s="214" t="s">
        <v>171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BI1" workbookViewId="0">
      <selection activeCell="N24" sqref="N2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6" t="s">
        <v>15</v>
      </c>
      <c r="M2" s="6" t="s">
        <v>74</v>
      </c>
      <c r="N2" s="6" t="s">
        <v>75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122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121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25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118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144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145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147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119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119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120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121</v>
      </c>
      <c r="B47" s="61" t="s">
        <v>121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121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121</v>
      </c>
      <c r="C66" s="61" t="s">
        <v>121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124</v>
      </c>
      <c r="B80" t="s">
        <v>125</v>
      </c>
    </row>
    <row r="81" spans="1:2" x14ac:dyDescent="0.3">
      <c r="A81" t="s">
        <v>71</v>
      </c>
      <c r="B81" t="s">
        <v>126</v>
      </c>
    </row>
    <row r="82" spans="1:2" x14ac:dyDescent="0.3">
      <c r="A82" t="s">
        <v>89</v>
      </c>
      <c r="B82" t="s">
        <v>127</v>
      </c>
    </row>
    <row r="83" spans="1:2" x14ac:dyDescent="0.3">
      <c r="A83" t="s">
        <v>93</v>
      </c>
      <c r="B83" t="s">
        <v>128</v>
      </c>
    </row>
    <row r="84" spans="1:2" x14ac:dyDescent="0.3">
      <c r="A84" t="s">
        <v>121</v>
      </c>
      <c r="B84" t="s">
        <v>129</v>
      </c>
    </row>
    <row r="85" spans="1:2" x14ac:dyDescent="0.3">
      <c r="A85" t="s">
        <v>101</v>
      </c>
      <c r="B85" t="s">
        <v>130</v>
      </c>
    </row>
    <row r="86" spans="1:2" x14ac:dyDescent="0.3">
      <c r="A86" t="s">
        <v>105</v>
      </c>
      <c r="B86" t="s">
        <v>131</v>
      </c>
    </row>
    <row r="87" spans="1:2" x14ac:dyDescent="0.3">
      <c r="B87" t="s">
        <v>132</v>
      </c>
    </row>
    <row r="88" spans="1:2" x14ac:dyDescent="0.3">
      <c r="B88" t="s">
        <v>133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E1" sqref="E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bestFit="true" customWidth="true" width="10.109375" collapsed="true"/>
    <col min="35" max="35" bestFit="true" customWidth="true" width="11.5546875" collapsed="true"/>
    <col min="36" max="37" bestFit="true" customWidth="true" width="11.44140625" collapsed="true"/>
    <col min="38" max="38" bestFit="true" customWidth="true" width="11.5546875" collapsed="true"/>
    <col min="39" max="39" bestFit="true" customWidth="true" width="36.77734375" collapsed="true"/>
    <col min="40" max="40" bestFit="true" customWidth="true" width="5.6640625" collapsed="true"/>
    <col min="41" max="41" bestFit="true" customWidth="true" width="11.88671875" collapsed="true"/>
    <col min="42" max="42" bestFit="true" customWidth="true" width="16.88671875" collapsed="true"/>
    <col min="43" max="43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163</v>
      </c>
      <c r="C1" s="230" t="s">
        <v>10</v>
      </c>
      <c r="D1" s="230" t="s">
        <v>12</v>
      </c>
      <c r="E1" s="231" t="s">
        <v>164</v>
      </c>
      <c r="F1" s="231" t="s">
        <v>197</v>
      </c>
      <c r="G1" s="232" t="s">
        <v>198</v>
      </c>
      <c r="H1" s="232" t="s">
        <v>199</v>
      </c>
      <c r="I1" s="232" t="s">
        <v>200</v>
      </c>
      <c r="J1" s="230" t="s">
        <v>26</v>
      </c>
      <c r="K1" s="230" t="s">
        <v>29</v>
      </c>
      <c r="L1" s="231" t="s">
        <v>165</v>
      </c>
      <c r="M1" s="230" t="s">
        <v>34</v>
      </c>
      <c r="N1" s="230" t="s">
        <v>36</v>
      </c>
      <c r="O1" s="230" t="s">
        <v>39</v>
      </c>
      <c r="P1" s="230" t="s">
        <v>40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176</v>
      </c>
      <c r="Y1" s="8" t="s">
        <v>177</v>
      </c>
      <c r="Z1" s="8" t="s">
        <v>178</v>
      </c>
      <c r="AA1" s="8" t="s">
        <v>179</v>
      </c>
      <c r="AB1" s="8" t="s">
        <v>180</v>
      </c>
      <c r="AC1" s="8" t="s">
        <v>181</v>
      </c>
      <c r="AD1" s="8" t="s">
        <v>182</v>
      </c>
      <c r="AE1" s="8" t="s">
        <v>183</v>
      </c>
      <c r="AF1" s="8" t="s">
        <v>184</v>
      </c>
      <c r="AG1" s="8" t="s">
        <v>185</v>
      </c>
      <c r="AH1" s="8" t="s">
        <v>186</v>
      </c>
      <c r="AI1" s="8" t="s">
        <v>187</v>
      </c>
      <c r="AJ1" s="8" t="s">
        <v>188</v>
      </c>
      <c r="AK1" s="8" t="s">
        <v>189</v>
      </c>
      <c r="AL1" s="8" t="s">
        <v>190</v>
      </c>
      <c r="AM1" s="8" t="s">
        <v>191</v>
      </c>
      <c r="AN1" s="8" t="s">
        <v>192</v>
      </c>
      <c r="AO1" s="8" t="s">
        <v>193</v>
      </c>
      <c r="AP1" s="8" t="s">
        <v>194</v>
      </c>
      <c r="AQ1" s="8" t="s">
        <v>195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105</v>
      </c>
      <c r="D2" s="225" t="s">
        <v>174</v>
      </c>
      <c r="E2" s="235" t="n">
        <v>8.0</v>
      </c>
      <c r="F2" s="228" t="n">
        <v>600000.0</v>
      </c>
      <c r="G2" s="226" t="n">
        <v>60000.0</v>
      </c>
      <c r="H2" s="226" t="n">
        <v>150000.0</v>
      </c>
      <c r="I2" s="226" t="n">
        <v>30000.0</v>
      </c>
      <c r="J2" s="225" t="s">
        <v>21</v>
      </c>
      <c r="K2" s="229" t="n">
        <v>10000.0</v>
      </c>
      <c r="L2" s="225" t="n">
        <v>700.0</v>
      </c>
      <c r="M2" s="225" t="n">
        <v>2.0</v>
      </c>
      <c r="N2" s="225" t="n">
        <v>100000.0</v>
      </c>
      <c r="O2" s="225" t="s">
        <v>196</v>
      </c>
      <c r="P2" s="225" t="s">
        <v>27</v>
      </c>
      <c r="Q2" s="225" t="n">
        <v>0.0</v>
      </c>
      <c r="R2" s="225" t="s">
        <v>196</v>
      </c>
      <c r="S2" s="225" t="n">
        <v>0.0</v>
      </c>
      <c r="T2" s="225" t="s">
        <v>21</v>
      </c>
      <c r="U2" s="225" t="n">
        <v>0.0</v>
      </c>
      <c r="V2" s="225" t="s">
        <v>47</v>
      </c>
      <c r="W2" s="225" t="s">
        <v>103</v>
      </c>
      <c r="X2" s="234" t="n">
        <v>4.0</v>
      </c>
      <c r="Y2" s="228" t="n">
        <v>300000.0</v>
      </c>
      <c r="Z2" s="226" t="n">
        <v>10000.0</v>
      </c>
      <c r="AA2" s="226" t="n">
        <v>5000.0</v>
      </c>
      <c r="AB2" s="226" t="n">
        <v>100.0</v>
      </c>
      <c r="AC2" s="225" t="s">
        <v>21</v>
      </c>
      <c r="AD2" s="229" t="n">
        <v>1000.0</v>
      </c>
      <c r="AE2" s="225" t="n">
        <v>400.0</v>
      </c>
      <c r="AF2" s="225"/>
      <c r="AG2" s="225" t="n">
        <v>0.0</v>
      </c>
      <c r="AH2" s="226" t="n">
        <v>4.0</v>
      </c>
      <c r="AI2" s="228" t="n">
        <v>300000.0</v>
      </c>
      <c r="AJ2" s="226" t="n">
        <v>10000.0</v>
      </c>
      <c r="AK2" s="226" t="n">
        <v>5000.0</v>
      </c>
      <c r="AL2" s="226" t="n">
        <v>100.0</v>
      </c>
      <c r="AM2" s="225" t="s">
        <v>21</v>
      </c>
      <c r="AN2" s="237" t="n">
        <v>1000.0</v>
      </c>
      <c r="AO2" s="225" t="n">
        <v>400.0</v>
      </c>
      <c r="AP2" s="225"/>
      <c r="AQ2" s="225" t="n">
        <v>0.0</v>
      </c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</row>
    <row r="5" spans="1:101" x14ac:dyDescent="0.3">
      <c r="A5" s="228" t="n">
        <f>ROUND(Rater!F56,2)</f>
        <v>6388.0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</row>
    <row r="6" spans="1:101" x14ac:dyDescent="0.3">
      <c r="A6" s="228" t="n">
        <f>ROUND(Rater!F64,2)</f>
        <v>361.64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</row>
    <row r="7" spans="1:101" x14ac:dyDescent="0.3">
      <c r="A7" s="228" t="n">
        <f>ROUND(Rater!F65,2)</f>
        <v>6749.64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2021-11-16T08:32:15Z</dcterms:modified>
</cp:coreProperties>
</file>