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<sst xmlns="http://schemas.openxmlformats.org/spreadsheetml/2006/main" count="816" uniqueCount="202">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</sst>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Primary</v>
      </c>
      <c r="D7" s="119"/>
      <c r="E7" s="159"/>
      <c r="F7" s="176"/>
      <c r="G7" s="126"/>
      <c r="H7" s="74" t="s">
        <v>10</v>
      </c>
      <c r="I7" s="205" t="str">
        <f>C7</f>
        <v>Owner / Tenant - Primary</v>
      </c>
      <c r="J7" s="119"/>
      <c r="K7" s="159"/>
      <c r="L7" s="176"/>
      <c r="N7" s="74" t="s">
        <v>10</v>
      </c>
      <c r="O7" s="205" t="str">
        <f>C7</f>
        <v>Owner / Tenant - Primary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4.0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140000.0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0.43</v>
      </c>
      <c r="F10" s="198" t="n">
        <f>ROUND(
IF(C6="HO4",0,
IF(OR(E14="",E14=0),ROUND(C10*(E10/100),0),(E14/100)*C10)),0)</f>
        <v>602.0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11000.0</v>
      </c>
      <c r="D11" s="154" t="n">
        <f>ROUND(IF(OR(C6="DP1",C6="DP3",C6="HO4"),0,(((C11*100)/C10)/100-VLOOKUP(B11,Lookup!$BP$2:$BU$6,MATCH(C6,Lookup!$BP$2:$BU$2,0),FALSE))*C10),0)</f>
        <v>-3000.0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10000.0</v>
      </c>
      <c r="D12" s="155" t="n">
        <f>ROUND(IF(OR(C6="DP1",C6="DP3",C6="HO4"),0,(((C12*100)/C10)/100-VLOOKUP(B12,Lookup!$BP$2:$BU$6,MATCH(C6,Lookup!$BP$2:$BU$2,0),FALSE))*C10),0)</f>
        <v>-60000.0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9000.0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-19000.0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602.0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-6.0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-211.0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-0.36</v>
      </c>
      <c r="F21" s="193" t="n">
        <f>ROUND(F15*(E21),0)</f>
        <v>-217.0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500.0</v>
      </c>
      <c r="D25" s="117"/>
      <c r="E25" s="85" t="n">
        <f>IF(C25&gt;25,(C25-25)*Lookup!$X$1,0)</f>
        <v>950.0</v>
      </c>
      <c r="F25" s="86" t="n">
        <f>ROUND(E25,0)</f>
        <v>950.0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375.0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375.0</v>
      </c>
      <c r="E30" s="105" t="n">
        <f>MAX(D29,D30)</f>
        <v>375.0</v>
      </c>
      <c r="F30" s="106" t="n">
        <f>IF(C32&lt;&gt;"","Resolve Error",ROUND(E30,0))</f>
        <v>375.0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50.0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1760.0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602.0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3.0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60.0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1820.0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1820.0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1820.0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54.6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174.6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1994.6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95</v>
      </c>
      <c r="D2" s="225" t="s">
        <v>165</v>
      </c>
      <c r="E2" s="235" t="n">
        <v>4.0</v>
      </c>
      <c r="F2" s="228" t="n">
        <v>140000.0</v>
      </c>
      <c r="G2" s="226" t="n">
        <v>11000.0</v>
      </c>
      <c r="H2" s="226" t="n">
        <v>10000.0</v>
      </c>
      <c r="I2" s="226" t="n">
        <v>9000.0</v>
      </c>
      <c r="J2" s="225" t="s">
        <v>21</v>
      </c>
      <c r="K2" s="229" t="n">
        <v>10000.0</v>
      </c>
      <c r="L2" s="225" t="n">
        <v>500.0</v>
      </c>
      <c r="M2" s="225" t="n">
        <v>4.0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3.0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1820.0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174.6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1994.6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