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\\10.10.11.69\Sharing EPO Team\GOLD EXPORT\250510\CLEARANCE\"/>
    </mc:Choice>
  </mc:AlternateContent>
  <xr:revisionPtr revIDLastSave="0" documentId="13_ncr:1_{AB05163E-8B0A-4CE2-8263-3C1862B60E7B}" xr6:coauthVersionLast="45" xr6:coauthVersionMax="47" xr10:uidLastSave="{00000000-0000-0000-0000-000000000000}"/>
  <bookViews>
    <workbookView xWindow="38280" yWindow="6810" windowWidth="20730" windowHeight="11040" xr2:uid="{00000000-000D-0000-FFFF-FFFF00000000}"/>
  </bookViews>
  <sheets>
    <sheet name="PI" sheetId="1" r:id="rId1"/>
  </sheets>
  <definedNames>
    <definedName name="GOLD">PI!#REF!</definedName>
    <definedName name="GOLD_1102">PI!#REF!</definedName>
    <definedName name="LABOR">#REF!</definedName>
    <definedName name="LABOR1">PI!#REF!</definedName>
    <definedName name="_xlnm.Print_Area" localSheetId="0">PI!$A$1:$Y$27</definedName>
    <definedName name="_xlnm.Print_Titles" localSheetId="0">PI!$1:$13</definedName>
    <definedName name="SETTING">PI!#REF!</definedName>
    <definedName name="SETTING1">#REF!</definedName>
    <definedName name="SILVER">PI!#REF!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6" i="1" l="1"/>
  <c r="T16" i="1"/>
  <c r="S16" i="1"/>
  <c r="Y14" i="1"/>
  <c r="S17" i="1" l="1"/>
  <c r="K16" i="1"/>
  <c r="Z16" i="1" s="1"/>
  <c r="AD16" i="1" l="1"/>
  <c r="X16" i="1"/>
  <c r="AF16" i="1" s="1"/>
  <c r="U16" i="1"/>
  <c r="AB16" i="1" l="1"/>
  <c r="AB17" i="1" s="1"/>
  <c r="AD17" i="1"/>
  <c r="AA16" i="1"/>
  <c r="Y16" i="1"/>
  <c r="V17" i="1"/>
  <c r="R17" i="1"/>
  <c r="Q17" i="1"/>
  <c r="P17" i="1"/>
  <c r="G17" i="1"/>
  <c r="AC16" i="1" l="1"/>
  <c r="AC17" i="1" s="1"/>
  <c r="AA17" i="1"/>
  <c r="AF17" i="1"/>
  <c r="T17" i="1"/>
  <c r="U17" i="1"/>
  <c r="W17" i="1"/>
  <c r="K17" i="1"/>
  <c r="X17" i="1" l="1"/>
  <c r="Y17" i="1"/>
  <c r="X19" i="1" l="1"/>
  <c r="X21" i="1" s="1"/>
</calcChain>
</file>

<file path=xl/sharedStrings.xml><?xml version="1.0" encoding="utf-8"?>
<sst xmlns="http://schemas.openxmlformats.org/spreadsheetml/2006/main" count="78" uniqueCount="77">
  <si>
    <t>Seller:</t>
  </si>
  <si>
    <t>Consignee:</t>
  </si>
  <si>
    <t xml:space="preserve">A/C No. : </t>
  </si>
  <si>
    <t xml:space="preserve">C/T No. : </t>
  </si>
  <si>
    <t>Item No.</t>
    <phoneticPr fontId="11" type="noConversion"/>
  </si>
  <si>
    <t>Metal</t>
    <phoneticPr fontId="11" type="noConversion"/>
  </si>
  <si>
    <t>Q'ty</t>
    <phoneticPr fontId="11" type="noConversion"/>
  </si>
  <si>
    <t>Total w't</t>
    <phoneticPr fontId="11" type="noConversion"/>
  </si>
  <si>
    <t>Wire w't</t>
    <phoneticPr fontId="11" type="noConversion"/>
  </si>
  <si>
    <t>Labor</t>
    <phoneticPr fontId="11" type="noConversion"/>
  </si>
  <si>
    <t>SIGNED BY</t>
    <phoneticPr fontId="21" type="noConversion"/>
  </si>
  <si>
    <t>Labor
Cost</t>
    <phoneticPr fontId="11" type="noConversion"/>
  </si>
  <si>
    <t>Wire
Cost</t>
    <phoneticPr fontId="11" type="noConversion"/>
  </si>
  <si>
    <t>Gold w't</t>
    <phoneticPr fontId="11" type="noConversion"/>
  </si>
  <si>
    <t>Setting
Cost</t>
    <phoneticPr fontId="3" type="noConversion"/>
  </si>
  <si>
    <t>Total Amount</t>
    <phoneticPr fontId="3" type="noConversion"/>
  </si>
  <si>
    <t>Deposit</t>
    <phoneticPr fontId="3" type="noConversion"/>
  </si>
  <si>
    <t>Balance</t>
    <phoneticPr fontId="3" type="noConversion"/>
  </si>
  <si>
    <t>Tel : 62-286-598-8594   Fax : 62-286-598-8650</t>
    <phoneticPr fontId="11" type="noConversion"/>
  </si>
  <si>
    <t>Stone</t>
    <phoneticPr fontId="3" type="noConversion"/>
  </si>
  <si>
    <t>Stone Q'ty</t>
    <phoneticPr fontId="3" type="noConversion"/>
  </si>
  <si>
    <t>Gold &amp; 5%
Cost</t>
    <phoneticPr fontId="11" type="noConversion"/>
  </si>
  <si>
    <t>Color</t>
    <phoneticPr fontId="3" type="noConversion"/>
  </si>
  <si>
    <t>Buyer No.</t>
    <phoneticPr fontId="3" type="noConversion"/>
  </si>
  <si>
    <t>PRESIDENT     J.E. PARK</t>
    <phoneticPr fontId="3" type="noConversion"/>
  </si>
  <si>
    <t>FREIGHT CHARGE</t>
  </si>
  <si>
    <t>Invoice No. &amp; Date :</t>
  </si>
  <si>
    <t>L/C No. &amp; Date :</t>
    <phoneticPr fontId="11" type="noConversion"/>
  </si>
  <si>
    <t xml:space="preserve">"GSP eligible Article" </t>
    <phoneticPr fontId="4" type="noConversion"/>
  </si>
  <si>
    <t>Terms of  Payment:</t>
  </si>
  <si>
    <t>Country of Origin :</t>
    <phoneticPr fontId="4" type="noConversion"/>
  </si>
  <si>
    <t>INDONESIA</t>
    <phoneticPr fontId="4" type="noConversion"/>
  </si>
  <si>
    <t xml:space="preserve">B/L No. : </t>
    <phoneticPr fontId="9" type="noConversion"/>
  </si>
  <si>
    <t xml:space="preserve">Departure Date :     </t>
    <phoneticPr fontId="3" type="noConversion"/>
  </si>
  <si>
    <t xml:space="preserve">From :      </t>
    <phoneticPr fontId="3" type="noConversion"/>
  </si>
  <si>
    <t xml:space="preserve">To :      </t>
    <phoneticPr fontId="3" type="noConversion"/>
  </si>
  <si>
    <t>INDONESIA</t>
    <phoneticPr fontId="3" type="noConversion"/>
  </si>
  <si>
    <t>U.S.A</t>
    <phoneticPr fontId="3" type="noConversion"/>
  </si>
  <si>
    <t>PT. VERONIQUE INDONESIA</t>
  </si>
  <si>
    <t>Jawa Tengah  Zip Code : 53472   INDONESIA</t>
  </si>
  <si>
    <t>(Buyer : if then Consignee):</t>
  </si>
  <si>
    <t xml:space="preserve">Vessel/Flight :     </t>
  </si>
  <si>
    <t>Jl. Raya Purwonegoro, Rt. 007/003  Purwonegoro, Banjarnegara,  Jawa Tengah   Zip Code : 53472   INDONESIA</t>
  </si>
  <si>
    <t>Jl. Raya Purwonegoro, Rt. 007/003  Purwonegoro, Banjarnegara,</t>
  </si>
  <si>
    <t>PROFORMA INVOICE</t>
  </si>
  <si>
    <t>Buyer PO</t>
  </si>
  <si>
    <t>Cust. Ref No.</t>
  </si>
  <si>
    <t>Dia w't</t>
  </si>
  <si>
    <t>Stone
Cost</t>
  </si>
  <si>
    <t>Dia Carat</t>
  </si>
  <si>
    <t>Extra Cost</t>
  </si>
  <si>
    <t>to Veronique Oro Corp.</t>
  </si>
  <si>
    <t>Plating Cost</t>
  </si>
  <si>
    <t xml:space="preserve">All unpaid balance will be charged 1.5% per month. </t>
  </si>
  <si>
    <t>Dia Packaging Cost</t>
  </si>
  <si>
    <t>maklon</t>
  </si>
  <si>
    <t>material cost</t>
  </si>
  <si>
    <t>total</t>
  </si>
  <si>
    <t>gold price</t>
  </si>
  <si>
    <t>dia price</t>
  </si>
  <si>
    <t>plating</t>
  </si>
  <si>
    <t>24K Payment</t>
  </si>
  <si>
    <t>PO#</t>
  </si>
  <si>
    <t>Buyer Dia</t>
  </si>
  <si>
    <t>old labor</t>
  </si>
  <si>
    <t>labor amount</t>
  </si>
  <si>
    <t>Dia Handling Service Fee</t>
  </si>
  <si>
    <t xml:space="preserve">Epoque Jewelry </t>
  </si>
  <si>
    <t>EJ241213RB-14K</t>
  </si>
  <si>
    <t>PI EJ241213RB-14K</t>
  </si>
  <si>
    <t>14K WG</t>
  </si>
  <si>
    <t>24th Jan London AM + 1%</t>
  </si>
  <si>
    <t>W
SAPP</t>
  </si>
  <si>
    <t>K01444B02 OV H 6.5"</t>
  </si>
  <si>
    <t>1.70mm
1.70mm</t>
  </si>
  <si>
    <t>23pcs
24pcs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</si>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</sst>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* #,##0_-;\-* #,##0_-;_-* &quot;-&quot;_-;_-@_-"/>
    <numFmt numFmtId="165" formatCode="[$-409]d&quot;-&quot;mmm&quot;-&quot;yy;@"/>
    <numFmt numFmtId="166" formatCode="0.00\ &quot;gr&quot;"/>
    <numFmt numFmtId="167" formatCode="0.000\ &quot;cts&quot;"/>
    <numFmt numFmtId="168" formatCode="0\ &quot;pcs&quot;"/>
    <numFmt numFmtId="169" formatCode="\$\ #,#00.00\ &quot;/oz&quot;"/>
    <numFmt numFmtId="170" formatCode="\$\ 0.00"/>
    <numFmt numFmtId="171" formatCode="\$#,##0.00"/>
    <numFmt numFmtId="172" formatCode="#,#00.00\ &quot;gr&quot;"/>
    <numFmt numFmtId="173" formatCode="0.00&quot;mm&quot;"/>
    <numFmt numFmtId="174" formatCode="#,##0.00\ &quot;g&quot;"/>
    <numFmt numFmtId="175" formatCode="\$0.00&quot;/g&quot;"/>
    <numFmt numFmtId="176" formatCode="#,##0.000\ &quot;ct&quot;"/>
  </numFmts>
  <fonts count="35">
    <font>
      <sz val="11"/>
      <color theme="1"/>
      <name val="Calibri"/>
      <family val="2"/>
      <scheme val="minor"/>
    </font>
    <font>
      <sz val="12"/>
      <name val="宋体"/>
      <family val="3"/>
      <charset val="129"/>
    </font>
    <font>
      <b/>
      <i/>
      <sz val="20"/>
      <name val="Times New Roman"/>
      <family val="1"/>
    </font>
    <font>
      <sz val="8"/>
      <name val="Times New Roman"/>
      <family val="2"/>
      <charset val="129"/>
    </font>
    <font>
      <sz val="8"/>
      <name val="돋움"/>
      <family val="3"/>
      <charset val="129"/>
    </font>
    <font>
      <i/>
      <sz val="12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sz val="8"/>
      <name val="돋움"/>
      <family val="3"/>
    </font>
    <font>
      <b/>
      <sz val="12"/>
      <name val="Times New Roman"/>
      <family val="1"/>
    </font>
    <font>
      <sz val="8"/>
      <name val="Calibri"/>
      <family val="3"/>
      <charset val="129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u/>
      <sz val="14"/>
      <color rgb="FFFF0000"/>
      <name val="Times New Roman"/>
      <family val="1"/>
    </font>
    <font>
      <b/>
      <u/>
      <sz val="16"/>
      <color theme="1"/>
      <name val="Times New Roman"/>
      <family val="1"/>
    </font>
    <font>
      <b/>
      <sz val="10"/>
      <color theme="0" tint="-0.499984740745262"/>
      <name val="Times New Roman"/>
      <family val="1"/>
    </font>
    <font>
      <sz val="9"/>
      <name val="宋体"/>
      <charset val="134"/>
    </font>
    <font>
      <b/>
      <sz val="14"/>
      <name val="Times New Roman"/>
      <family val="1"/>
    </font>
    <font>
      <u/>
      <sz val="14"/>
      <color theme="1"/>
      <name val="Times New Roman"/>
      <family val="1"/>
    </font>
    <font>
      <sz val="11"/>
      <color rgb="FF000000"/>
      <name val="Times New Roman"/>
      <family val="1"/>
    </font>
    <font>
      <sz val="14"/>
      <color theme="1"/>
      <name val="Times New Roman"/>
      <family val="1"/>
    </font>
    <font>
      <b/>
      <sz val="10"/>
      <color theme="1" tint="0.499984740745262"/>
      <name val="Times New Roman"/>
      <family val="1"/>
    </font>
    <font>
      <b/>
      <sz val="10"/>
      <name val="Times New Roman"/>
      <family val="1"/>
    </font>
    <font>
      <b/>
      <u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sz val="8"/>
      <color rgb="FF222222"/>
      <name val="Comic Sans MS"/>
      <family val="4"/>
    </font>
    <font>
      <sz val="10"/>
      <color rgb="FFFF0000"/>
      <name val="Times New Roman"/>
      <family val="1"/>
    </font>
    <font>
      <i/>
      <u/>
      <sz val="14"/>
      <color theme="1"/>
      <name val="Times New Roman"/>
      <family val="1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ck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medium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n">
        <color indexed="64"/>
      </right>
      <top style="thick">
        <color auto="1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164" fontId="34" fillId="0" borderId="0" applyFont="0" applyFill="0" applyBorder="0" applyAlignment="0" applyProtection="0"/>
  </cellStyleXfs>
  <cellXfs count="139">
    <xf numFmtId="0" fontId="0" fillId="0" borderId="0" xfId="0"/>
    <xf numFmtId="0" fontId="5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6" fillId="0" borderId="2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6" fillId="0" borderId="6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6" fillId="0" borderId="7" xfId="1" applyFont="1" applyBorder="1" applyAlignment="1">
      <alignment vertical="center"/>
    </xf>
    <xf numFmtId="0" fontId="6" fillId="0" borderId="9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6" fillId="0" borderId="4" xfId="1" applyFont="1" applyBorder="1" applyAlignment="1">
      <alignment vertical="center"/>
    </xf>
    <xf numFmtId="0" fontId="6" fillId="0" borderId="10" xfId="1" applyFont="1" applyBorder="1" applyAlignment="1">
      <alignment vertical="center"/>
    </xf>
    <xf numFmtId="0" fontId="6" fillId="0" borderId="1" xfId="1" applyFont="1" applyBorder="1" applyAlignment="1">
      <alignment vertical="center"/>
    </xf>
    <xf numFmtId="0" fontId="6" fillId="0" borderId="8" xfId="1" applyFont="1" applyBorder="1" applyAlignment="1">
      <alignment vertical="center"/>
    </xf>
    <xf numFmtId="0" fontId="6" fillId="0" borderId="6" xfId="1" applyFont="1" applyBorder="1" applyAlignment="1">
      <alignment horizontal="left" vertical="center"/>
    </xf>
    <xf numFmtId="49" fontId="6" fillId="0" borderId="0" xfId="1" applyNumberFormat="1" applyFont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165" fontId="6" fillId="0" borderId="6" xfId="1" applyNumberFormat="1" applyFont="1" applyBorder="1" applyAlignment="1">
      <alignment horizontal="left" vertical="center"/>
    </xf>
    <xf numFmtId="0" fontId="12" fillId="0" borderId="1" xfId="1" applyFont="1" applyBorder="1" applyAlignment="1">
      <alignment horizontal="center" vertical="center"/>
    </xf>
    <xf numFmtId="0" fontId="6" fillId="0" borderId="11" xfId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2" fontId="13" fillId="0" borderId="0" xfId="0" applyNumberFormat="1" applyFont="1" applyAlignment="1">
      <alignment vertical="center"/>
    </xf>
    <xf numFmtId="167" fontId="13" fillId="0" borderId="0" xfId="0" applyNumberFormat="1" applyFont="1" applyAlignment="1">
      <alignment horizontal="left" vertical="center"/>
    </xf>
    <xf numFmtId="168" fontId="13" fillId="0" borderId="0" xfId="0" applyNumberFormat="1" applyFont="1" applyAlignment="1">
      <alignment vertical="center"/>
    </xf>
    <xf numFmtId="167" fontId="13" fillId="0" borderId="0" xfId="0" applyNumberFormat="1" applyFont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Alignment="1">
      <alignment horizontal="right" vertical="center"/>
    </xf>
    <xf numFmtId="170" fontId="13" fillId="0" borderId="0" xfId="0" applyNumberFormat="1" applyFont="1" applyAlignment="1">
      <alignment vertical="center"/>
    </xf>
    <xf numFmtId="171" fontId="19" fillId="0" borderId="0" xfId="0" applyNumberFormat="1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166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0" fontId="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0" fontId="6" fillId="0" borderId="1" xfId="2" applyFont="1" applyBorder="1" applyAlignment="1">
      <alignment horizontal="center" vertical="center"/>
    </xf>
    <xf numFmtId="171" fontId="13" fillId="0" borderId="13" xfId="0" applyNumberFormat="1" applyFont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167" fontId="19" fillId="0" borderId="0" xfId="0" applyNumberFormat="1" applyFont="1" applyAlignment="1">
      <alignment horizontal="right" vertical="center"/>
    </xf>
    <xf numFmtId="0" fontId="26" fillId="0" borderId="0" xfId="2" applyFont="1" applyAlignment="1">
      <alignment vertical="center"/>
    </xf>
    <xf numFmtId="0" fontId="6" fillId="0" borderId="0" xfId="1" applyFont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7" fillId="0" borderId="3" xfId="1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167" fontId="15" fillId="3" borderId="12" xfId="0" applyNumberFormat="1" applyFont="1" applyFill="1" applyBorder="1" applyAlignment="1">
      <alignment horizontal="center" vertical="center" wrapText="1"/>
    </xf>
    <xf numFmtId="165" fontId="6" fillId="0" borderId="9" xfId="1" applyNumberFormat="1" applyFont="1" applyBorder="1" applyAlignment="1">
      <alignment vertical="center"/>
    </xf>
    <xf numFmtId="0" fontId="13" fillId="0" borderId="7" xfId="0" applyFont="1" applyBorder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7" fontId="16" fillId="0" borderId="0" xfId="0" applyNumberFormat="1" applyFont="1" applyAlignment="1">
      <alignment vertical="center"/>
    </xf>
    <xf numFmtId="0" fontId="15" fillId="3" borderId="15" xfId="0" applyFont="1" applyFill="1" applyBorder="1" applyAlignment="1">
      <alignment horizontal="center" vertical="center" wrapText="1"/>
    </xf>
    <xf numFmtId="166" fontId="13" fillId="0" borderId="0" xfId="0" applyNumberFormat="1" applyFont="1" applyAlignment="1">
      <alignment vertical="center"/>
    </xf>
    <xf numFmtId="167" fontId="25" fillId="0" borderId="0" xfId="0" applyNumberFormat="1" applyFont="1" applyAlignment="1">
      <alignment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vertical="center"/>
    </xf>
    <xf numFmtId="0" fontId="6" fillId="0" borderId="7" xfId="0" applyFont="1" applyBorder="1" applyAlignment="1">
      <alignment horizontal="left" vertical="center"/>
    </xf>
    <xf numFmtId="0" fontId="22" fillId="0" borderId="8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20" fillId="0" borderId="1" xfId="2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0" fontId="6" fillId="0" borderId="11" xfId="0" applyFont="1" applyBorder="1" applyAlignment="1">
      <alignment vertical="center"/>
    </xf>
    <xf numFmtId="166" fontId="12" fillId="0" borderId="18" xfId="0" applyNumberFormat="1" applyFont="1" applyBorder="1" applyAlignment="1">
      <alignment horizontal="center" vertical="center"/>
    </xf>
    <xf numFmtId="168" fontId="12" fillId="0" borderId="18" xfId="0" applyNumberFormat="1" applyFont="1" applyBorder="1" applyAlignment="1">
      <alignment horizontal="center" vertical="center"/>
    </xf>
    <xf numFmtId="167" fontId="12" fillId="0" borderId="18" xfId="0" applyNumberFormat="1" applyFont="1" applyBorder="1" applyAlignment="1">
      <alignment horizontal="center" vertical="center"/>
    </xf>
    <xf numFmtId="171" fontId="13" fillId="0" borderId="18" xfId="0" applyNumberFormat="1" applyFont="1" applyBorder="1" applyAlignment="1">
      <alignment horizontal="center" vertical="center"/>
    </xf>
    <xf numFmtId="171" fontId="17" fillId="0" borderId="18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" fontId="17" fillId="0" borderId="20" xfId="0" applyNumberFormat="1" applyFont="1" applyBorder="1" applyAlignment="1">
      <alignment horizontal="center" vertical="center"/>
    </xf>
    <xf numFmtId="172" fontId="13" fillId="0" borderId="20" xfId="0" applyNumberFormat="1" applyFont="1" applyBorder="1" applyAlignment="1">
      <alignment horizontal="center" vertical="center"/>
    </xf>
    <xf numFmtId="167" fontId="17" fillId="0" borderId="20" xfId="0" applyNumberFormat="1" applyFont="1" applyBorder="1" applyAlignment="1">
      <alignment horizontal="center" vertical="center"/>
    </xf>
    <xf numFmtId="171" fontId="17" fillId="0" borderId="20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171" fontId="17" fillId="0" borderId="18" xfId="0" applyNumberFormat="1" applyFont="1" applyBorder="1" applyAlignment="1">
      <alignment horizontal="right" vertical="center"/>
    </xf>
    <xf numFmtId="167" fontId="28" fillId="0" borderId="0" xfId="0" applyNumberFormat="1" applyFont="1" applyAlignment="1">
      <alignment horizontal="right" vertical="center"/>
    </xf>
    <xf numFmtId="170" fontId="6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14" fontId="6" fillId="0" borderId="6" xfId="1" applyNumberFormat="1" applyFont="1" applyBorder="1" applyAlignment="1">
      <alignment vertical="center"/>
    </xf>
    <xf numFmtId="0" fontId="30" fillId="0" borderId="0" xfId="0" applyFont="1"/>
    <xf numFmtId="0" fontId="31" fillId="0" borderId="0" xfId="0" applyFont="1"/>
    <xf numFmtId="165" fontId="6" fillId="0" borderId="6" xfId="1" applyNumberFormat="1" applyFont="1" applyBorder="1" applyAlignment="1">
      <alignment horizontal="right" vertical="center"/>
    </xf>
    <xf numFmtId="0" fontId="6" fillId="0" borderId="6" xfId="1" applyFont="1" applyBorder="1" applyAlignment="1">
      <alignment horizontal="right" vertical="center"/>
    </xf>
    <xf numFmtId="14" fontId="6" fillId="0" borderId="6" xfId="1" applyNumberFormat="1" applyFont="1" applyBorder="1" applyAlignment="1">
      <alignment horizontal="right" vertical="center"/>
    </xf>
    <xf numFmtId="0" fontId="18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167" fontId="16" fillId="0" borderId="0" xfId="0" applyNumberFormat="1" applyFont="1" applyAlignment="1">
      <alignment horizontal="right" vertical="center"/>
    </xf>
    <xf numFmtId="0" fontId="32" fillId="0" borderId="6" xfId="1" applyFont="1" applyBorder="1" applyAlignment="1">
      <alignment vertical="center"/>
    </xf>
    <xf numFmtId="0" fontId="32" fillId="0" borderId="0" xfId="1" applyFont="1" applyAlignment="1">
      <alignment vertical="center"/>
    </xf>
    <xf numFmtId="0" fontId="17" fillId="0" borderId="19" xfId="0" applyFont="1" applyBorder="1" applyAlignment="1">
      <alignment horizontal="left" vertical="center"/>
    </xf>
    <xf numFmtId="0" fontId="15" fillId="4" borderId="14" xfId="0" applyFont="1" applyFill="1" applyBorder="1" applyAlignment="1">
      <alignment horizontal="center" vertical="center" wrapText="1"/>
    </xf>
    <xf numFmtId="0" fontId="15" fillId="4" borderId="12" xfId="0" applyFont="1" applyFill="1" applyBorder="1" applyAlignment="1">
      <alignment horizontal="center" vertical="center" wrapText="1"/>
    </xf>
    <xf numFmtId="2" fontId="15" fillId="4" borderId="12" xfId="0" applyNumberFormat="1" applyFont="1" applyFill="1" applyBorder="1" applyAlignment="1">
      <alignment horizontal="center" vertical="center" wrapText="1"/>
    </xf>
    <xf numFmtId="166" fontId="15" fillId="4" borderId="12" xfId="0" applyNumberFormat="1" applyFont="1" applyFill="1" applyBorder="1" applyAlignment="1">
      <alignment horizontal="center" vertical="center" wrapText="1"/>
    </xf>
    <xf numFmtId="167" fontId="15" fillId="4" borderId="12" xfId="0" applyNumberFormat="1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169" fontId="14" fillId="0" borderId="0" xfId="0" applyNumberFormat="1" applyFont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173" fontId="13" fillId="0" borderId="13" xfId="0" applyNumberFormat="1" applyFont="1" applyBorder="1" applyAlignment="1">
      <alignment horizontal="center" vertical="center" wrapText="1"/>
    </xf>
    <xf numFmtId="168" fontId="13" fillId="0" borderId="13" xfId="0" applyNumberFormat="1" applyFont="1" applyBorder="1" applyAlignment="1">
      <alignment horizontal="center" vertical="center" wrapText="1"/>
    </xf>
    <xf numFmtId="167" fontId="33" fillId="0" borderId="0" xfId="0" applyNumberFormat="1" applyFont="1" applyAlignment="1">
      <alignment vertical="center"/>
    </xf>
    <xf numFmtId="4" fontId="16" fillId="2" borderId="0" xfId="0" applyNumberFormat="1" applyFont="1" applyFill="1" applyAlignment="1">
      <alignment horizontal="center" vertical="center"/>
    </xf>
    <xf numFmtId="4" fontId="15" fillId="0" borderId="0" xfId="0" applyNumberFormat="1" applyFont="1" applyAlignment="1">
      <alignment horizontal="center" vertical="center"/>
    </xf>
    <xf numFmtId="164" fontId="13" fillId="0" borderId="0" xfId="3" applyFont="1" applyAlignment="1">
      <alignment vertical="center"/>
    </xf>
    <xf numFmtId="174" fontId="12" fillId="5" borderId="13" xfId="0" applyNumberFormat="1" applyFont="1" applyFill="1" applyBorder="1" applyAlignment="1">
      <alignment horizontal="center" vertical="center" wrapText="1"/>
    </xf>
    <xf numFmtId="174" fontId="13" fillId="5" borderId="13" xfId="0" applyNumberFormat="1" applyFont="1" applyFill="1" applyBorder="1" applyAlignment="1">
      <alignment horizontal="center" vertical="center"/>
    </xf>
    <xf numFmtId="174" fontId="13" fillId="5" borderId="20" xfId="0" applyNumberFormat="1" applyFont="1" applyFill="1" applyBorder="1" applyAlignment="1">
      <alignment horizontal="center" vertical="center"/>
    </xf>
    <xf numFmtId="175" fontId="12" fillId="0" borderId="13" xfId="0" applyNumberFormat="1" applyFont="1" applyBorder="1" applyAlignment="1">
      <alignment horizontal="center" vertical="center"/>
    </xf>
    <xf numFmtId="171" fontId="13" fillId="0" borderId="21" xfId="0" applyNumberFormat="1" applyFont="1" applyBorder="1" applyAlignment="1">
      <alignment horizontal="center" vertical="center"/>
    </xf>
    <xf numFmtId="171" fontId="17" fillId="0" borderId="22" xfId="0" applyNumberFormat="1" applyFont="1" applyBorder="1" applyAlignment="1">
      <alignment horizontal="center" vertical="center"/>
    </xf>
    <xf numFmtId="171" fontId="13" fillId="0" borderId="23" xfId="0" applyNumberFormat="1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 wrapText="1"/>
    </xf>
    <xf numFmtId="0" fontId="12" fillId="0" borderId="12" xfId="0" quotePrefix="1" applyFont="1" applyBorder="1" applyAlignment="1">
      <alignment horizontal="center" vertical="center" wrapText="1"/>
    </xf>
    <xf numFmtId="1" fontId="24" fillId="0" borderId="12" xfId="0" applyNumberFormat="1" applyFont="1" applyBorder="1" applyAlignment="1">
      <alignment horizontal="center" vertical="center" shrinkToFit="1"/>
    </xf>
    <xf numFmtId="174" fontId="12" fillId="5" borderId="12" xfId="0" applyNumberFormat="1" applyFont="1" applyFill="1" applyBorder="1" applyAlignment="1">
      <alignment horizontal="center" vertical="center" wrapText="1"/>
    </xf>
    <xf numFmtId="176" fontId="12" fillId="0" borderId="13" xfId="0" applyNumberFormat="1" applyFont="1" applyBorder="1" applyAlignment="1">
      <alignment horizontal="center" vertical="center"/>
    </xf>
    <xf numFmtId="176" fontId="17" fillId="0" borderId="20" xfId="0" applyNumberFormat="1" applyFont="1" applyBorder="1" applyAlignment="1">
      <alignment horizontal="center" vertical="center"/>
    </xf>
    <xf numFmtId="0" fontId="15" fillId="0" borderId="0" xfId="0" applyFont="1" applyAlignment="1">
      <alignment horizontal="right" vertical="center"/>
    </xf>
    <xf numFmtId="171" fontId="19" fillId="0" borderId="0" xfId="0" applyNumberFormat="1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8" fillId="0" borderId="24" xfId="0" applyFont="1" applyBorder="1" applyAlignment="1">
      <alignment horizontal="center"/>
    </xf>
    <xf numFmtId="171" fontId="28" fillId="0" borderId="24" xfId="0" applyNumberFormat="1" applyFont="1" applyBorder="1" applyAlignment="1">
      <alignment horizontal="center" vertical="center"/>
    </xf>
    <xf numFmtId="171" fontId="28" fillId="0" borderId="25" xfId="0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171" fontId="28" fillId="0" borderId="0" xfId="0" applyNumberFormat="1" applyFont="1" applyAlignment="1">
      <alignment horizontal="center" vertical="center"/>
    </xf>
    <xf numFmtId="0" fontId="29" fillId="0" borderId="8" xfId="0" applyFont="1" applyBorder="1" applyAlignment="1">
      <alignment horizontal="center" vertical="center"/>
    </xf>
  </cellXfs>
  <cellStyles count="4">
    <cellStyle name="Comma [0]" xfId="3" builtinId="6"/>
    <cellStyle name="Normal" xfId="0" builtinId="0"/>
    <cellStyle name="Normal 2" xfId="2" xr:uid="{00000000-0005-0000-0000-000001000000}"/>
    <cellStyle name="표준 2 2" xfId="1" xr:uid="{00000000-0005-0000-0000-000002000000}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F31"/>
  <sheetViews>
    <sheetView showGridLines="0" tabSelected="1" view="pageBreakPreview" topLeftCell="P1" zoomScaleSheetLayoutView="100" workbookViewId="0">
      <selection activeCell="P17" sqref="P17"/>
    </sheetView>
  </sheetViews>
  <sheetFormatPr defaultColWidth="8.6328125" defaultRowHeight="14"/>
  <cols>
    <col min="1" max="1" width="19.08984375" style="21" customWidth="1"/>
    <col min="2" max="2" width="12.453125" style="21" customWidth="1"/>
    <col min="3" max="3" width="10.36328125" style="21" customWidth="1"/>
    <col min="4" max="4" width="17.453125" style="21" customWidth="1"/>
    <col min="5" max="5" width="12" style="21" customWidth="1"/>
    <col min="6" max="6" width="10" style="21" customWidth="1"/>
    <col min="7" max="7" width="6.90625" style="21" customWidth="1"/>
    <col min="8" max="8" width="8.54296875" style="22" customWidth="1"/>
    <col min="9" max="10" width="8.54296875" style="23" customWidth="1"/>
    <col min="11" max="11" width="8.54296875" style="24" customWidth="1"/>
    <col min="12" max="12" width="11.90625" style="24" customWidth="1"/>
    <col min="13" max="14" width="8.54296875" style="24" customWidth="1"/>
    <col min="15" max="15" width="11.90625" style="25" customWidth="1"/>
    <col min="16" max="16" width="9.08984375" style="25" customWidth="1"/>
    <col min="17" max="19" width="12.453125" style="26" customWidth="1"/>
    <col min="20" max="21" width="8.453125" style="26" customWidth="1"/>
    <col min="22" max="22" width="9.08984375" style="26" customWidth="1"/>
    <col min="23" max="23" width="10" style="26" customWidth="1"/>
    <col min="24" max="24" width="13.453125" style="29" customWidth="1"/>
    <col min="25" max="25" width="14.54296875" style="22" customWidth="1"/>
    <col min="26" max="27" width="11.36328125" style="22" customWidth="1"/>
    <col min="28" max="29" width="9.08984375" style="22" bestFit="1" customWidth="1"/>
    <col min="30" max="30" width="9" style="22" bestFit="1" customWidth="1"/>
    <col min="31" max="16384" width="8.6328125" style="22"/>
  </cols>
  <sheetData>
    <row r="1" spans="1:32" s="1" customFormat="1" ht="31.5" customHeight="1">
      <c r="A1" s="128" t="s">
        <v>38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30"/>
    </row>
    <row r="2" spans="1:32" s="2" customFormat="1" ht="15.5">
      <c r="A2" s="131" t="s">
        <v>42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3"/>
    </row>
    <row r="3" spans="1:32" s="3" customFormat="1" ht="20">
      <c r="A3" s="134" t="s">
        <v>44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6"/>
    </row>
    <row r="4" spans="1:32" s="7" customFormat="1" ht="12" customHeight="1">
      <c r="A4" s="4" t="s">
        <v>0</v>
      </c>
      <c r="B4" s="46" t="s">
        <v>38</v>
      </c>
      <c r="C4" s="46"/>
      <c r="D4" s="46"/>
      <c r="E4" s="46"/>
      <c r="F4" s="47"/>
      <c r="G4" s="47"/>
      <c r="H4" s="47"/>
      <c r="I4" s="47"/>
      <c r="J4" s="47"/>
      <c r="K4" s="11"/>
      <c r="L4" s="5" t="s">
        <v>26</v>
      </c>
      <c r="M4" s="6"/>
      <c r="N4" s="6" t="s">
        <v>69</v>
      </c>
      <c r="O4" s="6"/>
      <c r="P4" s="6"/>
      <c r="Q4" s="6"/>
      <c r="R4" s="6"/>
      <c r="S4" s="6"/>
      <c r="T4" s="6"/>
      <c r="U4" s="6"/>
      <c r="V4" s="83"/>
      <c r="W4" s="6"/>
      <c r="X4" s="6"/>
      <c r="Y4" s="49"/>
      <c r="Z4" s="7" t="s">
        <v>60</v>
      </c>
      <c r="AA4" s="7">
        <v>0.24</v>
      </c>
    </row>
    <row r="5" spans="1:32" s="7" customFormat="1" ht="12" customHeight="1">
      <c r="A5" s="8"/>
      <c r="B5" s="43" t="s">
        <v>43</v>
      </c>
      <c r="C5" s="43"/>
      <c r="D5" s="43"/>
      <c r="E5" s="43"/>
      <c r="F5" s="82"/>
      <c r="G5" s="82"/>
      <c r="H5" s="82"/>
      <c r="I5" s="82"/>
      <c r="J5" s="82"/>
      <c r="K5" s="14"/>
      <c r="L5" s="5" t="s">
        <v>27</v>
      </c>
      <c r="M5" s="6"/>
      <c r="N5" s="6"/>
      <c r="O5" s="92"/>
      <c r="P5" s="92"/>
      <c r="Q5" s="6"/>
      <c r="R5" s="6"/>
      <c r="S5" s="6"/>
      <c r="T5" s="6"/>
      <c r="U5" s="6"/>
      <c r="V5" s="6"/>
      <c r="W5" s="6"/>
      <c r="X5" s="6"/>
      <c r="Y5" s="9"/>
    </row>
    <row r="6" spans="1:32" s="7" customFormat="1" ht="12" customHeight="1">
      <c r="A6" s="8"/>
      <c r="B6" s="43" t="s">
        <v>39</v>
      </c>
      <c r="C6" s="43"/>
      <c r="D6" s="43"/>
      <c r="E6" s="43"/>
      <c r="F6" s="82"/>
      <c r="G6" s="82"/>
      <c r="H6" s="82"/>
      <c r="I6" s="82"/>
      <c r="J6" s="82"/>
      <c r="K6" s="14"/>
      <c r="L6" s="4" t="s">
        <v>40</v>
      </c>
      <c r="M6" s="39"/>
      <c r="N6" s="10"/>
      <c r="O6" s="39"/>
      <c r="P6" s="39"/>
      <c r="Q6" s="39"/>
      <c r="R6" s="39"/>
      <c r="S6" s="39"/>
      <c r="T6" s="39"/>
      <c r="U6" s="39"/>
      <c r="V6" s="10"/>
      <c r="W6" s="10"/>
      <c r="X6" s="10"/>
      <c r="Y6" s="11"/>
    </row>
    <row r="7" spans="1:32" s="7" customFormat="1" ht="12" customHeight="1">
      <c r="A7" s="12"/>
      <c r="B7" s="44" t="s">
        <v>18</v>
      </c>
      <c r="C7" s="44"/>
      <c r="D7" s="44"/>
      <c r="E7" s="44"/>
      <c r="F7" s="45"/>
      <c r="G7" s="45"/>
      <c r="H7" s="45"/>
      <c r="I7" s="45"/>
      <c r="J7" s="45"/>
      <c r="K7" s="20"/>
      <c r="L7" s="12"/>
      <c r="M7" s="44"/>
      <c r="N7" s="13"/>
      <c r="O7" s="44"/>
      <c r="P7" s="44"/>
      <c r="Q7" s="44"/>
      <c r="R7" s="44"/>
      <c r="S7" s="44"/>
      <c r="T7" s="44"/>
      <c r="U7" s="44"/>
      <c r="V7" s="13"/>
      <c r="W7" s="13"/>
      <c r="X7" s="13"/>
      <c r="Y7" s="20"/>
    </row>
    <row r="8" spans="1:32" s="7" customFormat="1" ht="12" customHeight="1">
      <c r="A8" s="4" t="s">
        <v>1</v>
      </c>
      <c r="B8" s="46" t="s">
        <v>67</v>
      </c>
      <c r="C8" s="46"/>
      <c r="D8" s="46"/>
      <c r="E8" s="46"/>
      <c r="F8" s="46"/>
      <c r="G8" s="46"/>
      <c r="H8" s="46"/>
      <c r="I8" s="46"/>
      <c r="J8" s="46"/>
      <c r="K8" s="11"/>
      <c r="L8" s="5" t="s">
        <v>28</v>
      </c>
      <c r="M8" s="15"/>
      <c r="N8" s="6"/>
      <c r="O8" s="15"/>
      <c r="P8" s="15"/>
      <c r="Q8" s="15"/>
      <c r="R8" s="15"/>
      <c r="S8" s="15"/>
      <c r="T8" s="15"/>
      <c r="U8" s="15"/>
      <c r="V8" s="6"/>
      <c r="W8" s="6"/>
      <c r="X8" s="6"/>
      <c r="Y8" s="9"/>
    </row>
    <row r="9" spans="1:32" s="7" customFormat="1" ht="12" customHeight="1">
      <c r="A9" s="8"/>
      <c r="B9" s="43" t="s">
        <v>51</v>
      </c>
      <c r="C9" s="43"/>
      <c r="D9" s="43"/>
      <c r="E9" s="43"/>
      <c r="F9" s="43"/>
      <c r="G9" s="43"/>
      <c r="H9" s="43"/>
      <c r="I9" s="43"/>
      <c r="J9" s="43"/>
      <c r="K9" s="14"/>
      <c r="L9" s="39" t="s">
        <v>30</v>
      </c>
      <c r="M9" s="39"/>
      <c r="N9" s="10"/>
      <c r="O9" s="10" t="s">
        <v>31</v>
      </c>
      <c r="P9" s="10"/>
      <c r="Q9" s="39"/>
      <c r="R9" s="39"/>
      <c r="S9" s="39"/>
      <c r="T9" s="39"/>
      <c r="U9" s="39"/>
      <c r="V9" s="10"/>
      <c r="W9" s="10"/>
      <c r="X9" s="10"/>
      <c r="Y9" s="11"/>
    </row>
    <row r="10" spans="1:32" s="7" customFormat="1" ht="12" customHeight="1">
      <c r="A10" s="8"/>
      <c r="B10" s="43"/>
      <c r="C10" s="43"/>
      <c r="D10" s="43"/>
      <c r="E10" s="43"/>
      <c r="F10" s="43"/>
      <c r="G10" s="43"/>
      <c r="H10" s="43"/>
      <c r="I10" s="43"/>
      <c r="J10" s="43"/>
      <c r="K10" s="14"/>
      <c r="L10" s="7" t="s">
        <v>32</v>
      </c>
      <c r="Q10" s="84"/>
      <c r="R10" s="84"/>
      <c r="S10" s="84"/>
      <c r="T10" s="84"/>
      <c r="U10" s="84"/>
      <c r="V10" s="85"/>
      <c r="W10" s="16"/>
      <c r="Y10" s="14"/>
    </row>
    <row r="11" spans="1:32" s="7" customFormat="1" ht="12" customHeight="1">
      <c r="A11" s="12"/>
      <c r="B11" s="44"/>
      <c r="C11" s="44"/>
      <c r="D11" s="44"/>
      <c r="E11" s="44"/>
      <c r="F11" s="44"/>
      <c r="G11" s="44"/>
      <c r="H11" s="44"/>
      <c r="I11" s="44"/>
      <c r="J11" s="44"/>
      <c r="K11" s="20"/>
      <c r="L11" s="7" t="s">
        <v>2</v>
      </c>
      <c r="O11" s="93"/>
      <c r="P11" s="93"/>
      <c r="V11" s="16"/>
      <c r="W11" s="16"/>
      <c r="Y11" s="14"/>
    </row>
    <row r="12" spans="1:32" s="7" customFormat="1" ht="12" customHeight="1">
      <c r="A12" s="17"/>
      <c r="B12" s="86" t="s">
        <v>33</v>
      </c>
      <c r="C12" s="18"/>
      <c r="D12" s="18"/>
      <c r="E12" s="18"/>
      <c r="F12" s="18"/>
      <c r="G12" s="5"/>
      <c r="H12" s="88" t="s">
        <v>34</v>
      </c>
      <c r="I12" s="6" t="s">
        <v>36</v>
      </c>
      <c r="J12" s="6"/>
      <c r="K12" s="9"/>
      <c r="L12" s="13" t="s">
        <v>3</v>
      </c>
      <c r="M12" s="13"/>
      <c r="N12" s="13"/>
      <c r="O12" s="13"/>
      <c r="P12" s="13"/>
      <c r="Q12" s="13"/>
      <c r="R12" s="13"/>
      <c r="S12" s="13"/>
      <c r="T12" s="13"/>
      <c r="U12" s="13"/>
      <c r="V12" s="19"/>
      <c r="W12" s="19"/>
      <c r="X12" s="13"/>
      <c r="Y12" s="20"/>
    </row>
    <row r="13" spans="1:32" s="7" customFormat="1" ht="12" customHeight="1">
      <c r="A13" s="5"/>
      <c r="B13" s="87" t="s">
        <v>41</v>
      </c>
      <c r="C13" s="6"/>
      <c r="D13" s="6"/>
      <c r="E13" s="6"/>
      <c r="F13" s="6"/>
      <c r="G13" s="5"/>
      <c r="H13" s="87" t="s">
        <v>35</v>
      </c>
      <c r="I13" s="6" t="s">
        <v>37</v>
      </c>
      <c r="J13" s="6"/>
      <c r="K13" s="9"/>
      <c r="L13" s="5" t="s">
        <v>29</v>
      </c>
      <c r="M13" s="6"/>
      <c r="N13" s="6"/>
      <c r="O13" s="15"/>
      <c r="P13" s="15"/>
      <c r="Q13" s="15"/>
      <c r="R13" s="15"/>
      <c r="S13" s="15"/>
      <c r="T13" s="15"/>
      <c r="U13" s="15"/>
      <c r="V13" s="6"/>
      <c r="W13" s="6"/>
      <c r="X13" s="6"/>
      <c r="Y13" s="9"/>
      <c r="AA13" s="7" t="s">
        <v>58</v>
      </c>
      <c r="AB13" s="7">
        <v>72</v>
      </c>
    </row>
    <row r="14" spans="1:32" ht="15.9" customHeight="1">
      <c r="A14" s="56" t="s">
        <v>63</v>
      </c>
      <c r="K14" s="51"/>
      <c r="L14" s="51"/>
      <c r="M14" s="51"/>
      <c r="N14" s="51"/>
      <c r="W14" s="52"/>
      <c r="X14" s="91" t="s">
        <v>71</v>
      </c>
      <c r="Y14" s="101">
        <f>1.01*2771.05</f>
        <v>2798.7605000000003</v>
      </c>
      <c r="AA14" s="22" t="s">
        <v>59</v>
      </c>
      <c r="AB14" s="22">
        <v>166.57</v>
      </c>
    </row>
    <row r="15" spans="1:32" s="100" customFormat="1" ht="28">
      <c r="A15" s="95" t="s">
        <v>62</v>
      </c>
      <c r="B15" s="96" t="s">
        <v>4</v>
      </c>
      <c r="C15" s="96" t="s">
        <v>23</v>
      </c>
      <c r="D15" s="96" t="s">
        <v>45</v>
      </c>
      <c r="E15" s="96" t="s">
        <v>46</v>
      </c>
      <c r="F15" s="96" t="s">
        <v>5</v>
      </c>
      <c r="G15" s="96" t="s">
        <v>6</v>
      </c>
      <c r="H15" s="97" t="s">
        <v>7</v>
      </c>
      <c r="I15" s="97" t="s">
        <v>47</v>
      </c>
      <c r="J15" s="97" t="s">
        <v>8</v>
      </c>
      <c r="K15" s="98" t="s">
        <v>13</v>
      </c>
      <c r="L15" s="98" t="s">
        <v>19</v>
      </c>
      <c r="M15" s="98" t="s">
        <v>22</v>
      </c>
      <c r="N15" s="98" t="s">
        <v>20</v>
      </c>
      <c r="O15" s="99" t="s">
        <v>9</v>
      </c>
      <c r="P15" s="99" t="s">
        <v>49</v>
      </c>
      <c r="Q15" s="48" t="s">
        <v>50</v>
      </c>
      <c r="R15" s="48" t="s">
        <v>54</v>
      </c>
      <c r="S15" s="48" t="s">
        <v>66</v>
      </c>
      <c r="T15" s="48" t="s">
        <v>12</v>
      </c>
      <c r="U15" s="48" t="s">
        <v>52</v>
      </c>
      <c r="V15" s="48" t="s">
        <v>48</v>
      </c>
      <c r="W15" s="48" t="s">
        <v>14</v>
      </c>
      <c r="X15" s="53" t="s">
        <v>11</v>
      </c>
      <c r="Y15" s="53" t="s">
        <v>21</v>
      </c>
      <c r="AA15" s="100" t="s">
        <v>55</v>
      </c>
      <c r="AB15" s="100" t="s">
        <v>56</v>
      </c>
      <c r="AC15" s="100" t="s">
        <v>57</v>
      </c>
      <c r="AD15" s="100" t="s">
        <v>61</v>
      </c>
      <c r="AE15" s="100" t="s">
        <v>64</v>
      </c>
      <c r="AF15" s="100" t="s">
        <v>65</v>
      </c>
    </row>
    <row r="16" spans="1:32" s="27" customFormat="1" ht="28.5" thickBot="1">
      <c r="A16" s="102" t="s">
        <v>68</v>
      </c>
      <c r="B16" s="116" t="s">
        <v>73</v>
      </c>
      <c r="C16" s="117"/>
      <c r="D16" s="117"/>
      <c r="E16" s="116"/>
      <c r="F16" s="116" t="s">
        <v>70</v>
      </c>
      <c r="G16" s="118">
        <v>6</v>
      </c>
      <c r="H16" s="109">
        <v>46.32</v>
      </c>
      <c r="I16" s="119">
        <v>1.28</v>
      </c>
      <c r="J16" s="119">
        <v>1.86</v>
      </c>
      <c r="K16" s="110">
        <f t="shared" ref="K16" si="0">H16-I16-J16</f>
        <v>43.18</v>
      </c>
      <c r="L16" s="103" t="s">
        <v>74</v>
      </c>
      <c r="M16" s="103" t="s">
        <v>72</v>
      </c>
      <c r="N16" s="104" t="s">
        <v>75</v>
      </c>
      <c r="O16" s="112">
        <v>9.5</v>
      </c>
      <c r="P16" s="120">
        <v>6.4399999999999995</v>
      </c>
      <c r="Q16" s="38"/>
      <c r="R16" s="38"/>
      <c r="S16" s="38">
        <f>G16*0.03*(23+24)</f>
        <v>8.4599999999999991</v>
      </c>
      <c r="T16" s="38">
        <f>G16*2</f>
        <v>12</v>
      </c>
      <c r="U16" s="38">
        <f t="shared" ref="U16" si="1">IF(RIGHT(F16,2)="WG",K16*$AA$4,IF(OR(RIGHT(F16,3)="WRG",RIGHT(F16,3)="WYG",RIGHT(F16,3)="WYR"),K16*$AA$4+3*G16,0))</f>
        <v>10.363199999999999</v>
      </c>
      <c r="V16" s="38"/>
      <c r="W16" s="38">
        <f>G16*(23+24)*0.3</f>
        <v>84.6</v>
      </c>
      <c r="X16" s="38">
        <f t="shared" ref="X16" si="2">K16*O16</f>
        <v>410.21</v>
      </c>
      <c r="Y16" s="113">
        <f t="shared" ref="Y16" si="3">$Y$14/31.1035*K16*IF(LEFT(F16,3)="10K",0.417*1.07,IF(LEFT(F16,3)="14K",0.585*1.05,IF(LEFT(F16,3)="18K",0.75*1.05,0)))</f>
        <v>2386.625503594692</v>
      </c>
      <c r="Z16" s="27">
        <f t="shared" ref="Z16" si="4">2*K16</f>
        <v>86.36</v>
      </c>
      <c r="AA16" s="106">
        <f t="shared" ref="AA16" si="5">(SUM(Q16:W16)+AF16)-Z16</f>
        <v>439.27319999999997</v>
      </c>
      <c r="AB16" s="106">
        <f t="shared" ref="AB16" si="6">AD16*$AB$13+P16*$AB$14</f>
        <v>2982.3894799999998</v>
      </c>
      <c r="AC16" s="106">
        <f t="shared" ref="AC16" si="7">SUM(AA16:AB16)</f>
        <v>3421.6626799999999</v>
      </c>
      <c r="AD16" s="27">
        <f t="shared" ref="AD16" si="8">K16*IF(LEFT(F16,3)="10K",0.417*1.07,IF(LEFT(F16,3)="14K",0.585*1.05,IF(LEFT(F16,3)="18K",0.75*1.05,0)))</f>
        <v>26.523314999999997</v>
      </c>
      <c r="AF16" s="27">
        <f t="shared" ref="AF16" si="9">IF(AE16&gt;0,AE16*K16,X16)</f>
        <v>410.21</v>
      </c>
    </row>
    <row r="17" spans="1:32" s="28" customFormat="1" ht="15.9" customHeight="1">
      <c r="A17" s="94" t="s">
        <v>76</v>
      </c>
      <c r="B17" s="72"/>
      <c r="C17" s="72"/>
      <c r="D17" s="72"/>
      <c r="E17" s="72"/>
      <c r="F17" s="72"/>
      <c r="G17" s="73">
        <f>SUM(G16:G16)</f>
        <v>6</v>
      </c>
      <c r="H17" s="111"/>
      <c r="I17" s="111"/>
      <c r="J17" s="111"/>
      <c r="K17" s="111">
        <f>SUM(K16:K16)</f>
        <v>43.18</v>
      </c>
      <c r="L17" s="74"/>
      <c r="M17" s="74"/>
      <c r="N17" s="74"/>
      <c r="O17" s="75"/>
      <c r="P17" s="121">
        <f t="shared" ref="P17:Y17" si="10">SUM(P16:P16)</f>
        <v>6.4399999999999995</v>
      </c>
      <c r="Q17" s="76">
        <f t="shared" si="10"/>
        <v>0</v>
      </c>
      <c r="R17" s="76">
        <f t="shared" si="10"/>
        <v>0</v>
      </c>
      <c r="S17" s="76">
        <f t="shared" si="10"/>
        <v>8.4599999999999991</v>
      </c>
      <c r="T17" s="76">
        <f t="shared" si="10"/>
        <v>12</v>
      </c>
      <c r="U17" s="76">
        <f t="shared" si="10"/>
        <v>10.363199999999999</v>
      </c>
      <c r="V17" s="76">
        <f t="shared" si="10"/>
        <v>0</v>
      </c>
      <c r="W17" s="76">
        <f t="shared" si="10"/>
        <v>84.6</v>
      </c>
      <c r="X17" s="76">
        <f t="shared" si="10"/>
        <v>410.21</v>
      </c>
      <c r="Y17" s="114">
        <f t="shared" si="10"/>
        <v>2386.625503594692</v>
      </c>
      <c r="AA17" s="107">
        <f>SUM(AA16:AA16)</f>
        <v>439.27319999999997</v>
      </c>
      <c r="AB17" s="107">
        <f>SUM(AB16:AB16)</f>
        <v>2982.3894799999998</v>
      </c>
      <c r="AC17" s="107">
        <f>SUM(AC16:AC16)</f>
        <v>3421.6626799999999</v>
      </c>
      <c r="AD17" s="107">
        <f>SUM(AD16:AD16)</f>
        <v>26.523314999999997</v>
      </c>
      <c r="AF17" s="122">
        <f>SUM(AF16:AF16)</f>
        <v>410.21</v>
      </c>
    </row>
    <row r="18" spans="1:32" s="28" customFormat="1" ht="15.9" customHeight="1" thickBot="1">
      <c r="A18" s="77"/>
      <c r="B18" s="78"/>
      <c r="C18" s="78"/>
      <c r="D18" s="78"/>
      <c r="E18" s="78"/>
      <c r="F18" s="78"/>
      <c r="G18" s="78"/>
      <c r="H18" s="78"/>
      <c r="I18" s="78"/>
      <c r="J18" s="67"/>
      <c r="K18" s="68"/>
      <c r="L18" s="68"/>
      <c r="M18" s="68"/>
      <c r="N18" s="68"/>
      <c r="O18" s="69"/>
      <c r="P18" s="69"/>
      <c r="Q18" s="70"/>
      <c r="R18" s="70"/>
      <c r="S18" s="70"/>
      <c r="T18" s="70"/>
      <c r="U18" s="70"/>
      <c r="V18" s="71"/>
      <c r="W18" s="79" t="s">
        <v>25</v>
      </c>
      <c r="X18" s="71"/>
      <c r="Y18" s="115"/>
    </row>
    <row r="19" spans="1:32" s="28" customFormat="1" ht="18.5" thickTop="1">
      <c r="A19" s="50"/>
      <c r="B19" s="125"/>
      <c r="C19" s="125"/>
      <c r="D19" s="125"/>
      <c r="E19" s="125"/>
      <c r="F19" s="125"/>
      <c r="G19" s="125"/>
      <c r="H19" s="125"/>
      <c r="I19" s="23"/>
      <c r="J19" s="54"/>
      <c r="K19" s="25"/>
      <c r="L19" s="25"/>
      <c r="M19" s="25"/>
      <c r="N19" s="25"/>
      <c r="O19" s="26"/>
      <c r="P19" s="26"/>
      <c r="Q19" s="55"/>
      <c r="R19" s="55"/>
      <c r="S19" s="55"/>
      <c r="T19" s="55"/>
      <c r="U19" s="55"/>
      <c r="W19" s="80" t="s">
        <v>15</v>
      </c>
      <c r="X19" s="126">
        <f>SUM(Q17:Y17)</f>
        <v>2912.2587035946917</v>
      </c>
      <c r="Y19" s="127"/>
    </row>
    <row r="20" spans="1:32" s="28" customFormat="1" ht="18">
      <c r="A20" s="105" t="s">
        <v>53</v>
      </c>
      <c r="B20" s="89"/>
      <c r="C20" s="89"/>
      <c r="D20" s="89"/>
      <c r="E20" s="89"/>
      <c r="F20" s="90"/>
      <c r="G20" s="90"/>
      <c r="H20" s="90"/>
      <c r="I20" s="23"/>
      <c r="J20" s="54"/>
      <c r="K20" s="25"/>
      <c r="L20" s="25"/>
      <c r="M20" s="25"/>
      <c r="N20" s="25"/>
      <c r="O20" s="26"/>
      <c r="P20" s="26"/>
      <c r="Q20" s="55"/>
      <c r="R20" s="55"/>
      <c r="S20" s="55"/>
      <c r="T20" s="55"/>
      <c r="U20" s="55"/>
      <c r="W20" s="80" t="s">
        <v>16</v>
      </c>
      <c r="X20" s="137"/>
      <c r="Y20" s="138"/>
    </row>
    <row r="21" spans="1:32" ht="15.5">
      <c r="A21" s="50"/>
      <c r="B21" s="40"/>
      <c r="C21" s="40"/>
      <c r="D21" s="40"/>
      <c r="E21" s="40"/>
      <c r="G21" s="22"/>
      <c r="H21" s="23"/>
      <c r="J21" s="54"/>
      <c r="K21" s="25"/>
      <c r="L21" s="25"/>
      <c r="M21" s="25"/>
      <c r="N21" s="25"/>
      <c r="O21" s="26"/>
      <c r="P21" s="26"/>
      <c r="V21" s="22"/>
      <c r="W21" s="80" t="s">
        <v>17</v>
      </c>
      <c r="X21" s="137">
        <f>X19-X20</f>
        <v>2912.2587035946917</v>
      </c>
      <c r="Y21" s="138"/>
      <c r="AC21" s="108"/>
    </row>
    <row r="22" spans="1:32" ht="20">
      <c r="A22" s="56"/>
      <c r="G22" s="22"/>
      <c r="H22" s="23"/>
      <c r="J22" s="54"/>
      <c r="K22" s="25"/>
      <c r="L22" s="25"/>
      <c r="M22" s="25"/>
      <c r="N22" s="25"/>
      <c r="O22" s="26"/>
      <c r="P22" s="26"/>
      <c r="V22" s="41"/>
      <c r="W22" s="41"/>
      <c r="X22" s="123"/>
      <c r="Y22" s="124"/>
    </row>
    <row r="23" spans="1:32" ht="22.5" customHeight="1">
      <c r="A23" s="56"/>
      <c r="B23" s="42"/>
      <c r="C23" s="42"/>
      <c r="D23" s="42"/>
      <c r="E23" s="42"/>
      <c r="G23" s="22"/>
      <c r="H23" s="23"/>
      <c r="J23" s="54"/>
      <c r="K23" s="25"/>
      <c r="L23" s="25"/>
      <c r="M23" s="25"/>
      <c r="N23" s="25"/>
      <c r="O23" s="26"/>
      <c r="P23" s="26"/>
      <c r="V23" s="41"/>
      <c r="W23" s="41"/>
      <c r="X23" s="30"/>
      <c r="Y23" s="57"/>
    </row>
    <row r="24" spans="1:32" ht="15.9" customHeight="1">
      <c r="A24" s="58"/>
      <c r="B24" s="42"/>
      <c r="C24" s="42"/>
      <c r="D24" s="42"/>
      <c r="E24" s="42"/>
      <c r="F24" s="32"/>
      <c r="G24" s="32"/>
      <c r="H24" s="32"/>
      <c r="I24" s="32"/>
      <c r="J24" s="33"/>
      <c r="K24" s="32"/>
      <c r="L24" s="32"/>
      <c r="M24" s="32"/>
      <c r="N24" s="32"/>
      <c r="O24" s="34"/>
      <c r="P24" s="34"/>
      <c r="Q24" s="34"/>
      <c r="R24" s="34"/>
      <c r="S24" s="34"/>
      <c r="T24" s="34"/>
      <c r="U24" s="34"/>
      <c r="V24" s="22"/>
      <c r="W24" s="35"/>
      <c r="X24" s="36"/>
      <c r="Y24" s="59"/>
    </row>
    <row r="25" spans="1:32" ht="15.9" customHeight="1">
      <c r="A25" s="58"/>
      <c r="B25" s="42"/>
      <c r="C25" s="42"/>
      <c r="D25" s="42"/>
      <c r="E25" s="42"/>
      <c r="F25" s="32"/>
      <c r="G25" s="32"/>
      <c r="H25" s="32"/>
      <c r="I25" s="32"/>
      <c r="J25" s="32"/>
      <c r="K25" s="32"/>
      <c r="L25" s="32"/>
      <c r="M25" s="32"/>
      <c r="N25" s="32"/>
      <c r="O25" s="34"/>
      <c r="P25" s="34"/>
      <c r="Q25" s="34"/>
      <c r="R25" s="34"/>
      <c r="S25" s="34"/>
      <c r="T25" s="34"/>
      <c r="U25" s="34"/>
      <c r="V25" s="31"/>
      <c r="W25" s="31"/>
      <c r="X25" s="32"/>
      <c r="Y25" s="60"/>
    </row>
    <row r="26" spans="1:32">
      <c r="A26" s="61"/>
      <c r="B26" s="42"/>
      <c r="C26" s="42"/>
      <c r="D26" s="42"/>
      <c r="E26" s="4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81" t="s">
        <v>10</v>
      </c>
      <c r="W26" s="31"/>
      <c r="X26" s="37" t="s">
        <v>24</v>
      </c>
      <c r="Y26" s="60"/>
    </row>
    <row r="27" spans="1:32" s="32" customFormat="1" ht="12.75" customHeight="1">
      <c r="A27" s="62"/>
      <c r="B27" s="63"/>
      <c r="C27" s="63"/>
      <c r="D27" s="63"/>
      <c r="E27" s="63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5"/>
      <c r="W27" s="65"/>
      <c r="X27" s="64"/>
      <c r="Y27" s="66"/>
    </row>
    <row r="28" spans="1:32" s="36" customFormat="1" ht="12.75" customHeight="1">
      <c r="A28" s="21"/>
      <c r="B28" s="21"/>
      <c r="C28" s="21"/>
      <c r="D28" s="21"/>
      <c r="E28" s="21"/>
      <c r="F28" s="21"/>
      <c r="G28" s="21"/>
      <c r="H28" s="22"/>
      <c r="I28" s="23"/>
      <c r="J28" s="23"/>
      <c r="K28" s="24"/>
      <c r="L28" s="24"/>
      <c r="M28" s="24"/>
      <c r="N28" s="24"/>
      <c r="O28" s="25"/>
      <c r="P28" s="25"/>
      <c r="Q28" s="26"/>
      <c r="R28" s="26"/>
      <c r="S28" s="26"/>
      <c r="T28" s="26"/>
      <c r="U28" s="26"/>
      <c r="V28" s="26"/>
      <c r="W28" s="26"/>
      <c r="X28" s="29"/>
      <c r="Y28" s="22"/>
    </row>
    <row r="29" spans="1:32" s="32" customFormat="1" ht="12.75" customHeight="1">
      <c r="A29" s="21"/>
      <c r="B29" s="21"/>
      <c r="C29" s="21"/>
      <c r="D29" s="21"/>
      <c r="E29" s="21"/>
      <c r="F29" s="21"/>
      <c r="G29" s="21"/>
      <c r="H29" s="22"/>
      <c r="I29" s="23"/>
      <c r="J29" s="23"/>
      <c r="K29" s="24"/>
      <c r="L29" s="24"/>
      <c r="M29" s="24"/>
      <c r="N29" s="24"/>
      <c r="O29" s="25"/>
      <c r="P29" s="25"/>
      <c r="Q29" s="26"/>
      <c r="R29" s="26"/>
      <c r="S29" s="26"/>
      <c r="T29" s="26"/>
      <c r="U29" s="26"/>
      <c r="V29" s="26"/>
      <c r="W29" s="26"/>
      <c r="X29" s="29"/>
      <c r="Y29" s="22"/>
    </row>
    <row r="30" spans="1:32" s="32" customFormat="1" ht="12.75" customHeight="1">
      <c r="A30" s="21"/>
      <c r="B30" s="21"/>
      <c r="C30" s="21"/>
      <c r="D30" s="21"/>
      <c r="E30" s="21"/>
      <c r="F30" s="21"/>
      <c r="G30" s="21"/>
      <c r="H30" s="22"/>
      <c r="I30" s="23"/>
      <c r="J30" s="23"/>
      <c r="K30" s="24"/>
      <c r="L30" s="24"/>
      <c r="M30" s="24"/>
      <c r="N30" s="24"/>
      <c r="O30" s="25"/>
      <c r="P30" s="25"/>
      <c r="Q30" s="26"/>
      <c r="R30" s="26"/>
      <c r="S30" s="26"/>
      <c r="T30" s="26"/>
      <c r="U30" s="26"/>
      <c r="V30" s="26"/>
      <c r="W30" s="26"/>
      <c r="X30" s="29"/>
      <c r="Y30" s="22"/>
    </row>
    <row r="31" spans="1:32" s="32" customFormat="1" ht="12.75" customHeight="1">
      <c r="A31" s="21"/>
      <c r="B31" s="21"/>
      <c r="C31" s="21"/>
      <c r="D31" s="21"/>
      <c r="E31" s="21"/>
      <c r="F31" s="21"/>
      <c r="G31" s="21"/>
      <c r="H31" s="22"/>
      <c r="I31" s="23"/>
      <c r="J31" s="23"/>
      <c r="K31" s="24"/>
      <c r="L31" s="24"/>
      <c r="M31" s="24"/>
      <c r="N31" s="24"/>
      <c r="O31" s="25"/>
      <c r="P31" s="25"/>
      <c r="Q31" s="26"/>
      <c r="R31" s="26"/>
      <c r="S31" s="26"/>
      <c r="T31" s="26"/>
      <c r="U31" s="26"/>
      <c r="V31" s="26"/>
      <c r="W31" s="26"/>
      <c r="X31" s="29"/>
      <c r="Y31" s="22"/>
    </row>
  </sheetData>
  <mergeCells count="8">
    <mergeCell ref="X22:Y22"/>
    <mergeCell ref="B19:H19"/>
    <mergeCell ref="X19:Y19"/>
    <mergeCell ref="A1:Y1"/>
    <mergeCell ref="A2:Y2"/>
    <mergeCell ref="A3:Y3"/>
    <mergeCell ref="X20:Y20"/>
    <mergeCell ref="X21:Y21"/>
  </mergeCells>
  <phoneticPr fontId="3" type="noConversion"/>
  <conditionalFormatting sqref="F16">
    <cfRule type="containsText" dxfId="0" priority="10" operator="containsText" text="18K">
      <formula>NOT(ISERROR(SEARCH("18K",F16)))</formula>
    </cfRule>
  </conditionalFormatting>
  <pageMargins left="0" right="0" top="0.19685039370078741" bottom="0" header="0.31496062992125984" footer="0.31496062992125984"/>
  <pageSetup paperSize="9" scale="5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PI</vt:lpstr>
      <vt:lpstr>PI!Print_Area</vt:lpstr>
      <vt:lpstr>PI!Print_Titles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hkjung</dc:creator>
  <cp:lastModifiedBy>DINDA</cp:lastModifiedBy>
  <cp:lastPrinted>2018-08-29T01:12:30Z</cp:lastPrinted>
  <dcterms:created xsi:type="dcterms:W3CDTF">2018-02-12T04:12:08Z</dcterms:created>
  <dcterms:modified xsi:type="dcterms:W3CDTF">2025-05-08T13:07:46Z</dcterms:modified>
</cp:coreProperties>
</file>