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'PI'!$A$1:$Y$42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3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0.00&quot; gr&quot;"/>
    <numFmt numFmtId="170" formatCode="#,##0.00&quot; g&quot;"/>
    <numFmt numFmtId="171" formatCode="0.00&quot;mm&quot;"/>
    <numFmt numFmtId="172" formatCode="\$0.00&quot;/g&quot;"/>
    <numFmt numFmtId="173" formatCode="#,##0.000&quot; ct&quot;"/>
    <numFmt numFmtId="174" formatCode="\$#,##0.00"/>
    <numFmt numFmtId="175" formatCode="#,#00.00&quot; gr&quot;"/>
    <numFmt numFmtId="176" formatCode="_-* #,##0_-;\-* #,##0_-;_-* \-_-;_-@_-"/>
  </numFmts>
  <fonts count="3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1"/>
      <u val="single"/>
    </font>
    <font>
      <name val="Times New Roman"/>
      <charset val="1"/>
      <family val="1"/>
      <b val="1"/>
      <color theme="1" tint="0.4999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color theme="0" tint="-0.5"/>
      <sz val="10"/>
    </font>
    <font>
      <name val="Times New Roman"/>
      <charset val="1"/>
      <family val="1"/>
      <b val="1"/>
      <sz val="14"/>
    </font>
  </fonts>
  <fills count="7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 tint="0.2499"/>
        <bgColor rgb="FF222222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6" fontId="0" fillId="0" borderId="0" applyAlignment="1">
      <alignment horizontal="general" vertical="bottom"/>
    </xf>
  </cellStyleXfs>
  <cellXfs count="27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0" fontId="17" fillId="5" borderId="0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 wrapText="1"/>
    </xf>
    <xf numFmtId="170" fontId="5" fillId="0" borderId="16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0" fontId="5" fillId="0" borderId="18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1" fontId="20" fillId="0" borderId="0" applyAlignment="1" pivotButton="0" quotePrefix="0" xfId="0">
      <alignment horizontal="center" vertical="center"/>
    </xf>
    <xf numFmtId="170" fontId="5" fillId="6" borderId="0" applyAlignment="1" pivotButton="0" quotePrefix="0" xfId="0">
      <alignment horizontal="center" vertical="center"/>
    </xf>
    <xf numFmtId="175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6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horizontal="center" vertical="center" wrapText="1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4" fontId="18" fillId="0" borderId="0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 wrapText="1"/>
    </xf>
    <xf numFmtId="170" fontId="5" fillId="0" borderId="16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0" fontId="5" fillId="0" borderId="18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1" fontId="20" fillId="0" borderId="0" applyAlignment="1" pivotButton="0" quotePrefix="0" xfId="0">
      <alignment horizontal="center" vertical="center"/>
    </xf>
    <xf numFmtId="170" fontId="5" fillId="6" borderId="0" applyAlignment="1" pivotButton="0" quotePrefix="0" xfId="0">
      <alignment horizontal="center" vertical="center"/>
    </xf>
    <xf numFmtId="175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0" fontId="0" fillId="0" borderId="21" pivotButton="0" quotePrefix="0" xfId="0"/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6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1"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222222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E46"/>
  <sheetViews>
    <sheetView showFormulas="0" showGridLines="0" showRowColHeaders="1" showZeros="1" rightToLeft="0" tabSelected="1" showOutlineSymbols="1" defaultGridColor="1" view="pageBreakPreview" topLeftCell="L4" colorId="64" zoomScale="100" zoomScaleNormal="100" zoomScalePageLayoutView="100" workbookViewId="0">
      <selection pane="topLeft" activeCell="AA15" activeCellId="0" sqref="AA15:AC31"/>
    </sheetView>
  </sheetViews>
  <sheetFormatPr baseColWidth="8" defaultColWidth="8.66796875" defaultRowHeight="13.5" customHeight="1" zeroHeight="0" outlineLevelRow="0"/>
  <cols>
    <col width="19.11" customWidth="1" style="137" min="1" max="1"/>
    <col width="12.44" customWidth="1" style="137" min="2" max="2"/>
    <col width="10.33" customWidth="1" style="137" min="3" max="3"/>
    <col width="17.44" customWidth="1" style="137" min="4" max="4"/>
    <col width="12" customWidth="1" style="137" min="5" max="5"/>
    <col width="10" customWidth="1" style="137" min="6" max="6"/>
    <col width="6.88" customWidth="1" style="137" min="7" max="7"/>
    <col width="8.56" customWidth="1" style="138" min="8" max="8"/>
    <col width="8.56" customWidth="1" style="139" min="9" max="10"/>
    <col width="8.56" customWidth="1" style="140" min="11" max="11"/>
    <col width="11.89" customWidth="1" style="140" min="12" max="12"/>
    <col width="8.56" customWidth="1" style="140" min="13" max="14"/>
    <col width="9.109999999999999" customWidth="1" style="141" min="15" max="17"/>
    <col width="12.44" customWidth="1" style="142" min="18" max="20"/>
    <col width="8.44" customWidth="1" style="142" min="21" max="22"/>
    <col width="9.109999999999999" customWidth="1" style="142" min="23" max="23"/>
    <col width="10" customWidth="1" style="142" min="24" max="24"/>
    <col width="13.44" customWidth="1" style="143" min="25" max="25"/>
    <col width="11.33" customWidth="1" style="138" min="26" max="28"/>
    <col width="10.66" customWidth="1" style="138" min="29" max="29"/>
    <col width="8.880000000000001" customWidth="1" style="138" min="30" max="30"/>
    <col width="8.67" customWidth="1" style="138" min="31" max="16384"/>
  </cols>
  <sheetData>
    <row r="1" ht="31.5" customFormat="1" customHeight="1" s="144">
      <c r="A1" s="145" t="inlineStr">
        <is>
          <t>PT. VERONIQUE INDONESIA</t>
        </is>
      </c>
      <c r="B1" s="146" t="n"/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S1" s="146" t="n"/>
      <c r="T1" s="146" t="n"/>
      <c r="U1" s="146" t="n"/>
      <c r="V1" s="146" t="n"/>
      <c r="W1" s="146" t="n"/>
      <c r="X1" s="146" t="n"/>
      <c r="Y1" s="146" t="n"/>
    </row>
    <row r="2" ht="15" customFormat="1" customHeight="1" s="147">
      <c r="A2" s="148" t="inlineStr">
        <is>
          <t>Jl. Raya Purwonegoro, Rt. 007/003  Purwonegoro, Banjarnegara,  Jawa Tengah   Zip Code : 53472   INDONESIA</t>
        </is>
      </c>
    </row>
    <row r="3" ht="20.25" customFormat="1" customHeight="1" s="149">
      <c r="A3" s="150" t="inlineStr">
        <is>
          <t>PROFORMA INVOICE</t>
        </is>
      </c>
    </row>
    <row r="4" ht="12" customFormat="1" customHeight="1" s="151">
      <c r="A4" s="152" t="inlineStr">
        <is>
          <t>Seller:</t>
        </is>
      </c>
      <c r="B4" s="153" t="inlineStr">
        <is>
          <t>PT. VERONIQUE INDONESIA</t>
        </is>
      </c>
      <c r="C4" s="153" t="n"/>
      <c r="D4" s="153" t="n"/>
      <c r="E4" s="153" t="n"/>
      <c r="F4" s="154" t="n"/>
      <c r="G4" s="154" t="n"/>
      <c r="H4" s="154" t="n"/>
      <c r="I4" s="154" t="n"/>
      <c r="J4" s="154" t="n"/>
      <c r="K4" s="155" t="n"/>
      <c r="L4" s="156" t="inlineStr">
        <is>
          <t>Invoice No. &amp; Date :</t>
        </is>
      </c>
      <c r="M4" s="157" t="n"/>
      <c r="N4" s="157" t="inlineStr">
        <is>
          <t>PI FF250213RCB-14K</t>
        </is>
      </c>
      <c r="O4" s="157" t="n"/>
      <c r="P4" s="157" t="n"/>
      <c r="Q4" s="157" t="n"/>
      <c r="R4" s="157" t="n"/>
      <c r="S4" s="157" t="n"/>
      <c r="T4" s="157" t="n"/>
      <c r="U4" s="157" t="n"/>
      <c r="V4" s="157" t="n"/>
      <c r="W4" s="158" t="n"/>
      <c r="X4" s="157" t="n"/>
      <c r="Y4" s="157" t="n"/>
      <c r="Z4" s="151" t="inlineStr">
        <is>
          <t>plating</t>
        </is>
      </c>
      <c r="AA4" s="151" t="n">
        <v>0.24</v>
      </c>
    </row>
    <row r="5" ht="12" customFormat="1" customHeight="1" s="151">
      <c r="A5" s="159" t="n">
        <v>20</v>
      </c>
      <c r="B5" s="160" t="inlineStr">
        <is>
          <t>Jl. Raya Purwonegoro, Rt. 007/003  Purwonegoro, Banjarnegara,</t>
        </is>
      </c>
      <c r="C5" s="160" t="n"/>
      <c r="D5" s="160" t="n"/>
      <c r="E5" s="160" t="n"/>
      <c r="F5" s="161" t="n"/>
      <c r="G5" s="161" t="n"/>
      <c r="H5" s="161" t="n"/>
      <c r="I5" s="161" t="n"/>
      <c r="J5" s="161" t="n"/>
      <c r="K5" s="162" t="n"/>
      <c r="L5" s="156" t="inlineStr">
        <is>
          <t>L/C No. &amp; Date :</t>
        </is>
      </c>
      <c r="M5" s="157" t="n"/>
      <c r="N5" s="157" t="n"/>
      <c r="O5" s="163" t="n"/>
      <c r="P5" s="163" t="n"/>
      <c r="Q5" s="163" t="n"/>
      <c r="R5" s="157" t="n"/>
      <c r="S5" s="157" t="n"/>
      <c r="T5" s="157" t="n"/>
      <c r="U5" s="157" t="n"/>
      <c r="V5" s="157" t="n"/>
      <c r="W5" s="157" t="n"/>
      <c r="X5" s="157" t="n"/>
      <c r="Y5" s="157" t="n"/>
    </row>
    <row r="6" ht="12" customFormat="1" customHeight="1" s="151">
      <c r="A6" s="159" t="n">
        <v>20</v>
      </c>
      <c r="B6" s="160" t="inlineStr">
        <is>
          <t>Jawa Tengah  Zip Code : 53472   INDONESIA</t>
        </is>
      </c>
      <c r="C6" s="160" t="n"/>
      <c r="D6" s="160" t="n"/>
      <c r="E6" s="160" t="n"/>
      <c r="F6" s="161" t="n"/>
      <c r="G6" s="161" t="n"/>
      <c r="H6" s="161" t="n"/>
      <c r="I6" s="161" t="n"/>
      <c r="J6" s="161" t="n"/>
      <c r="K6" s="162" t="n"/>
      <c r="L6" s="152" t="inlineStr">
        <is>
          <t>(Buyer : if then Consignee):</t>
        </is>
      </c>
      <c r="M6" s="164" t="n"/>
      <c r="N6" s="165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5" t="n"/>
      <c r="X6" s="165" t="n"/>
      <c r="Y6" s="165" t="n"/>
    </row>
    <row r="7" ht="12" customFormat="1" customHeight="1" s="151">
      <c r="A7" s="166" t="n">
        <v>20</v>
      </c>
      <c r="B7" s="167" t="inlineStr">
        <is>
          <t>Tel : 62-286-598-8594   Fax : 62-286-598-8650</t>
        </is>
      </c>
      <c r="C7" s="167" t="n"/>
      <c r="D7" s="167" t="n"/>
      <c r="E7" s="167" t="n"/>
      <c r="F7" s="168" t="n"/>
      <c r="G7" s="168" t="n"/>
      <c r="H7" s="168" t="n"/>
      <c r="I7" s="168" t="n"/>
      <c r="J7" s="168" t="n"/>
      <c r="K7" s="169" t="n"/>
      <c r="L7" s="166" t="n"/>
      <c r="M7" s="167" t="n"/>
      <c r="N7" s="170" t="n"/>
      <c r="O7" s="167" t="n"/>
      <c r="P7" s="167" t="n"/>
      <c r="Q7" s="167" t="n"/>
      <c r="R7" s="167" t="n"/>
      <c r="S7" s="167" t="n"/>
      <c r="T7" s="167" t="n"/>
      <c r="U7" s="167" t="n"/>
      <c r="V7" s="167" t="n"/>
      <c r="W7" s="170" t="n"/>
      <c r="X7" s="170" t="n"/>
      <c r="Y7" s="170" t="n"/>
    </row>
    <row r="8" ht="12" customFormat="1" customHeight="1" s="151">
      <c r="A8" s="152" t="inlineStr">
        <is>
          <t>Consignee:</t>
        </is>
      </c>
      <c r="B8" s="153" t="inlineStr">
        <is>
          <t>Forever Flawless</t>
        </is>
      </c>
      <c r="C8" s="153" t="n"/>
      <c r="D8" s="153" t="n"/>
      <c r="E8" s="153" t="n"/>
      <c r="F8" s="153" t="n"/>
      <c r="G8" s="153" t="n"/>
      <c r="H8" s="153" t="n"/>
      <c r="I8" s="153" t="n"/>
      <c r="J8" s="153" t="n"/>
      <c r="K8" s="155" t="n"/>
      <c r="L8" s="156" t="inlineStr">
        <is>
          <t xml:space="preserve">"GSP eligible Article" </t>
        </is>
      </c>
      <c r="M8" s="171" t="n"/>
      <c r="N8" s="157" t="n"/>
      <c r="O8" s="171" t="n"/>
      <c r="P8" s="171" t="n"/>
      <c r="Q8" s="171" t="n"/>
      <c r="R8" s="171" t="n"/>
      <c r="S8" s="171" t="n"/>
      <c r="T8" s="171" t="n"/>
      <c r="U8" s="171" t="n"/>
      <c r="V8" s="171" t="n"/>
      <c r="W8" s="157" t="n"/>
      <c r="X8" s="157" t="n"/>
      <c r="Y8" s="157" t="n"/>
    </row>
    <row r="9" ht="12" customFormat="1" customHeight="1" s="151">
      <c r="A9" s="159" t="n">
        <v>20</v>
      </c>
      <c r="B9" s="160" t="inlineStr">
        <is>
          <t>to Veronique Oro Corp.</t>
        </is>
      </c>
      <c r="C9" s="160" t="n"/>
      <c r="D9" s="160" t="n"/>
      <c r="E9" s="160" t="n"/>
      <c r="F9" s="160" t="n"/>
      <c r="G9" s="160" t="n"/>
      <c r="H9" s="160" t="n"/>
      <c r="I9" s="160" t="n"/>
      <c r="J9" s="160" t="n"/>
      <c r="K9" s="162" t="n"/>
      <c r="L9" s="164" t="inlineStr">
        <is>
          <t>Country of Origin :</t>
        </is>
      </c>
      <c r="M9" s="164" t="n"/>
      <c r="N9" s="165" t="n"/>
      <c r="O9" s="165" t="inlineStr">
        <is>
          <t>INDONESIA</t>
        </is>
      </c>
      <c r="P9" s="165" t="n"/>
      <c r="Q9" s="165" t="n"/>
      <c r="R9" s="164" t="n"/>
      <c r="S9" s="164" t="n"/>
      <c r="T9" s="164" t="n"/>
      <c r="U9" s="164" t="n"/>
      <c r="V9" s="164" t="n"/>
      <c r="W9" s="165" t="n"/>
      <c r="X9" s="165" t="n"/>
      <c r="Y9" s="165" t="n"/>
    </row>
    <row r="10" ht="12" customFormat="1" customHeight="1" s="151">
      <c r="A10" s="159" t="n">
        <v>20</v>
      </c>
      <c r="B10" s="160" t="n"/>
      <c r="C10" s="160" t="n"/>
      <c r="D10" s="160" t="n"/>
      <c r="E10" s="160" t="n"/>
      <c r="F10" s="160" t="n"/>
      <c r="G10" s="160" t="n"/>
      <c r="H10" s="160" t="n"/>
      <c r="I10" s="160" t="n"/>
      <c r="J10" s="160" t="n"/>
      <c r="K10" s="162" t="n"/>
      <c r="L10" s="151" t="inlineStr">
        <is>
          <t xml:space="preserve">B/L No. : </t>
        </is>
      </c>
      <c r="R10" s="172" t="n"/>
      <c r="S10" s="172" t="n"/>
      <c r="T10" s="172" t="n"/>
      <c r="U10" s="172" t="n"/>
      <c r="V10" s="172" t="n"/>
      <c r="W10" s="173" t="n"/>
      <c r="X10" s="174" t="n"/>
    </row>
    <row r="11" ht="12" customFormat="1" customHeight="1" s="151">
      <c r="A11" s="166" t="n">
        <v>20</v>
      </c>
      <c r="B11" s="167" t="n"/>
      <c r="C11" s="167" t="n"/>
      <c r="D11" s="167" t="n"/>
      <c r="E11" s="167" t="n"/>
      <c r="F11" s="167" t="n"/>
      <c r="G11" s="167" t="n"/>
      <c r="H11" s="167" t="n"/>
      <c r="I11" s="167" t="n"/>
      <c r="J11" s="167" t="n"/>
      <c r="K11" s="169" t="n"/>
      <c r="L11" s="151" t="inlineStr">
        <is>
          <t xml:space="preserve">A/C No. : </t>
        </is>
      </c>
      <c r="O11" s="175" t="n"/>
      <c r="P11" s="175" t="n"/>
      <c r="Q11" s="175" t="n"/>
      <c r="W11" s="174" t="n"/>
      <c r="X11" s="174" t="n"/>
    </row>
    <row r="12" ht="12" customFormat="1" customHeight="1" s="151">
      <c r="A12" s="176" t="n">
        <v>20</v>
      </c>
      <c r="B12" s="177" t="inlineStr">
        <is>
          <t xml:space="preserve">Departure Date :     </t>
        </is>
      </c>
      <c r="C12" s="178" t="n"/>
      <c r="D12" s="178" t="n"/>
      <c r="E12" s="178" t="n"/>
      <c r="F12" s="178" t="n"/>
      <c r="G12" s="156" t="n"/>
      <c r="H12" s="179" t="inlineStr">
        <is>
          <t xml:space="preserve">From :      </t>
        </is>
      </c>
      <c r="I12" s="157" t="inlineStr">
        <is>
          <t>INDONESIA</t>
        </is>
      </c>
      <c r="J12" s="157" t="n"/>
      <c r="K12" s="180" t="n"/>
      <c r="L12" s="170" t="inlineStr">
        <is>
          <t xml:space="preserve">C/T No. : </t>
        </is>
      </c>
      <c r="M12" s="170" t="n"/>
      <c r="N12" s="170" t="n"/>
      <c r="O12" s="170" t="n"/>
      <c r="P12" s="170" t="n"/>
      <c r="Q12" s="170" t="n"/>
      <c r="R12" s="170" t="n"/>
      <c r="S12" s="170" t="n"/>
      <c r="T12" s="170" t="n"/>
      <c r="U12" s="170" t="n"/>
      <c r="V12" s="170" t="n"/>
      <c r="W12" s="181" t="n"/>
      <c r="X12" s="181" t="n"/>
      <c r="Y12" s="170" t="n"/>
    </row>
    <row r="13" ht="12" customFormat="1" customHeight="1" s="151">
      <c r="A13" s="156" t="n">
        <v>20</v>
      </c>
      <c r="B13" s="182" t="inlineStr">
        <is>
          <t xml:space="preserve">Vessel/Flight :     </t>
        </is>
      </c>
      <c r="C13" s="157" t="n"/>
      <c r="D13" s="157" t="n"/>
      <c r="E13" s="157" t="n"/>
      <c r="F13" s="157" t="n"/>
      <c r="G13" s="156" t="n"/>
      <c r="H13" s="182" t="inlineStr">
        <is>
          <t xml:space="preserve">To :      </t>
        </is>
      </c>
      <c r="I13" s="157" t="inlineStr">
        <is>
          <t>U.S.A</t>
        </is>
      </c>
      <c r="J13" s="157" t="n"/>
      <c r="K13" s="180" t="n"/>
      <c r="L13" s="156" t="inlineStr">
        <is>
          <t>Terms of  Payment:</t>
        </is>
      </c>
      <c r="M13" s="157" t="n"/>
      <c r="N13" s="157" t="n"/>
      <c r="O13" s="171" t="n"/>
      <c r="P13" s="171" t="n"/>
      <c r="Q13" s="171" t="n"/>
      <c r="R13" s="171" t="n"/>
      <c r="S13" s="171" t="n"/>
      <c r="T13" s="171" t="n"/>
      <c r="U13" s="171" t="n"/>
      <c r="V13" s="171" t="n"/>
      <c r="W13" s="157" t="n"/>
      <c r="X13" s="157" t="n"/>
      <c r="Y13" s="157" t="n"/>
      <c r="AA13" s="151" t="inlineStr">
        <is>
          <t>gold price</t>
        </is>
      </c>
      <c r="AB13" s="151" t="n">
        <v>72</v>
      </c>
    </row>
    <row r="14" ht="15.75" customHeight="1" s="183">
      <c r="A14" s="184" t="inlineStr">
        <is>
          <t>Buyer Dia</t>
        </is>
      </c>
      <c r="K14" s="185" t="n"/>
      <c r="L14" s="185" t="n"/>
      <c r="M14" s="185" t="n"/>
      <c r="N14" s="185" t="n"/>
      <c r="X14" s="186" t="n"/>
      <c r="Y14" s="187" t="inlineStr">
        <is>
          <t>12th Feb London AM + 1%</t>
        </is>
      </c>
      <c r="AA14" s="138" t="inlineStr">
        <is>
          <t>dia price</t>
        </is>
      </c>
      <c r="AB14" s="138" t="n">
        <v>191.8</v>
      </c>
    </row>
    <row r="15" ht="41.25" customFormat="1" customHeight="1" s="188">
      <c r="A15" s="189" t="inlineStr">
        <is>
          <t>PO#</t>
        </is>
      </c>
      <c r="B15" s="190" t="inlineStr">
        <is>
          <t>Item No.</t>
        </is>
      </c>
      <c r="C15" s="190" t="inlineStr">
        <is>
          <t>Buyer No.</t>
        </is>
      </c>
      <c r="D15" s="190" t="inlineStr">
        <is>
          <t>Buyer PO</t>
        </is>
      </c>
      <c r="E15" s="190" t="inlineStr">
        <is>
          <t>Cust. Ref No.</t>
        </is>
      </c>
      <c r="F15" s="190" t="inlineStr">
        <is>
          <t>Metal</t>
        </is>
      </c>
      <c r="G15" s="190" t="inlineStr">
        <is>
          <t>Q'ty</t>
        </is>
      </c>
      <c r="H15" s="191" t="inlineStr">
        <is>
          <t>Total w't</t>
        </is>
      </c>
      <c r="I15" s="191" t="inlineStr">
        <is>
          <t>Dia w't</t>
        </is>
      </c>
      <c r="J15" s="191" t="inlineStr">
        <is>
          <t>Wire w't</t>
        </is>
      </c>
      <c r="K15" s="192" t="inlineStr">
        <is>
          <t>Gold w't</t>
        </is>
      </c>
      <c r="L15" s="192" t="inlineStr">
        <is>
          <t>Stone</t>
        </is>
      </c>
      <c r="M15" s="192" t="inlineStr">
        <is>
          <t>Color</t>
        </is>
      </c>
      <c r="N15" s="192" t="inlineStr">
        <is>
          <t>Stone Q'ty</t>
        </is>
      </c>
      <c r="O15" s="193" t="inlineStr">
        <is>
          <t>Labor</t>
        </is>
      </c>
      <c r="P15" s="193" t="inlineStr">
        <is>
          <t>Dia Carat</t>
        </is>
      </c>
      <c r="Q15" s="194" t="inlineStr">
        <is>
          <t>24K Gold W't &amp; Loss</t>
        </is>
      </c>
      <c r="R15" s="195" t="inlineStr">
        <is>
          <t>Extra Cost</t>
        </is>
      </c>
      <c r="S15" s="195" t="inlineStr">
        <is>
          <t>Dia Packaging Cost</t>
        </is>
      </c>
      <c r="T15" s="195" t="inlineStr">
        <is>
          <t>Dia Handling Service Fee</t>
        </is>
      </c>
      <c r="U15" s="195" t="inlineStr">
        <is>
          <t>Wire
Cost</t>
        </is>
      </c>
      <c r="V15" s="195" t="inlineStr">
        <is>
          <t>Plating Cost</t>
        </is>
      </c>
      <c r="W15" s="195" t="inlineStr">
        <is>
          <t>Stone
Cost</t>
        </is>
      </c>
      <c r="X15" s="195" t="inlineStr">
        <is>
          <t>Setting
Cost</t>
        </is>
      </c>
      <c r="Y15" s="196" t="inlineStr">
        <is>
          <t>Labor
Cost</t>
        </is>
      </c>
      <c r="AA15" s="188" t="inlineStr">
        <is>
          <t>maklon</t>
        </is>
      </c>
      <c r="AB15" s="188" t="inlineStr">
        <is>
          <t>material cost</t>
        </is>
      </c>
      <c r="AC15" s="188" t="inlineStr">
        <is>
          <t>total</t>
        </is>
      </c>
      <c r="AD15" s="188" t="inlineStr">
        <is>
          <t>old labor</t>
        </is>
      </c>
      <c r="AE15" s="188" t="inlineStr">
        <is>
          <t>labor amount</t>
        </is>
      </c>
    </row>
    <row r="16" ht="42" customFormat="1" customHeight="1" s="197">
      <c r="A16" s="198" t="inlineStr">
        <is>
          <t>FF250213RCB-14K</t>
        </is>
      </c>
      <c r="B16" s="199" t="inlineStr">
        <is>
          <t>K02305B01 6.5"</t>
        </is>
      </c>
      <c r="C16" s="199" t="n"/>
      <c r="D16" s="199" t="n"/>
      <c r="E16" s="199" t="n"/>
      <c r="F16" s="199" t="inlineStr">
        <is>
          <t>14K YG</t>
        </is>
      </c>
      <c r="G16" s="200" t="n">
        <v>1</v>
      </c>
      <c r="H16" s="201" t="n">
        <v>15.71</v>
      </c>
      <c r="I16" s="201" t="n">
        <v>0.97</v>
      </c>
      <c r="J16" s="201" t="n">
        <v>0</v>
      </c>
      <c r="K16" s="202">
        <f>H16-I16-J16</f>
        <v/>
      </c>
      <c r="L16" s="203" t="inlineStr">
        <is>
          <t>2.10mm
OV 6.0*4.0</t>
        </is>
      </c>
      <c r="M16" s="203" t="inlineStr">
        <is>
          <t>W
Pink Sapphire</t>
        </is>
      </c>
      <c r="N16" s="204" t="inlineStr">
        <is>
          <t>61pcs
5pcs</t>
        </is>
      </c>
      <c r="O16" s="205" t="n">
        <v>12</v>
      </c>
      <c r="P16" s="206" t="n">
        <v>4.865</v>
      </c>
      <c r="Q16" s="207">
        <f>K16*IF(LEFT(F16,3)="10K",0.417*1.07,IF(LEFT(F16,3)="14K",0.585*1.05,IF(LEFT(F16,3)="18K",0.75*1.05,0)))</f>
        <v/>
      </c>
      <c r="R16" s="208" t="n"/>
      <c r="S16" s="208" t="n"/>
      <c r="T16" s="208">
        <f>G16*0.035*(61+5)</f>
        <v/>
      </c>
      <c r="U16" s="208">
        <f>G16*8</f>
        <v/>
      </c>
      <c r="V16" s="208">
        <f>IF(RIGHT(F16,2)="WG",K16*$AA$4,IF(OR(RIGHT(F16,3)="WRG",RIGHT(F16,3)="WYG",RIGHT(F16,3)="WYR"),K16*$AA$4+3*G16,0))</f>
        <v/>
      </c>
      <c r="W16" s="208" t="n"/>
      <c r="X16" s="208">
        <f>G16*(61*0.3+5*4)</f>
        <v/>
      </c>
      <c r="Y16" s="208">
        <f>K16*O16</f>
        <v/>
      </c>
      <c r="Z16" s="197">
        <f>2*K16</f>
        <v/>
      </c>
      <c r="AA16" s="209" t="n">
        <v>166.53</v>
      </c>
      <c r="AB16" s="209" t="n">
        <v>1584.99824</v>
      </c>
      <c r="AC16" s="209" t="n">
        <v>1751.52824</v>
      </c>
      <c r="AD16" s="197" t="n">
        <v>10</v>
      </c>
      <c r="AE16" s="197">
        <f>IF(AD16&gt;0,AD16*K16,Y16)</f>
        <v/>
      </c>
    </row>
    <row r="17" ht="15.75" customFormat="1" customHeight="1" s="210">
      <c r="A17" s="211" t="inlineStr">
        <is>
          <t>SUBTOTAL</t>
        </is>
      </c>
      <c r="B17" s="212" t="n"/>
      <c r="C17" s="212" t="n"/>
      <c r="D17" s="212" t="n"/>
      <c r="E17" s="212" t="n"/>
      <c r="F17" s="212" t="n"/>
      <c r="G17" s="213">
        <f>SUM(G16)</f>
        <v/>
      </c>
      <c r="H17" s="214" t="n"/>
      <c r="I17" s="214" t="n"/>
      <c r="J17" s="214" t="n"/>
      <c r="K17" s="214">
        <f>SUM(K16)</f>
        <v/>
      </c>
      <c r="L17" s="215" t="n"/>
      <c r="M17" s="215" t="n"/>
      <c r="N17" s="215" t="n"/>
      <c r="O17" s="216" t="n"/>
      <c r="P17" s="217">
        <f>SUM(P16)</f>
        <v/>
      </c>
      <c r="Q17" s="218">
        <f>SUM(Q16)</f>
        <v/>
      </c>
      <c r="R17" s="219">
        <f>SUM(R16)</f>
        <v/>
      </c>
      <c r="S17" s="219">
        <f>SUM(S16)</f>
        <v/>
      </c>
      <c r="T17" s="219">
        <f>SUM(T16)</f>
        <v/>
      </c>
      <c r="U17" s="219">
        <f>SUM(U16)</f>
        <v/>
      </c>
      <c r="V17" s="219">
        <f>SUM(V16)</f>
        <v/>
      </c>
      <c r="W17" s="219">
        <f>SUM(W16)</f>
        <v/>
      </c>
      <c r="X17" s="219">
        <f>SUM(X16)</f>
        <v/>
      </c>
      <c r="Y17" s="219">
        <f>SUM(Y16)</f>
        <v/>
      </c>
      <c r="AA17" s="220" t="n"/>
      <c r="AB17" s="220" t="n"/>
      <c r="AC17" s="220" t="n"/>
      <c r="AD17" s="220" t="n"/>
      <c r="AE17" s="220" t="n"/>
    </row>
    <row r="18" ht="15.75" customHeight="1" s="183">
      <c r="A18" s="184" t="inlineStr">
        <is>
          <t>Buyer Dia</t>
        </is>
      </c>
      <c r="K18" s="185" t="n"/>
      <c r="L18" s="185" t="n"/>
      <c r="M18" s="185" t="n"/>
      <c r="N18" s="185" t="n"/>
      <c r="X18" s="186" t="n"/>
      <c r="Y18" s="187" t="inlineStr">
        <is>
          <t>25th Feb London AM + 1%</t>
        </is>
      </c>
    </row>
    <row r="19" ht="41.25" customFormat="1" customHeight="1" s="188">
      <c r="A19" s="189" t="inlineStr">
        <is>
          <t>PO#</t>
        </is>
      </c>
      <c r="B19" s="190" t="inlineStr">
        <is>
          <t>Item No.</t>
        </is>
      </c>
      <c r="C19" s="190" t="inlineStr">
        <is>
          <t>Buyer No.</t>
        </is>
      </c>
      <c r="D19" s="190" t="inlineStr">
        <is>
          <t>Buyer PO</t>
        </is>
      </c>
      <c r="E19" s="190" t="inlineStr">
        <is>
          <t>Cust. Ref No.</t>
        </is>
      </c>
      <c r="F19" s="190" t="inlineStr">
        <is>
          <t>Metal</t>
        </is>
      </c>
      <c r="G19" s="190" t="inlineStr">
        <is>
          <t>Q'ty</t>
        </is>
      </c>
      <c r="H19" s="191" t="inlineStr">
        <is>
          <t>Total w't</t>
        </is>
      </c>
      <c r="I19" s="191" t="inlineStr">
        <is>
          <t>Dia w't</t>
        </is>
      </c>
      <c r="J19" s="191" t="inlineStr">
        <is>
          <t>Wire w't</t>
        </is>
      </c>
      <c r="K19" s="192" t="inlineStr">
        <is>
          <t>Gold w't</t>
        </is>
      </c>
      <c r="L19" s="192" t="inlineStr">
        <is>
          <t>Stone</t>
        </is>
      </c>
      <c r="M19" s="192" t="inlineStr">
        <is>
          <t>Color</t>
        </is>
      </c>
      <c r="N19" s="192" t="inlineStr">
        <is>
          <t>Stone Q'ty</t>
        </is>
      </c>
      <c r="O19" s="193" t="inlineStr">
        <is>
          <t>Labor</t>
        </is>
      </c>
      <c r="P19" s="193" t="inlineStr">
        <is>
          <t>Dia Carat</t>
        </is>
      </c>
      <c r="Q19" s="194" t="inlineStr">
        <is>
          <t>24K Gold W't &amp; Loss</t>
        </is>
      </c>
      <c r="R19" s="195" t="inlineStr">
        <is>
          <t>Extra Cost</t>
        </is>
      </c>
      <c r="S19" s="195" t="inlineStr">
        <is>
          <t>Dia Packaging Cost</t>
        </is>
      </c>
      <c r="T19" s="195" t="inlineStr">
        <is>
          <t>Dia Handling Service Fee</t>
        </is>
      </c>
      <c r="U19" s="195" t="inlineStr">
        <is>
          <t>Wire
Cost</t>
        </is>
      </c>
      <c r="V19" s="195" t="inlineStr">
        <is>
          <t>Plating Cost</t>
        </is>
      </c>
      <c r="W19" s="195" t="inlineStr">
        <is>
          <t>Stone
Cost</t>
        </is>
      </c>
      <c r="X19" s="195" t="inlineStr">
        <is>
          <t>Setting
Cost</t>
        </is>
      </c>
      <c r="Y19" s="196" t="inlineStr">
        <is>
          <t>Labor
Cost</t>
        </is>
      </c>
    </row>
    <row r="20" ht="27.75" customFormat="1" customHeight="1" s="197">
      <c r="A20" s="198" t="inlineStr">
        <is>
          <t>FF250226RCB-14K</t>
        </is>
      </c>
      <c r="B20" s="199" t="inlineStr">
        <is>
          <t>K02305B01 6.5"</t>
        </is>
      </c>
      <c r="C20" s="199" t="n"/>
      <c r="D20" s="199" t="n"/>
      <c r="E20" s="199" t="n"/>
      <c r="F20" s="199" t="inlineStr">
        <is>
          <t>14K YG</t>
        </is>
      </c>
      <c r="G20" s="200" t="n">
        <v>1</v>
      </c>
      <c r="H20" s="221" t="n">
        <v>16.46</v>
      </c>
      <c r="I20" s="221" t="n">
        <v>0.91</v>
      </c>
      <c r="J20" s="221" t="n">
        <v>0.34</v>
      </c>
      <c r="K20" s="222">
        <f>H20-I20-J20</f>
        <v/>
      </c>
      <c r="L20" s="203" t="inlineStr">
        <is>
          <t>2.10mm
OV 6.0*4.0</t>
        </is>
      </c>
      <c r="M20" s="203" t="inlineStr">
        <is>
          <t>W
Emerald</t>
        </is>
      </c>
      <c r="N20" s="204" t="inlineStr">
        <is>
          <t>61pcs
5pcs</t>
        </is>
      </c>
      <c r="O20" s="205" t="n">
        <v>12</v>
      </c>
      <c r="P20" s="206" t="n">
        <v>4.56</v>
      </c>
      <c r="Q20" s="207">
        <f>K20*IF(LEFT(F20,3)="10K",0.417*1.07,IF(LEFT(F20,3)="14K",0.585*1.05,IF(LEFT(F20,3)="18K",0.75*1.05,0)))</f>
        <v/>
      </c>
      <c r="R20" s="208" t="n"/>
      <c r="S20" s="208" t="n"/>
      <c r="T20" s="208">
        <f>G20*0.035*(61+5)</f>
        <v/>
      </c>
      <c r="U20" s="208">
        <f>G20*8</f>
        <v/>
      </c>
      <c r="V20" s="208">
        <f>IF(RIGHT(F20,2)="WG",K20*$AA$4,IF(OR(RIGHT(F20,3)="WRG",RIGHT(F20,3)="WYG",RIGHT(F20,3)="WYR"),K20*$AA$4+3*G20,0))</f>
        <v/>
      </c>
      <c r="W20" s="208" t="n"/>
      <c r="X20" s="208">
        <f>G20*(61*0.3+5*4)</f>
        <v/>
      </c>
      <c r="Y20" s="208">
        <f>K20*O20</f>
        <v/>
      </c>
      <c r="Z20" s="197">
        <f>2*K20</f>
        <v/>
      </c>
      <c r="AA20" s="209" t="n">
        <v>200.71</v>
      </c>
      <c r="AB20" s="209" t="n">
        <v>1547.28546</v>
      </c>
      <c r="AC20" s="209" t="n">
        <v>1747.99546</v>
      </c>
      <c r="AE20" s="223">
        <f>IF(AD20&gt;0,AD20*K20,Y20)</f>
        <v/>
      </c>
    </row>
    <row r="21" ht="15.75" customFormat="1" customHeight="1" s="210">
      <c r="A21" s="211" t="inlineStr">
        <is>
          <t>SUBTOTAL</t>
        </is>
      </c>
      <c r="B21" s="212" t="n"/>
      <c r="C21" s="212" t="n"/>
      <c r="D21" s="212" t="n"/>
      <c r="E21" s="212" t="n"/>
      <c r="F21" s="212" t="n"/>
      <c r="G21" s="213">
        <f>SUM(G20)</f>
        <v/>
      </c>
      <c r="H21" s="224" t="n"/>
      <c r="I21" s="224" t="n"/>
      <c r="J21" s="224" t="n"/>
      <c r="K21" s="224">
        <f>SUM(K20)</f>
        <v/>
      </c>
      <c r="L21" s="215" t="n"/>
      <c r="M21" s="215" t="n"/>
      <c r="N21" s="215" t="n"/>
      <c r="O21" s="216" t="n"/>
      <c r="P21" s="217">
        <f>SUM(P20)</f>
        <v/>
      </c>
      <c r="Q21" s="218">
        <f>SUM(Q20)</f>
        <v/>
      </c>
      <c r="R21" s="219">
        <f>SUM(R20)</f>
        <v/>
      </c>
      <c r="S21" s="219">
        <f>SUM(S20)</f>
        <v/>
      </c>
      <c r="T21" s="219">
        <f>SUM(T20)</f>
        <v/>
      </c>
      <c r="U21" s="219">
        <f>SUM(U20)</f>
        <v/>
      </c>
      <c r="V21" s="219">
        <f>SUM(V20)</f>
        <v/>
      </c>
      <c r="W21" s="219">
        <f>SUM(W20)</f>
        <v/>
      </c>
      <c r="X21" s="219">
        <f>SUM(X20)</f>
        <v/>
      </c>
      <c r="Y21" s="219">
        <f>SUM(Y20)</f>
        <v/>
      </c>
      <c r="AA21" s="220" t="n"/>
      <c r="AB21" s="220" t="n"/>
      <c r="AC21" s="220" t="n"/>
      <c r="AD21" s="220" t="n"/>
      <c r="AE21" s="220" t="n"/>
    </row>
    <row r="22" ht="15.75" customHeight="1" s="183">
      <c r="A22" s="184" t="inlineStr">
        <is>
          <t>Buyer Dia</t>
        </is>
      </c>
      <c r="K22" s="185" t="n"/>
      <c r="L22" s="185" t="n"/>
      <c r="M22" s="185" t="n"/>
      <c r="N22" s="185" t="n"/>
      <c r="X22" s="186" t="n"/>
      <c r="Y22" s="187" t="inlineStr">
        <is>
          <t xml:space="preserve"> London AM + 1%</t>
        </is>
      </c>
    </row>
    <row r="23" ht="41.25" customFormat="1" customHeight="1" s="188">
      <c r="A23" s="189" t="inlineStr">
        <is>
          <t>PO#</t>
        </is>
      </c>
      <c r="B23" s="190" t="inlineStr">
        <is>
          <t>Item No.</t>
        </is>
      </c>
      <c r="C23" s="190" t="inlineStr">
        <is>
          <t>Buyer No.</t>
        </is>
      </c>
      <c r="D23" s="190" t="inlineStr">
        <is>
          <t>Buyer PO</t>
        </is>
      </c>
      <c r="E23" s="190" t="inlineStr">
        <is>
          <t>Cust. Ref No.</t>
        </is>
      </c>
      <c r="F23" s="190" t="inlineStr">
        <is>
          <t>Metal</t>
        </is>
      </c>
      <c r="G23" s="190" t="inlineStr">
        <is>
          <t>Q'ty</t>
        </is>
      </c>
      <c r="H23" s="191" t="inlineStr">
        <is>
          <t>Total w't</t>
        </is>
      </c>
      <c r="I23" s="191" t="inlineStr">
        <is>
          <t>Dia w't</t>
        </is>
      </c>
      <c r="J23" s="191" t="inlineStr">
        <is>
          <t>Wire w't</t>
        </is>
      </c>
      <c r="K23" s="192" t="inlineStr">
        <is>
          <t>Gold w't</t>
        </is>
      </c>
      <c r="L23" s="192" t="inlineStr">
        <is>
          <t>Stone</t>
        </is>
      </c>
      <c r="M23" s="192" t="inlineStr">
        <is>
          <t>Color</t>
        </is>
      </c>
      <c r="N23" s="192" t="inlineStr">
        <is>
          <t>Stone Q'ty</t>
        </is>
      </c>
      <c r="O23" s="193" t="inlineStr">
        <is>
          <t>Labor</t>
        </is>
      </c>
      <c r="P23" s="193" t="inlineStr">
        <is>
          <t>Dia Carat</t>
        </is>
      </c>
      <c r="Q23" s="194" t="inlineStr">
        <is>
          <t>24K Gold W't &amp; Loss</t>
        </is>
      </c>
      <c r="R23" s="195" t="inlineStr">
        <is>
          <t>Extra Cost</t>
        </is>
      </c>
      <c r="S23" s="195" t="inlineStr">
        <is>
          <t>Dia Packaging Cost</t>
        </is>
      </c>
      <c r="T23" s="195" t="inlineStr">
        <is>
          <t>Dia Handling Service Fee</t>
        </is>
      </c>
      <c r="U23" s="195" t="inlineStr">
        <is>
          <t>Wire
Cost</t>
        </is>
      </c>
      <c r="V23" s="195" t="inlineStr">
        <is>
          <t>Plating Cost</t>
        </is>
      </c>
      <c r="W23" s="195" t="inlineStr">
        <is>
          <t>Stone
Cost</t>
        </is>
      </c>
      <c r="X23" s="195" t="inlineStr">
        <is>
          <t>Setting
Cost</t>
        </is>
      </c>
      <c r="Y23" s="196" t="inlineStr">
        <is>
          <t>Labor
Cost</t>
        </is>
      </c>
    </row>
    <row r="24" ht="42" customFormat="1" customHeight="1" s="197">
      <c r="A24" s="198" t="inlineStr">
        <is>
          <t>FF250317RCB-14K-1</t>
        </is>
      </c>
      <c r="B24" s="199" t="inlineStr">
        <is>
          <t>K02305B01 7"</t>
        </is>
      </c>
      <c r="C24" s="199" t="n"/>
      <c r="D24" s="199" t="n"/>
      <c r="E24" s="199" t="n"/>
      <c r="F24" s="199" t="inlineStr">
        <is>
          <t>14K YG</t>
        </is>
      </c>
      <c r="G24" s="200" t="n">
        <v>1</v>
      </c>
      <c r="H24" s="201" t="n">
        <v>16.95</v>
      </c>
      <c r="I24" s="201" t="n">
        <v>1</v>
      </c>
      <c r="J24" s="201" t="n">
        <v>0</v>
      </c>
      <c r="K24" s="202">
        <f>H24-I24-J24</f>
        <v/>
      </c>
      <c r="L24" s="203" t="inlineStr">
        <is>
          <t>2.10mm
OV 6.0*4.0</t>
        </is>
      </c>
      <c r="M24" s="203" t="inlineStr">
        <is>
          <t>W
Pink Sapphire</t>
        </is>
      </c>
      <c r="N24" s="204" t="inlineStr">
        <is>
          <t>66pcs
5pcs</t>
        </is>
      </c>
      <c r="O24" s="205" t="n">
        <v>12</v>
      </c>
      <c r="P24" s="206" t="n">
        <v>5.02</v>
      </c>
      <c r="Q24" s="207">
        <f>K24*IF(LEFT(F24,3)="10K",0.417*1.07,IF(LEFT(F24,3)="14K",0.585*1.05,IF(LEFT(F24,3)="18K",0.75*1.05,0)))</f>
        <v/>
      </c>
      <c r="R24" s="208" t="n"/>
      <c r="S24" s="208" t="n"/>
      <c r="T24" s="208">
        <f>G24*0.035*(66+5)</f>
        <v/>
      </c>
      <c r="U24" s="208">
        <f>G24*8</f>
        <v/>
      </c>
      <c r="V24" s="208">
        <f>IF(RIGHT(F24,2)="WG",K24*$AA$4,IF(OR(RIGHT(F24,3)="WRG",RIGHT(F24,3)="WYG",RIGHT(F24,3)="WYR"),K24*$AA$4+3*G24,0))</f>
        <v/>
      </c>
      <c r="W24" s="208" t="n"/>
      <c r="X24" s="208">
        <f>G24*(66*0.3+5*4)</f>
        <v/>
      </c>
      <c r="Y24" s="208">
        <f>K24*O24</f>
        <v/>
      </c>
      <c r="Z24" s="197">
        <f>2*K24</f>
        <v/>
      </c>
      <c r="AA24" s="209" t="n">
        <v>177.885</v>
      </c>
      <c r="AB24" s="209" t="n">
        <v>1668.2407</v>
      </c>
      <c r="AC24" s="209" t="n">
        <v>1846.1257</v>
      </c>
      <c r="AD24" s="197" t="n">
        <v>10</v>
      </c>
      <c r="AE24" s="197">
        <f>IF(AD24&gt;0,AD24*K24,Y24)</f>
        <v/>
      </c>
    </row>
    <row r="25" ht="15.75" customFormat="1" customHeight="1" s="210">
      <c r="A25" s="211" t="inlineStr">
        <is>
          <t>SUBTOTAL</t>
        </is>
      </c>
      <c r="B25" s="212" t="n"/>
      <c r="C25" s="212" t="n"/>
      <c r="D25" s="212" t="n"/>
      <c r="E25" s="212" t="n"/>
      <c r="F25" s="212" t="n"/>
      <c r="G25" s="213">
        <f>SUM(G24)</f>
        <v/>
      </c>
      <c r="H25" s="214" t="n"/>
      <c r="I25" s="214" t="n"/>
      <c r="J25" s="214" t="n"/>
      <c r="K25" s="214">
        <f>SUM(K24)</f>
        <v/>
      </c>
      <c r="L25" s="215" t="n"/>
      <c r="M25" s="215" t="n"/>
      <c r="N25" s="215" t="n"/>
      <c r="O25" s="216" t="n"/>
      <c r="P25" s="217">
        <f>SUM(P24)</f>
        <v/>
      </c>
      <c r="Q25" s="218">
        <f>SUM(Q24)</f>
        <v/>
      </c>
      <c r="R25" s="219">
        <f>SUM(R24)</f>
        <v/>
      </c>
      <c r="S25" s="219">
        <f>SUM(S24)</f>
        <v/>
      </c>
      <c r="T25" s="219">
        <f>SUM(T24)</f>
        <v/>
      </c>
      <c r="U25" s="219">
        <f>SUM(U24)</f>
        <v/>
      </c>
      <c r="V25" s="219">
        <f>SUM(V24)</f>
        <v/>
      </c>
      <c r="W25" s="219">
        <f>SUM(W24)</f>
        <v/>
      </c>
      <c r="X25" s="219">
        <f>SUM(X24)</f>
        <v/>
      </c>
      <c r="Y25" s="219">
        <f>SUM(Y24)</f>
        <v/>
      </c>
      <c r="AA25" s="220" t="n"/>
      <c r="AB25" s="220" t="n"/>
      <c r="AC25" s="220" t="n"/>
      <c r="AD25" s="220" t="n"/>
      <c r="AE25" s="220" t="n"/>
    </row>
    <row r="26" ht="15.75" customHeight="1" s="183">
      <c r="A26" s="184" t="inlineStr">
        <is>
          <t>Buyer Dia</t>
        </is>
      </c>
      <c r="K26" s="185" t="n"/>
      <c r="L26" s="185" t="n"/>
      <c r="M26" s="185" t="n"/>
      <c r="N26" s="185" t="n"/>
      <c r="X26" s="186" t="n"/>
      <c r="Y26" s="187" t="inlineStr">
        <is>
          <t xml:space="preserve"> London AM + 1%</t>
        </is>
      </c>
    </row>
    <row r="27" ht="41.25" customFormat="1" customHeight="1" s="188">
      <c r="A27" s="189" t="inlineStr">
        <is>
          <t>PO#</t>
        </is>
      </c>
      <c r="B27" s="190" t="inlineStr">
        <is>
          <t>Item No.</t>
        </is>
      </c>
      <c r="C27" s="190" t="inlineStr">
        <is>
          <t>Buyer No.</t>
        </is>
      </c>
      <c r="D27" s="190" t="inlineStr">
        <is>
          <t>Buyer PO</t>
        </is>
      </c>
      <c r="E27" s="190" t="inlineStr">
        <is>
          <t>Cust. Ref No.</t>
        </is>
      </c>
      <c r="F27" s="190" t="inlineStr">
        <is>
          <t>Metal</t>
        </is>
      </c>
      <c r="G27" s="190" t="inlineStr">
        <is>
          <t>Q'ty</t>
        </is>
      </c>
      <c r="H27" s="191" t="inlineStr">
        <is>
          <t>Total w't</t>
        </is>
      </c>
      <c r="I27" s="191" t="inlineStr">
        <is>
          <t>Dia w't</t>
        </is>
      </c>
      <c r="J27" s="191" t="inlineStr">
        <is>
          <t>Wire w't</t>
        </is>
      </c>
      <c r="K27" s="192" t="inlineStr">
        <is>
          <t>Gold w't</t>
        </is>
      </c>
      <c r="L27" s="192" t="inlineStr">
        <is>
          <t>Stone</t>
        </is>
      </c>
      <c r="M27" s="192" t="inlineStr">
        <is>
          <t>Color</t>
        </is>
      </c>
      <c r="N27" s="192" t="inlineStr">
        <is>
          <t>Stone Q'ty</t>
        </is>
      </c>
      <c r="O27" s="193" t="inlineStr">
        <is>
          <t>Labor</t>
        </is>
      </c>
      <c r="P27" s="193" t="inlineStr">
        <is>
          <t>Dia Carat</t>
        </is>
      </c>
      <c r="Q27" s="194" t="inlineStr">
        <is>
          <t>24K Gold W't &amp; Loss</t>
        </is>
      </c>
      <c r="R27" s="195" t="inlineStr">
        <is>
          <t>Extra Cost</t>
        </is>
      </c>
      <c r="S27" s="195" t="inlineStr">
        <is>
          <t>Dia Packaging Cost</t>
        </is>
      </c>
      <c r="T27" s="195" t="inlineStr">
        <is>
          <t>Dia Handling Service Fee</t>
        </is>
      </c>
      <c r="U27" s="195" t="inlineStr">
        <is>
          <t>Wire
Cost</t>
        </is>
      </c>
      <c r="V27" s="195" t="inlineStr">
        <is>
          <t>Plating Cost</t>
        </is>
      </c>
      <c r="W27" s="195" t="inlineStr">
        <is>
          <t>Stone
Cost</t>
        </is>
      </c>
      <c r="X27" s="195" t="inlineStr">
        <is>
          <t>Setting
Cost</t>
        </is>
      </c>
      <c r="Y27" s="196" t="inlineStr">
        <is>
          <t>Labor
Cost</t>
        </is>
      </c>
    </row>
    <row r="28" ht="27" customFormat="1" customHeight="1" s="197">
      <c r="A28" s="198" t="inlineStr">
        <is>
          <t>FF250408RB-14K</t>
        </is>
      </c>
      <c r="B28" s="199" t="inlineStr">
        <is>
          <t>K0038B510 OV H 6.75"</t>
        </is>
      </c>
      <c r="C28" s="199" t="n"/>
      <c r="D28" s="199" t="n"/>
      <c r="E28" s="199" t="n"/>
      <c r="F28" s="199" t="inlineStr">
        <is>
          <t>14K WG</t>
        </is>
      </c>
      <c r="G28" s="200" t="n">
        <v>1</v>
      </c>
      <c r="H28" s="201" t="n">
        <v>10.37</v>
      </c>
      <c r="I28" s="201" t="n">
        <v>0.6899999999999999</v>
      </c>
      <c r="J28" s="201" t="n">
        <v>0.44</v>
      </c>
      <c r="K28" s="202">
        <f>H28-I28-J28</f>
        <v/>
      </c>
      <c r="L28" s="203" t="n">
        <v>3.45</v>
      </c>
      <c r="M28" s="203" t="inlineStr">
        <is>
          <t>W</t>
        </is>
      </c>
      <c r="N28" s="204" t="n">
        <v>22</v>
      </c>
      <c r="O28" s="205" t="n">
        <v>9.25</v>
      </c>
      <c r="P28" s="206" t="n">
        <v>3.445</v>
      </c>
      <c r="Q28" s="207">
        <f>K28*IF(LEFT(F28,3)="10K",0.417*1.07,IF(LEFT(F28,3)="14K",0.585*1.05,IF(LEFT(F28,3)="18K",0.75*1.05,0)))</f>
        <v/>
      </c>
      <c r="R28" s="208" t="n"/>
      <c r="S28" s="208" t="n"/>
      <c r="T28" s="208">
        <f>G28*0.035*N28</f>
        <v/>
      </c>
      <c r="U28" s="208">
        <f>G28*2.3</f>
        <v/>
      </c>
      <c r="V28" s="208">
        <f>IF(RIGHT(F28,2)="WG",K28*$AA$4,IF(OR(RIGHT(F28,3)="WRG",RIGHT(F28,3)="WYG",RIGHT(F28,3)="WYR"),K28*$AA$4+3*G28,0))</f>
        <v/>
      </c>
      <c r="W28" s="208" t="n"/>
      <c r="X28" s="208">
        <f>G28*N28*0.75</f>
        <v/>
      </c>
      <c r="Y28" s="208">
        <f>K28*O28</f>
        <v/>
      </c>
      <c r="Z28" s="197">
        <f>2*K28</f>
        <v/>
      </c>
      <c r="AA28" s="209" t="n">
        <v>88.77760000000001</v>
      </c>
      <c r="AB28" s="209" t="n">
        <v>1069.39924</v>
      </c>
      <c r="AC28" s="209" t="n">
        <v>1158.17684</v>
      </c>
      <c r="AE28" s="223">
        <f>IF(AD28&gt;0,AD28*K28,Y28)</f>
        <v/>
      </c>
    </row>
    <row r="29" ht="82.5" customFormat="1" customHeight="1" s="197">
      <c r="A29" s="198" t="n">
        <v>4</v>
      </c>
      <c r="B29" s="199" t="inlineStr">
        <is>
          <t>K02527B01 OV H 6.75"</t>
        </is>
      </c>
      <c r="C29" s="199" t="n"/>
      <c r="D29" s="199" t="n"/>
      <c r="E29" s="199" t="n"/>
      <c r="F29" s="199" t="inlineStr">
        <is>
          <t>14K WG</t>
        </is>
      </c>
      <c r="G29" s="200" t="n">
        <v>1</v>
      </c>
      <c r="H29" s="201" t="n">
        <v>32.32</v>
      </c>
      <c r="I29" s="201" t="n">
        <v>1.12</v>
      </c>
      <c r="J29" s="201" t="n">
        <v>3.6</v>
      </c>
      <c r="K29" s="202">
        <f>H29-I29-J29</f>
        <v/>
      </c>
      <c r="L29" s="203" t="inlineStr">
        <is>
          <t>1.60mm
1.80mm
1.90mm
2.00mm
2.10mm
2.20mm</t>
        </is>
      </c>
      <c r="M29" s="203" t="inlineStr">
        <is>
          <t>W
W
W
W
W
W</t>
        </is>
      </c>
      <c r="N29" s="204" t="inlineStr">
        <is>
          <t>6pcs
12pcs
12pcs
12pcs
12pcs
90pcs</t>
        </is>
      </c>
      <c r="O29" s="205" t="n">
        <v>9.25</v>
      </c>
      <c r="P29" s="206" t="n">
        <v>5.59</v>
      </c>
      <c r="Q29" s="207">
        <f>K29*IF(LEFT(F29,3)="10K",0.417*1.07,IF(LEFT(F29,3)="14K",0.585*1.05,IF(LEFT(F29,3)="18K",0.75*1.05,0)))</f>
        <v/>
      </c>
      <c r="R29" s="208" t="n"/>
      <c r="S29" s="208" t="n"/>
      <c r="T29" s="208">
        <f>G29*0.035*(6+12+12+12+12+90)</f>
        <v/>
      </c>
      <c r="U29" s="208">
        <f>G29*6.9</f>
        <v/>
      </c>
      <c r="V29" s="208">
        <f>IF(RIGHT(F29,2)="WG",K29*$AA$4,IF(OR(RIGHT(F29,3)="WRG",RIGHT(F29,3)="WYG",RIGHT(F29,3)="WYR"),K29*$AA$4+3*G29,0))</f>
        <v/>
      </c>
      <c r="W29" s="208" t="n"/>
      <c r="X29" s="208">
        <f>G29*(6+12+12+12+12+90)*0.3</f>
        <v/>
      </c>
      <c r="Y29" s="208">
        <f>K29*O29</f>
        <v/>
      </c>
      <c r="Z29" s="197">
        <f>2*K29</f>
        <v/>
      </c>
      <c r="AA29" s="209" t="n">
        <v>261.864</v>
      </c>
      <c r="AB29" s="209" t="n">
        <v>2292.7996</v>
      </c>
      <c r="AC29" s="209" t="n">
        <v>2554.6636</v>
      </c>
      <c r="AE29" s="223">
        <f>IF(AD29&gt;0,AD29*K29,Y29)</f>
        <v/>
      </c>
    </row>
    <row r="30" ht="83.25" customFormat="1" customHeight="1" s="197">
      <c r="A30" s="198" t="n">
        <v>4</v>
      </c>
      <c r="B30" s="199" t="inlineStr">
        <is>
          <t>K02527B01 OV H 6.75"</t>
        </is>
      </c>
      <c r="C30" s="199" t="n"/>
      <c r="D30" s="199" t="n"/>
      <c r="E30" s="199" t="n"/>
      <c r="F30" s="199" t="inlineStr">
        <is>
          <t>14K YG</t>
        </is>
      </c>
      <c r="G30" s="200" t="n">
        <v>2</v>
      </c>
      <c r="H30" s="201" t="n">
        <v>65.04000000000001</v>
      </c>
      <c r="I30" s="201" t="n">
        <v>2.24</v>
      </c>
      <c r="J30" s="201" t="n">
        <v>7.2</v>
      </c>
      <c r="K30" s="202">
        <f>H30-I30-J30</f>
        <v/>
      </c>
      <c r="L30" s="203" t="inlineStr">
        <is>
          <t>1.60mm
1.80mm
1.90mm
2.00mm
2.10mm
2.20mm</t>
        </is>
      </c>
      <c r="M30" s="203" t="inlineStr">
        <is>
          <t>W
W
W
W
W
W</t>
        </is>
      </c>
      <c r="N30" s="204" t="inlineStr">
        <is>
          <t>6pcs
12pcs
12pcs
12pcs
12pcs
90pcs</t>
        </is>
      </c>
      <c r="O30" s="205" t="n">
        <v>9.25</v>
      </c>
      <c r="P30" s="206" t="n">
        <v>11.18</v>
      </c>
      <c r="Q30" s="207">
        <f>K30*IF(LEFT(F30,3)="10K",0.417*1.07,IF(LEFT(F30,3)="14K",0.585*1.05,IF(LEFT(F30,3)="18K",0.75*1.05,0)))</f>
        <v/>
      </c>
      <c r="R30" s="208" t="n"/>
      <c r="S30" s="208" t="n"/>
      <c r="T30" s="208">
        <f>G30*0.035*(6+12+12+12+12+90)</f>
        <v/>
      </c>
      <c r="U30" s="208">
        <f>G30*6.9</f>
        <v/>
      </c>
      <c r="V30" s="208">
        <f>IF(RIGHT(F30,2)="WG",K30*$AA$4,IF(OR(RIGHT(F30,3)="WRG",RIGHT(F30,3)="WYG",RIGHT(F30,3)="WYR"),K30*$AA$4+3*G30,0))</f>
        <v/>
      </c>
      <c r="W30" s="208" t="n"/>
      <c r="X30" s="208">
        <f>G30*(6+12+12+12+12+90)*0.3</f>
        <v/>
      </c>
      <c r="Y30" s="208">
        <f>K30*O30</f>
        <v/>
      </c>
      <c r="Z30" s="197">
        <f>2*K30</f>
        <v/>
      </c>
      <c r="AA30" s="209" t="n">
        <v>513.38</v>
      </c>
      <c r="AB30" s="209" t="n">
        <v>4603.2896</v>
      </c>
      <c r="AC30" s="209" t="n">
        <v>5116.6696</v>
      </c>
      <c r="AE30" s="223">
        <f>IF(AD30&gt;0,AD30*K30,Y30)</f>
        <v/>
      </c>
    </row>
    <row r="31" ht="15.75" customFormat="1" customHeight="1" s="210">
      <c r="A31" s="211" t="inlineStr">
        <is>
          <t>SUBTOTAL</t>
        </is>
      </c>
      <c r="B31" s="212" t="n"/>
      <c r="C31" s="212" t="n"/>
      <c r="D31" s="212" t="n"/>
      <c r="E31" s="212" t="n"/>
      <c r="F31" s="212" t="n"/>
      <c r="G31" s="213">
        <f>SUM(G28:G30)</f>
        <v/>
      </c>
      <c r="H31" s="214" t="n"/>
      <c r="I31" s="214" t="n"/>
      <c r="J31" s="214" t="n"/>
      <c r="K31" s="214">
        <f>SUM(K28:K30)</f>
        <v/>
      </c>
      <c r="L31" s="215" t="n"/>
      <c r="M31" s="215" t="n"/>
      <c r="N31" s="215" t="n"/>
      <c r="O31" s="216" t="n"/>
      <c r="P31" s="217">
        <f>SUM(P28:P30)</f>
        <v/>
      </c>
      <c r="Q31" s="218">
        <f>SUM(Q28:Q30)</f>
        <v/>
      </c>
      <c r="R31" s="219">
        <f>SUM(R28:R30)</f>
        <v/>
      </c>
      <c r="S31" s="219">
        <f>SUM(S28:S30)</f>
        <v/>
      </c>
      <c r="T31" s="219">
        <f>SUM(T28:T30)</f>
        <v/>
      </c>
      <c r="U31" s="219">
        <f>SUM(U28:U30)</f>
        <v/>
      </c>
      <c r="V31" s="219">
        <f>SUM(V28:V30)</f>
        <v/>
      </c>
      <c r="W31" s="219">
        <f>SUM(W28:W30)</f>
        <v/>
      </c>
      <c r="X31" s="219">
        <f>SUM(X28:X30)</f>
        <v/>
      </c>
      <c r="Y31" s="219">
        <f>SUM(Y28:Y30)</f>
        <v/>
      </c>
      <c r="AA31" s="220" t="n">
        <v>1409.1466</v>
      </c>
      <c r="AB31" s="220" t="n">
        <v>12766.01284</v>
      </c>
      <c r="AC31" s="220" t="n">
        <v>14175.15944</v>
      </c>
      <c r="AD31" s="220" t="n"/>
      <c r="AE31" s="220">
        <f>SUM(AE16:AE30)</f>
        <v/>
      </c>
    </row>
    <row r="32" ht="15.75" customFormat="1" customHeight="1" s="210">
      <c r="A32" s="225" t="inlineStr">
        <is>
          <t>TOTAL</t>
        </is>
      </c>
      <c r="B32" s="137" t="n"/>
      <c r="C32" s="137" t="n"/>
      <c r="D32" s="137" t="n"/>
      <c r="E32" s="137" t="n"/>
      <c r="F32" s="137" t="n"/>
      <c r="G32" s="226">
        <f>SUM(G31,G25,G21,G17)</f>
        <v/>
      </c>
      <c r="H32" s="227" t="n"/>
      <c r="I32" s="227" t="n"/>
      <c r="J32" s="227" t="n"/>
      <c r="K32" s="227">
        <f>SUM(K31,K25,K21,K17)</f>
        <v/>
      </c>
      <c r="L32" s="228" t="n"/>
      <c r="M32" s="228" t="n"/>
      <c r="N32" s="228" t="n"/>
      <c r="O32" s="229" t="n"/>
      <c r="P32" s="230">
        <f>SUM(P31,P25,P21,P17)</f>
        <v/>
      </c>
      <c r="Q32" s="231">
        <f>SUM(Q31,Q25,Q21,Q17)</f>
        <v/>
      </c>
      <c r="R32" s="232">
        <f>SUM(R31,R25,R21,R17)</f>
        <v/>
      </c>
      <c r="S32" s="232">
        <f>SUM(S31,S25,S21,S17)</f>
        <v/>
      </c>
      <c r="T32" s="232">
        <f>SUM(T31,T25,T21,T17)</f>
        <v/>
      </c>
      <c r="U32" s="232">
        <f>SUM(U31,U25,U21,U17)</f>
        <v/>
      </c>
      <c r="V32" s="232">
        <f>SUM(V31,V25,V21,V17)</f>
        <v/>
      </c>
      <c r="W32" s="232">
        <f>SUM(W31,W25,W21,W17)</f>
        <v/>
      </c>
      <c r="X32" s="232">
        <f>SUM(X31,X25,X21,X17)</f>
        <v/>
      </c>
      <c r="Y32" s="232">
        <f>SUM(Y31,Y25,Y21,Y17)</f>
        <v/>
      </c>
      <c r="AA32" s="220" t="n"/>
      <c r="AB32" s="220" t="n"/>
      <c r="AC32" s="220" t="n"/>
      <c r="AD32" s="220" t="n"/>
      <c r="AE32" s="220" t="n"/>
    </row>
    <row r="33" ht="15.75" customFormat="1" customHeight="1" s="210">
      <c r="A33" s="233" t="n">
        <v>20</v>
      </c>
      <c r="B33" s="234" t="n"/>
      <c r="C33" s="234" t="n"/>
      <c r="D33" s="234" t="n"/>
      <c r="E33" s="234" t="n"/>
      <c r="F33" s="234" t="n"/>
      <c r="G33" s="234" t="n"/>
      <c r="H33" s="234" t="n"/>
      <c r="I33" s="234" t="n"/>
      <c r="J33" s="235" t="n"/>
      <c r="K33" s="236" t="n"/>
      <c r="L33" s="236" t="n"/>
      <c r="M33" s="236" t="n"/>
      <c r="N33" s="236" t="n"/>
      <c r="O33" s="237" t="n"/>
      <c r="P33" s="237" t="n"/>
      <c r="Q33" s="237" t="n"/>
      <c r="R33" s="238" t="n"/>
      <c r="S33" s="238" t="n"/>
      <c r="T33" s="238" t="n"/>
      <c r="U33" s="238" t="n"/>
      <c r="V33" s="238" t="n"/>
      <c r="W33" s="239" t="n"/>
      <c r="X33" s="240" t="inlineStr">
        <is>
          <t>FREIGHT CHARGE</t>
        </is>
      </c>
      <c r="Y33" s="239" t="n"/>
    </row>
    <row r="34" ht="18" customFormat="1" customHeight="1" s="210">
      <c r="A34" s="241" t="n">
        <v>20</v>
      </c>
      <c r="B34" s="242" t="n"/>
      <c r="C34" s="243" t="n"/>
      <c r="D34" s="243" t="n"/>
      <c r="E34" s="243" t="n"/>
      <c r="F34" s="243" t="n"/>
      <c r="G34" s="243" t="n"/>
      <c r="H34" s="243" t="n"/>
      <c r="I34" s="139" t="n"/>
      <c r="J34" s="244" t="n"/>
      <c r="K34" s="141" t="n"/>
      <c r="L34" s="141" t="n"/>
      <c r="M34" s="141" t="n"/>
      <c r="N34" s="141" t="n"/>
      <c r="O34" s="142" t="n"/>
      <c r="P34" s="142" t="n"/>
      <c r="Q34" s="142" t="n"/>
      <c r="R34" s="245" t="n"/>
      <c r="S34" s="245" t="n"/>
      <c r="T34" s="245" t="n"/>
      <c r="U34" s="245" t="n"/>
      <c r="V34" s="245" t="n"/>
      <c r="X34" s="246" t="inlineStr">
        <is>
          <t>Total Amount</t>
        </is>
      </c>
      <c r="Y34" s="247">
        <f>SUM(R32:Y32)</f>
        <v/>
      </c>
    </row>
    <row r="35" ht="18" customFormat="1" customHeight="1" s="210">
      <c r="A35" s="248" t="inlineStr">
        <is>
          <t xml:space="preserve">All unpaid balance will be charged 1.5% per month. </t>
        </is>
      </c>
      <c r="B35" s="249" t="n"/>
      <c r="C35" s="249" t="n"/>
      <c r="D35" s="249" t="n"/>
      <c r="E35" s="249" t="n"/>
      <c r="F35" s="250" t="n"/>
      <c r="G35" s="250" t="n"/>
      <c r="H35" s="250" t="n"/>
      <c r="I35" s="139" t="n"/>
      <c r="J35" s="244" t="n"/>
      <c r="K35" s="141" t="n"/>
      <c r="L35" s="141" t="n"/>
      <c r="M35" s="141" t="n"/>
      <c r="N35" s="141" t="n"/>
      <c r="O35" s="142" t="n"/>
      <c r="P35" s="142" t="n"/>
      <c r="Q35" s="142" t="n"/>
      <c r="R35" s="245" t="n"/>
      <c r="S35" s="245" t="n"/>
      <c r="T35" s="245" t="n"/>
      <c r="U35" s="245" t="n"/>
      <c r="V35" s="245" t="n"/>
      <c r="X35" s="246" t="inlineStr">
        <is>
          <t>Deposit</t>
        </is>
      </c>
      <c r="Y35" s="251" t="n"/>
    </row>
    <row r="36" ht="15" customHeight="1" s="183">
      <c r="A36" s="241" t="n"/>
      <c r="B36" s="252" t="n"/>
      <c r="C36" s="252" t="n"/>
      <c r="D36" s="252" t="n"/>
      <c r="E36" s="252" t="n"/>
      <c r="G36" s="138" t="n"/>
      <c r="H36" s="139" t="n"/>
      <c r="J36" s="244" t="n"/>
      <c r="K36" s="141" t="n"/>
      <c r="L36" s="141" t="n"/>
      <c r="M36" s="141" t="n"/>
      <c r="N36" s="141" t="n"/>
      <c r="O36" s="142" t="n"/>
      <c r="P36" s="142" t="n"/>
      <c r="Q36" s="142" t="n"/>
      <c r="W36" s="138" t="n"/>
      <c r="X36" s="246" t="inlineStr">
        <is>
          <t>Balance</t>
        </is>
      </c>
      <c r="Y36" s="251">
        <f>Y34-Y35</f>
        <v/>
      </c>
      <c r="AC36" s="253" t="n"/>
    </row>
    <row r="37" ht="21" customHeight="1" s="183">
      <c r="A37" s="184" t="inlineStr">
        <is>
          <t>*) 24K gold previous balance PO#</t>
        </is>
      </c>
      <c r="G37" s="138" t="n"/>
      <c r="H37" s="139" t="n"/>
      <c r="J37" s="244" t="n"/>
      <c r="K37" s="141" t="n"/>
      <c r="L37" s="141" t="n"/>
      <c r="M37" s="141" t="n"/>
      <c r="N37" s="141" t="n"/>
      <c r="O37" s="142" t="n"/>
      <c r="P37" s="142" t="n"/>
      <c r="Q37" s="142" t="n"/>
      <c r="W37" s="254" t="n"/>
      <c r="X37" s="254" t="n"/>
      <c r="Y37" s="255" t="n"/>
    </row>
    <row r="38" ht="21" customHeight="1" s="183">
      <c r="A38" s="184" t="inlineStr">
        <is>
          <t>*) 24K current gold balance PO#</t>
        </is>
      </c>
      <c r="B38" s="256" t="n"/>
      <c r="C38" s="256" t="n"/>
      <c r="D38" s="256" t="n"/>
      <c r="E38" s="256" t="n"/>
      <c r="G38" s="138" t="n"/>
      <c r="H38" s="139" t="n"/>
      <c r="J38" s="244" t="n"/>
      <c r="K38" s="141" t="n"/>
      <c r="L38" s="141" t="n"/>
      <c r="M38" s="141" t="n"/>
      <c r="N38" s="141" t="n"/>
      <c r="O38" s="142" t="n"/>
      <c r="P38" s="142" t="n"/>
      <c r="Q38" s="142" t="n"/>
      <c r="W38" s="254" t="n"/>
      <c r="X38" s="254" t="n"/>
      <c r="Y38" s="257" t="n"/>
    </row>
    <row r="39" ht="21" customFormat="1" customHeight="1" s="138">
      <c r="A39" s="258" t="inlineStr">
        <is>
          <t>*) Total 24K previous balance =</t>
        </is>
      </c>
      <c r="B39" s="256" t="n"/>
      <c r="C39" s="256" t="n"/>
      <c r="D39" s="256" t="n"/>
      <c r="E39" s="256" t="n"/>
      <c r="F39" s="259" t="n"/>
      <c r="G39" s="259" t="n"/>
      <c r="H39" s="259" t="n"/>
      <c r="I39" s="259" t="n"/>
      <c r="J39" s="260" t="n"/>
      <c r="K39" s="259" t="n"/>
      <c r="L39" s="259" t="n"/>
      <c r="M39" s="259" t="n"/>
      <c r="N39" s="259" t="n"/>
      <c r="O39" s="261" t="n"/>
      <c r="P39" s="261" t="n"/>
      <c r="Q39" s="261" t="n"/>
      <c r="R39" s="261" t="n"/>
      <c r="S39" s="261" t="n"/>
      <c r="T39" s="261" t="n"/>
      <c r="U39" s="261" t="n"/>
      <c r="V39" s="261" t="n"/>
      <c r="X39" s="262" t="n"/>
      <c r="Y39" s="263" t="n"/>
    </row>
    <row r="40" ht="21" customHeight="1" s="183">
      <c r="A40" s="258" t="inlineStr">
        <is>
          <t>*) Total 24K current gold balance =</t>
        </is>
      </c>
      <c r="B40" s="256" t="n"/>
      <c r="C40" s="256" t="n"/>
      <c r="D40" s="256" t="n"/>
      <c r="E40" s="256" t="n"/>
      <c r="F40" s="259" t="n"/>
      <c r="G40" s="259" t="n"/>
      <c r="H40" s="259" t="n"/>
      <c r="I40" s="259" t="n"/>
      <c r="J40" s="259" t="n"/>
      <c r="K40" s="259" t="n"/>
      <c r="L40" s="259" t="n"/>
      <c r="M40" s="259" t="n"/>
      <c r="N40" s="259" t="n"/>
      <c r="O40" s="261" t="n"/>
      <c r="P40" s="261" t="n"/>
      <c r="Q40" s="261" t="n"/>
      <c r="R40" s="261" t="n"/>
      <c r="S40" s="261" t="n"/>
      <c r="T40" s="261" t="n"/>
      <c r="U40" s="261" t="n"/>
      <c r="V40" s="261" t="n"/>
      <c r="W40" s="264" t="n"/>
      <c r="X40" s="264" t="n"/>
      <c r="Y40" s="259" t="n"/>
    </row>
    <row r="41" ht="13.5" customHeight="1" s="183">
      <c r="A41" s="265" t="n"/>
      <c r="B41" s="266" t="n"/>
      <c r="C41" s="266" t="n"/>
      <c r="D41" s="266" t="n"/>
      <c r="E41" s="266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8" t="inlineStr">
        <is>
          <t>SIGNED BY</t>
        </is>
      </c>
      <c r="X41" s="269" t="n"/>
      <c r="Y41" s="270" t="inlineStr">
        <is>
          <t>PRESIDENT     J.E. PARK</t>
        </is>
      </c>
    </row>
    <row r="42" ht="12.75" customFormat="1" customHeight="1" s="267">
      <c r="A42" s="271" t="n"/>
      <c r="B42" s="272" t="n"/>
      <c r="C42" s="272" t="n"/>
      <c r="D42" s="272" t="n"/>
      <c r="E42" s="272" t="n"/>
      <c r="F42" s="273" t="n"/>
      <c r="G42" s="273" t="n"/>
      <c r="H42" s="273" t="n"/>
      <c r="I42" s="273" t="n"/>
      <c r="J42" s="273" t="n"/>
      <c r="K42" s="273" t="n"/>
      <c r="L42" s="273" t="n"/>
      <c r="M42" s="273" t="n"/>
      <c r="N42" s="273" t="n"/>
      <c r="O42" s="273" t="n"/>
      <c r="P42" s="273" t="n"/>
      <c r="Q42" s="273" t="n"/>
      <c r="R42" s="273" t="n"/>
      <c r="S42" s="273" t="n"/>
      <c r="T42" s="273" t="n"/>
      <c r="U42" s="273" t="n"/>
      <c r="V42" s="273" t="n"/>
      <c r="W42" s="274" t="n"/>
      <c r="X42" s="274" t="n"/>
      <c r="Y42" s="273" t="n"/>
    </row>
    <row r="43" ht="12.75" customFormat="1" customHeight="1" s="275">
      <c r="A43" s="137" t="n"/>
      <c r="B43" s="137" t="n"/>
      <c r="C43" s="137" t="n"/>
      <c r="D43" s="137" t="n"/>
      <c r="E43" s="137" t="n"/>
      <c r="F43" s="137" t="n"/>
      <c r="G43" s="137" t="n"/>
      <c r="H43" s="138" t="n"/>
      <c r="I43" s="139" t="n"/>
      <c r="J43" s="139" t="n"/>
      <c r="K43" s="140" t="n"/>
      <c r="L43" s="140" t="n"/>
      <c r="M43" s="140" t="n"/>
      <c r="N43" s="140" t="n"/>
      <c r="O43" s="141" t="n"/>
      <c r="P43" s="141" t="n"/>
      <c r="Q43" s="141" t="n"/>
      <c r="R43" s="142" t="n"/>
      <c r="S43" s="142" t="n"/>
      <c r="T43" s="142" t="n"/>
      <c r="U43" s="142" t="n"/>
      <c r="V43" s="142" t="n"/>
      <c r="W43" s="142" t="n"/>
      <c r="X43" s="142" t="n"/>
      <c r="Y43" s="143" t="n"/>
    </row>
    <row r="44" ht="12.75" customFormat="1" customHeight="1" s="267">
      <c r="A44" s="137" t="n"/>
      <c r="B44" s="137" t="n"/>
      <c r="C44" s="137" t="n"/>
      <c r="D44" s="137" t="n"/>
      <c r="E44" s="137" t="n"/>
      <c r="F44" s="137" t="n"/>
      <c r="G44" s="137" t="n"/>
      <c r="H44" s="138" t="n"/>
      <c r="I44" s="139" t="n"/>
      <c r="J44" s="139" t="n"/>
      <c r="K44" s="140" t="n"/>
      <c r="L44" s="140" t="n"/>
      <c r="M44" s="140" t="n"/>
      <c r="N44" s="140" t="n"/>
      <c r="O44" s="141" t="n"/>
      <c r="P44" s="141" t="n"/>
      <c r="Q44" s="141" t="n"/>
      <c r="R44" s="142" t="n"/>
      <c r="S44" s="142" t="n"/>
      <c r="T44" s="142" t="n"/>
      <c r="U44" s="142" t="n"/>
      <c r="V44" s="142" t="n"/>
      <c r="W44" s="142" t="n"/>
      <c r="X44" s="142" t="n"/>
      <c r="Y44" s="143" t="n"/>
    </row>
    <row r="45" ht="12.75" customFormat="1" customHeight="1" s="267">
      <c r="A45" s="137" t="n"/>
      <c r="B45" s="137" t="n"/>
      <c r="C45" s="137" t="n"/>
      <c r="D45" s="137" t="n"/>
      <c r="E45" s="137" t="n"/>
      <c r="F45" s="137" t="n"/>
      <c r="G45" s="137" t="n"/>
      <c r="H45" s="138" t="n"/>
      <c r="I45" s="139" t="n"/>
      <c r="J45" s="139" t="n"/>
      <c r="K45" s="140" t="n"/>
      <c r="L45" s="140" t="n"/>
      <c r="M45" s="140" t="n"/>
      <c r="N45" s="140" t="n"/>
      <c r="O45" s="141" t="n"/>
      <c r="P45" s="141" t="n"/>
      <c r="Q45" s="141" t="n"/>
      <c r="R45" s="142" t="n"/>
      <c r="S45" s="142" t="n"/>
      <c r="T45" s="142" t="n"/>
      <c r="U45" s="142" t="n"/>
      <c r="V45" s="142" t="n"/>
      <c r="W45" s="142" t="n"/>
      <c r="X45" s="142" t="n"/>
      <c r="Y45" s="143" t="n"/>
    </row>
    <row r="46" ht="12.75" customFormat="1" customHeight="1" s="267">
      <c r="A46" s="137" t="n"/>
      <c r="B46" s="137" t="n"/>
      <c r="C46" s="137" t="n"/>
      <c r="D46" s="137" t="n"/>
      <c r="E46" s="137" t="n"/>
      <c r="F46" s="137" t="n"/>
      <c r="G46" s="137" t="n"/>
      <c r="H46" s="138" t="n"/>
      <c r="I46" s="139" t="n"/>
      <c r="J46" s="139" t="n"/>
      <c r="K46" s="140" t="n"/>
      <c r="L46" s="140" t="n"/>
      <c r="M46" s="140" t="n"/>
      <c r="N46" s="140" t="n"/>
      <c r="O46" s="141" t="n"/>
      <c r="P46" s="141" t="n"/>
      <c r="Q46" s="141" t="n"/>
      <c r="R46" s="142" t="n"/>
      <c r="S46" s="142" t="n"/>
      <c r="T46" s="142" t="n"/>
      <c r="U46" s="142" t="n"/>
      <c r="V46" s="142" t="n"/>
      <c r="W46" s="142" t="n"/>
      <c r="X46" s="142" t="n"/>
      <c r="Y46" s="143" t="n"/>
    </row>
  </sheetData>
  <mergeCells count="4">
    <mergeCell ref="B34:H34"/>
    <mergeCell ref="A3:Y3"/>
    <mergeCell ref="A2:Y2"/>
    <mergeCell ref="A1:Y1"/>
  </mergeCells>
  <conditionalFormatting sqref="F24">
    <cfRule type="containsText" rank="0" priority="2" equalAverage="0" operator="containsText" aboveAverage="0" dxfId="0" text="18K" percent="0" bottom="0">
      <formula>NOT(ISERROR(SEARCH("18K",F24)))</formula>
    </cfRule>
  </conditionalFormatting>
  <conditionalFormatting sqref="F16 F20 F28:F30">
    <cfRule type="containsText" rank="0" priority="3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2025-05-15T13:52:59Z</dcterms:modified>
  <cp:revision>1</cp:revision>
  <cp:lastPrinted>2018-08-29T01:12:30Z</cp:lastPrinted>
</cp:coreProperties>
</file>