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I" sheetId="1" state="visible" r:id="rId1"/>
  </sheets>
  <definedNames>
    <definedName name="GOLD" hidden="0" function="0" vbProcedure="0">pi!#ref!</definedName>
    <definedName name="GOLD_1102" hidden="0" function="0" vbProcedure="0">pi!#ref!</definedName>
    <definedName name="LABOR" hidden="0" function="0" vbProcedure="0">#REF!</definedName>
    <definedName name="LABOR1" hidden="0" function="0" vbProcedure="0">pi!#ref!</definedName>
    <definedName name="SETTING" hidden="0" function="0" vbProcedure="0">pi!#ref!</definedName>
    <definedName name="SETTING1" hidden="0" function="0" vbProcedure="0">#REF!</definedName>
    <definedName name="SILVER" hidden="0" function="0" vbProcedure="0">pi!#ref!</definedName>
    <definedName name="_xlnm.Print_Titles" localSheetId="0">'PI'!$1:$13</definedName>
    <definedName name="_xlnm.Print_Area" localSheetId="0">'PI'!$A$1:$Y$43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4">
    <numFmt numFmtId="164" formatCode="0.000&quot; cts&quot;"/>
    <numFmt numFmtId="165" formatCode="0&quot; pcs&quot;"/>
    <numFmt numFmtId="166" formatCode="&quot;$ &quot;0.00"/>
    <numFmt numFmtId="167" formatCode="m/d/yyyy"/>
    <numFmt numFmtId="168" formatCode="[$-409]d\-mmm\-yy;@"/>
    <numFmt numFmtId="169" formatCode="0.00&quot; gr&quot;"/>
    <numFmt numFmtId="170" formatCode="#,##0.00&quot; g&quot;"/>
    <numFmt numFmtId="171" formatCode="0.00&quot;mm&quot;"/>
    <numFmt numFmtId="172" formatCode="\$0.00&quot;/g&quot;"/>
    <numFmt numFmtId="173" formatCode="#,##0.000&quot; ct&quot;"/>
    <numFmt numFmtId="174" formatCode="\$#,##0.00"/>
    <numFmt numFmtId="175" formatCode="0.00&quot; mm&quot;"/>
    <numFmt numFmtId="176" formatCode="#,#00.00&quot; gr&quot;"/>
    <numFmt numFmtId="177" formatCode="_-* #,##0_-;\-* #,##0_-;_-* \-_-;_-@_-"/>
  </numFmts>
  <fonts count="3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29"/>
      <family val="3"/>
      <sz val="12"/>
    </font>
    <font>
      <name val="Times New Roman"/>
      <charset val="1"/>
      <family val="1"/>
      <color theme="1"/>
      <sz val="11"/>
    </font>
    <font>
      <name val="Times New Roman"/>
      <charset val="1"/>
      <family val="1"/>
      <b val="1"/>
      <i val="1"/>
      <sz val="20"/>
    </font>
    <font>
      <name val="Times New Roman"/>
      <charset val="1"/>
      <family val="1"/>
      <i val="1"/>
      <sz val="12"/>
    </font>
    <font>
      <name val="Times New Roman"/>
      <charset val="1"/>
      <family val="1"/>
      <sz val="10"/>
    </font>
    <font>
      <name val="Times New Roman"/>
      <charset val="1"/>
      <family val="1"/>
      <sz val="12"/>
    </font>
    <font>
      <name val="Times New Roman"/>
      <charset val="1"/>
      <family val="1"/>
      <b val="1"/>
      <sz val="16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FF0000"/>
      <sz val="10"/>
    </font>
    <font>
      <name val="Times New Roman"/>
      <charset val="1"/>
      <family val="1"/>
      <b val="1"/>
      <color rgb="FFFF0000"/>
      <sz val="12"/>
    </font>
    <font>
      <name val="Comic Sans MS"/>
      <charset val="1"/>
      <family val="4"/>
      <color rgb="FF222222"/>
      <sz val="8"/>
    </font>
    <font>
      <name val="Times New Roman"/>
      <charset val="1"/>
      <family val="1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color theme="0"/>
      <sz val="11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theme="1"/>
      <sz val="11"/>
    </font>
    <font>
      <name val="Times New Roman"/>
      <charset val="1"/>
      <family val="1"/>
      <color rgb="FFFF0000"/>
      <sz val="14"/>
      <u val="single"/>
    </font>
    <font>
      <name val="Times New Roman"/>
      <charset val="1"/>
      <family val="1"/>
      <color theme="1"/>
      <sz val="14"/>
    </font>
    <font>
      <name val="Times New Roman"/>
      <charset val="1"/>
      <family val="1"/>
      <b val="1"/>
      <color theme="1"/>
      <sz val="12"/>
      <u val="single"/>
    </font>
    <font>
      <name val="Times New Roman"/>
      <charset val="1"/>
      <family val="1"/>
      <i val="1"/>
      <color theme="1"/>
      <sz val="14"/>
      <u val="single"/>
    </font>
    <font>
      <name val="Times New Roman"/>
      <charset val="1"/>
      <family val="1"/>
      <color theme="1"/>
      <sz val="14"/>
      <u val="single"/>
    </font>
    <font>
      <name val="Times New Roman"/>
      <charset val="1"/>
      <family val="1"/>
      <b val="1"/>
      <color theme="1"/>
      <sz val="11"/>
      <u val="single"/>
    </font>
    <font>
      <name val="Times New Roman"/>
      <charset val="1"/>
      <family val="1"/>
      <b val="1"/>
      <color theme="1" tint="0.4999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theme="1" tint="0.4999"/>
      <sz val="10"/>
    </font>
    <font>
      <name val="Times New Roman"/>
      <charset val="1"/>
      <family val="1"/>
      <b val="1"/>
      <color theme="0" tint="-0.5"/>
      <sz val="10"/>
    </font>
    <font>
      <name val="Times New Roman"/>
      <charset val="1"/>
      <family val="1"/>
      <b val="1"/>
      <sz val="14"/>
    </font>
  </fonts>
  <fills count="7">
    <fill>
      <patternFill/>
    </fill>
    <fill>
      <patternFill patternType="gray125"/>
    </fill>
    <fill>
      <patternFill patternType="solid">
        <fgColor theme="1" tint="0.4999"/>
        <bgColor rgb="FF808080"/>
      </patternFill>
    </fill>
    <fill>
      <patternFill patternType="solid">
        <fgColor theme="1" tint="0.2499"/>
        <bgColor rgb="FF222222"/>
      </patternFill>
    </fill>
    <fill>
      <patternFill patternType="solid">
        <fgColor theme="1"/>
        <bgColor rgb="FF222222"/>
      </patternFill>
    </fill>
    <fill>
      <patternFill patternType="solid">
        <fgColor theme="0" tint="-0.5"/>
        <bgColor rgb="FF7F7F7F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 style="hair"/>
      <diagonal/>
    </border>
    <border>
      <left/>
      <right/>
      <top/>
      <bottom style="hair"/>
      <diagonal/>
    </border>
    <border>
      <left/>
      <right style="thin"/>
      <top/>
      <bottom style="hair"/>
      <diagonal/>
    </border>
    <border>
      <left style="thin"/>
      <right/>
      <top style="hair"/>
      <bottom style="hair"/>
      <diagonal/>
    </border>
    <border>
      <left/>
      <right/>
      <top style="hair"/>
      <bottom style="hair"/>
      <diagonal/>
    </border>
    <border>
      <left style="thin"/>
      <right/>
      <top style="medium"/>
      <bottom style="hair"/>
      <diagonal/>
    </border>
    <border>
      <left/>
      <right/>
      <top style="medium"/>
      <bottom style="hair"/>
      <diagonal/>
    </border>
    <border>
      <left style="thin"/>
      <right/>
      <top style="hair"/>
      <bottom style="thick"/>
      <diagonal/>
    </border>
    <border>
      <left/>
      <right/>
      <top style="hair"/>
      <bottom style="thick"/>
      <diagonal/>
    </border>
    <border>
      <left/>
      <right/>
      <top style="thick"/>
      <bottom/>
      <diagonal/>
    </border>
  </borders>
  <cellStyleXfs count="9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  <xf numFmtId="0" fontId="4" fillId="0" borderId="0" applyAlignment="1">
      <alignment horizontal="general" vertical="bottom"/>
    </xf>
    <xf numFmtId="177" fontId="0" fillId="0" borderId="0" applyAlignment="1">
      <alignment horizontal="general" vertical="bottom"/>
    </xf>
  </cellStyleXfs>
  <cellXfs count="279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7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9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8" fillId="0" borderId="1" applyAlignment="1" pivotButton="0" quotePrefix="0" xfId="21">
      <alignment horizontal="general" vertical="center"/>
    </xf>
    <xf numFmtId="0" fontId="12" fillId="0" borderId="3" applyAlignment="1" pivotButton="0" quotePrefix="0" xfId="21">
      <alignment horizontal="left" vertical="center"/>
    </xf>
    <xf numFmtId="0" fontId="0" fillId="0" borderId="3" applyAlignment="1" pivotButton="0" quotePrefix="0" xfId="0">
      <alignment horizontal="general" vertical="center"/>
    </xf>
    <xf numFmtId="0" fontId="8" fillId="0" borderId="4" applyAlignment="1" pivotButton="0" quotePrefix="0" xfId="21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167" fontId="8" fillId="0" borderId="6" applyAlignment="1" pivotButton="0" quotePrefix="0" xfId="21">
      <alignment horizontal="general" vertical="center"/>
    </xf>
    <xf numFmtId="0" fontId="8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7" applyAlignment="1" pivotButton="0" quotePrefix="0" xfId="21">
      <alignment horizontal="general" vertical="center"/>
    </xf>
    <xf numFmtId="0" fontId="13" fillId="0" borderId="6" applyAlignment="1" pivotButton="0" quotePrefix="0" xfId="21">
      <alignment horizontal="general" vertical="center"/>
    </xf>
    <xf numFmtId="0" fontId="8" fillId="0" borderId="3" applyAlignment="1" pivotButton="0" quotePrefix="0" xfId="21">
      <alignment horizontal="left" vertical="center"/>
    </xf>
    <xf numFmtId="0" fontId="8" fillId="0" borderId="3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9" applyAlignment="1" pivotButton="0" quotePrefix="0" xfId="21">
      <alignment horizontal="left" vertical="center"/>
    </xf>
    <xf numFmtId="0" fontId="0" fillId="0" borderId="9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5" applyAlignment="1" pivotButton="0" quotePrefix="0" xfId="21">
      <alignment horizontal="left" vertical="center"/>
    </xf>
    <xf numFmtId="168" fontId="8" fillId="0" borderId="6" applyAlignment="1" pivotButton="0" quotePrefix="0" xfId="21">
      <alignment horizontal="right" vertical="center"/>
    </xf>
    <xf numFmtId="168" fontId="8" fillId="0" borderId="6" applyAlignment="1" pivotButton="0" quotePrefix="0" xfId="21">
      <alignment horizontal="left" vertical="center"/>
    </xf>
    <xf numFmtId="167" fontId="8" fillId="0" borderId="6" applyAlignment="1" pivotButton="0" quotePrefix="0" xfId="21">
      <alignment horizontal="right" vertical="center"/>
    </xf>
    <xf numFmtId="0" fontId="8" fillId="0" borderId="11" applyAlignment="1" pivotButton="0" quotePrefix="0" xfId="21">
      <alignment horizontal="general" vertical="center"/>
    </xf>
    <xf numFmtId="0" fontId="16" fillId="0" borderId="9" applyAlignment="1" pivotButton="0" quotePrefix="0" xfId="21">
      <alignment horizontal="center" vertical="center"/>
    </xf>
    <xf numFmtId="0" fontId="8" fillId="0" borderId="6" applyAlignment="1" pivotButton="0" quotePrefix="0" xfId="21">
      <alignment horizontal="right" vertical="center"/>
    </xf>
    <xf numFmtId="0" fontId="5" fillId="0" borderId="2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0" fontId="18" fillId="2" borderId="12" applyAlignment="1" pivotButton="0" quotePrefix="0" xfId="0">
      <alignment horizontal="center" vertical="center" wrapText="1"/>
    </xf>
    <xf numFmtId="0" fontId="18" fillId="2" borderId="13" applyAlignment="1" pivotButton="0" quotePrefix="0" xfId="0">
      <alignment horizontal="center" vertical="center" wrapText="1"/>
    </xf>
    <xf numFmtId="2" fontId="18" fillId="2" borderId="13" applyAlignment="1" pivotButton="0" quotePrefix="0" xfId="0">
      <alignment horizontal="center" vertical="center" wrapText="1"/>
    </xf>
    <xf numFmtId="169" fontId="18" fillId="2" borderId="13" applyAlignment="1" pivotButton="0" quotePrefix="0" xfId="0">
      <alignment horizontal="center" vertical="center" wrapText="1"/>
    </xf>
    <xf numFmtId="164" fontId="18" fillId="2" borderId="13" applyAlignment="1" pivotButton="0" quotePrefix="0" xfId="0">
      <alignment horizontal="center" vertical="center" wrapText="1"/>
    </xf>
    <xf numFmtId="164" fontId="18" fillId="3" borderId="13" applyAlignment="1" pivotButton="0" quotePrefix="0" xfId="0">
      <alignment horizontal="center" vertical="center" wrapText="1"/>
    </xf>
    <xf numFmtId="164" fontId="18" fillId="4" borderId="13" applyAlignment="1" pivotButton="0" quotePrefix="0" xfId="0">
      <alignment horizontal="center" vertical="center" wrapText="1"/>
    </xf>
    <xf numFmtId="0" fontId="18" fillId="4" borderId="14" applyAlignment="1" pivotButton="0" quotePrefix="0" xfId="0">
      <alignment horizontal="center" vertical="center" wrapText="1"/>
    </xf>
    <xf numFmtId="0" fontId="17" fillId="5" borderId="0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 wrapText="1"/>
    </xf>
    <xf numFmtId="1" fontId="19" fillId="0" borderId="16" applyAlignment="1" pivotButton="0" quotePrefix="0" xfId="0">
      <alignment horizontal="center" vertical="center" shrinkToFit="1"/>
    </xf>
    <xf numFmtId="170" fontId="16" fillId="6" borderId="16" applyAlignment="1" pivotButton="0" quotePrefix="0" xfId="0">
      <alignment horizontal="center" vertical="center" wrapText="1"/>
    </xf>
    <xf numFmtId="170" fontId="5" fillId="6" borderId="16" applyAlignment="1" pivotButton="0" quotePrefix="0" xfId="0">
      <alignment horizontal="center" vertical="center"/>
    </xf>
    <xf numFmtId="171" fontId="5" fillId="0" borderId="16" applyAlignment="1" pivotButton="0" quotePrefix="0" xfId="0">
      <alignment horizontal="center" vertical="center" wrapText="1"/>
    </xf>
    <xf numFmtId="165" fontId="5" fillId="0" borderId="16" applyAlignment="1" pivotButton="0" quotePrefix="0" xfId="0">
      <alignment horizontal="center" vertical="center" wrapText="1"/>
    </xf>
    <xf numFmtId="172" fontId="16" fillId="0" borderId="16" applyAlignment="1" pivotButton="0" quotePrefix="0" xfId="0">
      <alignment horizontal="center" vertical="center"/>
    </xf>
    <xf numFmtId="173" fontId="16" fillId="0" borderId="16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/>
    </xf>
    <xf numFmtId="174" fontId="5" fillId="0" borderId="16" applyAlignment="1" pivotButton="0" quotePrefix="0" xfId="0">
      <alignment horizontal="center" vertical="center"/>
    </xf>
    <xf numFmtId="0" fontId="17" fillId="5" borderId="0" applyAlignment="1" pivotButton="0" quotePrefix="0" xfId="0">
      <alignment horizontal="center" vertical="center"/>
    </xf>
    <xf numFmtId="4" fontId="17" fillId="5" borderId="0" applyAlignment="1" pivotButton="0" quotePrefix="0" xfId="0">
      <alignment horizontal="center" vertical="center"/>
    </xf>
    <xf numFmtId="174" fontId="17" fillId="5" borderId="0" applyAlignment="1" pivotButton="0" quotePrefix="0" xfId="0">
      <alignment horizontal="center" vertical="center"/>
    </xf>
    <xf numFmtId="175" fontId="5" fillId="0" borderId="16" applyAlignment="1" pivotButton="0" quotePrefix="0" xfId="0">
      <alignment horizontal="center" vertical="center" wrapText="1"/>
    </xf>
    <xf numFmtId="0" fontId="20" fillId="0" borderId="17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" fontId="20" fillId="0" borderId="18" applyAlignment="1" pivotButton="0" quotePrefix="0" xfId="0">
      <alignment horizontal="center" vertical="center"/>
    </xf>
    <xf numFmtId="170" fontId="5" fillId="6" borderId="18" applyAlignment="1" pivotButton="0" quotePrefix="0" xfId="0">
      <alignment horizontal="center" vertical="center"/>
    </xf>
    <xf numFmtId="176" fontId="5" fillId="0" borderId="18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73" fontId="20" fillId="0" borderId="18" applyAlignment="1" pivotButton="0" quotePrefix="0" xfId="0">
      <alignment horizontal="center" vertical="center"/>
    </xf>
    <xf numFmtId="170" fontId="20" fillId="0" borderId="18" applyAlignment="1" pivotButton="0" quotePrefix="0" xfId="0">
      <alignment horizontal="center" vertical="center"/>
    </xf>
    <xf numFmtId="174" fontId="20" fillId="0" borderId="18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4" fontId="18" fillId="0" borderId="0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 wrapText="1"/>
    </xf>
    <xf numFmtId="170" fontId="5" fillId="0" borderId="16" applyAlignment="1" pivotButton="0" quotePrefix="0" xfId="0">
      <alignment horizontal="center" vertical="center"/>
    </xf>
    <xf numFmtId="170" fontId="5" fillId="0" borderId="18" applyAlignment="1" pivotButton="0" quotePrefix="0" xfId="0">
      <alignment horizontal="center" vertical="center"/>
    </xf>
    <xf numFmtId="0" fontId="20" fillId="0" borderId="2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" fontId="20" fillId="0" borderId="0" applyAlignment="1" pivotButton="0" quotePrefix="0" xfId="0">
      <alignment horizontal="center" vertical="center"/>
    </xf>
    <xf numFmtId="170" fontId="5" fillId="0" borderId="0" applyAlignment="1" pivotButton="0" quotePrefix="0" xfId="0">
      <alignment horizontal="center" vertical="center"/>
    </xf>
    <xf numFmtId="176" fontId="5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73" fontId="20" fillId="0" borderId="0" applyAlignment="1" pivotButton="0" quotePrefix="0" xfId="0">
      <alignment horizontal="center" vertical="center"/>
    </xf>
    <xf numFmtId="170" fontId="20" fillId="0" borderId="0" applyAlignment="1" pivotButton="0" quotePrefix="0" xfId="0">
      <alignment horizontal="center" vertical="center"/>
    </xf>
    <xf numFmtId="174" fontId="20" fillId="0" borderId="0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169" fontId="16" fillId="0" borderId="20" applyAlignment="1" pivotButton="0" quotePrefix="0" xfId="0">
      <alignment horizontal="center" vertical="center"/>
    </xf>
    <xf numFmtId="165" fontId="16" fillId="0" borderId="20" applyAlignment="1" pivotButton="0" quotePrefix="0" xfId="0">
      <alignment horizontal="center" vertical="center"/>
    </xf>
    <xf numFmtId="164" fontId="16" fillId="0" borderId="20" applyAlignment="1" pivotButton="0" quotePrefix="0" xfId="0">
      <alignment horizontal="center" vertical="center"/>
    </xf>
    <xf numFmtId="174" fontId="5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right" vertical="center"/>
    </xf>
    <xf numFmtId="0" fontId="5" fillId="0" borderId="2" applyAlignment="1" pivotButton="0" quotePrefix="0" xfId="0">
      <alignment horizontal="center" vertical="center"/>
    </xf>
    <xf numFmtId="0" fontId="21" fillId="0" borderId="21" applyAlignment="1" pivotButton="0" quotePrefix="0" xfId="0">
      <alignment horizontal="center" vertical="bottom"/>
    </xf>
    <xf numFmtId="169" fontId="5" fillId="0" borderId="0" applyAlignment="1" pivotButton="0" quotePrefix="0" xfId="0">
      <alignment horizontal="general" vertical="center"/>
    </xf>
    <xf numFmtId="164" fontId="22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right" vertical="center"/>
    </xf>
    <xf numFmtId="174" fontId="23" fillId="0" borderId="21" applyAlignment="1" pivotButton="0" quotePrefix="0" xfId="0">
      <alignment horizontal="center" vertical="center"/>
    </xf>
    <xf numFmtId="164" fontId="24" fillId="0" borderId="0" applyAlignment="1" pivotButton="0" quotePrefix="0" xfId="0">
      <alignment horizontal="general" vertical="center"/>
    </xf>
    <xf numFmtId="0" fontId="21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174" fontId="2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6" fillId="0" borderId="0" applyAlignment="1" pivotButton="0" quotePrefix="0" xfId="0">
      <alignment horizontal="right" vertical="center"/>
    </xf>
    <xf numFmtId="174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20">
      <alignment horizontal="general" vertical="center"/>
    </xf>
    <xf numFmtId="174" fontId="26" fillId="0" borderId="0" applyAlignment="1" pivotButton="0" quotePrefix="0" xfId="0">
      <alignment horizontal="general" vertical="center"/>
    </xf>
    <xf numFmtId="0" fontId="16" fillId="0" borderId="2" applyAlignment="1" pivotButton="0" quotePrefix="0" xfId="0">
      <alignment horizontal="left" vertical="center"/>
    </xf>
    <xf numFmtId="0" fontId="16" fillId="0" borderId="0" applyAlignment="1" pivotButton="0" quotePrefix="0" xfId="0">
      <alignment horizontal="general" vertical="center"/>
    </xf>
    <xf numFmtId="169" fontId="16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66" fontId="1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general" vertical="center"/>
    </xf>
    <xf numFmtId="0" fontId="16" fillId="0" borderId="0" applyAlignment="1" pivotButton="0" quotePrefix="0" xfId="0">
      <alignment horizontal="right" vertical="center"/>
    </xf>
    <xf numFmtId="0" fontId="8" fillId="0" borderId="2" applyAlignment="1" pivotButton="0" quotePrefix="0" xfId="0">
      <alignment horizontal="general" vertical="center"/>
    </xf>
    <xf numFmtId="0" fontId="29" fillId="0" borderId="0" applyAlignment="1" pivotButton="0" quotePrefix="0" xfId="2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 vertical="center"/>
    </xf>
    <xf numFmtId="0" fontId="8" fillId="0" borderId="9" applyAlignment="1" pivotButton="0" quotePrefix="0" xfId="20">
      <alignment horizontal="center" vertical="center"/>
    </xf>
    <xf numFmtId="0" fontId="8" fillId="0" borderId="8" applyAlignment="1" pivotButton="0" quotePrefix="0" xfId="0">
      <alignment horizontal="general" vertical="center"/>
    </xf>
    <xf numFmtId="0" fontId="30" fillId="0" borderId="9" applyAlignment="1" pivotButton="0" quotePrefix="0" xfId="20">
      <alignment horizontal="general" vertical="center"/>
    </xf>
    <xf numFmtId="0" fontId="8" fillId="0" borderId="9" applyAlignment="1" pivotButton="0" quotePrefix="0" xfId="0">
      <alignment horizontal="general" vertical="center"/>
    </xf>
    <xf numFmtId="0" fontId="8" fillId="0" borderId="9" applyAlignment="1" pivotButton="0" quotePrefix="0" xfId="0">
      <alignment horizontal="right" vertical="center"/>
    </xf>
    <xf numFmtId="0" fontId="31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7" fillId="0" borderId="0" applyAlignment="1" pivotButton="0" quotePrefix="0" xfId="21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0" fillId="0" borderId="3" pivotButton="0" quotePrefix="0" xfId="0"/>
    <xf numFmtId="0" fontId="9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8" fillId="0" borderId="0" applyAlignment="1" pivotButton="0" quotePrefix="0" xfId="21">
      <alignment horizontal="general" vertical="center"/>
    </xf>
    <xf numFmtId="0" fontId="8" fillId="0" borderId="1" applyAlignment="1" pivotButton="0" quotePrefix="0" xfId="21">
      <alignment horizontal="general" vertical="center"/>
    </xf>
    <xf numFmtId="0" fontId="12" fillId="0" borderId="3" applyAlignment="1" pivotButton="0" quotePrefix="0" xfId="21">
      <alignment horizontal="left" vertical="center"/>
    </xf>
    <xf numFmtId="0" fontId="0" fillId="0" borderId="3" applyAlignment="1" pivotButton="0" quotePrefix="0" xfId="0">
      <alignment horizontal="general" vertical="center"/>
    </xf>
    <xf numFmtId="0" fontId="8" fillId="0" borderId="4" applyAlignment="1" pivotButton="0" quotePrefix="0" xfId="21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167" fontId="8" fillId="0" borderId="6" applyAlignment="1" pivotButton="0" quotePrefix="0" xfId="21">
      <alignment horizontal="general" vertical="center"/>
    </xf>
    <xf numFmtId="0" fontId="8" fillId="0" borderId="2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7" applyAlignment="1" pivotButton="0" quotePrefix="0" xfId="21">
      <alignment horizontal="general" vertical="center"/>
    </xf>
    <xf numFmtId="0" fontId="13" fillId="0" borderId="6" applyAlignment="1" pivotButton="0" quotePrefix="0" xfId="21">
      <alignment horizontal="general" vertical="center"/>
    </xf>
    <xf numFmtId="0" fontId="8" fillId="0" borderId="3" applyAlignment="1" pivotButton="0" quotePrefix="0" xfId="21">
      <alignment horizontal="left" vertical="center"/>
    </xf>
    <xf numFmtId="0" fontId="8" fillId="0" borderId="3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9" applyAlignment="1" pivotButton="0" quotePrefix="0" xfId="21">
      <alignment horizontal="left" vertical="center"/>
    </xf>
    <xf numFmtId="0" fontId="0" fillId="0" borderId="9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5" applyAlignment="1" pivotButton="0" quotePrefix="0" xfId="21">
      <alignment horizontal="left" vertical="center"/>
    </xf>
    <xf numFmtId="168" fontId="8" fillId="0" borderId="6" applyAlignment="1" pivotButton="0" quotePrefix="0" xfId="21">
      <alignment horizontal="right" vertical="center"/>
    </xf>
    <xf numFmtId="168" fontId="8" fillId="0" borderId="6" applyAlignment="1" pivotButton="0" quotePrefix="0" xfId="21">
      <alignment horizontal="left" vertical="center"/>
    </xf>
    <xf numFmtId="167" fontId="8" fillId="0" borderId="6" applyAlignment="1" pivotButton="0" quotePrefix="0" xfId="21">
      <alignment horizontal="right" vertical="center"/>
    </xf>
    <xf numFmtId="0" fontId="8" fillId="0" borderId="11" applyAlignment="1" pivotButton="0" quotePrefix="0" xfId="21">
      <alignment horizontal="general" vertical="center"/>
    </xf>
    <xf numFmtId="0" fontId="16" fillId="0" borderId="9" applyAlignment="1" pivotButton="0" quotePrefix="0" xfId="21">
      <alignment horizontal="center" vertical="center"/>
    </xf>
    <xf numFmtId="0" fontId="8" fillId="0" borderId="6" applyAlignment="1" pivotButton="0" quotePrefix="0" xfId="21">
      <alignment horizontal="right" vertical="center"/>
    </xf>
    <xf numFmtId="0" fontId="0" fillId="0" borderId="0" pivotButton="0" quotePrefix="0" xfId="0"/>
    <xf numFmtId="0" fontId="5" fillId="0" borderId="2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horizontal="center" vertical="center" wrapText="1"/>
    </xf>
    <xf numFmtId="0" fontId="18" fillId="2" borderId="12" applyAlignment="1" pivotButton="0" quotePrefix="0" xfId="0">
      <alignment horizontal="center" vertical="center" wrapText="1"/>
    </xf>
    <xf numFmtId="0" fontId="18" fillId="2" borderId="13" applyAlignment="1" pivotButton="0" quotePrefix="0" xfId="0">
      <alignment horizontal="center" vertical="center" wrapText="1"/>
    </xf>
    <xf numFmtId="2" fontId="18" fillId="2" borderId="13" applyAlignment="1" pivotButton="0" quotePrefix="0" xfId="0">
      <alignment horizontal="center" vertical="center" wrapText="1"/>
    </xf>
    <xf numFmtId="169" fontId="18" fillId="2" borderId="13" applyAlignment="1" pivotButton="0" quotePrefix="0" xfId="0">
      <alignment horizontal="center" vertical="center" wrapText="1"/>
    </xf>
    <xf numFmtId="164" fontId="18" fillId="2" borderId="13" applyAlignment="1" pivotButton="0" quotePrefix="0" xfId="0">
      <alignment horizontal="center" vertical="center" wrapText="1"/>
    </xf>
    <xf numFmtId="164" fontId="18" fillId="3" borderId="13" applyAlignment="1" pivotButton="0" quotePrefix="0" xfId="0">
      <alignment horizontal="center" vertical="center" wrapText="1"/>
    </xf>
    <xf numFmtId="164" fontId="18" fillId="4" borderId="13" applyAlignment="1" pivotButton="0" quotePrefix="0" xfId="0">
      <alignment horizontal="center" vertical="center" wrapText="1"/>
    </xf>
    <xf numFmtId="0" fontId="18" fillId="4" borderId="14" applyAlignment="1" pivotButton="0" quotePrefix="0" xfId="0">
      <alignment horizontal="center" vertical="center" wrapText="1"/>
    </xf>
    <xf numFmtId="0" fontId="17" fillId="5" borderId="0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 wrapText="1"/>
    </xf>
    <xf numFmtId="1" fontId="19" fillId="0" borderId="16" applyAlignment="1" pivotButton="0" quotePrefix="0" xfId="0">
      <alignment horizontal="center" vertical="center" shrinkToFit="1"/>
    </xf>
    <xf numFmtId="170" fontId="16" fillId="6" borderId="16" applyAlignment="1" pivotButton="0" quotePrefix="0" xfId="0">
      <alignment horizontal="center" vertical="center" wrapText="1"/>
    </xf>
    <xf numFmtId="170" fontId="5" fillId="6" borderId="16" applyAlignment="1" pivotButton="0" quotePrefix="0" xfId="0">
      <alignment horizontal="center" vertical="center"/>
    </xf>
    <xf numFmtId="171" fontId="5" fillId="0" borderId="16" applyAlignment="1" pivotButton="0" quotePrefix="0" xfId="0">
      <alignment horizontal="center" vertical="center" wrapText="1"/>
    </xf>
    <xf numFmtId="165" fontId="5" fillId="0" borderId="16" applyAlignment="1" pivotButton="0" quotePrefix="0" xfId="0">
      <alignment horizontal="center" vertical="center" wrapText="1"/>
    </xf>
    <xf numFmtId="172" fontId="16" fillId="0" borderId="16" applyAlignment="1" pivotButton="0" quotePrefix="0" xfId="0">
      <alignment horizontal="center" vertical="center"/>
    </xf>
    <xf numFmtId="173" fontId="16" fillId="0" borderId="16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/>
    </xf>
    <xf numFmtId="174" fontId="5" fillId="0" borderId="16" applyAlignment="1" pivotButton="0" quotePrefix="0" xfId="0">
      <alignment horizontal="center" vertical="center"/>
    </xf>
    <xf numFmtId="4" fontId="17" fillId="5" borderId="0" applyAlignment="1" pivotButton="0" quotePrefix="0" xfId="0">
      <alignment horizontal="center" vertical="center"/>
    </xf>
    <xf numFmtId="174" fontId="17" fillId="5" borderId="0" applyAlignment="1" pivotButton="0" quotePrefix="0" xfId="0">
      <alignment horizontal="center" vertical="center"/>
    </xf>
    <xf numFmtId="175" fontId="5" fillId="0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20" fillId="0" borderId="17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" fontId="20" fillId="0" borderId="18" applyAlignment="1" pivotButton="0" quotePrefix="0" xfId="0">
      <alignment horizontal="center" vertical="center"/>
    </xf>
    <xf numFmtId="170" fontId="5" fillId="6" borderId="18" applyAlignment="1" pivotButton="0" quotePrefix="0" xfId="0">
      <alignment horizontal="center" vertical="center"/>
    </xf>
    <xf numFmtId="176" fontId="5" fillId="0" borderId="18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73" fontId="20" fillId="0" borderId="18" applyAlignment="1" pivotButton="0" quotePrefix="0" xfId="0">
      <alignment horizontal="center" vertical="center"/>
    </xf>
    <xf numFmtId="170" fontId="20" fillId="0" borderId="18" applyAlignment="1" pivotButton="0" quotePrefix="0" xfId="0">
      <alignment horizontal="center" vertical="center"/>
    </xf>
    <xf numFmtId="174" fontId="20" fillId="0" borderId="18" applyAlignment="1" pivotButton="0" quotePrefix="0" xfId="0">
      <alignment horizontal="center" vertical="center"/>
    </xf>
    <xf numFmtId="4" fontId="18" fillId="0" borderId="0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 wrapText="1"/>
    </xf>
    <xf numFmtId="170" fontId="5" fillId="0" borderId="16" applyAlignment="1" pivotButton="0" quotePrefix="0" xfId="0">
      <alignment horizontal="center" vertical="center"/>
    </xf>
    <xf numFmtId="170" fontId="5" fillId="0" borderId="18" applyAlignment="1" pivotButton="0" quotePrefix="0" xfId="0">
      <alignment horizontal="center" vertical="center"/>
    </xf>
    <xf numFmtId="0" fontId="20" fillId="0" borderId="2" applyAlignment="1" pivotButton="0" quotePrefix="0" xfId="0">
      <alignment horizontal="left" vertical="center"/>
    </xf>
    <xf numFmtId="1" fontId="20" fillId="0" borderId="0" applyAlignment="1" pivotButton="0" quotePrefix="0" xfId="0">
      <alignment horizontal="center" vertical="center"/>
    </xf>
    <xf numFmtId="170" fontId="5" fillId="0" borderId="0" applyAlignment="1" pivotButton="0" quotePrefix="0" xfId="0">
      <alignment horizontal="center" vertical="center"/>
    </xf>
    <xf numFmtId="176" fontId="5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73" fontId="20" fillId="0" borderId="0" applyAlignment="1" pivotButton="0" quotePrefix="0" xfId="0">
      <alignment horizontal="center" vertical="center"/>
    </xf>
    <xf numFmtId="170" fontId="20" fillId="0" borderId="0" applyAlignment="1" pivotButton="0" quotePrefix="0" xfId="0">
      <alignment horizontal="center" vertical="center"/>
    </xf>
    <xf numFmtId="174" fontId="20" fillId="0" borderId="0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169" fontId="16" fillId="0" borderId="20" applyAlignment="1" pivotButton="0" quotePrefix="0" xfId="0">
      <alignment horizontal="center" vertical="center"/>
    </xf>
    <xf numFmtId="165" fontId="16" fillId="0" borderId="20" applyAlignment="1" pivotButton="0" quotePrefix="0" xfId="0">
      <alignment horizontal="center" vertical="center"/>
    </xf>
    <xf numFmtId="164" fontId="16" fillId="0" borderId="20" applyAlignment="1" pivotButton="0" quotePrefix="0" xfId="0">
      <alignment horizontal="center" vertical="center"/>
    </xf>
    <xf numFmtId="174" fontId="5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right" vertical="center"/>
    </xf>
    <xf numFmtId="0" fontId="5" fillId="0" borderId="2" applyAlignment="1" pivotButton="0" quotePrefix="0" xfId="0">
      <alignment horizontal="center" vertical="center"/>
    </xf>
    <xf numFmtId="0" fontId="21" fillId="0" borderId="21" applyAlignment="1" pivotButton="0" quotePrefix="0" xfId="0">
      <alignment horizontal="center" vertical="bottom"/>
    </xf>
    <xf numFmtId="0" fontId="0" fillId="0" borderId="21" pivotButton="0" quotePrefix="0" xfId="0"/>
    <xf numFmtId="169" fontId="5" fillId="0" borderId="0" applyAlignment="1" pivotButton="0" quotePrefix="0" xfId="0">
      <alignment horizontal="general" vertical="center"/>
    </xf>
    <xf numFmtId="164" fontId="22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right" vertical="center"/>
    </xf>
    <xf numFmtId="174" fontId="23" fillId="0" borderId="21" applyAlignment="1" pivotButton="0" quotePrefix="0" xfId="0">
      <alignment horizontal="center" vertical="center"/>
    </xf>
    <xf numFmtId="164" fontId="24" fillId="0" borderId="0" applyAlignment="1" pivotButton="0" quotePrefix="0" xfId="0">
      <alignment horizontal="general" vertical="center"/>
    </xf>
    <xf numFmtId="0" fontId="21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174" fontId="2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6" fillId="0" borderId="0" applyAlignment="1" pivotButton="0" quotePrefix="0" xfId="0">
      <alignment horizontal="right" vertical="center"/>
    </xf>
    <xf numFmtId="174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20">
      <alignment horizontal="general" vertical="center"/>
    </xf>
    <xf numFmtId="174" fontId="26" fillId="0" borderId="0" applyAlignment="1" pivotButton="0" quotePrefix="0" xfId="0">
      <alignment horizontal="general" vertical="center"/>
    </xf>
    <xf numFmtId="0" fontId="16" fillId="0" borderId="2" applyAlignment="1" pivotButton="0" quotePrefix="0" xfId="0">
      <alignment horizontal="left" vertical="center"/>
    </xf>
    <xf numFmtId="0" fontId="16" fillId="0" borderId="0" applyAlignment="1" pivotButton="0" quotePrefix="0" xfId="0">
      <alignment horizontal="general" vertical="center"/>
    </xf>
    <xf numFmtId="169" fontId="16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66" fontId="1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general" vertical="center"/>
    </xf>
    <xf numFmtId="0" fontId="16" fillId="0" borderId="0" applyAlignment="1" pivotButton="0" quotePrefix="0" xfId="0">
      <alignment horizontal="right" vertical="center"/>
    </xf>
    <xf numFmtId="0" fontId="8" fillId="0" borderId="2" applyAlignment="1" pivotButton="0" quotePrefix="0" xfId="0">
      <alignment horizontal="general" vertical="center"/>
    </xf>
    <xf numFmtId="0" fontId="29" fillId="0" borderId="0" applyAlignment="1" pivotButton="0" quotePrefix="0" xfId="2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 vertical="center"/>
    </xf>
    <xf numFmtId="0" fontId="8" fillId="0" borderId="9" applyAlignment="1" pivotButton="0" quotePrefix="0" xfId="20">
      <alignment horizontal="center" vertical="center"/>
    </xf>
    <xf numFmtId="0" fontId="8" fillId="0" borderId="8" applyAlignment="1" pivotButton="0" quotePrefix="0" xfId="0">
      <alignment horizontal="general" vertical="center"/>
    </xf>
    <xf numFmtId="0" fontId="30" fillId="0" borderId="9" applyAlignment="1" pivotButton="0" quotePrefix="0" xfId="20">
      <alignment horizontal="general" vertical="center"/>
    </xf>
    <xf numFmtId="0" fontId="8" fillId="0" borderId="9" applyAlignment="1" pivotButton="0" quotePrefix="0" xfId="0">
      <alignment horizontal="general" vertical="center"/>
    </xf>
    <xf numFmtId="0" fontId="8" fillId="0" borderId="9" applyAlignment="1" pivotButton="0" quotePrefix="0" xfId="0">
      <alignment horizontal="right" vertical="center"/>
    </xf>
    <xf numFmtId="0" fontId="31" fillId="0" borderId="0" applyAlignment="1" pivotButton="0" quotePrefix="0" xfId="0">
      <alignment horizontal="general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표준 2 2" xfId="7"/>
    <cellStyle name="Excel Built-in Comma [0]" xfId="8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222222"/>
      <rgbColor rgb="FF993300"/>
      <rgbColor rgb="FF993366"/>
      <rgbColor rgb="FF333399"/>
      <rgbColor rgb="FF40404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E47"/>
  <sheetViews>
    <sheetView showFormulas="0" showGridLines="0" showRowColHeaders="1" showZeros="1" rightToLeft="0" tabSelected="1" showOutlineSymbols="1" defaultGridColor="1" view="pageBreakPreview" topLeftCell="H17" colorId="64" zoomScale="100" zoomScaleNormal="100" zoomScalePageLayoutView="100" workbookViewId="0">
      <selection pane="topLeft" activeCell="AA15" activeCellId="0" sqref="AA15:AE43"/>
    </sheetView>
  </sheetViews>
  <sheetFormatPr baseColWidth="8" defaultColWidth="8.73046875" defaultRowHeight="13.5" customHeight="1" zeroHeight="0" outlineLevelRow="0"/>
  <cols>
    <col width="19.18" customWidth="1" style="139" min="1" max="1"/>
    <col width="12.45" customWidth="1" style="139" min="2" max="2"/>
    <col width="10.27" customWidth="1" style="139" min="3" max="3"/>
    <col width="17.45" customWidth="1" style="139" min="4" max="4"/>
    <col width="12" customWidth="1" style="139" min="5" max="5"/>
    <col width="10" customWidth="1" style="139" min="6" max="6"/>
    <col width="6.82" customWidth="1" style="139" min="7" max="7"/>
    <col width="8.539999999999999" customWidth="1" style="140" min="8" max="8"/>
    <col width="8.539999999999999" customWidth="1" style="141" min="9" max="10"/>
    <col width="8.539999999999999" customWidth="1" style="142" min="11" max="11"/>
    <col width="11.82" customWidth="1" style="142" min="12" max="12"/>
    <col width="8.539999999999999" customWidth="1" style="142" min="13" max="14"/>
    <col width="9.18" customWidth="1" style="143" min="15" max="17"/>
    <col width="12.45" customWidth="1" style="144" min="18" max="20"/>
    <col width="8.449999999999999" customWidth="1" style="144" min="21" max="22"/>
    <col width="9.18" customWidth="1" style="144" min="23" max="23"/>
    <col width="10" customWidth="1" style="144" min="24" max="24"/>
    <col width="13.45" customWidth="1" style="145" min="25" max="25"/>
    <col width="11.27" customWidth="1" style="140" min="26" max="27"/>
    <col width="8.73" customWidth="1" style="140" min="28" max="29"/>
    <col width="8.82" customWidth="1" style="140" min="30" max="30"/>
    <col width="8.73" customWidth="1" style="140" min="31" max="16384"/>
  </cols>
  <sheetData>
    <row r="1" ht="31.5" customFormat="1" customHeight="1" s="146">
      <c r="A1" s="147" t="inlineStr">
        <is>
          <t>PT. VERONIQUE INDONESIA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</row>
    <row r="2" ht="15" customFormat="1" customHeight="1" s="149">
      <c r="A2" s="150" t="inlineStr">
        <is>
          <t>Jl. Raya Purwonegoro, Rt. 007/003  Purwonegoro, Banjarnegara,  Jawa Tengah   Zip Code : 53472   INDONESIA</t>
        </is>
      </c>
    </row>
    <row r="3" ht="19.5" customFormat="1" customHeight="1" s="151">
      <c r="A3" s="152" t="inlineStr">
        <is>
          <t>PROFORMA INVOICE</t>
        </is>
      </c>
    </row>
    <row r="4" ht="12" customFormat="1" customHeight="1" s="153">
      <c r="A4" s="154" t="inlineStr">
        <is>
          <t>Seller:</t>
        </is>
      </c>
      <c r="B4" s="155" t="inlineStr">
        <is>
          <t>PT. VERONIQUE INDONESIA</t>
        </is>
      </c>
      <c r="C4" s="155" t="n"/>
      <c r="D4" s="155" t="n"/>
      <c r="E4" s="155" t="n"/>
      <c r="F4" s="156" t="n"/>
      <c r="G4" s="156" t="n"/>
      <c r="H4" s="156" t="n"/>
      <c r="I4" s="156" t="n"/>
      <c r="J4" s="156" t="n"/>
      <c r="K4" s="157" t="n"/>
      <c r="L4" s="158" t="inlineStr">
        <is>
          <t>Invoice No. &amp; Date :</t>
        </is>
      </c>
      <c r="M4" s="159" t="n"/>
      <c r="N4" s="159" t="n"/>
      <c r="O4" s="159" t="n"/>
      <c r="P4" s="159" t="n"/>
      <c r="Q4" s="159" t="n"/>
      <c r="R4" s="159" t="n"/>
      <c r="S4" s="159" t="n"/>
      <c r="T4" s="159" t="n"/>
      <c r="U4" s="159" t="n"/>
      <c r="V4" s="159" t="n"/>
      <c r="W4" s="160" t="n"/>
      <c r="X4" s="159" t="n"/>
      <c r="Y4" s="159" t="n"/>
      <c r="Z4" s="153" t="inlineStr">
        <is>
          <t>plating</t>
        </is>
      </c>
      <c r="AA4" s="153" t="n">
        <v>0.24</v>
      </c>
    </row>
    <row r="5" ht="12" customFormat="1" customHeight="1" s="153">
      <c r="A5" s="161" t="n">
        <v>20</v>
      </c>
      <c r="B5" s="162" t="inlineStr">
        <is>
          <t>Jl. Raya Purwonegoro, Rt. 007/003  Purwonegoro, Banjarnegara,</t>
        </is>
      </c>
      <c r="C5" s="162" t="n"/>
      <c r="D5" s="162" t="n"/>
      <c r="E5" s="162" t="n"/>
      <c r="F5" s="163" t="n"/>
      <c r="G5" s="163" t="n"/>
      <c r="H5" s="163" t="n"/>
      <c r="I5" s="163" t="n"/>
      <c r="J5" s="163" t="n"/>
      <c r="K5" s="164" t="n"/>
      <c r="L5" s="158" t="inlineStr">
        <is>
          <t>L/C No. &amp; Date :</t>
        </is>
      </c>
      <c r="M5" s="159" t="n"/>
      <c r="N5" s="159" t="n"/>
      <c r="O5" s="165" t="n"/>
      <c r="P5" s="165" t="n"/>
      <c r="Q5" s="165" t="n"/>
      <c r="R5" s="159" t="n"/>
      <c r="S5" s="159" t="n"/>
      <c r="T5" s="159" t="n"/>
      <c r="U5" s="159" t="n"/>
      <c r="V5" s="159" t="n"/>
      <c r="W5" s="159" t="n"/>
      <c r="X5" s="159" t="n"/>
      <c r="Y5" s="159" t="n"/>
    </row>
    <row r="6" ht="12" customFormat="1" customHeight="1" s="153">
      <c r="A6" s="161" t="n">
        <v>20</v>
      </c>
      <c r="B6" s="162" t="inlineStr">
        <is>
          <t>Jawa Tengah  Zip Code : 53472   INDONESIA</t>
        </is>
      </c>
      <c r="C6" s="162" t="n"/>
      <c r="D6" s="162" t="n"/>
      <c r="E6" s="162" t="n"/>
      <c r="F6" s="163" t="n"/>
      <c r="G6" s="163" t="n"/>
      <c r="H6" s="163" t="n"/>
      <c r="I6" s="163" t="n"/>
      <c r="J6" s="163" t="n"/>
      <c r="K6" s="164" t="n"/>
      <c r="L6" s="154" t="inlineStr">
        <is>
          <t>(Buyer : if then Consignee):</t>
        </is>
      </c>
      <c r="M6" s="166" t="n"/>
      <c r="N6" s="167" t="n"/>
      <c r="O6" s="166" t="n"/>
      <c r="P6" s="166" t="n"/>
      <c r="Q6" s="166" t="n"/>
      <c r="R6" s="166" t="n"/>
      <c r="S6" s="166" t="n"/>
      <c r="T6" s="166" t="n"/>
      <c r="U6" s="166" t="n"/>
      <c r="V6" s="166" t="n"/>
      <c r="W6" s="167" t="n"/>
      <c r="X6" s="167" t="n"/>
      <c r="Y6" s="167" t="n"/>
    </row>
    <row r="7" ht="12" customFormat="1" customHeight="1" s="153">
      <c r="A7" s="168" t="n">
        <v>20</v>
      </c>
      <c r="B7" s="169" t="inlineStr">
        <is>
          <t>Tel : 62-286-598-8594   Fax : 62-286-598-8650</t>
        </is>
      </c>
      <c r="C7" s="169" t="n"/>
      <c r="D7" s="169" t="n"/>
      <c r="E7" s="169" t="n"/>
      <c r="F7" s="170" t="n"/>
      <c r="G7" s="170" t="n"/>
      <c r="H7" s="170" t="n"/>
      <c r="I7" s="170" t="n"/>
      <c r="J7" s="170" t="n"/>
      <c r="K7" s="171" t="n"/>
      <c r="L7" s="168" t="n"/>
      <c r="M7" s="169" t="n"/>
      <c r="N7" s="172" t="n"/>
      <c r="O7" s="169" t="n"/>
      <c r="P7" s="169" t="n"/>
      <c r="Q7" s="169" t="n"/>
      <c r="R7" s="169" t="n"/>
      <c r="S7" s="169" t="n"/>
      <c r="T7" s="169" t="n"/>
      <c r="U7" s="169" t="n"/>
      <c r="V7" s="169" t="n"/>
      <c r="W7" s="172" t="n"/>
      <c r="X7" s="172" t="n"/>
      <c r="Y7" s="172" t="n"/>
    </row>
    <row r="8" ht="12" customFormat="1" customHeight="1" s="153">
      <c r="A8" s="154" t="inlineStr">
        <is>
          <t>Consignee:</t>
        </is>
      </c>
      <c r="B8" s="155" t="inlineStr">
        <is>
          <t>Royal Touch</t>
        </is>
      </c>
      <c r="C8" s="155" t="n"/>
      <c r="D8" s="155" t="n"/>
      <c r="E8" s="155" t="n"/>
      <c r="F8" s="155" t="n"/>
      <c r="G8" s="155" t="n"/>
      <c r="H8" s="155" t="n"/>
      <c r="I8" s="155" t="n"/>
      <c r="J8" s="155" t="n"/>
      <c r="K8" s="157" t="n"/>
      <c r="L8" s="158" t="inlineStr">
        <is>
          <t xml:space="preserve">"GSP eligible Article" </t>
        </is>
      </c>
      <c r="M8" s="173" t="n"/>
      <c r="N8" s="159" t="n"/>
      <c r="O8" s="173" t="n"/>
      <c r="P8" s="173" t="n"/>
      <c r="Q8" s="173" t="n"/>
      <c r="R8" s="173" t="n"/>
      <c r="S8" s="173" t="n"/>
      <c r="T8" s="173" t="n"/>
      <c r="U8" s="173" t="n"/>
      <c r="V8" s="173" t="n"/>
      <c r="W8" s="159" t="n"/>
      <c r="X8" s="159" t="n"/>
      <c r="Y8" s="159" t="n"/>
    </row>
    <row r="9" ht="12" customFormat="1" customHeight="1" s="153">
      <c r="A9" s="161" t="n">
        <v>20</v>
      </c>
      <c r="B9" s="162" t="inlineStr">
        <is>
          <t>to Veronique Oro Corp.</t>
        </is>
      </c>
      <c r="C9" s="162" t="n"/>
      <c r="D9" s="162" t="n"/>
      <c r="E9" s="162" t="n"/>
      <c r="F9" s="162" t="n"/>
      <c r="G9" s="162" t="n"/>
      <c r="H9" s="162" t="n"/>
      <c r="I9" s="162" t="n"/>
      <c r="J9" s="162" t="n"/>
      <c r="K9" s="164" t="n"/>
      <c r="L9" s="166" t="inlineStr">
        <is>
          <t>Country of Origin :</t>
        </is>
      </c>
      <c r="M9" s="166" t="n"/>
      <c r="N9" s="167" t="n"/>
      <c r="O9" s="167" t="inlineStr">
        <is>
          <t>INDONESIA</t>
        </is>
      </c>
      <c r="P9" s="167" t="n"/>
      <c r="Q9" s="167" t="n"/>
      <c r="R9" s="166" t="n"/>
      <c r="S9" s="166" t="n"/>
      <c r="T9" s="166" t="n"/>
      <c r="U9" s="166" t="n"/>
      <c r="V9" s="166" t="n"/>
      <c r="W9" s="167" t="n"/>
      <c r="X9" s="167" t="n"/>
      <c r="Y9" s="167" t="n"/>
    </row>
    <row r="10" ht="12" customFormat="1" customHeight="1" s="153">
      <c r="A10" s="161" t="n">
        <v>20</v>
      </c>
      <c r="B10" s="162" t="n"/>
      <c r="C10" s="162" t="n"/>
      <c r="D10" s="162" t="n"/>
      <c r="E10" s="162" t="n"/>
      <c r="F10" s="162" t="n"/>
      <c r="G10" s="162" t="n"/>
      <c r="H10" s="162" t="n"/>
      <c r="I10" s="162" t="n"/>
      <c r="J10" s="162" t="n"/>
      <c r="K10" s="164" t="n"/>
      <c r="L10" s="153" t="inlineStr">
        <is>
          <t xml:space="preserve">B/L No. : </t>
        </is>
      </c>
      <c r="R10" s="174" t="n"/>
      <c r="S10" s="174" t="n"/>
      <c r="T10" s="174" t="n"/>
      <c r="U10" s="174" t="n"/>
      <c r="V10" s="174" t="n"/>
      <c r="W10" s="175" t="n"/>
      <c r="X10" s="176" t="n"/>
    </row>
    <row r="11" ht="12" customFormat="1" customHeight="1" s="153">
      <c r="A11" s="168" t="n">
        <v>20</v>
      </c>
      <c r="B11" s="169" t="n"/>
      <c r="C11" s="169" t="n"/>
      <c r="D11" s="169" t="n"/>
      <c r="E11" s="169" t="n"/>
      <c r="F11" s="169" t="n"/>
      <c r="G11" s="169" t="n"/>
      <c r="H11" s="169" t="n"/>
      <c r="I11" s="169" t="n"/>
      <c r="J11" s="169" t="n"/>
      <c r="K11" s="171" t="n"/>
      <c r="L11" s="153" t="inlineStr">
        <is>
          <t xml:space="preserve">A/C No. : </t>
        </is>
      </c>
      <c r="O11" s="177" t="n"/>
      <c r="P11" s="177" t="n"/>
      <c r="Q11" s="177" t="n"/>
      <c r="W11" s="176" t="n"/>
      <c r="X11" s="176" t="n"/>
    </row>
    <row r="12" ht="12" customFormat="1" customHeight="1" s="153">
      <c r="A12" s="178" t="n">
        <v>20</v>
      </c>
      <c r="B12" s="179" t="inlineStr">
        <is>
          <t xml:space="preserve">Departure Date :     </t>
        </is>
      </c>
      <c r="C12" s="180" t="n"/>
      <c r="D12" s="180" t="n"/>
      <c r="E12" s="180" t="n"/>
      <c r="F12" s="180" t="n"/>
      <c r="G12" s="158" t="n"/>
      <c r="H12" s="181" t="inlineStr">
        <is>
          <t xml:space="preserve">From :      </t>
        </is>
      </c>
      <c r="I12" s="159" t="inlineStr">
        <is>
          <t>INDONESIA</t>
        </is>
      </c>
      <c r="J12" s="159" t="n"/>
      <c r="K12" s="182" t="n"/>
      <c r="L12" s="172" t="inlineStr">
        <is>
          <t xml:space="preserve">C/T No. : </t>
        </is>
      </c>
      <c r="M12" s="172" t="n"/>
      <c r="N12" s="172" t="n"/>
      <c r="O12" s="172" t="n"/>
      <c r="P12" s="172" t="n"/>
      <c r="Q12" s="172" t="n"/>
      <c r="R12" s="172" t="n"/>
      <c r="S12" s="172" t="n"/>
      <c r="T12" s="172" t="n"/>
      <c r="U12" s="172" t="n"/>
      <c r="V12" s="172" t="n"/>
      <c r="W12" s="183" t="n"/>
      <c r="X12" s="183" t="n"/>
      <c r="Y12" s="172" t="n"/>
    </row>
    <row r="13" ht="12" customFormat="1" customHeight="1" s="153">
      <c r="A13" s="158" t="n">
        <v>20</v>
      </c>
      <c r="B13" s="184" t="inlineStr">
        <is>
          <t xml:space="preserve">Vessel/Flight :     </t>
        </is>
      </c>
      <c r="C13" s="159" t="n"/>
      <c r="D13" s="159" t="n"/>
      <c r="E13" s="159" t="n"/>
      <c r="F13" s="159" t="n"/>
      <c r="G13" s="158" t="n"/>
      <c r="H13" s="184" t="inlineStr">
        <is>
          <t xml:space="preserve">To :      </t>
        </is>
      </c>
      <c r="I13" s="159" t="inlineStr">
        <is>
          <t>U.S.A</t>
        </is>
      </c>
      <c r="J13" s="159" t="n"/>
      <c r="K13" s="182" t="n"/>
      <c r="L13" s="158" t="inlineStr">
        <is>
          <t>Terms of  Payment:</t>
        </is>
      </c>
      <c r="M13" s="159" t="n"/>
      <c r="N13" s="159" t="n"/>
      <c r="O13" s="173" t="n"/>
      <c r="P13" s="173" t="n"/>
      <c r="Q13" s="173" t="n"/>
      <c r="R13" s="173" t="n"/>
      <c r="S13" s="173" t="n"/>
      <c r="T13" s="173" t="n"/>
      <c r="U13" s="173" t="n"/>
      <c r="V13" s="173" t="n"/>
      <c r="W13" s="159" t="n"/>
      <c r="X13" s="159" t="n"/>
      <c r="Y13" s="159" t="n"/>
      <c r="AA13" s="153" t="inlineStr">
        <is>
          <t>gold price</t>
        </is>
      </c>
      <c r="AB13" s="153" t="n">
        <v>72</v>
      </c>
    </row>
    <row r="14" ht="15.75" customHeight="1" s="185">
      <c r="A14" s="186" t="inlineStr">
        <is>
          <t>Buyer Dia</t>
        </is>
      </c>
      <c r="K14" s="187" t="n"/>
      <c r="L14" s="187" t="n"/>
      <c r="M14" s="187" t="n"/>
      <c r="N14" s="187" t="n"/>
      <c r="X14" s="188" t="n"/>
      <c r="Y14" s="189" t="n"/>
      <c r="AA14" s="140" t="inlineStr">
        <is>
          <t>dia price</t>
        </is>
      </c>
      <c r="AB14" s="140" t="n">
        <v>167.18</v>
      </c>
    </row>
    <row r="15" ht="37.3" customFormat="1" customHeight="1" s="190">
      <c r="A15" s="191" t="inlineStr">
        <is>
          <t>PO#</t>
        </is>
      </c>
      <c r="B15" s="192" t="inlineStr">
        <is>
          <t>Item No.</t>
        </is>
      </c>
      <c r="C15" s="192" t="inlineStr">
        <is>
          <t>Buyer No.</t>
        </is>
      </c>
      <c r="D15" s="192" t="inlineStr">
        <is>
          <t>Buyer PO</t>
        </is>
      </c>
      <c r="E15" s="192" t="inlineStr">
        <is>
          <t>Cust. Ref No.</t>
        </is>
      </c>
      <c r="F15" s="192" t="inlineStr">
        <is>
          <t>Metal</t>
        </is>
      </c>
      <c r="G15" s="192" t="inlineStr">
        <is>
          <t>Q'ty</t>
        </is>
      </c>
      <c r="H15" s="193" t="inlineStr">
        <is>
          <t>Total w't</t>
        </is>
      </c>
      <c r="I15" s="193" t="inlineStr">
        <is>
          <t>Dia w't</t>
        </is>
      </c>
      <c r="J15" s="193" t="inlineStr">
        <is>
          <t>Wire w't</t>
        </is>
      </c>
      <c r="K15" s="194" t="inlineStr">
        <is>
          <t>Gold w't</t>
        </is>
      </c>
      <c r="L15" s="194" t="inlineStr">
        <is>
          <t>Stone</t>
        </is>
      </c>
      <c r="M15" s="194" t="inlineStr">
        <is>
          <t>Color</t>
        </is>
      </c>
      <c r="N15" s="194" t="inlineStr">
        <is>
          <t>Stone Q'ty</t>
        </is>
      </c>
      <c r="O15" s="195" t="inlineStr">
        <is>
          <t>Labor</t>
        </is>
      </c>
      <c r="P15" s="195" t="inlineStr">
        <is>
          <t>Dia Carat</t>
        </is>
      </c>
      <c r="Q15" s="196" t="inlineStr">
        <is>
          <t>24K Gold W't &amp; Loss</t>
        </is>
      </c>
      <c r="R15" s="197" t="inlineStr">
        <is>
          <t>Extra Cost</t>
        </is>
      </c>
      <c r="S15" s="197" t="inlineStr">
        <is>
          <t>Dia Packaging Cost</t>
        </is>
      </c>
      <c r="T15" s="197" t="inlineStr">
        <is>
          <t>Dia Handling Service Fee</t>
        </is>
      </c>
      <c r="U15" s="197" t="inlineStr">
        <is>
          <t>Wire
Cost</t>
        </is>
      </c>
      <c r="V15" s="197" t="inlineStr">
        <is>
          <t>Plating Cost</t>
        </is>
      </c>
      <c r="W15" s="197" t="inlineStr">
        <is>
          <t>Stone
Cost</t>
        </is>
      </c>
      <c r="X15" s="197" t="inlineStr">
        <is>
          <t>Setting
Cost</t>
        </is>
      </c>
      <c r="Y15" s="198" t="inlineStr">
        <is>
          <t>Labor
Cost</t>
        </is>
      </c>
      <c r="AA15" s="190" t="inlineStr">
        <is>
          <t>maklon</t>
        </is>
      </c>
      <c r="AB15" s="190" t="inlineStr">
        <is>
          <t>material cost</t>
        </is>
      </c>
      <c r="AC15" s="190" t="inlineStr">
        <is>
          <t>total</t>
        </is>
      </c>
      <c r="AD15" s="190" t="inlineStr">
        <is>
          <t>old labor</t>
        </is>
      </c>
      <c r="AE15" s="190" t="inlineStr">
        <is>
          <t>labor amount</t>
        </is>
      </c>
    </row>
    <row r="16" ht="85.05" customFormat="1" customHeight="1" s="199">
      <c r="A16" s="200" t="inlineStr">
        <is>
          <t>RT250324RB-14K</t>
        </is>
      </c>
      <c r="B16" s="201" t="inlineStr">
        <is>
          <t>K02527R01 #6.5-8</t>
        </is>
      </c>
      <c r="C16" s="201" t="n"/>
      <c r="D16" s="201" t="inlineStr">
        <is>
          <t>RTIT2503</t>
        </is>
      </c>
      <c r="E16" s="201" t="n"/>
      <c r="F16" s="201" t="inlineStr">
        <is>
          <t>14K YG</t>
        </is>
      </c>
      <c r="G16" s="202" t="n">
        <v>2</v>
      </c>
      <c r="H16" s="203" t="n">
        <v>17.61</v>
      </c>
      <c r="I16" s="203" t="n">
        <v>1.41</v>
      </c>
      <c r="J16" s="203" t="n">
        <v>0.72</v>
      </c>
      <c r="K16" s="204">
        <f>H16-I16-J16</f>
        <v/>
      </c>
      <c r="L16" s="205" t="inlineStr">
        <is>
          <t>1.50mm
1.70mm
1.80mm
1.90mm
2.00mm
2.10mm
2.20mm</t>
        </is>
      </c>
      <c r="M16" s="205" t="inlineStr">
        <is>
          <t>W
W
W
W
W
W
W</t>
        </is>
      </c>
      <c r="N16" s="206" t="inlineStr">
        <is>
          <t>6pcs
6pcs
6pcs
6pcs
6pcs
6pcs
57pcs</t>
        </is>
      </c>
      <c r="O16" s="207" t="n">
        <v>10.75</v>
      </c>
      <c r="P16" s="208" t="n">
        <v>7.055</v>
      </c>
      <c r="Q16" s="209">
        <f>K16*IF(LEFT(F16,3)="10K",0.417*1.07,IF(LEFT(F16,3)="14K",0.585*1.05,IF(LEFT(F16,3)="18K",0.75*1.05,0)))</f>
        <v/>
      </c>
      <c r="R16" s="210" t="n"/>
      <c r="S16" s="210" t="n"/>
      <c r="T16" s="210">
        <f>G16*0.035*(6+6+6+6+6+6+57)</f>
        <v/>
      </c>
      <c r="U16" s="210">
        <f>G16*3.15</f>
        <v/>
      </c>
      <c r="V16" s="210">
        <f>IF(RIGHT(F16,2)="WG",K16*$AA$4,IF(OR(RIGHT(F16,3)="WRG",RIGHT(F16,3)="WYG",RIGHT(F16,3)="WYR"),K16*$AA$4+3*G16,0))</f>
        <v/>
      </c>
      <c r="W16" s="210" t="n"/>
      <c r="X16" s="210">
        <f>G16*(6+6+6+6+6+6+57)*0.3</f>
        <v/>
      </c>
      <c r="Y16" s="210">
        <f>K16*O16</f>
        <v/>
      </c>
      <c r="Z16" s="199">
        <f>2*K16</f>
        <v/>
      </c>
      <c r="AA16" s="211" t="n">
        <v>204.06</v>
      </c>
      <c r="AB16" s="211" t="n">
        <v>1864.07338</v>
      </c>
      <c r="AC16" s="211" t="n">
        <v>2068.13338</v>
      </c>
      <c r="AE16" s="212" t="n">
        <v>166.41</v>
      </c>
    </row>
    <row r="17" ht="25.35" customFormat="1" customHeight="1" s="199">
      <c r="A17" s="200" t="n">
        <v>6</v>
      </c>
      <c r="B17" s="201" t="inlineStr">
        <is>
          <t>K0107R03 #6.5</t>
        </is>
      </c>
      <c r="C17" s="201" t="n"/>
      <c r="D17" s="201" t="inlineStr">
        <is>
          <t>RTIT2503</t>
        </is>
      </c>
      <c r="E17" s="201" t="n"/>
      <c r="F17" s="201" t="inlineStr">
        <is>
          <t>14K YG</t>
        </is>
      </c>
      <c r="G17" s="202" t="n">
        <v>1</v>
      </c>
      <c r="H17" s="203" t="n">
        <v>4.25</v>
      </c>
      <c r="I17" s="203" t="n">
        <v>0.25</v>
      </c>
      <c r="J17" s="203" t="n">
        <v>0.24</v>
      </c>
      <c r="K17" s="204">
        <f>H17-I17-J17</f>
        <v/>
      </c>
      <c r="L17" s="205" t="n">
        <v>1.5</v>
      </c>
      <c r="M17" s="205" t="inlineStr">
        <is>
          <t>W</t>
        </is>
      </c>
      <c r="N17" s="206" t="n">
        <v>88</v>
      </c>
      <c r="O17" s="207" t="n">
        <v>10.75</v>
      </c>
      <c r="P17" s="208" t="n">
        <v>1.25</v>
      </c>
      <c r="Q17" s="209">
        <f>K17*IF(LEFT(F17,3)="10K",0.417*1.07,IF(LEFT(F17,3)="14K",0.585*1.05,IF(LEFT(F17,3)="18K",0.75*1.05,0)))</f>
        <v/>
      </c>
      <c r="R17" s="210" t="n"/>
      <c r="S17" s="210" t="n"/>
      <c r="T17" s="210">
        <f>G17*0.035*N17</f>
        <v/>
      </c>
      <c r="U17" s="210">
        <f>G17*3.15</f>
        <v/>
      </c>
      <c r="V17" s="210">
        <f>IF(RIGHT(F17,2)="WG",K17*$AA$4,IF(OR(RIGHT(F17,3)="WRG",RIGHT(F17,3)="WYG",RIGHT(F17,3)="WYR"),K17*$AA$4+3*G17,0))</f>
        <v/>
      </c>
      <c r="W17" s="210" t="n"/>
      <c r="X17" s="210">
        <f>G17*N17*0.3</f>
        <v/>
      </c>
      <c r="Y17" s="210">
        <f>K17*O17</f>
        <v/>
      </c>
      <c r="Z17" s="199">
        <f>2*K17</f>
        <v/>
      </c>
      <c r="AA17" s="211" t="n">
        <v>65.53</v>
      </c>
      <c r="AB17" s="211" t="n">
        <v>375.26476</v>
      </c>
      <c r="AC17" s="211" t="n">
        <v>440.79476</v>
      </c>
      <c r="AE17" s="212" t="n">
        <v>40.42</v>
      </c>
    </row>
    <row r="18" ht="25.35" customFormat="1" customHeight="1" s="199">
      <c r="A18" s="200" t="n">
        <v>7</v>
      </c>
      <c r="B18" s="201" t="inlineStr">
        <is>
          <t>K0079R01 #6.5</t>
        </is>
      </c>
      <c r="C18" s="201" t="n"/>
      <c r="D18" s="201" t="inlineStr">
        <is>
          <t>RTIT2503</t>
        </is>
      </c>
      <c r="E18" s="201" t="n"/>
      <c r="F18" s="201" t="inlineStr">
        <is>
          <t>14K YG</t>
        </is>
      </c>
      <c r="G18" s="202" t="n">
        <v>3</v>
      </c>
      <c r="H18" s="203" t="n">
        <v>22.7</v>
      </c>
      <c r="I18" s="203" t="n">
        <v>0.54</v>
      </c>
      <c r="J18" s="203" t="n">
        <v>0.72</v>
      </c>
      <c r="K18" s="204">
        <f>H18-I18-J18</f>
        <v/>
      </c>
      <c r="L18" s="213" t="n">
        <v>1.5</v>
      </c>
      <c r="M18" s="205" t="inlineStr">
        <is>
          <t>W</t>
        </is>
      </c>
      <c r="N18" s="206" t="n">
        <v>62</v>
      </c>
      <c r="O18" s="207" t="n">
        <v>12.25</v>
      </c>
      <c r="P18" s="208" t="n">
        <v>2.64</v>
      </c>
      <c r="Q18" s="209">
        <f>K18*IF(LEFT(F18,3)="10K",0.417*1.07,IF(LEFT(F18,3)="14K",0.585*1.05,IF(LEFT(F18,3)="18K",0.75*1.05,0)))</f>
        <v/>
      </c>
      <c r="R18" s="210" t="n"/>
      <c r="S18" s="210" t="n"/>
      <c r="T18" s="210">
        <f>G18*0.035*N18</f>
        <v/>
      </c>
      <c r="U18" s="210">
        <f>G18*3.15</f>
        <v/>
      </c>
      <c r="V18" s="210">
        <f>IF(RIGHT(F18,2)="WG",K18*$AA$4,IF(OR(RIGHT(F18,3)="WRG",RIGHT(F18,3)="WYG",RIGHT(F18,3)="WYR"),K18*$AA$4+3*G18,0))</f>
        <v/>
      </c>
      <c r="W18" s="210" t="n"/>
      <c r="X18" s="210">
        <f>G18*N18*0.3</f>
        <v/>
      </c>
      <c r="Y18" s="210">
        <f>K18*O18</f>
        <v/>
      </c>
      <c r="Z18" s="199">
        <f>2*K18</f>
        <v/>
      </c>
      <c r="AA18" s="211" t="n">
        <v>291.52</v>
      </c>
      <c r="AB18" s="211" t="n">
        <v>1389.56064</v>
      </c>
      <c r="AC18" s="211" t="n">
        <v>1681.08064</v>
      </c>
      <c r="AE18" s="212" t="n">
        <v>262.64</v>
      </c>
    </row>
    <row r="19" ht="25.35" customFormat="1" customHeight="1" s="199">
      <c r="A19" s="200" t="n">
        <v>8</v>
      </c>
      <c r="B19" s="201" t="inlineStr">
        <is>
          <t>K02174R01 #6-8</t>
        </is>
      </c>
      <c r="C19" s="201" t="n"/>
      <c r="D19" s="201" t="inlineStr">
        <is>
          <t>RTIT2503</t>
        </is>
      </c>
      <c r="E19" s="201" t="n"/>
      <c r="F19" s="201" t="inlineStr">
        <is>
          <t>14K YG</t>
        </is>
      </c>
      <c r="G19" s="202" t="n">
        <v>2</v>
      </c>
      <c r="H19" s="203" t="n">
        <v>14.8</v>
      </c>
      <c r="I19" s="203" t="n">
        <v>0.72</v>
      </c>
      <c r="J19" s="203" t="n">
        <v>0.24</v>
      </c>
      <c r="K19" s="204">
        <f>H19-I19-J19</f>
        <v/>
      </c>
      <c r="L19" s="213" t="n">
        <v>1.4</v>
      </c>
      <c r="M19" s="205" t="inlineStr">
        <is>
          <t>W</t>
        </is>
      </c>
      <c r="N19" s="206" t="n">
        <v>154</v>
      </c>
      <c r="O19" s="207" t="n">
        <v>12</v>
      </c>
      <c r="P19" s="208" t="n">
        <v>3.62</v>
      </c>
      <c r="Q19" s="209">
        <f>K19*IF(LEFT(F19,3)="10K",0.417*1.07,IF(LEFT(F19,3)="14K",0.585*1.05,IF(LEFT(F19,3)="18K",0.75*1.05,0)))</f>
        <v/>
      </c>
      <c r="R19" s="210" t="n"/>
      <c r="S19" s="210" t="n"/>
      <c r="T19" s="210">
        <f>G19*0.035*N19</f>
        <v/>
      </c>
      <c r="U19" s="210">
        <f>G19*4.15</f>
        <v/>
      </c>
      <c r="V19" s="210">
        <f>IF(RIGHT(F19,2)="WG",K19*$AA$4,IF(OR(RIGHT(F19,3)="WRG",RIGHT(F19,3)="WYG",RIGHT(F19,3)="WYR"),K19*$AA$4+3*G19,0))</f>
        <v/>
      </c>
      <c r="W19" s="210" t="n"/>
      <c r="X19" s="210">
        <f>G19*N19*0.3</f>
        <v/>
      </c>
      <c r="Y19" s="210">
        <f>K19*O19</f>
        <v/>
      </c>
      <c r="Z19" s="199">
        <f>2*K19</f>
        <v/>
      </c>
      <c r="AA19" s="211" t="n">
        <v>249.88</v>
      </c>
      <c r="AB19" s="211" t="n">
        <v>1217.27944</v>
      </c>
      <c r="AC19" s="211" t="n">
        <v>1467.15944</v>
      </c>
      <c r="AE19" s="212" t="n">
        <v>166.08</v>
      </c>
    </row>
    <row r="20" ht="15.75" customFormat="1" customHeight="1" s="214">
      <c r="A20" s="215" t="inlineStr">
        <is>
          <t>SUBTOTAL</t>
        </is>
      </c>
      <c r="B20" s="216" t="n"/>
      <c r="C20" s="216" t="n"/>
      <c r="D20" s="216" t="n"/>
      <c r="E20" s="216" t="n"/>
      <c r="F20" s="216" t="n"/>
      <c r="G20" s="217">
        <f>SUM(G16:G19)</f>
        <v/>
      </c>
      <c r="H20" s="218" t="n"/>
      <c r="I20" s="218" t="n"/>
      <c r="J20" s="218" t="n"/>
      <c r="K20" s="218">
        <f>SUM(K16:K19)</f>
        <v/>
      </c>
      <c r="L20" s="219" t="n"/>
      <c r="M20" s="219" t="n"/>
      <c r="N20" s="219" t="n"/>
      <c r="O20" s="220" t="n"/>
      <c r="P20" s="221">
        <f>SUM(P16:P19)</f>
        <v/>
      </c>
      <c r="Q20" s="222">
        <f>SUM(Q16:Q19)</f>
        <v/>
      </c>
      <c r="R20" s="223">
        <f>SUM(R16:R19)</f>
        <v/>
      </c>
      <c r="S20" s="223">
        <f>SUM(S16:S19)</f>
        <v/>
      </c>
      <c r="T20" s="223">
        <f>SUM(T16:T19)</f>
        <v/>
      </c>
      <c r="U20" s="223">
        <f>SUM(U16:U19)</f>
        <v/>
      </c>
      <c r="V20" s="223">
        <f>SUM(V16:V19)</f>
        <v/>
      </c>
      <c r="W20" s="223">
        <f>SUM(W16:W19)</f>
        <v/>
      </c>
      <c r="X20" s="223">
        <f>SUM(X16:X19)</f>
        <v/>
      </c>
      <c r="Y20" s="223">
        <f>SUM(Y16:Y19)</f>
        <v/>
      </c>
      <c r="AA20" s="224" t="n"/>
      <c r="AB20" s="224" t="n"/>
      <c r="AC20" s="224" t="n"/>
      <c r="AD20" s="224" t="n"/>
      <c r="AE20" s="224" t="n"/>
    </row>
    <row r="21" ht="15.75" customHeight="1" s="185">
      <c r="A21" s="186" t="inlineStr">
        <is>
          <t>Buyer Dia</t>
        </is>
      </c>
      <c r="K21" s="187" t="n"/>
      <c r="L21" s="187" t="n"/>
      <c r="M21" s="187" t="n"/>
      <c r="N21" s="187" t="n"/>
      <c r="X21" s="188" t="n"/>
      <c r="Y21" s="189" t="n"/>
    </row>
    <row r="22" ht="37.3" customFormat="1" customHeight="1" s="190">
      <c r="A22" s="191" t="inlineStr">
        <is>
          <t>PO#</t>
        </is>
      </c>
      <c r="B22" s="192" t="inlineStr">
        <is>
          <t>Item No.</t>
        </is>
      </c>
      <c r="C22" s="192" t="inlineStr">
        <is>
          <t>Buyer No.</t>
        </is>
      </c>
      <c r="D22" s="192" t="inlineStr">
        <is>
          <t>Buyer PO</t>
        </is>
      </c>
      <c r="E22" s="192" t="inlineStr">
        <is>
          <t>Cust. Ref No.</t>
        </is>
      </c>
      <c r="F22" s="192" t="inlineStr">
        <is>
          <t>Metal</t>
        </is>
      </c>
      <c r="G22" s="192" t="inlineStr">
        <is>
          <t>Q'ty</t>
        </is>
      </c>
      <c r="H22" s="193" t="inlineStr">
        <is>
          <t>Total w't</t>
        </is>
      </c>
      <c r="I22" s="193" t="inlineStr">
        <is>
          <t>Dia w't</t>
        </is>
      </c>
      <c r="J22" s="193" t="inlineStr">
        <is>
          <t>Wire w't</t>
        </is>
      </c>
      <c r="K22" s="194" t="inlineStr">
        <is>
          <t>Gold w't</t>
        </is>
      </c>
      <c r="L22" s="194" t="inlineStr">
        <is>
          <t>Stone</t>
        </is>
      </c>
      <c r="M22" s="194" t="inlineStr">
        <is>
          <t>Color</t>
        </is>
      </c>
      <c r="N22" s="194" t="inlineStr">
        <is>
          <t>Stone Q'ty</t>
        </is>
      </c>
      <c r="O22" s="195" t="inlineStr">
        <is>
          <t>Labor</t>
        </is>
      </c>
      <c r="P22" s="195" t="inlineStr">
        <is>
          <t>Dia Carat</t>
        </is>
      </c>
      <c r="Q22" s="196" t="inlineStr">
        <is>
          <t>24K Gold W't &amp; Loss</t>
        </is>
      </c>
      <c r="R22" s="197" t="inlineStr">
        <is>
          <t>Extra Cost</t>
        </is>
      </c>
      <c r="S22" s="197" t="inlineStr">
        <is>
          <t>Dia Packaging Cost</t>
        </is>
      </c>
      <c r="T22" s="197" t="inlineStr">
        <is>
          <t>Dia Handling Service Fee</t>
        </is>
      </c>
      <c r="U22" s="197" t="inlineStr">
        <is>
          <t>Wire
Cost</t>
        </is>
      </c>
      <c r="V22" s="197" t="inlineStr">
        <is>
          <t>Plating Cost</t>
        </is>
      </c>
      <c r="W22" s="197" t="inlineStr">
        <is>
          <t>Stone
Cost</t>
        </is>
      </c>
      <c r="X22" s="197" t="inlineStr">
        <is>
          <t>Setting
Cost</t>
        </is>
      </c>
      <c r="Y22" s="198" t="inlineStr">
        <is>
          <t>Labor
Cost</t>
        </is>
      </c>
    </row>
    <row r="23" ht="25.35" customFormat="1" customHeight="1" s="199">
      <c r="A23" s="200" t="inlineStr">
        <is>
          <t>RT250411DB-2-14K</t>
        </is>
      </c>
      <c r="B23" s="201" t="inlineStr">
        <is>
          <t>K0038B577 OV 6.5"</t>
        </is>
      </c>
      <c r="C23" s="201" t="n"/>
      <c r="D23" s="201" t="inlineStr">
        <is>
          <t>RTIT2451</t>
        </is>
      </c>
      <c r="E23" s="201" t="n"/>
      <c r="F23" s="201" t="inlineStr">
        <is>
          <t>14K WG</t>
        </is>
      </c>
      <c r="G23" s="202" t="n">
        <v>1</v>
      </c>
      <c r="H23" s="225" t="n">
        <v>11.63</v>
      </c>
      <c r="I23" s="225" t="n">
        <v>0.77</v>
      </c>
      <c r="J23" s="225" t="n">
        <v>0.31</v>
      </c>
      <c r="K23" s="226">
        <f>H23-I23-J23</f>
        <v/>
      </c>
      <c r="L23" s="205" t="n">
        <v>3.5</v>
      </c>
      <c r="M23" s="205" t="inlineStr">
        <is>
          <t>W</t>
        </is>
      </c>
      <c r="N23" s="206" t="n">
        <v>21</v>
      </c>
      <c r="O23" s="207" t="n">
        <v>9.25</v>
      </c>
      <c r="P23" s="208" t="n">
        <v>3.835</v>
      </c>
      <c r="Q23" s="209">
        <f>K23*IF(LEFT(F23,3)="10K",0.417*1.07,IF(LEFT(F23,3)="14K",0.585*1.05,IF(LEFT(F23,3)="18K",0.75*1.05,0)))</f>
        <v/>
      </c>
      <c r="R23" s="210" t="n"/>
      <c r="S23" s="210" t="n"/>
      <c r="T23" s="210">
        <f>G23*N23*0.035</f>
        <v/>
      </c>
      <c r="U23" s="210">
        <f>G23*2.3</f>
        <v/>
      </c>
      <c r="V23" s="210">
        <f>IF(RIGHT(F23,2)="WG",K23*$AA$4,IF(OR(RIGHT(F23,3)="WRG",RIGHT(F23,3)="WYG",RIGHT(F23,3)="WYR"),K23*$AA$4+3*G23,0))</f>
        <v/>
      </c>
      <c r="W23" s="210" t="n"/>
      <c r="X23" s="210">
        <f>G23*N23*1.5</f>
        <v/>
      </c>
      <c r="Y23" s="210">
        <f>K23*O23</f>
        <v/>
      </c>
      <c r="Z23" s="199">
        <f>2*K23</f>
        <v/>
      </c>
      <c r="AA23" s="211" t="n">
        <v>113.5545</v>
      </c>
      <c r="AB23" s="211" t="n">
        <v>1107.7196</v>
      </c>
      <c r="AC23" s="211" t="n">
        <v>1221.2741</v>
      </c>
      <c r="AE23" s="199" t="n">
        <v>97.58750000000001</v>
      </c>
    </row>
    <row r="24" ht="15.75" customFormat="1" customHeight="1" s="214">
      <c r="A24" s="215" t="inlineStr">
        <is>
          <t>SUBTOTAL</t>
        </is>
      </c>
      <c r="B24" s="216" t="n"/>
      <c r="C24" s="216" t="n"/>
      <c r="D24" s="216" t="n"/>
      <c r="E24" s="216" t="n"/>
      <c r="F24" s="216" t="n"/>
      <c r="G24" s="217">
        <f>SUM(G23)</f>
        <v/>
      </c>
      <c r="H24" s="227" t="n"/>
      <c r="I24" s="227" t="n"/>
      <c r="J24" s="227" t="n"/>
      <c r="K24" s="227">
        <f>SUM(K23)</f>
        <v/>
      </c>
      <c r="L24" s="219" t="n"/>
      <c r="M24" s="219" t="n"/>
      <c r="N24" s="219" t="n"/>
      <c r="O24" s="220" t="n"/>
      <c r="P24" s="221">
        <f>SUM(P23)</f>
        <v/>
      </c>
      <c r="Q24" s="222">
        <f>SUM(Q23)</f>
        <v/>
      </c>
      <c r="R24" s="223">
        <f>SUM(R23)</f>
        <v/>
      </c>
      <c r="S24" s="223">
        <f>SUM(S23)</f>
        <v/>
      </c>
      <c r="T24" s="223">
        <f>SUM(T23)</f>
        <v/>
      </c>
      <c r="U24" s="223">
        <f>SUM(U23)</f>
        <v/>
      </c>
      <c r="V24" s="223">
        <f>SUM(V23)</f>
        <v/>
      </c>
      <c r="W24" s="223">
        <f>SUM(W23)</f>
        <v/>
      </c>
      <c r="X24" s="223">
        <f>SUM(X23)</f>
        <v/>
      </c>
      <c r="Y24" s="223">
        <f>SUM(Y23)</f>
        <v/>
      </c>
      <c r="AA24" s="224" t="n"/>
      <c r="AB24" s="224" t="n"/>
      <c r="AC24" s="224" t="n"/>
      <c r="AD24" s="224" t="n"/>
      <c r="AE24" s="224" t="n"/>
    </row>
    <row r="25" ht="15.75" customHeight="1" s="185">
      <c r="A25" s="186" t="inlineStr">
        <is>
          <t>Buyer Dia</t>
        </is>
      </c>
      <c r="K25" s="187" t="n"/>
      <c r="L25" s="187" t="n"/>
      <c r="M25" s="187" t="n"/>
      <c r="N25" s="187" t="n"/>
      <c r="X25" s="188" t="n"/>
      <c r="Y25" s="189" t="n"/>
    </row>
    <row r="26" ht="37.3" customFormat="1" customHeight="1" s="190">
      <c r="A26" s="191" t="inlineStr">
        <is>
          <t>PO#</t>
        </is>
      </c>
      <c r="B26" s="192" t="inlineStr">
        <is>
          <t>Item No.</t>
        </is>
      </c>
      <c r="C26" s="192" t="inlineStr">
        <is>
          <t>Buyer No.</t>
        </is>
      </c>
      <c r="D26" s="192" t="inlineStr">
        <is>
          <t>Buyer PO</t>
        </is>
      </c>
      <c r="E26" s="192" t="inlineStr">
        <is>
          <t>Cust. Ref No.</t>
        </is>
      </c>
      <c r="F26" s="192" t="inlineStr">
        <is>
          <t>Metal</t>
        </is>
      </c>
      <c r="G26" s="192" t="inlineStr">
        <is>
          <t>Q'ty</t>
        </is>
      </c>
      <c r="H26" s="193" t="inlineStr">
        <is>
          <t>Total w't</t>
        </is>
      </c>
      <c r="I26" s="193" t="inlineStr">
        <is>
          <t>Dia w't</t>
        </is>
      </c>
      <c r="J26" s="193" t="inlineStr">
        <is>
          <t>Wire w't</t>
        </is>
      </c>
      <c r="K26" s="194" t="inlineStr">
        <is>
          <t>Gold w't</t>
        </is>
      </c>
      <c r="L26" s="194" t="inlineStr">
        <is>
          <t>Stone</t>
        </is>
      </c>
      <c r="M26" s="194" t="inlineStr">
        <is>
          <t>Color</t>
        </is>
      </c>
      <c r="N26" s="194" t="inlineStr">
        <is>
          <t>Stone Q'ty</t>
        </is>
      </c>
      <c r="O26" s="195" t="inlineStr">
        <is>
          <t>Labor</t>
        </is>
      </c>
      <c r="P26" s="195" t="inlineStr">
        <is>
          <t>Dia Carat</t>
        </is>
      </c>
      <c r="Q26" s="196" t="inlineStr">
        <is>
          <t>24K Gold W't &amp; Loss</t>
        </is>
      </c>
      <c r="R26" s="197" t="inlineStr">
        <is>
          <t>Extra Cost</t>
        </is>
      </c>
      <c r="S26" s="197" t="inlineStr">
        <is>
          <t>Dia Packaging Cost</t>
        </is>
      </c>
      <c r="T26" s="197" t="inlineStr">
        <is>
          <t>Dia Handling Service Fee</t>
        </is>
      </c>
      <c r="U26" s="197" t="inlineStr">
        <is>
          <t>Wire
Cost</t>
        </is>
      </c>
      <c r="V26" s="197" t="inlineStr">
        <is>
          <t>Plating Cost</t>
        </is>
      </c>
      <c r="W26" s="197" t="inlineStr">
        <is>
          <t>Stone
Cost</t>
        </is>
      </c>
      <c r="X26" s="197" t="inlineStr">
        <is>
          <t>Setting
Cost</t>
        </is>
      </c>
      <c r="Y26" s="198" t="inlineStr">
        <is>
          <t>Labor
Cost</t>
        </is>
      </c>
    </row>
    <row r="27" ht="25.35" customFormat="1" customHeight="1" s="199">
      <c r="A27" s="200" t="inlineStr">
        <is>
          <t>RT250411RB-1-14K</t>
        </is>
      </c>
      <c r="B27" s="201" t="inlineStr">
        <is>
          <t>K0304B26 OV H 6.75"</t>
        </is>
      </c>
      <c r="C27" s="201" t="n"/>
      <c r="D27" s="201" t="inlineStr">
        <is>
          <t>RTIT2511</t>
        </is>
      </c>
      <c r="E27" s="201" t="n"/>
      <c r="F27" s="201" t="inlineStr">
        <is>
          <t>14K YG</t>
        </is>
      </c>
      <c r="G27" s="202" t="n">
        <v>10</v>
      </c>
      <c r="H27" s="203" t="n">
        <v>146.93</v>
      </c>
      <c r="I27" s="203" t="n">
        <v>3.69</v>
      </c>
      <c r="J27" s="203" t="n">
        <v>6.4</v>
      </c>
      <c r="K27" s="204">
        <f>H27-I27-J27</f>
        <v/>
      </c>
      <c r="L27" s="205" t="n">
        <v>1.4</v>
      </c>
      <c r="M27" s="205" t="inlineStr">
        <is>
          <t>W</t>
        </is>
      </c>
      <c r="N27" s="206" t="n">
        <v>162</v>
      </c>
      <c r="O27" s="207" t="n">
        <v>9.25</v>
      </c>
      <c r="P27" s="208" t="n">
        <v>20.575</v>
      </c>
      <c r="Q27" s="209">
        <f>K27*IF(LEFT(F27,3)="10K",0.417*1.07,IF(LEFT(F27,3)="14K",0.585*1.05,IF(LEFT(F27,3)="18K",0.75*1.05,0)))</f>
        <v/>
      </c>
      <c r="R27" s="210" t="n"/>
      <c r="S27" s="210" t="n"/>
      <c r="T27" s="210">
        <f>G27*0.035*N27</f>
        <v/>
      </c>
      <c r="U27" s="210">
        <f>G27*4.6</f>
        <v/>
      </c>
      <c r="V27" s="210">
        <f>IF(RIGHT(F27,2)="WG",K27*$AA$4,IF(OR(RIGHT(F27,3)="WRG",RIGHT(F27,3)="WYG",RIGHT(F27,3)="WYR"),K27*$AA$4+3*G27,0))</f>
        <v/>
      </c>
      <c r="W27" s="210" t="n"/>
      <c r="X27" s="210">
        <f>G27*N27*0.3</f>
        <v/>
      </c>
      <c r="Y27" s="210">
        <f>K27*O27</f>
        <v/>
      </c>
      <c r="Z27" s="199">
        <f>2*K27</f>
        <v/>
      </c>
      <c r="AA27" s="211" t="n">
        <v>1580.79</v>
      </c>
      <c r="AB27" s="211" t="n">
        <v>9491.61434</v>
      </c>
      <c r="AC27" s="211" t="n">
        <v>11072.40434</v>
      </c>
      <c r="AE27" s="199" t="n">
        <v>1265.77</v>
      </c>
    </row>
    <row r="28" ht="15.75" customFormat="1" customHeight="1" s="214">
      <c r="A28" s="215" t="inlineStr">
        <is>
          <t>SUBTOTAL</t>
        </is>
      </c>
      <c r="B28" s="216" t="n"/>
      <c r="C28" s="216" t="n"/>
      <c r="D28" s="216" t="n"/>
      <c r="E28" s="216" t="n"/>
      <c r="F28" s="216" t="n"/>
      <c r="G28" s="217">
        <f>SUM(G27)</f>
        <v/>
      </c>
      <c r="H28" s="218" t="n"/>
      <c r="I28" s="218" t="n"/>
      <c r="J28" s="218" t="n"/>
      <c r="K28" s="218">
        <f>SUM(K27)</f>
        <v/>
      </c>
      <c r="L28" s="219" t="n"/>
      <c r="M28" s="219" t="n"/>
      <c r="N28" s="219" t="n"/>
      <c r="O28" s="220" t="n"/>
      <c r="P28" s="221">
        <f>SUM(P27)</f>
        <v/>
      </c>
      <c r="Q28" s="222">
        <f>SUM(Q27)</f>
        <v/>
      </c>
      <c r="R28" s="223">
        <f>SUM(R27)</f>
        <v/>
      </c>
      <c r="S28" s="223">
        <f>SUM(S27)</f>
        <v/>
      </c>
      <c r="T28" s="223">
        <f>SUM(T27)</f>
        <v/>
      </c>
      <c r="U28" s="223">
        <f>SUM(U27)</f>
        <v/>
      </c>
      <c r="V28" s="223">
        <f>SUM(V27)</f>
        <v/>
      </c>
      <c r="W28" s="223">
        <f>SUM(W27)</f>
        <v/>
      </c>
      <c r="X28" s="223">
        <f>SUM(X27)</f>
        <v/>
      </c>
      <c r="Y28" s="223">
        <f>SUM(Y27)</f>
        <v/>
      </c>
      <c r="AA28" s="224" t="n"/>
      <c r="AB28" s="224" t="n"/>
      <c r="AC28" s="224" t="n"/>
      <c r="AD28" s="224" t="n"/>
      <c r="AE28" s="224" t="n"/>
    </row>
    <row r="29" ht="15.75" customHeight="1" s="185">
      <c r="A29" s="186" t="inlineStr">
        <is>
          <t>Buyer Dia</t>
        </is>
      </c>
      <c r="K29" s="187" t="n"/>
      <c r="L29" s="187" t="n"/>
      <c r="M29" s="187" t="n"/>
      <c r="N29" s="187" t="n"/>
      <c r="X29" s="188" t="n"/>
      <c r="Y29" s="189" t="n"/>
    </row>
    <row r="30" ht="37.3" customFormat="1" customHeight="1" s="190">
      <c r="A30" s="191" t="inlineStr">
        <is>
          <t>PO#</t>
        </is>
      </c>
      <c r="B30" s="192" t="inlineStr">
        <is>
          <t>Item No.</t>
        </is>
      </c>
      <c r="C30" s="192" t="inlineStr">
        <is>
          <t>Buyer No.</t>
        </is>
      </c>
      <c r="D30" s="192" t="inlineStr">
        <is>
          <t>Buyer PO</t>
        </is>
      </c>
      <c r="E30" s="192" t="inlineStr">
        <is>
          <t>Cust. Ref No.</t>
        </is>
      </c>
      <c r="F30" s="192" t="inlineStr">
        <is>
          <t>Metal</t>
        </is>
      </c>
      <c r="G30" s="192" t="inlineStr">
        <is>
          <t>Q'ty</t>
        </is>
      </c>
      <c r="H30" s="193" t="inlineStr">
        <is>
          <t>Total w't</t>
        </is>
      </c>
      <c r="I30" s="193" t="inlineStr">
        <is>
          <t>Dia w't</t>
        </is>
      </c>
      <c r="J30" s="193" t="inlineStr">
        <is>
          <t>Wire w't</t>
        </is>
      </c>
      <c r="K30" s="194" t="inlineStr">
        <is>
          <t>Gold w't</t>
        </is>
      </c>
      <c r="L30" s="194" t="inlineStr">
        <is>
          <t>Stone</t>
        </is>
      </c>
      <c r="M30" s="194" t="inlineStr">
        <is>
          <t>Color</t>
        </is>
      </c>
      <c r="N30" s="194" t="inlineStr">
        <is>
          <t>Stone Q'ty</t>
        </is>
      </c>
      <c r="O30" s="195" t="inlineStr">
        <is>
          <t>Labor</t>
        </is>
      </c>
      <c r="P30" s="195" t="inlineStr">
        <is>
          <t>Dia Carat</t>
        </is>
      </c>
      <c r="Q30" s="196" t="inlineStr">
        <is>
          <t>24K Gold W't &amp; Loss</t>
        </is>
      </c>
      <c r="R30" s="197" t="inlineStr">
        <is>
          <t>Extra Cost</t>
        </is>
      </c>
      <c r="S30" s="197" t="inlineStr">
        <is>
          <t>Dia Packaging Cost</t>
        </is>
      </c>
      <c r="T30" s="197" t="inlineStr">
        <is>
          <t>Dia Handling Service Fee</t>
        </is>
      </c>
      <c r="U30" s="197" t="inlineStr">
        <is>
          <t>Wire
Cost</t>
        </is>
      </c>
      <c r="V30" s="197" t="inlineStr">
        <is>
          <t>Plating Cost</t>
        </is>
      </c>
      <c r="W30" s="197" t="inlineStr">
        <is>
          <t>Stone
Cost</t>
        </is>
      </c>
      <c r="X30" s="197" t="inlineStr">
        <is>
          <t>Setting
Cost</t>
        </is>
      </c>
      <c r="Y30" s="198" t="inlineStr">
        <is>
          <t>Labor
Cost</t>
        </is>
      </c>
    </row>
    <row r="31" ht="25.35" customFormat="1" customHeight="1" s="199">
      <c r="A31" s="200" t="inlineStr">
        <is>
          <t>RT250411RB-14K</t>
        </is>
      </c>
      <c r="B31" s="201" t="inlineStr">
        <is>
          <t>K0038B197 OV 6.5"</t>
        </is>
      </c>
      <c r="C31" s="201" t="n"/>
      <c r="D31" s="201" t="inlineStr">
        <is>
          <t>RTIT2425</t>
        </is>
      </c>
      <c r="E31" s="201" t="n"/>
      <c r="F31" s="201" t="inlineStr">
        <is>
          <t>14K WG</t>
        </is>
      </c>
      <c r="G31" s="202" t="n">
        <v>1</v>
      </c>
      <c r="H31" s="225" t="n">
        <v>5.09</v>
      </c>
      <c r="I31" s="225" t="n">
        <v>0.16</v>
      </c>
      <c r="J31" s="225" t="n">
        <v>0.31</v>
      </c>
      <c r="K31" s="226">
        <f>H31-I31-J31</f>
        <v/>
      </c>
      <c r="L31" s="205" t="n">
        <v>1.65</v>
      </c>
      <c r="M31" s="205" t="inlineStr">
        <is>
          <t>W</t>
        </is>
      </c>
      <c r="N31" s="206" t="n">
        <v>42</v>
      </c>
      <c r="O31" s="207" t="n">
        <v>9.25</v>
      </c>
      <c r="P31" s="208" t="n">
        <v>0.795</v>
      </c>
      <c r="Q31" s="209">
        <f>K31*IF(LEFT(F31,3)="10K",0.417*1.07,IF(LEFT(F31,3)="14K",0.585*1.05,IF(LEFT(F31,3)="18K",0.75*1.05,0)))</f>
        <v/>
      </c>
      <c r="R31" s="210" t="n"/>
      <c r="S31" s="210" t="n"/>
      <c r="T31" s="210">
        <f>G31*N31*0.035</f>
        <v/>
      </c>
      <c r="U31" s="210">
        <f>G31*2.3</f>
        <v/>
      </c>
      <c r="V31" s="210">
        <f>IF(RIGHT(F31,2)="WG",K31*$AA$4,IF(OR(RIGHT(F31,3)="WRG",RIGHT(F31,3)="WYG",RIGHT(F31,3)="WYR"),K31*$AA$4+3*G31,0))</f>
        <v/>
      </c>
      <c r="W31" s="210" t="n"/>
      <c r="X31" s="210">
        <f>G31*N31*1.5</f>
        <v/>
      </c>
      <c r="Y31" s="210">
        <f>K31*O31</f>
        <v/>
      </c>
      <c r="Z31" s="199">
        <f>2*K31</f>
        <v/>
      </c>
      <c r="AA31" s="211" t="n">
        <v>101.3738</v>
      </c>
      <c r="AB31" s="211" t="n">
        <v>337.23222</v>
      </c>
      <c r="AC31" s="211" t="n">
        <v>438.60602</v>
      </c>
      <c r="AE31" s="212" t="n">
        <v>42.735</v>
      </c>
    </row>
    <row r="32" ht="15.75" customFormat="1" customHeight="1" s="214">
      <c r="A32" s="215" t="inlineStr">
        <is>
          <t>SUBTOTAL</t>
        </is>
      </c>
      <c r="B32" s="216" t="n"/>
      <c r="C32" s="216" t="n"/>
      <c r="D32" s="216" t="n"/>
      <c r="E32" s="216" t="n"/>
      <c r="F32" s="216" t="n"/>
      <c r="G32" s="217">
        <f>SUM(G31)</f>
        <v/>
      </c>
      <c r="H32" s="227" t="n"/>
      <c r="I32" s="227" t="n"/>
      <c r="J32" s="227" t="n"/>
      <c r="K32" s="227">
        <f>SUM(K31)</f>
        <v/>
      </c>
      <c r="L32" s="219" t="n"/>
      <c r="M32" s="219" t="n"/>
      <c r="N32" s="219" t="n"/>
      <c r="O32" s="220" t="n"/>
      <c r="P32" s="221">
        <f>SUM(P31)</f>
        <v/>
      </c>
      <c r="Q32" s="222">
        <f>SUM(Q31)</f>
        <v/>
      </c>
      <c r="R32" s="223">
        <f>SUM(R31)</f>
        <v/>
      </c>
      <c r="S32" s="223">
        <f>SUM(S31)</f>
        <v/>
      </c>
      <c r="T32" s="223">
        <f>SUM(T31)</f>
        <v/>
      </c>
      <c r="U32" s="223">
        <f>SUM(U31)</f>
        <v/>
      </c>
      <c r="V32" s="223">
        <f>SUM(V31)</f>
        <v/>
      </c>
      <c r="W32" s="223">
        <f>SUM(W31)</f>
        <v/>
      </c>
      <c r="X32" s="223">
        <f>SUM(X31)</f>
        <v/>
      </c>
      <c r="Y32" s="223">
        <f>SUM(Y31)</f>
        <v/>
      </c>
      <c r="AA32" s="224" t="n">
        <v>2606.7083</v>
      </c>
      <c r="AB32" s="224" t="n">
        <v>15782.74438</v>
      </c>
      <c r="AC32" s="224" t="n">
        <v>18389.45268</v>
      </c>
      <c r="AD32" s="224" t="n"/>
      <c r="AE32" s="224" t="n">
        <v>2041.6425</v>
      </c>
    </row>
    <row r="33" ht="15.75" customFormat="1" customHeight="1" s="214">
      <c r="A33" s="228" t="inlineStr">
        <is>
          <t>TOTAL</t>
        </is>
      </c>
      <c r="B33" s="139" t="n"/>
      <c r="C33" s="139" t="n"/>
      <c r="D33" s="139" t="n"/>
      <c r="E33" s="139" t="n"/>
      <c r="F33" s="139" t="n"/>
      <c r="G33" s="229">
        <f>SUM(G32,G28,G24,G20)</f>
        <v/>
      </c>
      <c r="H33" s="230" t="n"/>
      <c r="I33" s="230" t="n"/>
      <c r="J33" s="230" t="n"/>
      <c r="K33" s="230">
        <f>SUM(K32,K28,K24,K20)</f>
        <v/>
      </c>
      <c r="L33" s="231" t="n"/>
      <c r="M33" s="231" t="n"/>
      <c r="N33" s="231" t="n"/>
      <c r="O33" s="232" t="n"/>
      <c r="P33" s="233">
        <f>SUM(P32,P28,P24,P20)</f>
        <v/>
      </c>
      <c r="Q33" s="234">
        <f>SUM(Q32,Q28,Q24,Q20)</f>
        <v/>
      </c>
      <c r="R33" s="235">
        <f>SUM(R32,R28,R24,R20)</f>
        <v/>
      </c>
      <c r="S33" s="235">
        <f>SUM(S32,S28,S24,S20)</f>
        <v/>
      </c>
      <c r="T33" s="235">
        <f>SUM(T32,T28,T24,T20)</f>
        <v/>
      </c>
      <c r="U33" s="235">
        <f>SUM(U32,U28,U24,U20)</f>
        <v/>
      </c>
      <c r="V33" s="235">
        <f>SUM(V32,V28,V24,V20)</f>
        <v/>
      </c>
      <c r="W33" s="235">
        <f>SUM(W32,W28,W24,W20)</f>
        <v/>
      </c>
      <c r="X33" s="235">
        <f>SUM(X32,X28,X24,X20)</f>
        <v/>
      </c>
      <c r="Y33" s="235">
        <f>SUM(Y32,Y28,Y24,Y20)</f>
        <v/>
      </c>
      <c r="AA33" s="224" t="n"/>
      <c r="AB33" s="224" t="n"/>
      <c r="AC33" s="224" t="n"/>
      <c r="AD33" s="224" t="n"/>
      <c r="AE33" s="224" t="n"/>
    </row>
    <row r="34" ht="15.75" customFormat="1" customHeight="1" s="214">
      <c r="A34" s="236" t="n">
        <v>20</v>
      </c>
      <c r="B34" s="237" t="n"/>
      <c r="C34" s="237" t="n"/>
      <c r="D34" s="237" t="n"/>
      <c r="E34" s="237" t="n"/>
      <c r="F34" s="237" t="n"/>
      <c r="G34" s="237" t="n"/>
      <c r="H34" s="237" t="n"/>
      <c r="I34" s="237" t="n"/>
      <c r="J34" s="238" t="n"/>
      <c r="K34" s="239" t="n"/>
      <c r="L34" s="239" t="n"/>
      <c r="M34" s="239" t="n"/>
      <c r="N34" s="239" t="n"/>
      <c r="O34" s="240" t="n"/>
      <c r="P34" s="240" t="n"/>
      <c r="Q34" s="240" t="n"/>
      <c r="R34" s="241" t="n"/>
      <c r="S34" s="241" t="n"/>
      <c r="T34" s="241" t="n"/>
      <c r="U34" s="241" t="n"/>
      <c r="V34" s="241" t="n"/>
      <c r="W34" s="242" t="n"/>
      <c r="X34" s="243" t="inlineStr">
        <is>
          <t>FREIGHT CHARGE</t>
        </is>
      </c>
      <c r="Y34" s="242" t="n"/>
    </row>
    <row r="35" ht="17.35" customFormat="1" customHeight="1" s="214">
      <c r="A35" s="244" t="n">
        <v>20</v>
      </c>
      <c r="B35" s="245" t="n"/>
      <c r="C35" s="246" t="n"/>
      <c r="D35" s="246" t="n"/>
      <c r="E35" s="246" t="n"/>
      <c r="F35" s="246" t="n"/>
      <c r="G35" s="246" t="n"/>
      <c r="H35" s="246" t="n"/>
      <c r="I35" s="141" t="n"/>
      <c r="J35" s="247" t="n"/>
      <c r="K35" s="143" t="n"/>
      <c r="L35" s="143" t="n"/>
      <c r="M35" s="143" t="n"/>
      <c r="N35" s="143" t="n"/>
      <c r="O35" s="144" t="n"/>
      <c r="P35" s="144" t="n"/>
      <c r="Q35" s="144" t="n"/>
      <c r="R35" s="248" t="n"/>
      <c r="S35" s="248" t="n"/>
      <c r="T35" s="248" t="n"/>
      <c r="U35" s="248" t="n"/>
      <c r="V35" s="248" t="n"/>
      <c r="X35" s="249" t="inlineStr">
        <is>
          <t>Total Amount</t>
        </is>
      </c>
      <c r="Y35" s="250">
        <f>SUM(R33:Y33)</f>
        <v/>
      </c>
    </row>
    <row r="36" ht="17.35" customFormat="1" customHeight="1" s="214">
      <c r="A36" s="251" t="inlineStr">
        <is>
          <t xml:space="preserve">All unpaid balance will be charged 1.5% per month. </t>
        </is>
      </c>
      <c r="B36" s="252" t="n"/>
      <c r="C36" s="252" t="n"/>
      <c r="D36" s="252" t="n"/>
      <c r="E36" s="252" t="n"/>
      <c r="F36" s="253" t="n"/>
      <c r="G36" s="253" t="n"/>
      <c r="H36" s="253" t="n"/>
      <c r="I36" s="141" t="n"/>
      <c r="J36" s="247" t="n"/>
      <c r="K36" s="143" t="n"/>
      <c r="L36" s="143" t="n"/>
      <c r="M36" s="143" t="n"/>
      <c r="N36" s="143" t="n"/>
      <c r="O36" s="144" t="n"/>
      <c r="P36" s="144" t="n"/>
      <c r="Q36" s="144" t="n"/>
      <c r="R36" s="248" t="n"/>
      <c r="S36" s="248" t="n"/>
      <c r="T36" s="248" t="n"/>
      <c r="U36" s="248" t="n"/>
      <c r="V36" s="248" t="n"/>
      <c r="X36" s="249" t="inlineStr">
        <is>
          <t>Deposit</t>
        </is>
      </c>
      <c r="Y36" s="254" t="n"/>
    </row>
    <row r="37" ht="15" customHeight="1" s="185">
      <c r="A37" s="244" t="n"/>
      <c r="B37" s="255" t="n"/>
      <c r="C37" s="255" t="n"/>
      <c r="D37" s="255" t="n"/>
      <c r="E37" s="255" t="n"/>
      <c r="G37" s="140" t="n"/>
      <c r="H37" s="141" t="n"/>
      <c r="J37" s="247" t="n"/>
      <c r="K37" s="143" t="n"/>
      <c r="L37" s="143" t="n"/>
      <c r="M37" s="143" t="n"/>
      <c r="N37" s="143" t="n"/>
      <c r="O37" s="144" t="n"/>
      <c r="P37" s="144" t="n"/>
      <c r="Q37" s="144" t="n"/>
      <c r="W37" s="140" t="n"/>
      <c r="X37" s="249" t="inlineStr">
        <is>
          <t>Balance</t>
        </is>
      </c>
      <c r="Y37" s="254">
        <f>Y35-Y36</f>
        <v/>
      </c>
      <c r="AC37" s="256" t="n"/>
    </row>
    <row r="38" ht="21" customHeight="1" s="185">
      <c r="A38" s="186" t="inlineStr">
        <is>
          <t>*) 24K gold previous balance PO#</t>
        </is>
      </c>
      <c r="G38" s="140" t="n"/>
      <c r="H38" s="141" t="n"/>
      <c r="J38" s="247" t="n"/>
      <c r="K38" s="143" t="n"/>
      <c r="L38" s="143" t="n"/>
      <c r="M38" s="143" t="n"/>
      <c r="N38" s="143" t="n"/>
      <c r="O38" s="144" t="n"/>
      <c r="P38" s="144" t="n"/>
      <c r="Q38" s="144" t="n"/>
      <c r="W38" s="257" t="n"/>
      <c r="X38" s="257" t="n"/>
      <c r="Y38" s="258" t="n"/>
    </row>
    <row r="39" ht="21" customHeight="1" s="185">
      <c r="A39" s="186" t="inlineStr">
        <is>
          <t>*) 24K current gold balance PO#</t>
        </is>
      </c>
      <c r="B39" s="259" t="n"/>
      <c r="C39" s="259" t="n"/>
      <c r="D39" s="259" t="n"/>
      <c r="E39" s="259" t="n"/>
      <c r="G39" s="140" t="n"/>
      <c r="H39" s="141" t="n"/>
      <c r="J39" s="247" t="n"/>
      <c r="K39" s="143" t="n"/>
      <c r="L39" s="143" t="n"/>
      <c r="M39" s="143" t="n"/>
      <c r="N39" s="143" t="n"/>
      <c r="O39" s="144" t="n"/>
      <c r="P39" s="144" t="n"/>
      <c r="Q39" s="144" t="n"/>
      <c r="W39" s="257" t="n"/>
      <c r="X39" s="257" t="n"/>
      <c r="Y39" s="260" t="n"/>
    </row>
    <row r="40" ht="21" customFormat="1" customHeight="1" s="140">
      <c r="A40" s="261" t="inlineStr">
        <is>
          <t>*) Total 24K previous balance =</t>
        </is>
      </c>
      <c r="B40" s="259" t="n"/>
      <c r="C40" s="259" t="n"/>
      <c r="D40" s="259" t="n"/>
      <c r="E40" s="259" t="n"/>
      <c r="F40" s="262" t="n"/>
      <c r="G40" s="262" t="n"/>
      <c r="H40" s="262" t="n"/>
      <c r="I40" s="262" t="n"/>
      <c r="J40" s="263" t="n"/>
      <c r="K40" s="262" t="n"/>
      <c r="L40" s="262" t="n"/>
      <c r="M40" s="262" t="n"/>
      <c r="N40" s="262" t="n"/>
      <c r="O40" s="264" t="n"/>
      <c r="P40" s="264" t="n"/>
      <c r="Q40" s="264" t="n"/>
      <c r="R40" s="264" t="n"/>
      <c r="S40" s="264" t="n"/>
      <c r="T40" s="264" t="n"/>
      <c r="U40" s="264" t="n"/>
      <c r="V40" s="264" t="n"/>
      <c r="X40" s="265" t="n"/>
      <c r="Y40" s="266" t="n"/>
    </row>
    <row r="41" ht="21" customHeight="1" s="185">
      <c r="A41" s="261" t="inlineStr">
        <is>
          <t>*) Total 24K current gold balance =</t>
        </is>
      </c>
      <c r="B41" s="259" t="n"/>
      <c r="C41" s="259" t="n"/>
      <c r="D41" s="259" t="n"/>
      <c r="E41" s="259" t="n"/>
      <c r="F41" s="262" t="n"/>
      <c r="G41" s="262" t="n"/>
      <c r="H41" s="262" t="n"/>
      <c r="I41" s="262" t="n"/>
      <c r="J41" s="262" t="n"/>
      <c r="K41" s="262" t="n"/>
      <c r="L41" s="262" t="n"/>
      <c r="M41" s="262" t="n"/>
      <c r="N41" s="262" t="n"/>
      <c r="O41" s="264" t="n"/>
      <c r="P41" s="264" t="n"/>
      <c r="Q41" s="264" t="n"/>
      <c r="R41" s="264" t="n"/>
      <c r="S41" s="264" t="n"/>
      <c r="T41" s="264" t="n"/>
      <c r="U41" s="264" t="n"/>
      <c r="V41" s="264" t="n"/>
      <c r="W41" s="267" t="n"/>
      <c r="X41" s="267" t="n"/>
      <c r="Y41" s="262" t="n"/>
    </row>
    <row r="42" ht="13.5" customHeight="1" s="185">
      <c r="A42" s="268" t="n"/>
      <c r="B42" s="269" t="n"/>
      <c r="C42" s="269" t="n"/>
      <c r="D42" s="269" t="n"/>
      <c r="E42" s="269" t="n"/>
      <c r="F42" s="270" t="n"/>
      <c r="G42" s="270" t="n"/>
      <c r="H42" s="270" t="n"/>
      <c r="I42" s="270" t="n"/>
      <c r="J42" s="270" t="n"/>
      <c r="K42" s="270" t="n"/>
      <c r="L42" s="270" t="n"/>
      <c r="M42" s="270" t="n"/>
      <c r="N42" s="270" t="n"/>
      <c r="O42" s="270" t="n"/>
      <c r="P42" s="270" t="n"/>
      <c r="Q42" s="270" t="n"/>
      <c r="R42" s="270" t="n"/>
      <c r="S42" s="270" t="n"/>
      <c r="T42" s="270" t="n"/>
      <c r="U42" s="270" t="n"/>
      <c r="V42" s="270" t="n"/>
      <c r="W42" s="271" t="inlineStr">
        <is>
          <t>SIGNED BY</t>
        </is>
      </c>
      <c r="X42" s="272" t="n"/>
      <c r="Y42" s="273" t="inlineStr">
        <is>
          <t>PRESIDENT     J.E. PARK</t>
        </is>
      </c>
    </row>
    <row r="43" ht="12.75" customFormat="1" customHeight="1" s="270">
      <c r="A43" s="274" t="n"/>
      <c r="B43" s="275" t="n"/>
      <c r="C43" s="275" t="n"/>
      <c r="D43" s="275" t="n"/>
      <c r="E43" s="275" t="n"/>
      <c r="F43" s="276" t="n"/>
      <c r="G43" s="276" t="n"/>
      <c r="H43" s="276" t="n"/>
      <c r="I43" s="276" t="n"/>
      <c r="J43" s="276" t="n"/>
      <c r="K43" s="276" t="n"/>
      <c r="L43" s="276" t="n"/>
      <c r="M43" s="276" t="n"/>
      <c r="N43" s="276" t="n"/>
      <c r="O43" s="276" t="n"/>
      <c r="P43" s="276" t="n"/>
      <c r="Q43" s="276" t="n"/>
      <c r="R43" s="276" t="n"/>
      <c r="S43" s="276" t="n"/>
      <c r="T43" s="276" t="n"/>
      <c r="U43" s="276" t="n"/>
      <c r="V43" s="276" t="n"/>
      <c r="W43" s="277" t="n"/>
      <c r="X43" s="277" t="n"/>
      <c r="Y43" s="276" t="n"/>
    </row>
    <row r="44" ht="12.75" customFormat="1" customHeight="1" s="278">
      <c r="A44" s="139" t="n"/>
      <c r="B44" s="139" t="n"/>
      <c r="C44" s="139" t="n"/>
      <c r="D44" s="139" t="n"/>
      <c r="E44" s="139" t="n"/>
      <c r="F44" s="139" t="n"/>
      <c r="G44" s="139" t="n"/>
      <c r="H44" s="140" t="n"/>
      <c r="I44" s="141" t="n"/>
      <c r="J44" s="141" t="n"/>
      <c r="K44" s="142" t="n"/>
      <c r="L44" s="142" t="n"/>
      <c r="M44" s="142" t="n"/>
      <c r="N44" s="142" t="n"/>
      <c r="O44" s="143" t="n"/>
      <c r="P44" s="143" t="n"/>
      <c r="Q44" s="143" t="n"/>
      <c r="R44" s="144" t="n"/>
      <c r="S44" s="144" t="n"/>
      <c r="T44" s="144" t="n"/>
      <c r="U44" s="144" t="n"/>
      <c r="V44" s="144" t="n"/>
      <c r="W44" s="144" t="n"/>
      <c r="X44" s="144" t="n"/>
      <c r="Y44" s="145" t="n"/>
    </row>
    <row r="45" ht="12.75" customFormat="1" customHeight="1" s="270">
      <c r="A45" s="139" t="n"/>
      <c r="B45" s="139" t="n"/>
      <c r="C45" s="139" t="n"/>
      <c r="D45" s="139" t="n"/>
      <c r="E45" s="139" t="n"/>
      <c r="F45" s="139" t="n"/>
      <c r="G45" s="139" t="n"/>
      <c r="H45" s="140" t="n"/>
      <c r="I45" s="141" t="n"/>
      <c r="J45" s="141" t="n"/>
      <c r="K45" s="142" t="n"/>
      <c r="L45" s="142" t="n"/>
      <c r="M45" s="142" t="n"/>
      <c r="N45" s="142" t="n"/>
      <c r="O45" s="143" t="n"/>
      <c r="P45" s="143" t="n"/>
      <c r="Q45" s="143" t="n"/>
      <c r="R45" s="144" t="n"/>
      <c r="S45" s="144" t="n"/>
      <c r="T45" s="144" t="n"/>
      <c r="U45" s="144" t="n"/>
      <c r="V45" s="144" t="n"/>
      <c r="W45" s="144" t="n"/>
      <c r="X45" s="144" t="n"/>
      <c r="Y45" s="145" t="n"/>
    </row>
    <row r="46" ht="12.75" customFormat="1" customHeight="1" s="270">
      <c r="A46" s="139" t="n"/>
      <c r="B46" s="139" t="n"/>
      <c r="C46" s="139" t="n"/>
      <c r="D46" s="139" t="n"/>
      <c r="E46" s="139" t="n"/>
      <c r="F46" s="139" t="n"/>
      <c r="G46" s="139" t="n"/>
      <c r="H46" s="140" t="n"/>
      <c r="I46" s="141" t="n"/>
      <c r="J46" s="141" t="n"/>
      <c r="K46" s="142" t="n"/>
      <c r="L46" s="142" t="n"/>
      <c r="M46" s="142" t="n"/>
      <c r="N46" s="142" t="n"/>
      <c r="O46" s="143" t="n"/>
      <c r="P46" s="143" t="n"/>
      <c r="Q46" s="143" t="n"/>
      <c r="R46" s="144" t="n"/>
      <c r="S46" s="144" t="n"/>
      <c r="T46" s="144" t="n"/>
      <c r="U46" s="144" t="n"/>
      <c r="V46" s="144" t="n"/>
      <c r="W46" s="144" t="n"/>
      <c r="X46" s="144" t="n"/>
      <c r="Y46" s="145" t="n"/>
    </row>
    <row r="47" ht="12.75" customFormat="1" customHeight="1" s="270">
      <c r="A47" s="139" t="n"/>
      <c r="B47" s="139" t="n"/>
      <c r="C47" s="139" t="n"/>
      <c r="D47" s="139" t="n"/>
      <c r="E47" s="139" t="n"/>
      <c r="F47" s="139" t="n"/>
      <c r="G47" s="139" t="n"/>
      <c r="H47" s="140" t="n"/>
      <c r="I47" s="141" t="n"/>
      <c r="J47" s="141" t="n"/>
      <c r="K47" s="142" t="n"/>
      <c r="L47" s="142" t="n"/>
      <c r="M47" s="142" t="n"/>
      <c r="N47" s="142" t="n"/>
      <c r="O47" s="143" t="n"/>
      <c r="P47" s="143" t="n"/>
      <c r="Q47" s="143" t="n"/>
      <c r="R47" s="144" t="n"/>
      <c r="S47" s="144" t="n"/>
      <c r="T47" s="144" t="n"/>
      <c r="U47" s="144" t="n"/>
      <c r="V47" s="144" t="n"/>
      <c r="W47" s="144" t="n"/>
      <c r="X47" s="144" t="n"/>
      <c r="Y47" s="145" t="n"/>
    </row>
  </sheetData>
  <mergeCells count="4">
    <mergeCell ref="B35:H35"/>
    <mergeCell ref="A3:Y3"/>
    <mergeCell ref="A2:Y2"/>
    <mergeCell ref="A1:Y1"/>
  </mergeCells>
  <conditionalFormatting sqref="F27">
    <cfRule type="containsText" rank="0" priority="2" equalAverage="0" operator="containsText" aboveAverage="0" dxfId="0" text="18K" percent="0" bottom="0">
      <formula>NOT(ISERROR(SEARCH("18K",F27)))</formula>
    </cfRule>
  </conditionalFormatting>
  <conditionalFormatting sqref="F23">
    <cfRule type="containsText" rank="0" priority="3" equalAverage="0" operator="containsText" aboveAverage="0" dxfId="0" text="18K" percent="0" bottom="0">
      <formula>NOT(ISERROR(SEARCH("18K",F23)))</formula>
    </cfRule>
  </conditionalFormatting>
  <conditionalFormatting sqref="F16:F19 F31">
    <cfRule type="containsText" rank="0" priority="4" equalAverage="0" operator="containsText" aboveAverage="0" dxfId="0" text="18K" percent="0" bottom="0">
      <formula>NOT(ISERROR(SEARCH("18K",F16)))</formula>
    </cfRule>
  </conditionalFormatting>
  <printOptions horizontalCentered="0" verticalCentered="0" headings="0" gridLines="0" gridLinesSet="1"/>
  <pageMargins left="0" right="0" top="0.196527777777778" bottom="0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hkjung</dc:creator>
  <dc:language xmlns:dc="http://purl.org/dc/elements/1.1/">en-US</dc:language>
  <dcterms:created xmlns:dcterms="http://purl.org/dc/terms/" xmlns:xsi="http://www.w3.org/2001/XMLSchema-instance" xsi:type="dcterms:W3CDTF">2018-02-12T04:12:08Z</dcterms:created>
  <dcterms:modified xmlns:dcterms="http://purl.org/dc/terms/" xmlns:xsi="http://www.w3.org/2001/XMLSchema-instance" xsi:type="dcterms:W3CDTF">2025-05-15T13:53:00Z</dcterms:modified>
  <cp:revision>1</cp:revision>
  <cp:lastPrinted>2018-08-29T01:12:30Z</cp:lastPrinted>
</cp:coreProperties>
</file>