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PI" sheetId="1" state="visible" r:id="rId1"/>
  </sheets>
  <definedNames>
    <definedName name="GOLD" hidden="0" function="0" vbProcedure="0">pi!#ref!</definedName>
    <definedName name="GOLD_1102" hidden="0" function="0" vbProcedure="0">pi!#ref!</definedName>
    <definedName name="LABOR" hidden="0" function="0" vbProcedure="0">#REF!</definedName>
    <definedName name="LABOR1" hidden="0" function="0" vbProcedure="0">pi!#ref!</definedName>
    <definedName name="SETTING" hidden="0" function="0" vbProcedure="0">pi!#ref!</definedName>
    <definedName name="SETTING1" hidden="0" function="0" vbProcedure="0">#REF!</definedName>
    <definedName name="SILVER" hidden="0" function="0" vbProcedure="0">pi!#ref!</definedName>
    <definedName name="_xlnm.Print_Titles" localSheetId="0">'PI'!$1:$13</definedName>
    <definedName name="_xlnm.Print_Area" localSheetId="0">'PI'!$A$1:$Y$45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4">
    <numFmt numFmtId="164" formatCode="0.000&quot; cts&quot;"/>
    <numFmt numFmtId="165" formatCode="0&quot; pcs&quot;"/>
    <numFmt numFmtId="166" formatCode="&quot;$ &quot;0.00"/>
    <numFmt numFmtId="167" formatCode="m/d/yyyy"/>
    <numFmt numFmtId="168" formatCode="[$-409]d\-mmm\-yy;@"/>
    <numFmt numFmtId="169" formatCode="&quot;$ &quot;#,#00.00&quot; /oz&quot;"/>
    <numFmt numFmtId="170" formatCode="0.00&quot; gr&quot;"/>
    <numFmt numFmtId="171" formatCode="#,##0.00&quot; g&quot;"/>
    <numFmt numFmtId="172" formatCode="0.00&quot;mm&quot;"/>
    <numFmt numFmtId="173" formatCode="\$0.00&quot;/g&quot;"/>
    <numFmt numFmtId="174" formatCode="#,##0.000&quot; ct&quot;"/>
    <numFmt numFmtId="175" formatCode="\$#,##0.00"/>
    <numFmt numFmtId="176" formatCode="#,#00.00&quot; gr&quot;"/>
    <numFmt numFmtId="177" formatCode="_-* #,##0_-;\-* #,##0_-;_-* \-_-;_-@_-"/>
  </numFmts>
  <fonts count="31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29"/>
      <family val="3"/>
      <sz val="12"/>
    </font>
    <font>
      <name val="Times New Roman"/>
      <charset val="1"/>
      <family val="1"/>
      <color theme="1"/>
      <sz val="11"/>
    </font>
    <font>
      <name val="Times New Roman"/>
      <charset val="1"/>
      <family val="1"/>
      <b val="1"/>
      <i val="1"/>
      <sz val="20"/>
    </font>
    <font>
      <name val="Times New Roman"/>
      <charset val="1"/>
      <family val="1"/>
      <i val="1"/>
      <sz val="12"/>
    </font>
    <font>
      <name val="Times New Roman"/>
      <charset val="1"/>
      <family val="1"/>
      <sz val="10"/>
    </font>
    <font>
      <name val="Times New Roman"/>
      <charset val="1"/>
      <family val="1"/>
      <sz val="12"/>
    </font>
    <font>
      <name val="Times New Roman"/>
      <charset val="1"/>
      <family val="1"/>
      <b val="1"/>
      <sz val="16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FF0000"/>
      <sz val="10"/>
    </font>
    <font>
      <name val="Times New Roman"/>
      <charset val="1"/>
      <family val="1"/>
      <b val="1"/>
      <color rgb="FFFF0000"/>
      <sz val="12"/>
    </font>
    <font>
      <name val="Comic Sans MS"/>
      <charset val="1"/>
      <family val="4"/>
      <color rgb="FF222222"/>
      <sz val="8"/>
    </font>
    <font>
      <name val="Times New Roman"/>
      <charset val="1"/>
      <family val="1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b val="1"/>
      <color rgb="FFFF0000"/>
      <sz val="11"/>
    </font>
    <font>
      <name val="Times New Roman"/>
      <charset val="1"/>
      <family val="1"/>
      <color theme="0"/>
      <sz val="11"/>
    </font>
    <font>
      <name val="Times New Roman"/>
      <charset val="1"/>
      <family val="1"/>
      <color rgb="FF000000"/>
      <sz val="11"/>
    </font>
    <font>
      <name val="Times New Roman"/>
      <charset val="1"/>
      <family val="1"/>
      <b val="1"/>
      <color theme="1"/>
      <sz val="11"/>
    </font>
    <font>
      <name val="Times New Roman"/>
      <charset val="1"/>
      <family val="1"/>
      <color rgb="FFFF0000"/>
      <sz val="14"/>
      <u val="single"/>
    </font>
    <font>
      <name val="Times New Roman"/>
      <charset val="1"/>
      <family val="1"/>
      <color theme="1"/>
      <sz val="14"/>
    </font>
    <font>
      <name val="Times New Roman"/>
      <charset val="1"/>
      <family val="1"/>
      <b val="1"/>
      <color theme="1"/>
      <sz val="12"/>
      <u val="single"/>
    </font>
    <font>
      <name val="Times New Roman"/>
      <charset val="1"/>
      <family val="1"/>
      <i val="1"/>
      <color theme="1"/>
      <sz val="14"/>
      <u val="single"/>
    </font>
    <font>
      <name val="Times New Roman"/>
      <charset val="1"/>
      <family val="1"/>
      <color theme="1"/>
      <sz val="14"/>
      <u val="single"/>
    </font>
    <font>
      <name val="Times New Roman"/>
      <charset val="1"/>
      <family val="1"/>
      <b val="1"/>
      <color theme="1"/>
      <sz val="16"/>
      <u val="single"/>
    </font>
    <font>
      <name val="Times New Roman"/>
      <charset val="1"/>
      <family val="1"/>
      <b val="1"/>
      <color theme="1" tint="0.4999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theme="0" tint="-0.5"/>
      <sz val="10"/>
    </font>
  </fonts>
  <fills count="6">
    <fill>
      <patternFill/>
    </fill>
    <fill>
      <patternFill patternType="gray125"/>
    </fill>
    <fill>
      <patternFill patternType="solid">
        <fgColor theme="1" tint="0.4999"/>
        <bgColor rgb="FF808080"/>
      </patternFill>
    </fill>
    <fill>
      <patternFill patternType="solid">
        <fgColor theme="1"/>
        <bgColor rgb="FF222222"/>
      </patternFill>
    </fill>
    <fill>
      <patternFill patternType="solid">
        <fgColor theme="0" tint="-0.5"/>
        <bgColor rgb="FF7F7F7F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 style="hair"/>
      <diagonal/>
    </border>
    <border>
      <left/>
      <right/>
      <top/>
      <bottom style="hair"/>
      <diagonal/>
    </border>
    <border>
      <left/>
      <right style="thin"/>
      <top/>
      <bottom style="hair"/>
      <diagonal/>
    </border>
    <border>
      <left style="thin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thin"/>
      <top style="hair"/>
      <bottom style="hair"/>
      <diagonal/>
    </border>
    <border>
      <left style="thin"/>
      <right/>
      <top style="medium"/>
      <bottom style="hair"/>
      <diagonal/>
    </border>
    <border>
      <left/>
      <right/>
      <top style="medium"/>
      <bottom style="hair"/>
      <diagonal/>
    </border>
    <border>
      <left/>
      <right style="thin"/>
      <top style="medium"/>
      <bottom style="hair"/>
      <diagonal/>
    </border>
    <border>
      <left style="thin"/>
      <right/>
      <top style="hair"/>
      <bottom style="thick"/>
      <diagonal/>
    </border>
    <border>
      <left/>
      <right/>
      <top style="hair"/>
      <bottom style="thick"/>
      <diagonal/>
    </border>
    <border>
      <left/>
      <right style="thin"/>
      <top style="hair"/>
      <bottom style="thick"/>
      <diagonal/>
    </border>
    <border>
      <left/>
      <right/>
      <top style="thick"/>
      <bottom/>
      <diagonal/>
    </border>
    <border>
      <left/>
      <right style="thin"/>
      <top style="thick"/>
      <bottom/>
      <diagonal/>
    </border>
  </borders>
  <cellStyleXfs count="9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  <xf numFmtId="0" fontId="4" fillId="0" borderId="0" applyAlignment="1">
      <alignment horizontal="general" vertical="bottom"/>
    </xf>
    <xf numFmtId="177" fontId="0" fillId="0" borderId="0" applyAlignment="1">
      <alignment horizontal="general" vertical="bottom"/>
    </xf>
  </cellStyleXfs>
  <cellXfs count="286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7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9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11" fillId="0" borderId="0" applyAlignment="1" pivotButton="0" quotePrefix="0" xfId="21">
      <alignment horizontal="general" vertical="center"/>
    </xf>
    <xf numFmtId="0" fontId="8" fillId="0" borderId="3" applyAlignment="1" pivotButton="0" quotePrefix="0" xfId="21">
      <alignment horizontal="general" vertical="center"/>
    </xf>
    <xf numFmtId="0" fontId="12" fillId="0" borderId="4" applyAlignment="1" pivotButton="0" quotePrefix="0" xfId="21">
      <alignment horizontal="left" vertical="center"/>
    </xf>
    <xf numFmtId="0" fontId="0" fillId="0" borderId="4" applyAlignment="1" pivotButton="0" quotePrefix="0" xfId="0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0" fontId="8" fillId="0" borderId="7" applyAlignment="1" pivotButton="0" quotePrefix="0" xfId="21">
      <alignment horizontal="general" vertical="center"/>
    </xf>
    <xf numFmtId="167" fontId="8" fillId="0" borderId="7" applyAlignment="1" pivotButton="0" quotePrefix="0" xfId="21">
      <alignment horizontal="general" vertical="center"/>
    </xf>
    <xf numFmtId="168" fontId="8" fillId="0" borderId="8" applyAlignment="1" pivotButton="0" quotePrefix="0" xfId="21">
      <alignment horizontal="general" vertical="center"/>
    </xf>
    <xf numFmtId="0" fontId="8" fillId="0" borderId="0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13" fillId="0" borderId="7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4" applyAlignment="1" pivotButton="0" quotePrefix="0" xfId="21">
      <alignment horizontal="left" vertical="center"/>
    </xf>
    <xf numFmtId="0" fontId="8" fillId="0" borderId="4" applyAlignment="1" pivotButton="0" quotePrefix="0" xfId="21">
      <alignment horizontal="general" vertical="center"/>
    </xf>
    <xf numFmtId="0" fontId="8" fillId="0" borderId="11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left" vertical="center"/>
    </xf>
    <xf numFmtId="0" fontId="0" fillId="0" borderId="12" applyAlignment="1" pivotButton="0" quotePrefix="0" xfId="0">
      <alignment horizontal="general" vertical="center"/>
    </xf>
    <xf numFmtId="0" fontId="8" fillId="0" borderId="13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general" vertical="center"/>
    </xf>
    <xf numFmtId="0" fontId="8" fillId="0" borderId="7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168" fontId="8" fillId="0" borderId="7" applyAlignment="1" pivotButton="0" quotePrefix="0" xfId="21">
      <alignment horizontal="right" vertical="center"/>
    </xf>
    <xf numFmtId="168" fontId="8" fillId="0" borderId="7" applyAlignment="1" pivotButton="0" quotePrefix="0" xfId="21">
      <alignment horizontal="left" vertical="center"/>
    </xf>
    <xf numFmtId="167" fontId="8" fillId="0" borderId="7" applyAlignment="1" pivotButton="0" quotePrefix="0" xfId="21">
      <alignment horizontal="right" vertical="center"/>
    </xf>
    <xf numFmtId="0" fontId="16" fillId="0" borderId="12" applyAlignment="1" pivotButton="0" quotePrefix="0" xfId="21">
      <alignment horizontal="center" vertical="center"/>
    </xf>
    <xf numFmtId="0" fontId="8" fillId="0" borderId="7" applyAlignment="1" pivotButton="0" quotePrefix="0" xfId="21">
      <alignment horizontal="right" vertical="center"/>
    </xf>
    <xf numFmtId="0" fontId="5" fillId="0" borderId="9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169" fontId="18" fillId="0" borderId="0" applyAlignment="1" pivotButton="0" quotePrefix="0" xfId="0">
      <alignment horizontal="center" vertical="center"/>
    </xf>
    <xf numFmtId="0" fontId="19" fillId="2" borderId="14" applyAlignment="1" pivotButton="0" quotePrefix="0" xfId="0">
      <alignment horizontal="center" vertical="center" wrapText="1"/>
    </xf>
    <xf numFmtId="0" fontId="19" fillId="2" borderId="15" applyAlignment="1" pivotButton="0" quotePrefix="0" xfId="0">
      <alignment horizontal="center" vertical="center" wrapText="1"/>
    </xf>
    <xf numFmtId="2" fontId="19" fillId="2" borderId="15" applyAlignment="1" pivotButton="0" quotePrefix="0" xfId="0">
      <alignment horizontal="center" vertical="center" wrapText="1"/>
    </xf>
    <xf numFmtId="170" fontId="19" fillId="2" borderId="15" applyAlignment="1" pivotButton="0" quotePrefix="0" xfId="0">
      <alignment horizontal="center" vertical="center" wrapText="1"/>
    </xf>
    <xf numFmtId="164" fontId="19" fillId="2" borderId="15" applyAlignment="1" pivotButton="0" quotePrefix="0" xfId="0">
      <alignment horizontal="center" vertical="center" wrapText="1"/>
    </xf>
    <xf numFmtId="164" fontId="19" fillId="3" borderId="15" applyAlignment="1" pivotButton="0" quotePrefix="0" xfId="0">
      <alignment horizontal="center" vertical="center" wrapText="1"/>
    </xf>
    <xf numFmtId="0" fontId="19" fillId="3" borderId="16" applyAlignment="1" pivotButton="0" quotePrefix="0" xfId="0">
      <alignment horizontal="center" vertical="center" wrapText="1"/>
    </xf>
    <xf numFmtId="0" fontId="17" fillId="4" borderId="0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/>
    </xf>
    <xf numFmtId="0" fontId="16" fillId="0" borderId="18" applyAlignment="1" pivotButton="0" quotePrefix="0" xfId="0">
      <alignment horizontal="center" vertical="center" wrapText="1"/>
    </xf>
    <xf numFmtId="1" fontId="20" fillId="0" borderId="18" applyAlignment="1" pivotButton="0" quotePrefix="0" xfId="0">
      <alignment horizontal="center" vertical="center" shrinkToFit="1"/>
    </xf>
    <xf numFmtId="171" fontId="16" fillId="5" borderId="18" applyAlignment="1" pivotButton="0" quotePrefix="0" xfId="0">
      <alignment horizontal="center" vertical="center" wrapText="1"/>
    </xf>
    <xf numFmtId="171" fontId="5" fillId="5" borderId="18" applyAlignment="1" pivotButton="0" quotePrefix="0" xfId="0">
      <alignment horizontal="center" vertical="center"/>
    </xf>
    <xf numFmtId="172" fontId="5" fillId="0" borderId="18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73" fontId="16" fillId="0" borderId="18" applyAlignment="1" pivotButton="0" quotePrefix="0" xfId="0">
      <alignment horizontal="center" vertical="center"/>
    </xf>
    <xf numFmtId="174" fontId="16" fillId="0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75" fontId="5" fillId="0" borderId="19" applyAlignment="1" pivotButton="0" quotePrefix="0" xfId="0">
      <alignment horizontal="center" vertical="center"/>
    </xf>
    <xf numFmtId="0" fontId="17" fillId="4" borderId="0" applyAlignment="1" pivotButton="0" quotePrefix="0" xfId="0">
      <alignment horizontal="center" vertical="center"/>
    </xf>
    <xf numFmtId="4" fontId="17" fillId="4" borderId="0" applyAlignment="1" pivotButton="0" quotePrefix="0" xfId="0">
      <alignment horizontal="center" vertical="center"/>
    </xf>
    <xf numFmtId="0" fontId="16" fillId="0" borderId="14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 wrapText="1"/>
    </xf>
    <xf numFmtId="1" fontId="20" fillId="0" borderId="15" applyAlignment="1" pivotButton="0" quotePrefix="0" xfId="0">
      <alignment horizontal="center" vertical="center" shrinkToFit="1"/>
    </xf>
    <xf numFmtId="171" fontId="16" fillId="5" borderId="15" applyAlignment="1" pivotButton="0" quotePrefix="0" xfId="0">
      <alignment horizontal="center" vertical="center" wrapText="1"/>
    </xf>
    <xf numFmtId="175" fontId="17" fillId="4" borderId="0" applyAlignment="1" pivotButton="0" quotePrefix="0" xfId="0">
      <alignment horizontal="center" vertical="center"/>
    </xf>
    <xf numFmtId="0" fontId="21" fillId="0" borderId="20" applyAlignment="1" pivotButton="0" quotePrefix="0" xfId="0">
      <alignment horizontal="left" vertical="center"/>
    </xf>
    <xf numFmtId="0" fontId="5" fillId="0" borderId="21" applyAlignment="1" pivotButton="0" quotePrefix="0" xfId="0">
      <alignment horizontal="center" vertical="center"/>
    </xf>
    <xf numFmtId="1" fontId="21" fillId="0" borderId="21" applyAlignment="1" pivotButton="0" quotePrefix="0" xfId="0">
      <alignment horizontal="center" vertical="center"/>
    </xf>
    <xf numFmtId="171" fontId="5" fillId="5" borderId="21" applyAlignment="1" pivotButton="0" quotePrefix="0" xfId="0">
      <alignment horizontal="center" vertical="center"/>
    </xf>
    <xf numFmtId="176" fontId="5" fillId="0" borderId="21" applyAlignment="1" pivotButton="0" quotePrefix="0" xfId="0">
      <alignment horizontal="center" vertical="center"/>
    </xf>
    <xf numFmtId="164" fontId="21" fillId="0" borderId="21" applyAlignment="1" pivotButton="0" quotePrefix="0" xfId="0">
      <alignment horizontal="center" vertical="center"/>
    </xf>
    <xf numFmtId="174" fontId="21" fillId="0" borderId="21" applyAlignment="1" pivotButton="0" quotePrefix="0" xfId="0">
      <alignment horizontal="center" vertical="center"/>
    </xf>
    <xf numFmtId="175" fontId="21" fillId="0" borderId="21" applyAlignment="1" pivotButton="0" quotePrefix="0" xfId="0">
      <alignment horizontal="center" vertical="center"/>
    </xf>
    <xf numFmtId="175" fontId="21" fillId="0" borderId="22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4" fontId="19" fillId="0" borderId="0" applyAlignment="1" pivotButton="0" quotePrefix="0" xfId="0">
      <alignment horizontal="center" vertical="center"/>
    </xf>
    <xf numFmtId="0" fontId="21" fillId="0" borderId="9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" fontId="21" fillId="0" borderId="0" applyAlignment="1" pivotButton="0" quotePrefix="0" xfId="0">
      <alignment horizontal="center" vertical="center"/>
    </xf>
    <xf numFmtId="171" fontId="5" fillId="5" borderId="0" applyAlignment="1" pivotButton="0" quotePrefix="0" xfId="0">
      <alignment horizontal="center" vertical="center"/>
    </xf>
    <xf numFmtId="176" fontId="5" fillId="0" borderId="0" applyAlignment="1" pivotButton="0" quotePrefix="0" xfId="0">
      <alignment horizontal="center" vertical="center"/>
    </xf>
    <xf numFmtId="164" fontId="21" fillId="0" borderId="0" applyAlignment="1" pivotButton="0" quotePrefix="0" xfId="0">
      <alignment horizontal="center" vertical="center"/>
    </xf>
    <xf numFmtId="174" fontId="21" fillId="0" borderId="0" applyAlignment="1" pivotButton="0" quotePrefix="0" xfId="0">
      <alignment horizontal="center" vertical="center"/>
    </xf>
    <xf numFmtId="175" fontId="21" fillId="0" borderId="0" applyAlignment="1" pivotButton="0" quotePrefix="0" xfId="0">
      <alignment horizontal="center" vertical="center"/>
    </xf>
    <xf numFmtId="175" fontId="21" fillId="0" borderId="10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170" fontId="16" fillId="0" borderId="24" applyAlignment="1" pivotButton="0" quotePrefix="0" xfId="0">
      <alignment horizontal="center" vertical="center"/>
    </xf>
    <xf numFmtId="165" fontId="16" fillId="0" borderId="24" applyAlignment="1" pivotButton="0" quotePrefix="0" xfId="0">
      <alignment horizontal="center" vertical="center"/>
    </xf>
    <xf numFmtId="164" fontId="16" fillId="0" borderId="24" applyAlignment="1" pivotButton="0" quotePrefix="0" xfId="0">
      <alignment horizontal="center" vertical="center"/>
    </xf>
    <xf numFmtId="175" fontId="5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right" vertical="center"/>
    </xf>
    <xf numFmtId="175" fontId="5" fillId="0" borderId="25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bottom"/>
    </xf>
    <xf numFmtId="170" fontId="5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general" vertical="center"/>
    </xf>
    <xf numFmtId="164" fontId="24" fillId="0" borderId="0" applyAlignment="1" pivotButton="0" quotePrefix="0" xfId="0">
      <alignment horizontal="right" vertical="center"/>
    </xf>
    <xf numFmtId="175" fontId="24" fillId="0" borderId="27" applyAlignment="1" pivotButton="0" quotePrefix="0" xfId="0">
      <alignment horizontal="center" vertical="center"/>
    </xf>
    <xf numFmtId="164" fontId="25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center" vertical="bottom"/>
    </xf>
    <xf numFmtId="0" fontId="26" fillId="0" borderId="0" applyAlignment="1" pivotButton="0" quotePrefix="0" xfId="0">
      <alignment horizontal="center" vertical="bottom"/>
    </xf>
    <xf numFmtId="175" fontId="2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7" fillId="0" borderId="0" applyAlignment="1" pivotButton="0" quotePrefix="0" xfId="0">
      <alignment horizontal="right" vertical="center"/>
    </xf>
    <xf numFmtId="175" fontId="27" fillId="0" borderId="10" applyAlignment="1" pivotButton="0" quotePrefix="0" xfId="0">
      <alignment horizontal="center" vertical="center"/>
    </xf>
    <xf numFmtId="0" fontId="28" fillId="0" borderId="0" applyAlignment="1" pivotButton="0" quotePrefix="0" xfId="20">
      <alignment horizontal="general" vertical="center"/>
    </xf>
    <xf numFmtId="175" fontId="27" fillId="0" borderId="0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17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6" fontId="9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general" vertical="center"/>
    </xf>
    <xf numFmtId="0" fontId="29" fillId="0" borderId="10" applyAlignment="1" pivotButton="0" quotePrefix="0" xfId="0">
      <alignment horizontal="general" vertical="center"/>
    </xf>
    <xf numFmtId="0" fontId="8" fillId="0" borderId="0" applyAlignment="1" pivotButton="0" quotePrefix="0" xfId="0">
      <alignment horizontal="right" vertical="center"/>
    </xf>
    <xf numFmtId="0" fontId="8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12" applyAlignment="1" pivotButton="0" quotePrefix="0" xfId="20">
      <alignment horizontal="center" vertical="center"/>
    </xf>
    <xf numFmtId="0" fontId="8" fillId="0" borderId="11" applyAlignment="1" pivotButton="0" quotePrefix="0" xfId="0">
      <alignment horizontal="general" vertical="center"/>
    </xf>
    <xf numFmtId="0" fontId="30" fillId="0" borderId="12" applyAlignment="1" pivotButton="0" quotePrefix="0" xfId="20">
      <alignment horizontal="general" vertical="center"/>
    </xf>
    <xf numFmtId="0" fontId="8" fillId="0" borderId="12" applyAlignment="1" pivotButton="0" quotePrefix="0" xfId="0">
      <alignment horizontal="general" vertical="center"/>
    </xf>
    <xf numFmtId="0" fontId="8" fillId="0" borderId="12" applyAlignment="1" pivotButton="0" quotePrefix="0" xfId="0">
      <alignment horizontal="right" vertical="center"/>
    </xf>
    <xf numFmtId="0" fontId="8" fillId="0" borderId="13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2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left" vertical="center"/>
    </xf>
    <xf numFmtId="165" fontId="5" fillId="0" borderId="0" applyAlignment="1" pivotButton="0" quotePrefix="0" xfId="0">
      <alignment horizontal="general" vertical="center"/>
    </xf>
    <xf numFmtId="164" fontId="5" fillId="0" borderId="0" applyAlignment="1" pivotButton="0" quotePrefix="0" xfId="0">
      <alignment horizontal="general" vertical="center"/>
    </xf>
    <xf numFmtId="166" fontId="5" fillId="0" borderId="0" applyAlignment="1" pivotButton="0" quotePrefix="0" xfId="0">
      <alignment horizontal="general" vertical="center"/>
    </xf>
    <xf numFmtId="0" fontId="7" fillId="0" borderId="0" applyAlignment="1" pivotButton="0" quotePrefix="0" xfId="21">
      <alignment horizontal="general" vertical="center"/>
    </xf>
    <xf numFmtId="0" fontId="6" fillId="0" borderId="1" applyAlignment="1" pivotButton="0" quotePrefix="0" xfId="21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9" fillId="0" borderId="0" applyAlignment="1" pivotButton="0" quotePrefix="0" xfId="21">
      <alignment horizontal="general" vertical="center"/>
    </xf>
    <xf numFmtId="0" fontId="8" fillId="0" borderId="2" applyAlignment="1" pivotButton="0" quotePrefix="0" xfId="21">
      <alignment horizontal="center" vertical="center"/>
    </xf>
    <xf numFmtId="0" fontId="0" fillId="0" borderId="10" pivotButton="0" quotePrefix="0" xfId="0"/>
    <xf numFmtId="0" fontId="11" fillId="0" borderId="0" applyAlignment="1" pivotButton="0" quotePrefix="0" xfId="21">
      <alignment horizontal="general" vertical="center"/>
    </xf>
    <xf numFmtId="0" fontId="10" fillId="0" borderId="2" applyAlignment="1" pivotButton="0" quotePrefix="0" xfId="21">
      <alignment horizontal="center" vertical="center"/>
    </xf>
    <xf numFmtId="0" fontId="8" fillId="0" borderId="0" applyAlignment="1" pivotButton="0" quotePrefix="0" xfId="21">
      <alignment horizontal="general" vertical="center"/>
    </xf>
    <xf numFmtId="0" fontId="8" fillId="0" borderId="3" applyAlignment="1" pivotButton="0" quotePrefix="0" xfId="21">
      <alignment horizontal="general" vertical="center"/>
    </xf>
    <xf numFmtId="0" fontId="12" fillId="0" borderId="4" applyAlignment="1" pivotButton="0" quotePrefix="0" xfId="21">
      <alignment horizontal="left" vertical="center"/>
    </xf>
    <xf numFmtId="0" fontId="0" fillId="0" borderId="4" applyAlignment="1" pivotButton="0" quotePrefix="0" xfId="0">
      <alignment horizontal="general" vertical="center"/>
    </xf>
    <xf numFmtId="0" fontId="8" fillId="0" borderId="5" applyAlignment="1" pivotButton="0" quotePrefix="0" xfId="21">
      <alignment horizontal="general" vertical="center"/>
    </xf>
    <xf numFmtId="0" fontId="8" fillId="0" borderId="6" applyAlignment="1" pivotButton="0" quotePrefix="0" xfId="21">
      <alignment horizontal="general" vertical="center"/>
    </xf>
    <xf numFmtId="0" fontId="8" fillId="0" borderId="7" applyAlignment="1" pivotButton="0" quotePrefix="0" xfId="21">
      <alignment horizontal="general" vertical="center"/>
    </xf>
    <xf numFmtId="167" fontId="8" fillId="0" borderId="7" applyAlignment="1" pivotButton="0" quotePrefix="0" xfId="21">
      <alignment horizontal="general" vertical="center"/>
    </xf>
    <xf numFmtId="168" fontId="8" fillId="0" borderId="8" applyAlignment="1" pivotButton="0" quotePrefix="0" xfId="21">
      <alignment horizontal="general" vertical="center"/>
    </xf>
    <xf numFmtId="0" fontId="8" fillId="0" borderId="9" applyAlignment="1" pivotButton="0" quotePrefix="0" xfId="21">
      <alignment horizontal="general" vertical="center"/>
    </xf>
    <xf numFmtId="0" fontId="8" fillId="0" borderId="0" applyAlignment="1" pivotButton="0" quotePrefix="0" xfId="21">
      <alignment horizontal="left" vertical="center"/>
    </xf>
    <xf numFmtId="0" fontId="0" fillId="0" borderId="0" applyAlignment="1" pivotButton="0" quotePrefix="0" xfId="0">
      <alignment horizontal="general" vertical="center"/>
    </xf>
    <xf numFmtId="0" fontId="8" fillId="0" borderId="10" applyAlignment="1" pivotButton="0" quotePrefix="0" xfId="21">
      <alignment horizontal="general" vertical="center"/>
    </xf>
    <xf numFmtId="0" fontId="13" fillId="0" borderId="7" applyAlignment="1" pivotButton="0" quotePrefix="0" xfId="21">
      <alignment horizontal="general" vertical="center"/>
    </xf>
    <xf numFmtId="0" fontId="8" fillId="0" borderId="8" applyAlignment="1" pivotButton="0" quotePrefix="0" xfId="21">
      <alignment horizontal="general" vertical="center"/>
    </xf>
    <xf numFmtId="0" fontId="8" fillId="0" borderId="4" applyAlignment="1" pivotButton="0" quotePrefix="0" xfId="21">
      <alignment horizontal="left" vertical="center"/>
    </xf>
    <xf numFmtId="0" fontId="8" fillId="0" borderId="4" applyAlignment="1" pivotButton="0" quotePrefix="0" xfId="21">
      <alignment horizontal="general" vertical="center"/>
    </xf>
    <xf numFmtId="0" fontId="8" fillId="0" borderId="11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left" vertical="center"/>
    </xf>
    <xf numFmtId="0" fontId="0" fillId="0" borderId="12" applyAlignment="1" pivotButton="0" quotePrefix="0" xfId="0">
      <alignment horizontal="general" vertical="center"/>
    </xf>
    <xf numFmtId="0" fontId="8" fillId="0" borderId="13" applyAlignment="1" pivotButton="0" quotePrefix="0" xfId="21">
      <alignment horizontal="general" vertical="center"/>
    </xf>
    <xf numFmtId="0" fontId="8" fillId="0" borderId="12" applyAlignment="1" pivotButton="0" quotePrefix="0" xfId="21">
      <alignment horizontal="general" vertical="center"/>
    </xf>
    <xf numFmtId="0" fontId="8" fillId="0" borderId="7" applyAlignment="1" pivotButton="0" quotePrefix="0" xfId="21">
      <alignment horizontal="left" vertical="center"/>
    </xf>
    <xf numFmtId="0" fontId="14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general" vertical="bottom"/>
    </xf>
    <xf numFmtId="49" fontId="8" fillId="0" borderId="0" applyAlignment="1" pivotButton="0" quotePrefix="0" xfId="21">
      <alignment horizontal="center" vertical="center"/>
    </xf>
    <xf numFmtId="0" fontId="13" fillId="0" borderId="0" applyAlignment="1" pivotButton="0" quotePrefix="0" xfId="21">
      <alignment horizontal="general" vertical="center"/>
    </xf>
    <xf numFmtId="0" fontId="8" fillId="0" borderId="6" applyAlignment="1" pivotButton="0" quotePrefix="0" xfId="21">
      <alignment horizontal="left" vertical="center"/>
    </xf>
    <xf numFmtId="168" fontId="8" fillId="0" borderId="7" applyAlignment="1" pivotButton="0" quotePrefix="0" xfId="21">
      <alignment horizontal="right" vertical="center"/>
    </xf>
    <xf numFmtId="168" fontId="8" fillId="0" borderId="7" applyAlignment="1" pivotButton="0" quotePrefix="0" xfId="21">
      <alignment horizontal="left" vertical="center"/>
    </xf>
    <xf numFmtId="167" fontId="8" fillId="0" borderId="7" applyAlignment="1" pivotButton="0" quotePrefix="0" xfId="21">
      <alignment horizontal="right" vertical="center"/>
    </xf>
    <xf numFmtId="0" fontId="16" fillId="0" borderId="12" applyAlignment="1" pivotButton="0" quotePrefix="0" xfId="21">
      <alignment horizontal="center" vertical="center"/>
    </xf>
    <xf numFmtId="0" fontId="8" fillId="0" borderId="7" applyAlignment="1" pivotButton="0" quotePrefix="0" xfId="21">
      <alignment horizontal="right" vertical="center"/>
    </xf>
    <xf numFmtId="0" fontId="0" fillId="0" borderId="0" pivotButton="0" quotePrefix="0" xfId="0"/>
    <xf numFmtId="0" fontId="5" fillId="0" borderId="9" applyAlignment="1" pivotButton="0" quotePrefix="0" xfId="0">
      <alignment horizontal="left" vertical="center"/>
    </xf>
    <xf numFmtId="164" fontId="5" fillId="0" borderId="0" applyAlignment="1" pivotButton="0" quotePrefix="0" xfId="0">
      <alignment horizontal="center" vertical="center"/>
    </xf>
    <xf numFmtId="164" fontId="17" fillId="0" borderId="0" applyAlignment="1" pivotButton="0" quotePrefix="0" xfId="0">
      <alignment horizontal="general" vertical="center"/>
    </xf>
    <xf numFmtId="164" fontId="17" fillId="0" borderId="0" applyAlignment="1" pivotButton="0" quotePrefix="0" xfId="0">
      <alignment horizontal="right" vertical="center"/>
    </xf>
    <xf numFmtId="169" fontId="18" fillId="0" borderId="0" applyAlignment="1" pivotButton="0" quotePrefix="0" xfId="0">
      <alignment horizontal="center" vertical="center"/>
    </xf>
    <xf numFmtId="0" fontId="17" fillId="4" borderId="0" applyAlignment="1" pivotButton="0" quotePrefix="0" xfId="0">
      <alignment horizontal="center" vertical="center" wrapText="1"/>
    </xf>
    <xf numFmtId="0" fontId="19" fillId="2" borderId="14" applyAlignment="1" pivotButton="0" quotePrefix="0" xfId="0">
      <alignment horizontal="center" vertical="center" wrapText="1"/>
    </xf>
    <xf numFmtId="0" fontId="19" fillId="2" borderId="15" applyAlignment="1" pivotButton="0" quotePrefix="0" xfId="0">
      <alignment horizontal="center" vertical="center" wrapText="1"/>
    </xf>
    <xf numFmtId="2" fontId="19" fillId="2" borderId="15" applyAlignment="1" pivotButton="0" quotePrefix="0" xfId="0">
      <alignment horizontal="center" vertical="center" wrapText="1"/>
    </xf>
    <xf numFmtId="170" fontId="19" fillId="2" borderId="15" applyAlignment="1" pivotButton="0" quotePrefix="0" xfId="0">
      <alignment horizontal="center" vertical="center" wrapText="1"/>
    </xf>
    <xf numFmtId="164" fontId="19" fillId="2" borderId="15" applyAlignment="1" pivotButton="0" quotePrefix="0" xfId="0">
      <alignment horizontal="center" vertical="center" wrapText="1"/>
    </xf>
    <xf numFmtId="164" fontId="19" fillId="3" borderId="15" applyAlignment="1" pivotButton="0" quotePrefix="0" xfId="0">
      <alignment horizontal="center" vertical="center" wrapText="1"/>
    </xf>
    <xf numFmtId="0" fontId="19" fillId="3" borderId="16" applyAlignment="1" pivotButton="0" quotePrefix="0" xfId="0">
      <alignment horizontal="center" vertical="center" wrapText="1"/>
    </xf>
    <xf numFmtId="0" fontId="17" fillId="4" borderId="0" applyAlignment="1" pivotButton="0" quotePrefix="0" xfId="0">
      <alignment horizontal="center" vertical="center"/>
    </xf>
    <xf numFmtId="0" fontId="16" fillId="0" borderId="17" applyAlignment="1" pivotButton="0" quotePrefix="0" xfId="0">
      <alignment horizontal="center" vertical="center"/>
    </xf>
    <xf numFmtId="0" fontId="16" fillId="0" borderId="18" applyAlignment="1" pivotButton="0" quotePrefix="0" xfId="0">
      <alignment horizontal="center" vertical="center" wrapText="1"/>
    </xf>
    <xf numFmtId="1" fontId="20" fillId="0" borderId="18" applyAlignment="1" pivotButton="0" quotePrefix="0" xfId="0">
      <alignment horizontal="center" vertical="center" shrinkToFit="1"/>
    </xf>
    <xf numFmtId="171" fontId="16" fillId="5" borderId="18" applyAlignment="1" pivotButton="0" quotePrefix="0" xfId="0">
      <alignment horizontal="center" vertical="center" wrapText="1"/>
    </xf>
    <xf numFmtId="171" fontId="5" fillId="5" borderId="18" applyAlignment="1" pivotButton="0" quotePrefix="0" xfId="0">
      <alignment horizontal="center" vertical="center"/>
    </xf>
    <xf numFmtId="172" fontId="5" fillId="0" borderId="18" applyAlignment="1" pivotButton="0" quotePrefix="0" xfId="0">
      <alignment horizontal="center" vertical="center" wrapText="1"/>
    </xf>
    <xf numFmtId="165" fontId="5" fillId="0" borderId="18" applyAlignment="1" pivotButton="0" quotePrefix="0" xfId="0">
      <alignment horizontal="center" vertical="center" wrapText="1"/>
    </xf>
    <xf numFmtId="173" fontId="16" fillId="0" borderId="18" applyAlignment="1" pivotButton="0" quotePrefix="0" xfId="0">
      <alignment horizontal="center" vertical="center"/>
    </xf>
    <xf numFmtId="174" fontId="16" fillId="0" borderId="18" applyAlignment="1" pivotButton="0" quotePrefix="0" xfId="0">
      <alignment horizontal="center" vertical="center"/>
    </xf>
    <xf numFmtId="175" fontId="5" fillId="0" borderId="18" applyAlignment="1" pivotButton="0" quotePrefix="0" xfId="0">
      <alignment horizontal="center" vertical="center"/>
    </xf>
    <xf numFmtId="175" fontId="5" fillId="0" borderId="19" applyAlignment="1" pivotButton="0" quotePrefix="0" xfId="0">
      <alignment horizontal="center" vertical="center"/>
    </xf>
    <xf numFmtId="4" fontId="17" fillId="4" borderId="0" applyAlignment="1" pivotButton="0" quotePrefix="0" xfId="0">
      <alignment horizontal="center" vertical="center"/>
    </xf>
    <xf numFmtId="0" fontId="16" fillId="0" borderId="14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 wrapText="1"/>
    </xf>
    <xf numFmtId="1" fontId="20" fillId="0" borderId="15" applyAlignment="1" pivotButton="0" quotePrefix="0" xfId="0">
      <alignment horizontal="center" vertical="center" shrinkToFit="1"/>
    </xf>
    <xf numFmtId="171" fontId="16" fillId="5" borderId="15" applyAlignment="1" pivotButton="0" quotePrefix="0" xfId="0">
      <alignment horizontal="center" vertical="center" wrapText="1"/>
    </xf>
    <xf numFmtId="175" fontId="17" fillId="4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right" vertical="center"/>
    </xf>
    <xf numFmtId="0" fontId="21" fillId="0" borderId="20" applyAlignment="1" pivotButton="0" quotePrefix="0" xfId="0">
      <alignment horizontal="left" vertical="center"/>
    </xf>
    <xf numFmtId="0" fontId="5" fillId="0" borderId="21" applyAlignment="1" pivotButton="0" quotePrefix="0" xfId="0">
      <alignment horizontal="center" vertical="center"/>
    </xf>
    <xf numFmtId="1" fontId="21" fillId="0" borderId="21" applyAlignment="1" pivotButton="0" quotePrefix="0" xfId="0">
      <alignment horizontal="center" vertical="center"/>
    </xf>
    <xf numFmtId="171" fontId="5" fillId="5" borderId="21" applyAlignment="1" pivotButton="0" quotePrefix="0" xfId="0">
      <alignment horizontal="center" vertical="center"/>
    </xf>
    <xf numFmtId="176" fontId="5" fillId="0" borderId="21" applyAlignment="1" pivotButton="0" quotePrefix="0" xfId="0">
      <alignment horizontal="center" vertical="center"/>
    </xf>
    <xf numFmtId="164" fontId="21" fillId="0" borderId="21" applyAlignment="1" pivotButton="0" quotePrefix="0" xfId="0">
      <alignment horizontal="center" vertical="center"/>
    </xf>
    <xf numFmtId="174" fontId="21" fillId="0" borderId="21" applyAlignment="1" pivotButton="0" quotePrefix="0" xfId="0">
      <alignment horizontal="center" vertical="center"/>
    </xf>
    <xf numFmtId="175" fontId="21" fillId="0" borderId="21" applyAlignment="1" pivotButton="0" quotePrefix="0" xfId="0">
      <alignment horizontal="center" vertical="center"/>
    </xf>
    <xf numFmtId="175" fontId="21" fillId="0" borderId="22" applyAlignment="1" pivotButton="0" quotePrefix="0" xfId="0">
      <alignment horizontal="center" vertical="center"/>
    </xf>
    <xf numFmtId="4" fontId="19" fillId="0" borderId="0" applyAlignment="1" pivotButton="0" quotePrefix="0" xfId="0">
      <alignment horizontal="center" vertical="center"/>
    </xf>
    <xf numFmtId="0" fontId="21" fillId="0" borderId="9" applyAlignment="1" pivotButton="0" quotePrefix="0" xfId="0">
      <alignment horizontal="left" vertical="center"/>
    </xf>
    <xf numFmtId="1" fontId="21" fillId="0" borderId="0" applyAlignment="1" pivotButton="0" quotePrefix="0" xfId="0">
      <alignment horizontal="center" vertical="center"/>
    </xf>
    <xf numFmtId="171" fontId="5" fillId="5" borderId="0" applyAlignment="1" pivotButton="0" quotePrefix="0" xfId="0">
      <alignment horizontal="center" vertical="center"/>
    </xf>
    <xf numFmtId="176" fontId="5" fillId="0" borderId="0" applyAlignment="1" pivotButton="0" quotePrefix="0" xfId="0">
      <alignment horizontal="center" vertical="center"/>
    </xf>
    <xf numFmtId="164" fontId="21" fillId="0" borderId="0" applyAlignment="1" pivotButton="0" quotePrefix="0" xfId="0">
      <alignment horizontal="center" vertical="center"/>
    </xf>
    <xf numFmtId="174" fontId="21" fillId="0" borderId="0" applyAlignment="1" pivotButton="0" quotePrefix="0" xfId="0">
      <alignment horizontal="center" vertical="center"/>
    </xf>
    <xf numFmtId="175" fontId="21" fillId="0" borderId="0" applyAlignment="1" pivotButton="0" quotePrefix="0" xfId="0">
      <alignment horizontal="center" vertical="center"/>
    </xf>
    <xf numFmtId="175" fontId="21" fillId="0" borderId="10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170" fontId="16" fillId="0" borderId="24" applyAlignment="1" pivotButton="0" quotePrefix="0" xfId="0">
      <alignment horizontal="center" vertical="center"/>
    </xf>
    <xf numFmtId="165" fontId="16" fillId="0" borderId="24" applyAlignment="1" pivotButton="0" quotePrefix="0" xfId="0">
      <alignment horizontal="center" vertical="center"/>
    </xf>
    <xf numFmtId="164" fontId="16" fillId="0" borderId="24" applyAlignment="1" pivotButton="0" quotePrefix="0" xfId="0">
      <alignment horizontal="center" vertical="center"/>
    </xf>
    <xf numFmtId="175" fontId="5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center" vertical="center"/>
    </xf>
    <xf numFmtId="175" fontId="21" fillId="0" borderId="24" applyAlignment="1" pivotButton="0" quotePrefix="0" xfId="0">
      <alignment horizontal="right" vertical="center"/>
    </xf>
    <xf numFmtId="175" fontId="5" fillId="0" borderId="25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bottom"/>
    </xf>
    <xf numFmtId="0" fontId="0" fillId="0" borderId="26" pivotButton="0" quotePrefix="0" xfId="0"/>
    <xf numFmtId="170" fontId="5" fillId="0" borderId="0" applyAlignment="1" pivotButton="0" quotePrefix="0" xfId="0">
      <alignment horizontal="general" vertical="center"/>
    </xf>
    <xf numFmtId="164" fontId="23" fillId="0" borderId="0" applyAlignment="1" pivotButton="0" quotePrefix="0" xfId="0">
      <alignment horizontal="general" vertical="center"/>
    </xf>
    <xf numFmtId="164" fontId="24" fillId="0" borderId="0" applyAlignment="1" pivotButton="0" quotePrefix="0" xfId="0">
      <alignment horizontal="right" vertical="center"/>
    </xf>
    <xf numFmtId="175" fontId="24" fillId="0" borderId="27" applyAlignment="1" pivotButton="0" quotePrefix="0" xfId="0">
      <alignment horizontal="center" vertical="center"/>
    </xf>
    <xf numFmtId="0" fontId="0" fillId="0" borderId="27" pivotButton="0" quotePrefix="0" xfId="0"/>
    <xf numFmtId="164" fontId="25" fillId="0" borderId="0" applyAlignment="1" pivotButton="0" quotePrefix="0" xfId="0">
      <alignment horizontal="general" vertical="center"/>
    </xf>
    <xf numFmtId="0" fontId="22" fillId="0" borderId="0" applyAlignment="1" pivotButton="0" quotePrefix="0" xfId="0">
      <alignment horizontal="center" vertical="bottom"/>
    </xf>
    <xf numFmtId="0" fontId="26" fillId="0" borderId="0" applyAlignment="1" pivotButton="0" quotePrefix="0" xfId="0">
      <alignment horizontal="center" vertical="bottom"/>
    </xf>
    <xf numFmtId="175" fontId="2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177" fontId="5" fillId="0" borderId="0" applyAlignment="1" pivotButton="0" quotePrefix="0" xfId="22">
      <alignment horizontal="general" vertical="center"/>
    </xf>
    <xf numFmtId="164" fontId="27" fillId="0" borderId="0" applyAlignment="1" pivotButton="0" quotePrefix="0" xfId="0">
      <alignment horizontal="right" vertical="center"/>
    </xf>
    <xf numFmtId="175" fontId="27" fillId="0" borderId="10" applyAlignment="1" pivotButton="0" quotePrefix="0" xfId="0">
      <alignment horizontal="center" vertical="center"/>
    </xf>
    <xf numFmtId="0" fontId="28" fillId="0" borderId="0" applyAlignment="1" pivotButton="0" quotePrefix="0" xfId="20">
      <alignment horizontal="general" vertical="center"/>
    </xf>
    <xf numFmtId="175" fontId="27" fillId="0" borderId="0" applyAlignment="1" pivotButton="0" quotePrefix="0" xfId="0">
      <alignment horizontal="general" vertical="center"/>
    </xf>
    <xf numFmtId="0" fontId="5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left" vertical="center"/>
    </xf>
    <xf numFmtId="0" fontId="8" fillId="0" borderId="0" applyAlignment="1" pivotButton="0" quotePrefix="0" xfId="0">
      <alignment horizontal="general" vertical="center"/>
    </xf>
    <xf numFmtId="17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6" fontId="9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general" vertical="center"/>
    </xf>
    <xf numFmtId="0" fontId="29" fillId="0" borderId="10" applyAlignment="1" pivotButton="0" quotePrefix="0" xfId="0">
      <alignment horizontal="general" vertical="center"/>
    </xf>
    <xf numFmtId="0" fontId="8" fillId="0" borderId="0" applyAlignment="1" pivotButton="0" quotePrefix="0" xfId="0">
      <alignment horizontal="right" vertical="center"/>
    </xf>
    <xf numFmtId="0" fontId="8" fillId="0" borderId="10" applyAlignment="1" pivotButton="0" quotePrefix="0" xfId="0">
      <alignment horizontal="general" vertical="center"/>
    </xf>
    <xf numFmtId="0" fontId="8" fillId="0" borderId="9" applyAlignment="1" pivotButton="0" quotePrefix="0" xfId="0">
      <alignment horizontal="general" vertical="center"/>
    </xf>
    <xf numFmtId="166" fontId="8" fillId="0" borderId="0" applyAlignment="1" pivotButton="0" quotePrefix="0" xfId="0">
      <alignment horizontal="left" vertical="center"/>
    </xf>
    <xf numFmtId="0" fontId="8" fillId="0" borderId="12" applyAlignment="1" pivotButton="0" quotePrefix="0" xfId="20">
      <alignment horizontal="center" vertical="center"/>
    </xf>
    <xf numFmtId="0" fontId="8" fillId="0" borderId="11" applyAlignment="1" pivotButton="0" quotePrefix="0" xfId="0">
      <alignment horizontal="general" vertical="center"/>
    </xf>
    <xf numFmtId="0" fontId="30" fillId="0" borderId="12" applyAlignment="1" pivotButton="0" quotePrefix="0" xfId="20">
      <alignment horizontal="general" vertical="center"/>
    </xf>
    <xf numFmtId="0" fontId="8" fillId="0" borderId="12" applyAlignment="1" pivotButton="0" quotePrefix="0" xfId="0">
      <alignment horizontal="general" vertical="center"/>
    </xf>
    <xf numFmtId="0" fontId="8" fillId="0" borderId="12" applyAlignment="1" pivotButton="0" quotePrefix="0" xfId="0">
      <alignment horizontal="right" vertical="center"/>
    </xf>
    <xf numFmtId="0" fontId="8" fillId="0" borderId="13" applyAlignment="1" pivotButton="0" quotePrefix="0" xfId="0">
      <alignment horizontal="general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표준 2 2" xfId="7"/>
    <cellStyle name="Excel Built-in Comma [0]" xfId="8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F49"/>
  <sheetViews>
    <sheetView showFormulas="0" showGridLines="0" showRowColHeaders="1" showZeros="1" rightToLeft="0" tabSelected="1" showOutlineSymbols="1" defaultGridColor="1" view="pageBreakPreview" topLeftCell="N18" colorId="64" zoomScale="100" zoomScaleNormal="100" zoomScalePageLayoutView="100" workbookViewId="0">
      <selection pane="topLeft" activeCell="AA15" activeCellId="0" sqref="AA15:AF45"/>
    </sheetView>
  </sheetViews>
  <sheetFormatPr baseColWidth="8" defaultColWidth="8.73046875" defaultRowHeight="13.5" customHeight="1" zeroHeight="0" outlineLevelRow="0"/>
  <cols>
    <col width="19.18" customWidth="1" style="141" min="1" max="1"/>
    <col width="11.82" customWidth="1" style="141" min="2" max="2"/>
    <col width="10.27" customWidth="1" style="141" min="3" max="3"/>
    <col width="17.45" customWidth="1" style="141" min="4" max="4"/>
    <col width="12" customWidth="1" style="141" min="5" max="5"/>
    <col width="10" customWidth="1" style="141" min="6" max="6"/>
    <col width="6.82" customWidth="1" style="141" min="7" max="7"/>
    <col width="8.539999999999999" customWidth="1" style="142" min="8" max="8"/>
    <col width="8.539999999999999" customWidth="1" style="143" min="9" max="10"/>
    <col width="8.539999999999999" customWidth="1" style="144" min="11" max="11"/>
    <col width="11.82" customWidth="1" style="144" min="12" max="12"/>
    <col width="8.539999999999999" customWidth="1" style="144" min="13" max="14"/>
    <col width="11.82" customWidth="1" style="145" min="15" max="15"/>
    <col width="9.18" customWidth="1" style="145" min="16" max="16"/>
    <col width="12.45" customWidth="1" style="146" min="17" max="19"/>
    <col width="8.449999999999999" customWidth="1" style="146" min="20" max="21"/>
    <col width="9.18" customWidth="1" style="146" min="22" max="22"/>
    <col width="10" customWidth="1" style="146" min="23" max="23"/>
    <col width="13.45" customWidth="1" style="147" min="24" max="24"/>
    <col width="14.54" customWidth="1" style="142" min="25" max="25"/>
    <col width="11.27" customWidth="1" style="142" min="26" max="27"/>
    <col width="8.73" customWidth="1" style="142" min="28" max="29"/>
    <col width="8.82" customWidth="1" style="142" min="30" max="30"/>
    <col width="8.73" customWidth="1" style="142" min="31" max="16384"/>
  </cols>
  <sheetData>
    <row r="1" ht="31.5" customFormat="1" customHeight="1" s="148">
      <c r="A1" s="149" t="inlineStr">
        <is>
          <t>PT. VERONIQUE INDONESIA</t>
        </is>
      </c>
      <c r="B1" s="150" t="n"/>
      <c r="C1" s="150" t="n"/>
      <c r="D1" s="150" t="n"/>
      <c r="E1" s="150" t="n"/>
      <c r="F1" s="150" t="n"/>
      <c r="G1" s="150" t="n"/>
      <c r="H1" s="150" t="n"/>
      <c r="I1" s="150" t="n"/>
      <c r="J1" s="150" t="n"/>
      <c r="K1" s="150" t="n"/>
      <c r="L1" s="150" t="n"/>
      <c r="M1" s="150" t="n"/>
      <c r="N1" s="150" t="n"/>
      <c r="O1" s="150" t="n"/>
      <c r="P1" s="150" t="n"/>
      <c r="Q1" s="150" t="n"/>
      <c r="R1" s="150" t="n"/>
      <c r="S1" s="150" t="n"/>
      <c r="T1" s="150" t="n"/>
      <c r="U1" s="150" t="n"/>
      <c r="V1" s="150" t="n"/>
      <c r="W1" s="150" t="n"/>
      <c r="X1" s="150" t="n"/>
      <c r="Y1" s="151" t="n"/>
    </row>
    <row r="2" ht="15" customFormat="1" customHeight="1" s="152">
      <c r="A2" s="153" t="inlineStr">
        <is>
          <t>Jl. Raya Purwonegoro, Rt. 007/003  Purwonegoro, Banjarnegara,  Jawa Tengah   Zip Code : 53472   INDONESIA</t>
        </is>
      </c>
      <c r="Y2" s="154" t="n"/>
    </row>
    <row r="3" ht="19.5" customFormat="1" customHeight="1" s="155">
      <c r="A3" s="156" t="inlineStr">
        <is>
          <t>PROFORMA INVOICE</t>
        </is>
      </c>
      <c r="Y3" s="154" t="n"/>
    </row>
    <row r="4" ht="12" customFormat="1" customHeight="1" s="157">
      <c r="A4" s="158" t="inlineStr">
        <is>
          <t>Seller:</t>
        </is>
      </c>
      <c r="B4" s="159" t="inlineStr">
        <is>
          <t>PT. VERONIQUE INDONESIA</t>
        </is>
      </c>
      <c r="C4" s="159" t="n"/>
      <c r="D4" s="159" t="n"/>
      <c r="E4" s="159" t="n"/>
      <c r="F4" s="160" t="n"/>
      <c r="G4" s="160" t="n"/>
      <c r="H4" s="160" t="n"/>
      <c r="I4" s="160" t="n"/>
      <c r="J4" s="160" t="n"/>
      <c r="K4" s="161" t="n"/>
      <c r="L4" s="162" t="inlineStr">
        <is>
          <t>Invoice No. &amp; Date :</t>
        </is>
      </c>
      <c r="M4" s="163" t="n"/>
      <c r="N4" s="163" t="n"/>
      <c r="O4" s="163" t="n"/>
      <c r="P4" s="163" t="n"/>
      <c r="Q4" s="163" t="n"/>
      <c r="R4" s="163" t="n"/>
      <c r="S4" s="163" t="n"/>
      <c r="T4" s="163" t="n"/>
      <c r="U4" s="163" t="n"/>
      <c r="V4" s="164" t="n"/>
      <c r="W4" s="163" t="n"/>
      <c r="X4" s="163" t="n"/>
      <c r="Y4" s="165" t="n"/>
      <c r="Z4" s="157" t="inlineStr">
        <is>
          <t>plating</t>
        </is>
      </c>
      <c r="AA4" s="157" t="n">
        <v>0.24</v>
      </c>
    </row>
    <row r="5" ht="12" customFormat="1" customHeight="1" s="157">
      <c r="A5" s="166" t="n">
        <v>20</v>
      </c>
      <c r="B5" s="167" t="inlineStr">
        <is>
          <t>Jl. Raya Purwonegoro, Rt. 007/003  Purwonegoro, Banjarnegara,</t>
        </is>
      </c>
      <c r="C5" s="167" t="n"/>
      <c r="D5" s="167" t="n"/>
      <c r="E5" s="167" t="n"/>
      <c r="F5" s="168" t="n"/>
      <c r="G5" s="168" t="n"/>
      <c r="H5" s="168" t="n"/>
      <c r="I5" s="168" t="n"/>
      <c r="J5" s="168" t="n"/>
      <c r="K5" s="169" t="n"/>
      <c r="L5" s="162" t="inlineStr">
        <is>
          <t>L/C No. &amp; Date :</t>
        </is>
      </c>
      <c r="M5" s="163" t="n"/>
      <c r="N5" s="163" t="n"/>
      <c r="O5" s="170" t="n"/>
      <c r="P5" s="170" t="n"/>
      <c r="Q5" s="163" t="n"/>
      <c r="R5" s="163" t="n"/>
      <c r="S5" s="163" t="n"/>
      <c r="T5" s="163" t="n"/>
      <c r="U5" s="163" t="n"/>
      <c r="V5" s="163" t="n"/>
      <c r="W5" s="163" t="n"/>
      <c r="X5" s="163" t="n"/>
      <c r="Y5" s="171" t="n"/>
    </row>
    <row r="6" ht="12" customFormat="1" customHeight="1" s="157">
      <c r="A6" s="166" t="n">
        <v>20</v>
      </c>
      <c r="B6" s="167" t="inlineStr">
        <is>
          <t>Jawa Tengah  Zip Code : 53472   INDONESIA</t>
        </is>
      </c>
      <c r="C6" s="167" t="n"/>
      <c r="D6" s="167" t="n"/>
      <c r="E6" s="167" t="n"/>
      <c r="F6" s="168" t="n"/>
      <c r="G6" s="168" t="n"/>
      <c r="H6" s="168" t="n"/>
      <c r="I6" s="168" t="n"/>
      <c r="J6" s="168" t="n"/>
      <c r="K6" s="169" t="n"/>
      <c r="L6" s="158" t="inlineStr">
        <is>
          <t>(Buyer : if then Consignee):</t>
        </is>
      </c>
      <c r="M6" s="172" t="n"/>
      <c r="N6" s="173" t="n"/>
      <c r="O6" s="172" t="n"/>
      <c r="P6" s="172" t="n"/>
      <c r="Q6" s="172" t="n"/>
      <c r="R6" s="172" t="n"/>
      <c r="S6" s="172" t="n"/>
      <c r="T6" s="172" t="n"/>
      <c r="U6" s="172" t="n"/>
      <c r="V6" s="173" t="n"/>
      <c r="W6" s="173" t="n"/>
      <c r="X6" s="173" t="n"/>
      <c r="Y6" s="161" t="n"/>
    </row>
    <row r="7" ht="12" customFormat="1" customHeight="1" s="157">
      <c r="A7" s="174" t="n">
        <v>20</v>
      </c>
      <c r="B7" s="175" t="inlineStr">
        <is>
          <t>Tel : 62-286-598-8594   Fax : 62-286-598-8650</t>
        </is>
      </c>
      <c r="C7" s="175" t="n"/>
      <c r="D7" s="175" t="n"/>
      <c r="E7" s="175" t="n"/>
      <c r="F7" s="176" t="n"/>
      <c r="G7" s="176" t="n"/>
      <c r="H7" s="176" t="n"/>
      <c r="I7" s="176" t="n"/>
      <c r="J7" s="176" t="n"/>
      <c r="K7" s="177" t="n"/>
      <c r="L7" s="174" t="n"/>
      <c r="M7" s="175" t="n"/>
      <c r="N7" s="178" t="n"/>
      <c r="O7" s="175" t="n"/>
      <c r="P7" s="175" t="n"/>
      <c r="Q7" s="175" t="n"/>
      <c r="R7" s="175" t="n"/>
      <c r="S7" s="175" t="n"/>
      <c r="T7" s="175" t="n"/>
      <c r="U7" s="175" t="n"/>
      <c r="V7" s="178" t="n"/>
      <c r="W7" s="178" t="n"/>
      <c r="X7" s="178" t="n"/>
      <c r="Y7" s="177" t="n"/>
    </row>
    <row r="8" ht="12" customFormat="1" customHeight="1" s="157">
      <c r="A8" s="158" t="inlineStr">
        <is>
          <t>Consignee:</t>
        </is>
      </c>
      <c r="B8" s="159" t="inlineStr">
        <is>
          <t>Shefi Diamonds</t>
        </is>
      </c>
      <c r="C8" s="159" t="n"/>
      <c r="D8" s="159" t="n"/>
      <c r="E8" s="159" t="n"/>
      <c r="F8" s="159" t="n"/>
      <c r="G8" s="159" t="n"/>
      <c r="H8" s="159" t="n"/>
      <c r="I8" s="159" t="n"/>
      <c r="J8" s="159" t="n"/>
      <c r="K8" s="161" t="n"/>
      <c r="L8" s="162" t="inlineStr">
        <is>
          <t xml:space="preserve">"GSP eligible Article" </t>
        </is>
      </c>
      <c r="M8" s="179" t="n"/>
      <c r="N8" s="163" t="n"/>
      <c r="O8" s="179" t="n"/>
      <c r="P8" s="179" t="n"/>
      <c r="Q8" s="179" t="n"/>
      <c r="R8" s="179" t="n"/>
      <c r="S8" s="179" t="n"/>
      <c r="T8" s="179" t="n"/>
      <c r="U8" s="179" t="n"/>
      <c r="V8" s="163" t="n"/>
      <c r="W8" s="163" t="n"/>
      <c r="X8" s="163" t="n"/>
      <c r="Y8" s="171" t="n"/>
    </row>
    <row r="9" ht="12" customFormat="1" customHeight="1" s="157">
      <c r="A9" s="166" t="n">
        <v>20</v>
      </c>
      <c r="B9" s="167" t="inlineStr">
        <is>
          <t>to Veronique Oro Corp.</t>
        </is>
      </c>
      <c r="C9" s="167" t="n"/>
      <c r="D9" s="167" t="n"/>
      <c r="E9" s="167" t="n"/>
      <c r="F9" s="167" t="n"/>
      <c r="G9" s="167" t="n"/>
      <c r="H9" s="167" t="n"/>
      <c r="I9" s="167" t="n"/>
      <c r="J9" s="167" t="n"/>
      <c r="K9" s="169" t="n"/>
      <c r="L9" s="172" t="inlineStr">
        <is>
          <t>Country of Origin :</t>
        </is>
      </c>
      <c r="M9" s="172" t="n"/>
      <c r="N9" s="173" t="n"/>
      <c r="O9" s="173" t="inlineStr">
        <is>
          <t>INDONESIA</t>
        </is>
      </c>
      <c r="P9" s="173" t="n"/>
      <c r="Q9" s="172" t="n"/>
      <c r="R9" s="172" t="n"/>
      <c r="S9" s="172" t="n"/>
      <c r="T9" s="172" t="n"/>
      <c r="U9" s="172" t="n"/>
      <c r="V9" s="173" t="n"/>
      <c r="W9" s="173" t="n"/>
      <c r="X9" s="173" t="n"/>
      <c r="Y9" s="161" t="n"/>
    </row>
    <row r="10" ht="12" customFormat="1" customHeight="1" s="157">
      <c r="A10" s="166" t="n">
        <v>20</v>
      </c>
      <c r="B10" s="167" t="n"/>
      <c r="C10" s="167" t="n"/>
      <c r="D10" s="167" t="n"/>
      <c r="E10" s="167" t="n"/>
      <c r="F10" s="167" t="n"/>
      <c r="G10" s="167" t="n"/>
      <c r="H10" s="167" t="n"/>
      <c r="I10" s="167" t="n"/>
      <c r="J10" s="167" t="n"/>
      <c r="K10" s="169" t="n"/>
      <c r="L10" s="157" t="inlineStr">
        <is>
          <t xml:space="preserve">B/L No. : </t>
        </is>
      </c>
      <c r="Q10" s="180" t="n"/>
      <c r="R10" s="180" t="n"/>
      <c r="S10" s="180" t="n"/>
      <c r="T10" s="180" t="n"/>
      <c r="U10" s="180" t="n"/>
      <c r="V10" s="181" t="n"/>
      <c r="W10" s="182" t="n"/>
      <c r="Y10" s="169" t="n"/>
    </row>
    <row r="11" ht="12" customFormat="1" customHeight="1" s="157">
      <c r="A11" s="174" t="n">
        <v>20</v>
      </c>
      <c r="B11" s="175" t="n"/>
      <c r="C11" s="175" t="n"/>
      <c r="D11" s="175" t="n"/>
      <c r="E11" s="175" t="n"/>
      <c r="F11" s="175" t="n"/>
      <c r="G11" s="175" t="n"/>
      <c r="H11" s="175" t="n"/>
      <c r="I11" s="175" t="n"/>
      <c r="J11" s="175" t="n"/>
      <c r="K11" s="177" t="n"/>
      <c r="L11" s="157" t="inlineStr">
        <is>
          <t xml:space="preserve">A/C No. : </t>
        </is>
      </c>
      <c r="O11" s="183" t="n"/>
      <c r="P11" s="183" t="n"/>
      <c r="V11" s="182" t="n"/>
      <c r="W11" s="182" t="n"/>
      <c r="Y11" s="169" t="n"/>
    </row>
    <row r="12" ht="12" customFormat="1" customHeight="1" s="157">
      <c r="A12" s="184" t="n">
        <v>20</v>
      </c>
      <c r="B12" s="185" t="inlineStr">
        <is>
          <t xml:space="preserve">Departure Date :     </t>
        </is>
      </c>
      <c r="C12" s="186" t="n"/>
      <c r="D12" s="186" t="n"/>
      <c r="E12" s="186" t="n"/>
      <c r="F12" s="186" t="n"/>
      <c r="G12" s="162" t="n"/>
      <c r="H12" s="187" t="inlineStr">
        <is>
          <t xml:space="preserve">From :      </t>
        </is>
      </c>
      <c r="I12" s="163" t="inlineStr">
        <is>
          <t>INDONESIA</t>
        </is>
      </c>
      <c r="J12" s="163" t="n"/>
      <c r="K12" s="171" t="n"/>
      <c r="L12" s="178" t="inlineStr">
        <is>
          <t xml:space="preserve">C/T No. : </t>
        </is>
      </c>
      <c r="M12" s="178" t="n"/>
      <c r="N12" s="178" t="n"/>
      <c r="O12" s="178" t="n"/>
      <c r="P12" s="178" t="n"/>
      <c r="Q12" s="178" t="n"/>
      <c r="R12" s="178" t="n"/>
      <c r="S12" s="178" t="n"/>
      <c r="T12" s="178" t="n"/>
      <c r="U12" s="178" t="n"/>
      <c r="V12" s="188" t="n"/>
      <c r="W12" s="188" t="n"/>
      <c r="X12" s="178" t="n"/>
      <c r="Y12" s="177" t="n"/>
    </row>
    <row r="13" ht="12" customFormat="1" customHeight="1" s="157">
      <c r="A13" s="162" t="n">
        <v>20</v>
      </c>
      <c r="B13" s="189" t="inlineStr">
        <is>
          <t xml:space="preserve">Vessel/Flight :     </t>
        </is>
      </c>
      <c r="C13" s="163" t="n"/>
      <c r="D13" s="163" t="n"/>
      <c r="E13" s="163" t="n"/>
      <c r="F13" s="163" t="n"/>
      <c r="G13" s="162" t="n"/>
      <c r="H13" s="189" t="inlineStr">
        <is>
          <t xml:space="preserve">To :      </t>
        </is>
      </c>
      <c r="I13" s="163" t="inlineStr">
        <is>
          <t>U.S.A</t>
        </is>
      </c>
      <c r="J13" s="163" t="n"/>
      <c r="K13" s="171" t="n"/>
      <c r="L13" s="162" t="inlineStr">
        <is>
          <t>Terms of  Payment:</t>
        </is>
      </c>
      <c r="M13" s="163" t="n"/>
      <c r="N13" s="163" t="n"/>
      <c r="O13" s="179" t="n"/>
      <c r="P13" s="179" t="n"/>
      <c r="Q13" s="179" t="n"/>
      <c r="R13" s="179" t="n"/>
      <c r="S13" s="179" t="n"/>
      <c r="T13" s="179" t="n"/>
      <c r="U13" s="179" t="n"/>
      <c r="V13" s="163" t="n"/>
      <c r="W13" s="163" t="n"/>
      <c r="X13" s="163" t="n"/>
      <c r="Y13" s="171" t="n"/>
      <c r="AA13" s="157" t="inlineStr">
        <is>
          <t>gold price</t>
        </is>
      </c>
      <c r="AB13" s="157" t="n">
        <v>72</v>
      </c>
    </row>
    <row r="14" ht="15.75" customHeight="1" s="190">
      <c r="A14" s="191" t="inlineStr">
        <is>
          <t>Buyer Dia</t>
        </is>
      </c>
      <c r="K14" s="192" t="n"/>
      <c r="L14" s="192" t="n"/>
      <c r="M14" s="192" t="n"/>
      <c r="N14" s="192" t="n"/>
      <c r="W14" s="193" t="n"/>
      <c r="X14" s="194" t="inlineStr">
        <is>
          <t>24th Apr London AM + 1%</t>
        </is>
      </c>
      <c r="Y14" s="195">
        <f>3331.05*1.01</f>
        <v/>
      </c>
      <c r="AA14" s="142" t="inlineStr">
        <is>
          <t>dia price</t>
        </is>
      </c>
      <c r="AB14" s="142" t="n">
        <v>167.18</v>
      </c>
    </row>
    <row r="15" ht="37.3" customFormat="1" customHeight="1" s="196">
      <c r="A15" s="197" t="inlineStr">
        <is>
          <t>PO#</t>
        </is>
      </c>
      <c r="B15" s="198" t="inlineStr">
        <is>
          <t>Item No.</t>
        </is>
      </c>
      <c r="C15" s="198" t="inlineStr">
        <is>
          <t>Buyer No.</t>
        </is>
      </c>
      <c r="D15" s="198" t="inlineStr">
        <is>
          <t>Buyer PO</t>
        </is>
      </c>
      <c r="E15" s="198" t="inlineStr">
        <is>
          <t>Cust. Ref No.</t>
        </is>
      </c>
      <c r="F15" s="198" t="inlineStr">
        <is>
          <t>Metal</t>
        </is>
      </c>
      <c r="G15" s="198" t="inlineStr">
        <is>
          <t>Q'ty</t>
        </is>
      </c>
      <c r="H15" s="199" t="inlineStr">
        <is>
          <t>Total w't</t>
        </is>
      </c>
      <c r="I15" s="199" t="inlineStr">
        <is>
          <t>Dia w't</t>
        </is>
      </c>
      <c r="J15" s="199" t="inlineStr">
        <is>
          <t>Wire w't</t>
        </is>
      </c>
      <c r="K15" s="200" t="inlineStr">
        <is>
          <t>Gold w't</t>
        </is>
      </c>
      <c r="L15" s="200" t="inlineStr">
        <is>
          <t>Stone</t>
        </is>
      </c>
      <c r="M15" s="200" t="inlineStr">
        <is>
          <t>Color</t>
        </is>
      </c>
      <c r="N15" s="200" t="inlineStr">
        <is>
          <t>Stone Q'ty</t>
        </is>
      </c>
      <c r="O15" s="201" t="inlineStr">
        <is>
          <t>Labor</t>
        </is>
      </c>
      <c r="P15" s="201" t="inlineStr">
        <is>
          <t>Dia Carat</t>
        </is>
      </c>
      <c r="Q15" s="202" t="inlineStr">
        <is>
          <t>Extra Cost</t>
        </is>
      </c>
      <c r="R15" s="202" t="inlineStr">
        <is>
          <t>Dia Packaging Cost</t>
        </is>
      </c>
      <c r="S15" s="202" t="inlineStr">
        <is>
          <t>Dia Handling Service Fee</t>
        </is>
      </c>
      <c r="T15" s="202" t="inlineStr">
        <is>
          <t>Wire
Cost</t>
        </is>
      </c>
      <c r="U15" s="202" t="inlineStr">
        <is>
          <t>Plating Cost</t>
        </is>
      </c>
      <c r="V15" s="202" t="inlineStr">
        <is>
          <t>Stone
Cost</t>
        </is>
      </c>
      <c r="W15" s="202" t="inlineStr">
        <is>
          <t>Setting
Cost</t>
        </is>
      </c>
      <c r="X15" s="203" t="inlineStr">
        <is>
          <t>Labor
Cost</t>
        </is>
      </c>
      <c r="Y15" s="203" t="inlineStr">
        <is>
          <t>Gold &amp; 5%
Cost</t>
        </is>
      </c>
      <c r="AA15" s="196" t="inlineStr">
        <is>
          <t>maklon</t>
        </is>
      </c>
      <c r="AB15" s="196" t="inlineStr">
        <is>
          <t>material cost</t>
        </is>
      </c>
      <c r="AC15" s="196" t="inlineStr">
        <is>
          <t>total</t>
        </is>
      </c>
      <c r="AD15" s="196" t="inlineStr">
        <is>
          <t>24K Payment</t>
        </is>
      </c>
      <c r="AE15" s="196" t="inlineStr">
        <is>
          <t>old labor</t>
        </is>
      </c>
      <c r="AF15" s="196" t="inlineStr">
        <is>
          <t>labor amount</t>
        </is>
      </c>
    </row>
    <row r="16" ht="25.35" customFormat="1" customHeight="1" s="204">
      <c r="A16" s="205" t="inlineStr">
        <is>
          <t>SH250404RB-14K</t>
        </is>
      </c>
      <c r="B16" s="206" t="inlineStr">
        <is>
          <t>K0038B114 OV 7"</t>
        </is>
      </c>
      <c r="C16" s="206" t="n"/>
      <c r="D16" s="206" t="inlineStr">
        <is>
          <t>850602EU2</t>
        </is>
      </c>
      <c r="E16" s="206" t="n"/>
      <c r="F16" s="206" t="inlineStr">
        <is>
          <t>14K WG</t>
        </is>
      </c>
      <c r="G16" s="207" t="n">
        <v>1</v>
      </c>
      <c r="H16" s="208" t="n">
        <v>7.21</v>
      </c>
      <c r="I16" s="208" t="n">
        <v>0.39</v>
      </c>
      <c r="J16" s="208" t="n">
        <v>0.33</v>
      </c>
      <c r="K16" s="209">
        <f>H16-I16-J16</f>
        <v/>
      </c>
      <c r="L16" s="210" t="n">
        <v>1.95</v>
      </c>
      <c r="M16" s="210" t="inlineStr">
        <is>
          <t>W</t>
        </is>
      </c>
      <c r="N16" s="211" t="n">
        <v>63</v>
      </c>
      <c r="O16" s="212" t="n">
        <v>10.5</v>
      </c>
      <c r="P16" s="213" t="n">
        <v>1.96</v>
      </c>
      <c r="Q16" s="214" t="n"/>
      <c r="R16" s="214" t="n"/>
      <c r="S16" s="214">
        <f>G16*0.025*N16</f>
        <v/>
      </c>
      <c r="T16" s="214">
        <f>G16*2.3</f>
        <v/>
      </c>
      <c r="U16" s="214">
        <f>IF(RIGHT(F16,2)="WG",K16*$AA$4,IF(OR(RIGHT(F16,3)="WRG",RIGHT(F16,3)="WYG",RIGHT(F16,3)="WYR"),K16*$AA$4+3*G16,0))</f>
        <v/>
      </c>
      <c r="V16" s="214" t="n"/>
      <c r="W16" s="214">
        <f>G16*N16*0.3</f>
        <v/>
      </c>
      <c r="X16" s="214">
        <f>K16*O16</f>
        <v/>
      </c>
      <c r="Y16" s="215">
        <f>$Y$14/31.1035*K16*IF(LEFT(F16,3)="10K",0.417*1.07,IF(LEFT(F16,3)="14K",0.585*1.05,IF(LEFT(F16,3)="18K",0.75*1.05,0)))</f>
        <v/>
      </c>
      <c r="Z16" s="204">
        <f>2*K16</f>
        <v/>
      </c>
      <c r="AA16" s="216" t="n">
        <v>79.49760000000001</v>
      </c>
      <c r="AB16" s="216" t="n">
        <v>614.69954</v>
      </c>
      <c r="AC16" s="216" t="n">
        <v>694.19714</v>
      </c>
      <c r="AD16" s="204" t="n">
        <v>3.9864825</v>
      </c>
      <c r="AF16" s="204" t="n">
        <v>68.145</v>
      </c>
    </row>
    <row r="17" ht="25.35" customFormat="1" customHeight="1" s="204">
      <c r="A17" s="217" t="n">
        <v>2</v>
      </c>
      <c r="B17" s="218" t="inlineStr">
        <is>
          <t>K0038B114 OV 7"</t>
        </is>
      </c>
      <c r="C17" s="218" t="n"/>
      <c r="D17" s="218" t="inlineStr">
        <is>
          <t>850602DU2</t>
        </is>
      </c>
      <c r="E17" s="218" t="n"/>
      <c r="F17" s="218" t="inlineStr">
        <is>
          <t>14K YG</t>
        </is>
      </c>
      <c r="G17" s="219" t="n">
        <v>1</v>
      </c>
      <c r="H17" s="208" t="n">
        <v>7.43</v>
      </c>
      <c r="I17" s="220" t="n">
        <v>0.39</v>
      </c>
      <c r="J17" s="220" t="n">
        <v>0.33</v>
      </c>
      <c r="K17" s="209">
        <f>H17-I17-J17</f>
        <v/>
      </c>
      <c r="L17" s="210" t="n">
        <v>1.95</v>
      </c>
      <c r="M17" s="210" t="inlineStr">
        <is>
          <t>W</t>
        </is>
      </c>
      <c r="N17" s="211" t="n">
        <v>63</v>
      </c>
      <c r="O17" s="212" t="n">
        <v>10.5</v>
      </c>
      <c r="P17" s="213" t="n">
        <v>1.945</v>
      </c>
      <c r="Q17" s="214" t="n"/>
      <c r="R17" s="214" t="n"/>
      <c r="S17" s="214">
        <f>G17*0.025*N17</f>
        <v/>
      </c>
      <c r="T17" s="214">
        <f>G17*2.3</f>
        <v/>
      </c>
      <c r="U17" s="214">
        <f>IF(RIGHT(F17,2)="WG",K17*$AA$4,IF(OR(RIGHT(F17,3)="WRG",RIGHT(F17,3)="WYG",RIGHT(F17,3)="WYR"),K17*$AA$4+3*G17,0))</f>
        <v/>
      </c>
      <c r="V17" s="214" t="n"/>
      <c r="W17" s="214">
        <f>G17*N17*0.3</f>
        <v/>
      </c>
      <c r="X17" s="214">
        <f>K17*O17</f>
        <v/>
      </c>
      <c r="Y17" s="215">
        <f>$Y$14/31.1035*K17*IF(LEFT(F17,3)="10K",0.417*1.07,IF(LEFT(F17,3)="14K",0.585*1.05,IF(LEFT(F17,3)="18K",0.75*1.05,0)))</f>
        <v/>
      </c>
      <c r="Z17" s="204">
        <f>2*K17</f>
        <v/>
      </c>
      <c r="AA17" s="216" t="n">
        <v>79.81</v>
      </c>
      <c r="AB17" s="216" t="n">
        <v>621.92156</v>
      </c>
      <c r="AC17" s="216" t="n">
        <v>701.7315599999999</v>
      </c>
      <c r="AD17" s="204" t="n">
        <v>4.1216175</v>
      </c>
      <c r="AF17" s="204" t="n">
        <v>70.455</v>
      </c>
    </row>
    <row r="18" ht="25.35" customFormat="1" customHeight="1" s="204">
      <c r="A18" s="217" t="n">
        <v>3</v>
      </c>
      <c r="B18" s="218" t="inlineStr">
        <is>
          <t>K0038B01 7"</t>
        </is>
      </c>
      <c r="C18" s="218" t="n"/>
      <c r="D18" s="218" t="inlineStr">
        <is>
          <t>850601EU2</t>
        </is>
      </c>
      <c r="E18" s="218" t="n"/>
      <c r="F18" s="206" t="inlineStr">
        <is>
          <t>14K WG</t>
        </is>
      </c>
      <c r="G18" s="219" t="n">
        <v>1</v>
      </c>
      <c r="H18" s="208" t="n">
        <v>6.39</v>
      </c>
      <c r="I18" s="220" t="n">
        <v>0.2</v>
      </c>
      <c r="J18" s="220" t="n">
        <v>0.33</v>
      </c>
      <c r="K18" s="209">
        <f>H18-I18-J18</f>
        <v/>
      </c>
      <c r="L18" s="210" t="n">
        <v>1.5</v>
      </c>
      <c r="M18" s="210" t="inlineStr">
        <is>
          <t>W</t>
        </is>
      </c>
      <c r="N18" s="211" t="n">
        <v>70</v>
      </c>
      <c r="O18" s="212" t="n">
        <v>10.5</v>
      </c>
      <c r="P18" s="213" t="n">
        <v>0.99</v>
      </c>
      <c r="Q18" s="214" t="n"/>
      <c r="R18" s="214" t="n"/>
      <c r="S18" s="214">
        <f>G18*0.025*N18</f>
        <v/>
      </c>
      <c r="T18" s="214">
        <f>G18*2.3</f>
        <v/>
      </c>
      <c r="U18" s="214">
        <f>IF(RIGHT(F18,2)="WG",K18*$AA$4,IF(OR(RIGHT(F18,3)="WRG",RIGHT(F18,3)="WYG",RIGHT(F18,3)="WYR"),K18*$AA$4+3*G18,0))</f>
        <v/>
      </c>
      <c r="V18" s="214" t="n"/>
      <c r="W18" s="214">
        <f>G18*N18*0.3</f>
        <v/>
      </c>
      <c r="X18" s="214">
        <f>K18*O18</f>
        <v/>
      </c>
      <c r="Y18" s="215">
        <f>$Y$14/31.1035*K18*IF(LEFT(F18,3)="10K",0.417*1.07,IF(LEFT(F18,3)="14K",0.585*1.05,IF(LEFT(F18,3)="18K",0.75*1.05,0)))</f>
        <v/>
      </c>
      <c r="Z18" s="204">
        <f>2*K18</f>
        <v/>
      </c>
      <c r="AA18" s="216" t="n">
        <v>76.2664</v>
      </c>
      <c r="AB18" s="216" t="n">
        <v>424.67256</v>
      </c>
      <c r="AC18" s="216" t="n">
        <v>500.93896</v>
      </c>
      <c r="AD18" s="204" t="n">
        <v>3.599505</v>
      </c>
      <c r="AF18" s="221" t="n">
        <v>61.53</v>
      </c>
    </row>
    <row r="19" ht="25.35" customFormat="1" customHeight="1" s="204">
      <c r="A19" s="217" t="n">
        <v>4</v>
      </c>
      <c r="B19" s="218" t="inlineStr">
        <is>
          <t>K0038B18 OV 7"</t>
        </is>
      </c>
      <c r="C19" s="218" t="n"/>
      <c r="D19" s="218" t="inlineStr">
        <is>
          <t>8506Y1DU2</t>
        </is>
      </c>
      <c r="E19" s="218" t="n"/>
      <c r="F19" s="218" t="inlineStr">
        <is>
          <t>14K YG</t>
        </is>
      </c>
      <c r="G19" s="219" t="n">
        <v>1</v>
      </c>
      <c r="H19" s="208" t="n">
        <v>5.83</v>
      </c>
      <c r="I19" s="220" t="n">
        <v>0.27</v>
      </c>
      <c r="J19" s="220" t="n">
        <v>0.33</v>
      </c>
      <c r="K19" s="209">
        <f>H19-I19-J19</f>
        <v/>
      </c>
      <c r="L19" s="210" t="n">
        <v>1.8</v>
      </c>
      <c r="M19" s="210" t="inlineStr">
        <is>
          <t>W</t>
        </is>
      </c>
      <c r="N19" s="211" t="n">
        <v>55</v>
      </c>
      <c r="O19" s="212" t="n">
        <v>10.5</v>
      </c>
      <c r="P19" s="213" t="n">
        <v>1.335</v>
      </c>
      <c r="Q19" s="214" t="n"/>
      <c r="R19" s="214" t="n"/>
      <c r="S19" s="214">
        <f>G19*0.025*N19</f>
        <v/>
      </c>
      <c r="T19" s="214">
        <f>G19*2.3</f>
        <v/>
      </c>
      <c r="U19" s="214">
        <f>IF(RIGHT(F19,2)="WG",K19*$AA$4,IF(OR(RIGHT(F19,3)="WRG",RIGHT(F19,3)="WYG",RIGHT(F19,3)="WYR"),K19*$AA$4+3*G19,0))</f>
        <v/>
      </c>
      <c r="V19" s="214" t="n"/>
      <c r="W19" s="214">
        <f>G19*N19*0.3</f>
        <v/>
      </c>
      <c r="X19" s="214">
        <f>K19*O19</f>
        <v/>
      </c>
      <c r="Y19" s="215">
        <f>$Y$14/31.1035*K19*IF(LEFT(F19,3)="10K",0.417*1.07,IF(LEFT(F19,3)="14K",0.585*1.05,IF(LEFT(F19,3)="18K",0.75*1.05,0)))</f>
        <v/>
      </c>
      <c r="Z19" s="204">
        <f>2*K19</f>
        <v/>
      </c>
      <c r="AA19" s="216" t="n">
        <v>64.63</v>
      </c>
      <c r="AB19" s="216" t="n">
        <v>454.48728</v>
      </c>
      <c r="AC19" s="216" t="n">
        <v>519.1172800000001</v>
      </c>
      <c r="AD19" s="204" t="n">
        <v>3.2125275</v>
      </c>
      <c r="AF19" s="221" t="n">
        <v>54.915</v>
      </c>
    </row>
    <row r="20" ht="25.35" customFormat="1" customHeight="1" s="204">
      <c r="A20" s="217" t="n">
        <v>5</v>
      </c>
      <c r="B20" s="218" t="inlineStr">
        <is>
          <t>K0038B18 OV 7"</t>
        </is>
      </c>
      <c r="C20" s="218" t="n"/>
      <c r="D20" s="218" t="inlineStr">
        <is>
          <t>8506Y1EU2</t>
        </is>
      </c>
      <c r="E20" s="218" t="n"/>
      <c r="F20" s="218" t="inlineStr">
        <is>
          <t>14K WG</t>
        </is>
      </c>
      <c r="G20" s="219" t="n">
        <v>1</v>
      </c>
      <c r="H20" s="208" t="n">
        <v>5.9</v>
      </c>
      <c r="I20" s="220" t="n">
        <v>0.28</v>
      </c>
      <c r="J20" s="220" t="n">
        <v>0.33</v>
      </c>
      <c r="K20" s="209">
        <f>H20-I20-J20</f>
        <v/>
      </c>
      <c r="L20" s="210" t="n">
        <v>1.8</v>
      </c>
      <c r="M20" s="210" t="inlineStr">
        <is>
          <t>W</t>
        </is>
      </c>
      <c r="N20" s="211" t="n">
        <v>55</v>
      </c>
      <c r="O20" s="212" t="n">
        <v>10.5</v>
      </c>
      <c r="P20" s="213" t="n">
        <v>1.4</v>
      </c>
      <c r="Q20" s="214" t="n"/>
      <c r="R20" s="214" t="n"/>
      <c r="S20" s="214">
        <f>G20*0.025*N20</f>
        <v/>
      </c>
      <c r="T20" s="214">
        <f>G20*2.3</f>
        <v/>
      </c>
      <c r="U20" s="214">
        <f>IF(RIGHT(F20,2)="WG",K20*$AA$4,IF(OR(RIGHT(F20,3)="WRG",RIGHT(F20,3)="WYG",RIGHT(F20,3)="WYR"),K20*$AA$4+3*G20,0))</f>
        <v/>
      </c>
      <c r="V20" s="214" t="n"/>
      <c r="W20" s="214">
        <f>G20*N20*0.3</f>
        <v/>
      </c>
      <c r="X20" s="214">
        <f>K20*O20</f>
        <v/>
      </c>
      <c r="Y20" s="215">
        <f>$Y$14/31.1035*K20*IF(LEFT(F20,3)="10K",0.417*1.07,IF(LEFT(F20,3)="14K",0.585*1.05,IF(LEFT(F20,3)="18K",0.75*1.05,0)))</f>
        <v/>
      </c>
      <c r="Z20" s="204">
        <f>2*K20</f>
        <v/>
      </c>
      <c r="AA20" s="216" t="n">
        <v>66.4096</v>
      </c>
      <c r="AB20" s="216" t="n">
        <v>468.00754</v>
      </c>
      <c r="AC20" s="216" t="n">
        <v>534.41714</v>
      </c>
      <c r="AD20" s="204" t="n">
        <v>3.2493825</v>
      </c>
      <c r="AF20" s="221" t="n">
        <v>55.545</v>
      </c>
    </row>
    <row r="21" ht="25.35" customFormat="1" customHeight="1" s="204">
      <c r="A21" s="205" t="n">
        <v>6</v>
      </c>
      <c r="B21" s="206" t="inlineStr">
        <is>
          <t>K0079B05 OV F 7"</t>
        </is>
      </c>
      <c r="C21" s="206" t="n"/>
      <c r="D21" s="206" t="inlineStr">
        <is>
          <t>850902EU2</t>
        </is>
      </c>
      <c r="E21" s="206" t="n"/>
      <c r="F21" s="218" t="inlineStr">
        <is>
          <t>14K WG</t>
        </is>
      </c>
      <c r="G21" s="207" t="n">
        <v>2</v>
      </c>
      <c r="H21" s="208" t="n">
        <v>17.72</v>
      </c>
      <c r="I21" s="208" t="n">
        <v>0.8</v>
      </c>
      <c r="J21" s="208" t="n">
        <v>0.66</v>
      </c>
      <c r="K21" s="209">
        <f>H21-I21-J21</f>
        <v/>
      </c>
      <c r="L21" s="210" t="n">
        <v>2.1</v>
      </c>
      <c r="M21" s="210" t="inlineStr">
        <is>
          <t>W</t>
        </is>
      </c>
      <c r="N21" s="211" t="n">
        <v>52</v>
      </c>
      <c r="O21" s="212" t="n">
        <v>10.5</v>
      </c>
      <c r="P21" s="213" t="n">
        <v>3.975</v>
      </c>
      <c r="Q21" s="214" t="n"/>
      <c r="R21" s="214" t="n"/>
      <c r="S21" s="214">
        <f>G21*0.025*N21</f>
        <v/>
      </c>
      <c r="T21" s="214">
        <f>G21*2.3</f>
        <v/>
      </c>
      <c r="U21" s="214">
        <f>IF(RIGHT(F21,2)="WG",K21*$AA$4,IF(OR(RIGHT(F21,3)="WRG",RIGHT(F21,3)="WYG",RIGHT(F21,3)="WYR"),K21*$AA$4+3*G21,0))</f>
        <v/>
      </c>
      <c r="V21" s="214" t="n"/>
      <c r="W21" s="214">
        <f>G21*N21*0.3</f>
        <v/>
      </c>
      <c r="X21" s="214">
        <f>K21*O21</f>
        <v/>
      </c>
      <c r="Y21" s="215">
        <f>$Y$14/31.1035*K21*IF(LEFT(F21,3)="10K",0.417*1.07,IF(LEFT(F21,3)="14K",0.585*1.05,IF(LEFT(F21,3)="18K",0.75*1.05,0)))</f>
        <v/>
      </c>
      <c r="Z21" s="204">
        <f>2*K21</f>
        <v/>
      </c>
      <c r="AA21" s="216" t="n">
        <v>180.5124</v>
      </c>
      <c r="AB21" s="216" t="n">
        <v>1383.65526</v>
      </c>
      <c r="AC21" s="216" t="n">
        <v>1564.16766</v>
      </c>
      <c r="AD21" s="204" t="n">
        <v>9.987705</v>
      </c>
      <c r="AF21" s="221" t="n">
        <v>170.73</v>
      </c>
    </row>
    <row r="22" ht="15.75" customFormat="1" customHeight="1" s="222">
      <c r="A22" s="223" t="inlineStr">
        <is>
          <t>SUBTOTAL</t>
        </is>
      </c>
      <c r="B22" s="224" t="n"/>
      <c r="C22" s="224" t="n"/>
      <c r="D22" s="224" t="n"/>
      <c r="E22" s="224" t="n"/>
      <c r="F22" s="224" t="n"/>
      <c r="G22" s="225">
        <f>SUM(G16:G21)</f>
        <v/>
      </c>
      <c r="H22" s="226" t="n"/>
      <c r="I22" s="226" t="n"/>
      <c r="J22" s="226" t="n"/>
      <c r="K22" s="226">
        <f>SUM(K16:K21)</f>
        <v/>
      </c>
      <c r="L22" s="227" t="n"/>
      <c r="M22" s="227" t="n"/>
      <c r="N22" s="227" t="n"/>
      <c r="O22" s="228" t="n"/>
      <c r="P22" s="229">
        <f>SUM(P16:P21)</f>
        <v/>
      </c>
      <c r="Q22" s="230">
        <f>SUM(Q16:Q21)</f>
        <v/>
      </c>
      <c r="R22" s="230">
        <f>SUM(R16:R21)</f>
        <v/>
      </c>
      <c r="S22" s="230">
        <f>SUM(S16:S21)</f>
        <v/>
      </c>
      <c r="T22" s="230">
        <f>SUM(T16:T21)</f>
        <v/>
      </c>
      <c r="U22" s="230">
        <f>SUM(U16:U21)</f>
        <v/>
      </c>
      <c r="V22" s="230">
        <f>SUM(V16:V21)</f>
        <v/>
      </c>
      <c r="W22" s="230">
        <f>SUM(W16:W21)</f>
        <v/>
      </c>
      <c r="X22" s="230">
        <f>SUM(X16:X21)</f>
        <v/>
      </c>
      <c r="Y22" s="231">
        <f>SUM(Y16:Y21)</f>
        <v/>
      </c>
      <c r="AA22" s="232" t="n"/>
      <c r="AB22" s="232" t="n"/>
      <c r="AC22" s="232" t="n"/>
      <c r="AD22" s="232" t="n"/>
      <c r="AF22" s="232" t="n"/>
    </row>
    <row r="23" ht="15.75" customHeight="1" s="190">
      <c r="A23" s="191" t="inlineStr">
        <is>
          <t>Mounting</t>
        </is>
      </c>
      <c r="K23" s="192" t="n"/>
      <c r="L23" s="192" t="n"/>
      <c r="M23" s="192" t="n"/>
      <c r="N23" s="192" t="n"/>
      <c r="W23" s="193" t="n"/>
      <c r="X23" s="194" t="inlineStr">
        <is>
          <t>24th Apr London AM + 1%</t>
        </is>
      </c>
      <c r="Y23" s="195">
        <f>3331.05*1.01</f>
        <v/>
      </c>
    </row>
    <row r="24" ht="37.3" customFormat="1" customHeight="1" s="196">
      <c r="A24" s="197" t="inlineStr">
        <is>
          <t>PO#</t>
        </is>
      </c>
      <c r="B24" s="198" t="inlineStr">
        <is>
          <t>Item No.</t>
        </is>
      </c>
      <c r="C24" s="198" t="inlineStr">
        <is>
          <t>Buyer No.</t>
        </is>
      </c>
      <c r="D24" s="198" t="inlineStr">
        <is>
          <t>Buyer PO</t>
        </is>
      </c>
      <c r="E24" s="198" t="inlineStr">
        <is>
          <t>Cust. Ref No.</t>
        </is>
      </c>
      <c r="F24" s="198" t="inlineStr">
        <is>
          <t>Metal</t>
        </is>
      </c>
      <c r="G24" s="198" t="inlineStr">
        <is>
          <t>Q'ty</t>
        </is>
      </c>
      <c r="H24" s="199" t="inlineStr">
        <is>
          <t>Total w't</t>
        </is>
      </c>
      <c r="I24" s="199" t="inlineStr">
        <is>
          <t>Dia w't</t>
        </is>
      </c>
      <c r="J24" s="199" t="inlineStr">
        <is>
          <t>Wire w't</t>
        </is>
      </c>
      <c r="K24" s="200" t="inlineStr">
        <is>
          <t>Gold w't</t>
        </is>
      </c>
      <c r="L24" s="200" t="inlineStr">
        <is>
          <t>Stone</t>
        </is>
      </c>
      <c r="M24" s="200" t="inlineStr">
        <is>
          <t>Color</t>
        </is>
      </c>
      <c r="N24" s="200" t="inlineStr">
        <is>
          <t>Stone Q'ty</t>
        </is>
      </c>
      <c r="O24" s="201" t="inlineStr">
        <is>
          <t>Labor</t>
        </is>
      </c>
      <c r="P24" s="201" t="inlineStr">
        <is>
          <t>Dia Carat</t>
        </is>
      </c>
      <c r="Q24" s="202" t="inlineStr">
        <is>
          <t>Extra Cost</t>
        </is>
      </c>
      <c r="R24" s="202" t="inlineStr">
        <is>
          <t>Dia Packaging Cost</t>
        </is>
      </c>
      <c r="S24" s="202" t="inlineStr">
        <is>
          <t>Dia Handling Service Fee</t>
        </is>
      </c>
      <c r="T24" s="202" t="inlineStr">
        <is>
          <t>Wire
Cost</t>
        </is>
      </c>
      <c r="U24" s="202" t="inlineStr">
        <is>
          <t>Plating Cost</t>
        </is>
      </c>
      <c r="V24" s="202" t="inlineStr">
        <is>
          <t>Stone
Cost</t>
        </is>
      </c>
      <c r="W24" s="202" t="inlineStr">
        <is>
          <t>Setting
Cost</t>
        </is>
      </c>
      <c r="X24" s="203" t="inlineStr">
        <is>
          <t>Labor
Cost</t>
        </is>
      </c>
      <c r="Y24" s="203" t="inlineStr">
        <is>
          <t>Gold &amp; 5%
Cost</t>
        </is>
      </c>
    </row>
    <row r="25" ht="25.35" customFormat="1" customHeight="1" s="204">
      <c r="A25" s="205" t="inlineStr">
        <is>
          <t>SH250404RM-14K</t>
        </is>
      </c>
      <c r="B25" s="206" t="inlineStr">
        <is>
          <t>K0038B114 OV 7"</t>
        </is>
      </c>
      <c r="C25" s="206" t="n"/>
      <c r="D25" s="206" t="inlineStr">
        <is>
          <t>850602EU2</t>
        </is>
      </c>
      <c r="E25" s="206" t="n"/>
      <c r="F25" s="206" t="inlineStr">
        <is>
          <t>14K WG</t>
        </is>
      </c>
      <c r="G25" s="207" t="n">
        <v>1</v>
      </c>
      <c r="H25" s="208" t="n">
        <v>6.62</v>
      </c>
      <c r="I25" s="208" t="n"/>
      <c r="J25" s="208" t="n">
        <v>0.33</v>
      </c>
      <c r="K25" s="209">
        <f>H25-I25-J25</f>
        <v/>
      </c>
      <c r="L25" s="210" t="n">
        <v>1.95</v>
      </c>
      <c r="M25" s="210" t="inlineStr">
        <is>
          <t>W</t>
        </is>
      </c>
      <c r="N25" s="211" t="n">
        <v>63</v>
      </c>
      <c r="O25" s="212" t="n">
        <v>10.5</v>
      </c>
      <c r="P25" s="213" t="n"/>
      <c r="Q25" s="214" t="n"/>
      <c r="R25" s="214" t="n"/>
      <c r="S25" s="214" t="n"/>
      <c r="T25" s="214">
        <f>G25*2.3</f>
        <v/>
      </c>
      <c r="U25" s="214" t="n"/>
      <c r="V25" s="214" t="n"/>
      <c r="W25" s="214" t="n"/>
      <c r="X25" s="214">
        <f>K25*O25</f>
        <v/>
      </c>
      <c r="Y25" s="215">
        <f>$Y$23/31.1035*K25*IF(LEFT(F25,3)="10K",0.417*1.07,IF(LEFT(F25,3)="14K",0.585*1.05,IF(LEFT(F25,3)="18K",0.75*1.05,0)))</f>
        <v/>
      </c>
      <c r="Z25" s="204">
        <f>2*K25</f>
        <v/>
      </c>
      <c r="AA25" s="216" t="n">
        <v>55.765</v>
      </c>
      <c r="AB25" s="216" t="n">
        <v>278.18154</v>
      </c>
      <c r="AC25" s="216" t="n">
        <v>333.94654</v>
      </c>
      <c r="AD25" s="204" t="n">
        <v>3.8636325</v>
      </c>
      <c r="AF25" s="204" t="n">
        <v>66.045</v>
      </c>
    </row>
    <row r="26" ht="25.35" customFormat="1" customHeight="1" s="204">
      <c r="A26" s="217" t="n">
        <v>2</v>
      </c>
      <c r="B26" s="218" t="inlineStr">
        <is>
          <t>K0038B114 OV 7"</t>
        </is>
      </c>
      <c r="C26" s="218" t="n"/>
      <c r="D26" s="218" t="inlineStr">
        <is>
          <t>850602DU2</t>
        </is>
      </c>
      <c r="E26" s="218" t="n"/>
      <c r="F26" s="218" t="inlineStr">
        <is>
          <t>14K YG</t>
        </is>
      </c>
      <c r="G26" s="219" t="n">
        <v>2</v>
      </c>
      <c r="H26" s="208" t="n">
        <v>14.5</v>
      </c>
      <c r="I26" s="220" t="n"/>
      <c r="J26" s="220" t="n">
        <v>0.66</v>
      </c>
      <c r="K26" s="209">
        <f>H26-I26-J26</f>
        <v/>
      </c>
      <c r="L26" s="210" t="n">
        <v>1.95</v>
      </c>
      <c r="M26" s="210" t="inlineStr">
        <is>
          <t>W</t>
        </is>
      </c>
      <c r="N26" s="211" t="n">
        <v>63</v>
      </c>
      <c r="O26" s="212" t="n">
        <v>10.5</v>
      </c>
      <c r="P26" s="213" t="n"/>
      <c r="Q26" s="214" t="n"/>
      <c r="R26" s="214" t="n"/>
      <c r="S26" s="214" t="n"/>
      <c r="T26" s="214">
        <f>G26*2.3</f>
        <v/>
      </c>
      <c r="U26" s="214" t="n"/>
      <c r="V26" s="214" t="n"/>
      <c r="W26" s="214" t="n"/>
      <c r="X26" s="214">
        <f>K26*O26</f>
        <v/>
      </c>
      <c r="Y26" s="215">
        <f>$Y$23/31.1035*K26*IF(LEFT(F26,3)="10K",0.417*1.07,IF(LEFT(F26,3)="14K",0.585*1.05,IF(LEFT(F26,3)="18K",0.75*1.05,0)))</f>
        <v/>
      </c>
      <c r="Z26" s="204">
        <f>2*K26</f>
        <v/>
      </c>
      <c r="AA26" s="216" t="n">
        <v>122.24</v>
      </c>
      <c r="AB26" s="216" t="n">
        <v>612.08784</v>
      </c>
      <c r="AC26" s="216" t="n">
        <v>734.32784</v>
      </c>
      <c r="AD26" s="204" t="n">
        <v>8.50122</v>
      </c>
      <c r="AF26" s="204" t="n">
        <v>145.32</v>
      </c>
    </row>
    <row r="27" ht="25.35" customFormat="1" customHeight="1" s="204">
      <c r="A27" s="217" t="n">
        <v>3</v>
      </c>
      <c r="B27" s="218" t="inlineStr">
        <is>
          <t>K0038B01 7"</t>
        </is>
      </c>
      <c r="C27" s="218" t="n"/>
      <c r="D27" s="218" t="inlineStr">
        <is>
          <t>850601EU2</t>
        </is>
      </c>
      <c r="E27" s="218" t="n"/>
      <c r="F27" s="206" t="inlineStr">
        <is>
          <t>14K WG</t>
        </is>
      </c>
      <c r="G27" s="219" t="n">
        <v>1</v>
      </c>
      <c r="H27" s="208" t="n">
        <v>6.08</v>
      </c>
      <c r="I27" s="220" t="n"/>
      <c r="J27" s="220" t="n">
        <v>0.33</v>
      </c>
      <c r="K27" s="209">
        <f>H27-I27-J27</f>
        <v/>
      </c>
      <c r="L27" s="210" t="n">
        <v>1.5</v>
      </c>
      <c r="M27" s="210" t="inlineStr">
        <is>
          <t>W</t>
        </is>
      </c>
      <c r="N27" s="211" t="n">
        <v>70</v>
      </c>
      <c r="O27" s="212" t="n">
        <v>10.5</v>
      </c>
      <c r="P27" s="213" t="n"/>
      <c r="Q27" s="214" t="n"/>
      <c r="R27" s="214" t="n"/>
      <c r="S27" s="214" t="n"/>
      <c r="T27" s="214">
        <f>G27*2.3</f>
        <v/>
      </c>
      <c r="U27" s="214" t="n"/>
      <c r="V27" s="214" t="n"/>
      <c r="W27" s="214" t="n"/>
      <c r="X27" s="214">
        <f>K27*O27</f>
        <v/>
      </c>
      <c r="Y27" s="215">
        <f>$Y$23/31.1035*K27*IF(LEFT(F27,3)="10K",0.417*1.07,IF(LEFT(F27,3)="14K",0.585*1.05,IF(LEFT(F27,3)="18K",0.75*1.05,0)))</f>
        <v/>
      </c>
      <c r="Z27" s="204">
        <f>2*K27</f>
        <v/>
      </c>
      <c r="AA27" s="216" t="n">
        <v>51.175</v>
      </c>
      <c r="AB27" s="216" t="n">
        <v>254.2995</v>
      </c>
      <c r="AC27" s="216" t="n">
        <v>305.4745</v>
      </c>
      <c r="AD27" s="204" t="n">
        <v>3.5319375</v>
      </c>
      <c r="AF27" s="221" t="n">
        <v>60.375</v>
      </c>
    </row>
    <row r="28" ht="25.35" customFormat="1" customHeight="1" s="204">
      <c r="A28" s="217" t="n">
        <v>4</v>
      </c>
      <c r="B28" s="218" t="inlineStr">
        <is>
          <t>K0038B18 OV 7"</t>
        </is>
      </c>
      <c r="C28" s="218" t="n"/>
      <c r="D28" s="218" t="inlineStr">
        <is>
          <t>8506Y1DU2</t>
        </is>
      </c>
      <c r="E28" s="218" t="n"/>
      <c r="F28" s="218" t="inlineStr">
        <is>
          <t>14K YG</t>
        </is>
      </c>
      <c r="G28" s="219" t="n">
        <v>2</v>
      </c>
      <c r="H28" s="208" t="n">
        <v>11.69</v>
      </c>
      <c r="I28" s="220" t="n"/>
      <c r="J28" s="220" t="n">
        <v>0.66</v>
      </c>
      <c r="K28" s="209">
        <f>H28-I28-J28</f>
        <v/>
      </c>
      <c r="L28" s="210" t="n">
        <v>1.8</v>
      </c>
      <c r="M28" s="210" t="inlineStr">
        <is>
          <t>W</t>
        </is>
      </c>
      <c r="N28" s="211" t="n">
        <v>55</v>
      </c>
      <c r="O28" s="212" t="n">
        <v>10.5</v>
      </c>
      <c r="P28" s="213" t="n"/>
      <c r="Q28" s="214" t="n"/>
      <c r="R28" s="214" t="n"/>
      <c r="S28" s="214" t="n"/>
      <c r="T28" s="214">
        <f>G28*2.3</f>
        <v/>
      </c>
      <c r="U28" s="214" t="n"/>
      <c r="V28" s="214" t="n"/>
      <c r="W28" s="214" t="n"/>
      <c r="X28" s="214">
        <f>K28*O28</f>
        <v/>
      </c>
      <c r="Y28" s="215">
        <f>$Y$23/31.1035*K28*IF(LEFT(F28,3)="10K",0.417*1.07,IF(LEFT(F28,3)="14K",0.585*1.05,IF(LEFT(F28,3)="18K",0.75*1.05,0)))</f>
        <v/>
      </c>
      <c r="Z28" s="204">
        <f>2*K28</f>
        <v/>
      </c>
      <c r="AA28" s="216" t="n">
        <v>98.355</v>
      </c>
      <c r="AB28" s="216" t="n">
        <v>487.81278</v>
      </c>
      <c r="AC28" s="216" t="n">
        <v>586.16778</v>
      </c>
      <c r="AD28" s="204" t="n">
        <v>6.7751775</v>
      </c>
      <c r="AF28" s="221" t="n">
        <v>115.815</v>
      </c>
    </row>
    <row r="29" ht="25.35" customFormat="1" customHeight="1" s="204">
      <c r="A29" s="217" t="n">
        <v>5</v>
      </c>
      <c r="B29" s="218" t="inlineStr">
        <is>
          <t>K0038B18 OV 7"</t>
        </is>
      </c>
      <c r="C29" s="218" t="n"/>
      <c r="D29" s="218" t="inlineStr">
        <is>
          <t>8506Y1EU2</t>
        </is>
      </c>
      <c r="E29" s="218" t="n"/>
      <c r="F29" s="218" t="inlineStr">
        <is>
          <t>14K WG</t>
        </is>
      </c>
      <c r="G29" s="219" t="n">
        <v>1</v>
      </c>
      <c r="H29" s="208" t="n">
        <v>5.99</v>
      </c>
      <c r="I29" s="220" t="n"/>
      <c r="J29" s="220" t="n">
        <v>0.33</v>
      </c>
      <c r="K29" s="209">
        <f>H29-I29-J29</f>
        <v/>
      </c>
      <c r="L29" s="210" t="n">
        <v>1.8</v>
      </c>
      <c r="M29" s="210" t="inlineStr">
        <is>
          <t>W</t>
        </is>
      </c>
      <c r="N29" s="211" t="n">
        <v>55</v>
      </c>
      <c r="O29" s="212" t="n">
        <v>10.5</v>
      </c>
      <c r="P29" s="213" t="n"/>
      <c r="Q29" s="214" t="n"/>
      <c r="R29" s="214" t="n"/>
      <c r="S29" s="214" t="n"/>
      <c r="T29" s="214">
        <f>G29*2.3</f>
        <v/>
      </c>
      <c r="U29" s="214" t="n"/>
      <c r="V29" s="214" t="n"/>
      <c r="W29" s="214" t="n"/>
      <c r="X29" s="214">
        <f>K29*O29</f>
        <v/>
      </c>
      <c r="Y29" s="215">
        <f>$Y$23/31.1035*K29*IF(LEFT(F29,3)="10K",0.417*1.07,IF(LEFT(F29,3)="14K",0.585*1.05,IF(LEFT(F29,3)="18K",0.75*1.05,0)))</f>
        <v/>
      </c>
      <c r="Z29" s="204">
        <f>2*K29</f>
        <v/>
      </c>
      <c r="AA29" s="216" t="n">
        <v>50.41</v>
      </c>
      <c r="AB29" s="216" t="n">
        <v>250.31916</v>
      </c>
      <c r="AC29" s="216" t="n">
        <v>300.72916</v>
      </c>
      <c r="AD29" s="204" t="n">
        <v>3.476655</v>
      </c>
      <c r="AF29" s="221" t="n">
        <v>59.43</v>
      </c>
    </row>
    <row r="30" ht="25.35" customFormat="1" customHeight="1" s="204">
      <c r="A30" s="205" t="n">
        <v>6</v>
      </c>
      <c r="B30" s="206" t="inlineStr">
        <is>
          <t>K0079B05 OV F 7"</t>
        </is>
      </c>
      <c r="C30" s="206" t="n"/>
      <c r="D30" s="206" t="inlineStr">
        <is>
          <t>850902EU2</t>
        </is>
      </c>
      <c r="E30" s="206" t="n"/>
      <c r="F30" s="218" t="inlineStr">
        <is>
          <t>14K WG</t>
        </is>
      </c>
      <c r="G30" s="207" t="n">
        <v>1</v>
      </c>
      <c r="H30" s="208" t="n">
        <v>8.869999999999999</v>
      </c>
      <c r="I30" s="208" t="n"/>
      <c r="J30" s="208" t="n">
        <v>0.33</v>
      </c>
      <c r="K30" s="209">
        <f>H30-I30-J30</f>
        <v/>
      </c>
      <c r="L30" s="210" t="n">
        <v>2.1</v>
      </c>
      <c r="M30" s="210" t="inlineStr">
        <is>
          <t>W</t>
        </is>
      </c>
      <c r="N30" s="211" t="n">
        <v>52</v>
      </c>
      <c r="O30" s="212" t="n">
        <v>10.5</v>
      </c>
      <c r="P30" s="213" t="n"/>
      <c r="Q30" s="214" t="n"/>
      <c r="R30" s="214" t="n"/>
      <c r="S30" s="214" t="n"/>
      <c r="T30" s="214">
        <f>G30*2.3</f>
        <v/>
      </c>
      <c r="U30" s="214" t="n"/>
      <c r="V30" s="214" t="n"/>
      <c r="W30" s="214" t="n"/>
      <c r="X30" s="214">
        <f>K30*O30</f>
        <v/>
      </c>
      <c r="Y30" s="215">
        <f>$Y$23/31.1035*K30*IF(LEFT(F30,3)="10K",0.417*1.07,IF(LEFT(F30,3)="14K",0.585*1.05,IF(LEFT(F30,3)="18K",0.75*1.05,0)))</f>
        <v/>
      </c>
      <c r="Z30" s="204">
        <f>2*K30</f>
        <v/>
      </c>
      <c r="AA30" s="216" t="n">
        <v>74.89</v>
      </c>
      <c r="AB30" s="216" t="n">
        <v>377.69004</v>
      </c>
      <c r="AC30" s="216" t="n">
        <v>452.58004</v>
      </c>
      <c r="AD30" s="204" t="n">
        <v>5.245695</v>
      </c>
      <c r="AF30" s="221" t="n">
        <v>89.67</v>
      </c>
    </row>
    <row r="31" ht="25.35" customFormat="1" customHeight="1" s="204">
      <c r="A31" s="217" t="n">
        <v>7</v>
      </c>
      <c r="B31" s="218" t="inlineStr">
        <is>
          <t>K0079B05 OV F 7"</t>
        </is>
      </c>
      <c r="C31" s="218" t="n"/>
      <c r="D31" s="218" t="inlineStr">
        <is>
          <t>850902DU2</t>
        </is>
      </c>
      <c r="E31" s="218" t="n"/>
      <c r="F31" s="218" t="inlineStr">
        <is>
          <t>14K YG</t>
        </is>
      </c>
      <c r="G31" s="219" t="n">
        <v>2</v>
      </c>
      <c r="H31" s="208" t="n">
        <v>17.41</v>
      </c>
      <c r="I31" s="220" t="n"/>
      <c r="J31" s="220" t="n">
        <v>0.66</v>
      </c>
      <c r="K31" s="209">
        <f>H31-I31-J31</f>
        <v/>
      </c>
      <c r="L31" s="210" t="n">
        <v>2.1</v>
      </c>
      <c r="M31" s="210" t="inlineStr">
        <is>
          <t>W</t>
        </is>
      </c>
      <c r="N31" s="211" t="n">
        <v>52</v>
      </c>
      <c r="O31" s="212" t="n">
        <v>10.5</v>
      </c>
      <c r="P31" s="213" t="n"/>
      <c r="Q31" s="214" t="n"/>
      <c r="R31" s="214" t="n"/>
      <c r="S31" s="214" t="n"/>
      <c r="T31" s="214">
        <f>G31*2.3</f>
        <v/>
      </c>
      <c r="U31" s="214" t="n"/>
      <c r="V31" s="214" t="n"/>
      <c r="W31" s="214" t="n"/>
      <c r="X31" s="214">
        <f>K31*O31</f>
        <v/>
      </c>
      <c r="Y31" s="215">
        <f>$Y$23/31.1035*K31*IF(LEFT(F31,3)="10K",0.417*1.07,IF(LEFT(F31,3)="14K",0.585*1.05,IF(LEFT(F31,3)="18K",0.75*1.05,0)))</f>
        <v/>
      </c>
      <c r="Z31" s="204">
        <f>2*K31</f>
        <v/>
      </c>
      <c r="AA31" s="216" t="n">
        <v>146.975</v>
      </c>
      <c r="AB31" s="216" t="n">
        <v>740.7855</v>
      </c>
      <c r="AC31" s="216" t="n">
        <v>887.7605</v>
      </c>
      <c r="AD31" s="204" t="n">
        <v>10.2886875</v>
      </c>
      <c r="AF31" s="221" t="n">
        <v>175.875</v>
      </c>
    </row>
    <row r="32" ht="25.35" customFormat="1" customHeight="1" s="204">
      <c r="A32" s="217" t="n">
        <v>8</v>
      </c>
      <c r="B32" s="218" t="inlineStr">
        <is>
          <t>K0079B01 OV F 7"</t>
        </is>
      </c>
      <c r="C32" s="218" t="n"/>
      <c r="D32" s="218" t="inlineStr">
        <is>
          <t>850901DU2</t>
        </is>
      </c>
      <c r="E32" s="218" t="n"/>
      <c r="F32" s="218" t="inlineStr">
        <is>
          <t>14K YG</t>
        </is>
      </c>
      <c r="G32" s="219" t="n">
        <v>2</v>
      </c>
      <c r="H32" s="208" t="n">
        <v>13.95</v>
      </c>
      <c r="I32" s="220" t="n"/>
      <c r="J32" s="220" t="n">
        <v>0.66</v>
      </c>
      <c r="K32" s="209">
        <f>H32-I32-J32</f>
        <v/>
      </c>
      <c r="L32" s="210" t="n">
        <v>1.5</v>
      </c>
      <c r="M32" s="210" t="inlineStr">
        <is>
          <t>W</t>
        </is>
      </c>
      <c r="N32" s="211" t="n">
        <v>66</v>
      </c>
      <c r="O32" s="212" t="n">
        <v>10.5</v>
      </c>
      <c r="P32" s="213" t="n"/>
      <c r="Q32" s="214" t="n"/>
      <c r="R32" s="214" t="n"/>
      <c r="S32" s="214" t="n"/>
      <c r="T32" s="214">
        <f>G32*2.3</f>
        <v/>
      </c>
      <c r="U32" s="214" t="n"/>
      <c r="V32" s="214" t="n"/>
      <c r="W32" s="214" t="n"/>
      <c r="X32" s="214">
        <f>K32*O32</f>
        <v/>
      </c>
      <c r="Y32" s="215">
        <f>$Y$23/31.1035*K32*IF(LEFT(F32,3)="10K",0.417*1.07,IF(LEFT(F32,3)="14K",0.585*1.05,IF(LEFT(F32,3)="18K",0.75*1.05,0)))</f>
        <v/>
      </c>
      <c r="Z32" s="204">
        <f>2*K32</f>
        <v/>
      </c>
      <c r="AA32" s="216" t="n">
        <v>117.565</v>
      </c>
      <c r="AB32" s="216" t="n">
        <v>587.76354</v>
      </c>
      <c r="AC32" s="216" t="n">
        <v>705.32854</v>
      </c>
      <c r="AD32" s="204" t="n">
        <v>8.163382500000001</v>
      </c>
      <c r="AF32" s="221" t="n">
        <v>139.545</v>
      </c>
    </row>
    <row r="33" ht="25.35" customFormat="1" customHeight="1" s="204">
      <c r="A33" s="217" t="n">
        <v>9</v>
      </c>
      <c r="B33" s="218" t="inlineStr">
        <is>
          <t>K0079B16 RD 7"</t>
        </is>
      </c>
      <c r="C33" s="218" t="n"/>
      <c r="D33" s="218" t="inlineStr">
        <is>
          <t>850901EU2</t>
        </is>
      </c>
      <c r="E33" s="218" t="n"/>
      <c r="F33" s="218" t="inlineStr">
        <is>
          <t>14K WG</t>
        </is>
      </c>
      <c r="G33" s="219" t="n">
        <v>2</v>
      </c>
      <c r="H33" s="208" t="n">
        <v>17.34</v>
      </c>
      <c r="I33" s="220" t="n"/>
      <c r="J33" s="220" t="n">
        <v>1</v>
      </c>
      <c r="K33" s="209">
        <f>H33-I33-J33</f>
        <v/>
      </c>
      <c r="L33" s="210" t="n">
        <v>1.5</v>
      </c>
      <c r="M33" s="210" t="inlineStr">
        <is>
          <t>W</t>
        </is>
      </c>
      <c r="N33" s="211" t="n">
        <v>67</v>
      </c>
      <c r="O33" s="212" t="n">
        <v>10.5</v>
      </c>
      <c r="P33" s="213" t="n"/>
      <c r="Q33" s="214" t="n"/>
      <c r="R33" s="214" t="n"/>
      <c r="S33" s="214" t="n"/>
      <c r="T33" s="214">
        <f>G33*2.3</f>
        <v/>
      </c>
      <c r="U33" s="214" t="n"/>
      <c r="V33" s="214" t="n"/>
      <c r="W33" s="214" t="n"/>
      <c r="X33" s="214">
        <f>K33*O33</f>
        <v/>
      </c>
      <c r="Y33" s="215">
        <f>$Y$23/31.1035*K33*IF(LEFT(F33,3)="10K",0.417*1.07,IF(LEFT(F33,3)="14K",0.585*1.05,IF(LEFT(F33,3)="18K",0.75*1.05,0)))</f>
        <v/>
      </c>
      <c r="Z33" s="204">
        <f>2*K33</f>
        <v/>
      </c>
      <c r="AA33" s="216" t="n">
        <v>143.49</v>
      </c>
      <c r="AB33" s="216" t="n">
        <v>722.65284</v>
      </c>
      <c r="AC33" s="216" t="n">
        <v>866.14284</v>
      </c>
      <c r="AD33" s="204" t="n">
        <v>10.036845</v>
      </c>
      <c r="AF33" s="221" t="n">
        <v>171.57</v>
      </c>
    </row>
    <row r="34" ht="15.75" customFormat="1" customHeight="1" s="222">
      <c r="A34" s="223" t="inlineStr">
        <is>
          <t>SUBTOTAL</t>
        </is>
      </c>
      <c r="B34" s="224" t="n"/>
      <c r="C34" s="224" t="n"/>
      <c r="D34" s="224" t="n"/>
      <c r="E34" s="224" t="n"/>
      <c r="F34" s="224" t="n"/>
      <c r="G34" s="225">
        <f>SUM(G25:G33)</f>
        <v/>
      </c>
      <c r="H34" s="226" t="n"/>
      <c r="I34" s="226" t="n"/>
      <c r="J34" s="226" t="n"/>
      <c r="K34" s="226">
        <f>SUM(K25:K33)</f>
        <v/>
      </c>
      <c r="L34" s="227" t="n"/>
      <c r="M34" s="227" t="n"/>
      <c r="N34" s="227" t="n"/>
      <c r="O34" s="228" t="n"/>
      <c r="P34" s="229">
        <f>SUM(P25:P33)</f>
        <v/>
      </c>
      <c r="Q34" s="230">
        <f>SUM(Q25:Q33)</f>
        <v/>
      </c>
      <c r="R34" s="230">
        <f>SUM(R25:R33)</f>
        <v/>
      </c>
      <c r="S34" s="230">
        <f>SUM(S25:S33)</f>
        <v/>
      </c>
      <c r="T34" s="230">
        <f>SUM(T25:T33)</f>
        <v/>
      </c>
      <c r="U34" s="230">
        <f>SUM(U25:U33)</f>
        <v/>
      </c>
      <c r="V34" s="230">
        <f>SUM(V25:V33)</f>
        <v/>
      </c>
      <c r="W34" s="230">
        <f>SUM(W25:W33)</f>
        <v/>
      </c>
      <c r="X34" s="230">
        <f>SUM(X25:X33)</f>
        <v/>
      </c>
      <c r="Y34" s="231">
        <f>SUM(Y25:Y33)</f>
        <v/>
      </c>
      <c r="AA34" s="232" t="n"/>
      <c r="AB34" s="232" t="n"/>
      <c r="AC34" s="232" t="n"/>
      <c r="AD34" s="232" t="n"/>
    </row>
    <row r="35" ht="15.75" customFormat="1" customHeight="1" s="222">
      <c r="A35" s="233" t="inlineStr">
        <is>
          <t>TOTAL</t>
        </is>
      </c>
      <c r="B35" s="141" t="n"/>
      <c r="C35" s="141" t="n"/>
      <c r="D35" s="141" t="n"/>
      <c r="E35" s="141" t="n"/>
      <c r="F35" s="141" t="n"/>
      <c r="G35" s="234">
        <f>SUM(G34,G22)</f>
        <v/>
      </c>
      <c r="H35" s="235" t="n"/>
      <c r="I35" s="235" t="n"/>
      <c r="J35" s="235" t="n"/>
      <c r="K35" s="235">
        <f>SUM(K34,K22)</f>
        <v/>
      </c>
      <c r="L35" s="236" t="n"/>
      <c r="M35" s="236" t="n"/>
      <c r="N35" s="236" t="n"/>
      <c r="O35" s="237" t="n"/>
      <c r="P35" s="238">
        <f>SUM(P34,P22)</f>
        <v/>
      </c>
      <c r="Q35" s="239">
        <f>SUM(Q34,Q22)</f>
        <v/>
      </c>
      <c r="R35" s="239">
        <f>SUM(R34,R22)</f>
        <v/>
      </c>
      <c r="S35" s="239">
        <f>SUM(S34,S22)</f>
        <v/>
      </c>
      <c r="T35" s="239">
        <f>SUM(T34,T22)</f>
        <v/>
      </c>
      <c r="U35" s="239">
        <f>SUM(U34,U22)</f>
        <v/>
      </c>
      <c r="V35" s="239">
        <f>SUM(V34,V22)</f>
        <v/>
      </c>
      <c r="W35" s="239">
        <f>SUM(W34,W22)</f>
        <v/>
      </c>
      <c r="X35" s="239">
        <f>SUM(X34,X22)</f>
        <v/>
      </c>
      <c r="Y35" s="240">
        <f>SUM(Y34,Y22)</f>
        <v/>
      </c>
      <c r="AA35" s="232" t="n">
        <v>1407.991</v>
      </c>
      <c r="AB35" s="232" t="n">
        <v>8279.036480000001</v>
      </c>
      <c r="AC35" s="232" t="n">
        <v>9687.027480000001</v>
      </c>
      <c r="AD35" s="232" t="n">
        <v>88.0404525</v>
      </c>
      <c r="AF35" s="232" t="n">
        <v>1504.965</v>
      </c>
    </row>
    <row r="36" ht="15.75" customFormat="1" customHeight="1" s="222">
      <c r="A36" s="241" t="n">
        <v>20</v>
      </c>
      <c r="B36" s="242" t="n"/>
      <c r="C36" s="242" t="n"/>
      <c r="D36" s="242" t="n"/>
      <c r="E36" s="242" t="n"/>
      <c r="F36" s="242" t="n"/>
      <c r="G36" s="242" t="n"/>
      <c r="H36" s="242" t="n"/>
      <c r="I36" s="242" t="n"/>
      <c r="J36" s="243" t="n"/>
      <c r="K36" s="244" t="n"/>
      <c r="L36" s="244" t="n"/>
      <c r="M36" s="244" t="n"/>
      <c r="N36" s="244" t="n"/>
      <c r="O36" s="245" t="n"/>
      <c r="P36" s="245" t="n"/>
      <c r="Q36" s="246" t="n"/>
      <c r="R36" s="246" t="n"/>
      <c r="S36" s="246" t="n"/>
      <c r="T36" s="246" t="n"/>
      <c r="U36" s="246" t="n"/>
      <c r="V36" s="247" t="n"/>
      <c r="W36" s="248" t="inlineStr">
        <is>
          <t>FREIGHT CHARGE</t>
        </is>
      </c>
      <c r="X36" s="247" t="n"/>
      <c r="Y36" s="249" t="n"/>
    </row>
    <row r="37" ht="17.35" customFormat="1" customHeight="1" s="222">
      <c r="A37" s="250" t="n">
        <v>20</v>
      </c>
      <c r="B37" s="251" t="n"/>
      <c r="C37" s="252" t="n"/>
      <c r="D37" s="252" t="n"/>
      <c r="E37" s="252" t="n"/>
      <c r="F37" s="252" t="n"/>
      <c r="G37" s="252" t="n"/>
      <c r="H37" s="252" t="n"/>
      <c r="I37" s="143" t="n"/>
      <c r="J37" s="253" t="n"/>
      <c r="K37" s="145" t="n"/>
      <c r="L37" s="145" t="n"/>
      <c r="M37" s="145" t="n"/>
      <c r="N37" s="145" t="n"/>
      <c r="O37" s="146" t="n"/>
      <c r="P37" s="146" t="n"/>
      <c r="Q37" s="254" t="n"/>
      <c r="R37" s="254" t="n"/>
      <c r="S37" s="254" t="n"/>
      <c r="T37" s="254" t="n"/>
      <c r="U37" s="254" t="n"/>
      <c r="W37" s="255" t="inlineStr">
        <is>
          <t>Total Amount</t>
        </is>
      </c>
      <c r="X37" s="256">
        <f>SUM(Q35:Y35)</f>
        <v/>
      </c>
      <c r="Y37" s="257" t="n"/>
    </row>
    <row r="38" ht="17.35" customFormat="1" customHeight="1" s="222">
      <c r="A38" s="258" t="inlineStr">
        <is>
          <t xml:space="preserve">All unpaid balance will be charged 1.5% per month. </t>
        </is>
      </c>
      <c r="B38" s="259" t="n"/>
      <c r="C38" s="259" t="n"/>
      <c r="D38" s="259" t="n"/>
      <c r="E38" s="259" t="n"/>
      <c r="F38" s="260" t="n"/>
      <c r="G38" s="260" t="n"/>
      <c r="H38" s="260" t="n"/>
      <c r="I38" s="143" t="n"/>
      <c r="J38" s="253" t="n"/>
      <c r="K38" s="145" t="n"/>
      <c r="L38" s="145" t="n"/>
      <c r="M38" s="145" t="n"/>
      <c r="N38" s="145" t="n"/>
      <c r="O38" s="146" t="n"/>
      <c r="P38" s="146" t="n"/>
      <c r="Q38" s="254" t="n"/>
      <c r="R38" s="254" t="n"/>
      <c r="S38" s="254" t="n"/>
      <c r="T38" s="254" t="n"/>
      <c r="U38" s="254" t="n"/>
      <c r="W38" s="255" t="inlineStr">
        <is>
          <t>Deposit</t>
        </is>
      </c>
      <c r="X38" s="261" t="n"/>
      <c r="Y38" s="154" t="n"/>
    </row>
    <row r="39" ht="15" customHeight="1" s="190">
      <c r="A39" s="250" t="n"/>
      <c r="B39" s="262" t="n"/>
      <c r="C39" s="262" t="n"/>
      <c r="D39" s="262" t="n"/>
      <c r="E39" s="262" t="n"/>
      <c r="G39" s="142" t="n"/>
      <c r="H39" s="143" t="n"/>
      <c r="J39" s="253" t="n"/>
      <c r="K39" s="145" t="n"/>
      <c r="L39" s="145" t="n"/>
      <c r="M39" s="145" t="n"/>
      <c r="N39" s="145" t="n"/>
      <c r="O39" s="146" t="n"/>
      <c r="P39" s="146" t="n"/>
      <c r="V39" s="142" t="n"/>
      <c r="W39" s="255" t="inlineStr">
        <is>
          <t>Balance</t>
        </is>
      </c>
      <c r="X39" s="261">
        <f>X37-X38</f>
        <v/>
      </c>
      <c r="Y39" s="154" t="n"/>
      <c r="AC39" s="263" t="n"/>
    </row>
    <row r="40" ht="19.5" customHeight="1" s="190">
      <c r="A40" s="191" t="n"/>
      <c r="G40" s="142" t="n"/>
      <c r="H40" s="143" t="n"/>
      <c r="J40" s="253" t="n"/>
      <c r="K40" s="145" t="n"/>
      <c r="L40" s="145" t="n"/>
      <c r="M40" s="145" t="n"/>
      <c r="N40" s="145" t="n"/>
      <c r="O40" s="146" t="n"/>
      <c r="P40" s="146" t="n"/>
      <c r="V40" s="264" t="n"/>
      <c r="W40" s="264" t="n"/>
      <c r="X40" s="265" t="n"/>
      <c r="Y40" s="154" t="n"/>
    </row>
    <row r="41" ht="22.5" customHeight="1" s="190">
      <c r="A41" s="191" t="n"/>
      <c r="B41" s="266" t="n"/>
      <c r="C41" s="266" t="n"/>
      <c r="D41" s="266" t="n"/>
      <c r="E41" s="266" t="n"/>
      <c r="G41" s="142" t="n"/>
      <c r="H41" s="143" t="n"/>
      <c r="J41" s="253" t="n"/>
      <c r="K41" s="145" t="n"/>
      <c r="L41" s="145" t="n"/>
      <c r="M41" s="145" t="n"/>
      <c r="N41" s="145" t="n"/>
      <c r="O41" s="146" t="n"/>
      <c r="P41" s="146" t="n"/>
      <c r="V41" s="264" t="n"/>
      <c r="W41" s="264" t="n"/>
      <c r="X41" s="267" t="n"/>
      <c r="Y41" s="268" t="n"/>
    </row>
    <row r="42" ht="15.75" customFormat="1" customHeight="1" s="142">
      <c r="A42" s="269" t="n"/>
      <c r="B42" s="266" t="n"/>
      <c r="C42" s="266" t="n"/>
      <c r="D42" s="266" t="n"/>
      <c r="E42" s="266" t="n"/>
      <c r="F42" s="270" t="n"/>
      <c r="G42" s="270" t="n"/>
      <c r="H42" s="270" t="n"/>
      <c r="I42" s="270" t="n"/>
      <c r="J42" s="271" t="n"/>
      <c r="K42" s="270" t="n"/>
      <c r="L42" s="270" t="n"/>
      <c r="M42" s="270" t="n"/>
      <c r="N42" s="270" t="n"/>
      <c r="O42" s="272" t="n"/>
      <c r="P42" s="272" t="n"/>
      <c r="Q42" s="272" t="n"/>
      <c r="R42" s="272" t="n"/>
      <c r="S42" s="272" t="n"/>
      <c r="T42" s="272" t="n"/>
      <c r="U42" s="272" t="n"/>
      <c r="W42" s="273" t="n"/>
      <c r="X42" s="274" t="n"/>
      <c r="Y42" s="275" t="n"/>
    </row>
    <row r="43" ht="15.75" customHeight="1" s="190">
      <c r="A43" s="269" t="n"/>
      <c r="B43" s="266" t="n"/>
      <c r="C43" s="266" t="n"/>
      <c r="D43" s="266" t="n"/>
      <c r="E43" s="266" t="n"/>
      <c r="F43" s="270" t="n"/>
      <c r="G43" s="270" t="n"/>
      <c r="H43" s="270" t="n"/>
      <c r="I43" s="270" t="n"/>
      <c r="J43" s="270" t="n"/>
      <c r="K43" s="270" t="n"/>
      <c r="L43" s="270" t="n"/>
      <c r="M43" s="270" t="n"/>
      <c r="N43" s="270" t="n"/>
      <c r="O43" s="272" t="n"/>
      <c r="P43" s="272" t="n"/>
      <c r="Q43" s="272" t="n"/>
      <c r="R43" s="272" t="n"/>
      <c r="S43" s="272" t="n"/>
      <c r="T43" s="272" t="n"/>
      <c r="U43" s="272" t="n"/>
      <c r="V43" s="276" t="n"/>
      <c r="W43" s="276" t="n"/>
      <c r="X43" s="270" t="n"/>
      <c r="Y43" s="277" t="n"/>
    </row>
    <row r="44" ht="13.5" customHeight="1" s="190">
      <c r="A44" s="278" t="n"/>
      <c r="B44" s="266" t="n"/>
      <c r="C44" s="266" t="n"/>
      <c r="D44" s="266" t="n"/>
      <c r="E44" s="266" t="n"/>
      <c r="F44" s="270" t="n"/>
      <c r="G44" s="270" t="n"/>
      <c r="H44" s="270" t="n"/>
      <c r="I44" s="270" t="n"/>
      <c r="J44" s="270" t="n"/>
      <c r="K44" s="270" t="n"/>
      <c r="L44" s="270" t="n"/>
      <c r="M44" s="270" t="n"/>
      <c r="N44" s="270" t="n"/>
      <c r="O44" s="270" t="n"/>
      <c r="P44" s="270" t="n"/>
      <c r="Q44" s="270" t="n"/>
      <c r="R44" s="270" t="n"/>
      <c r="S44" s="270" t="n"/>
      <c r="T44" s="270" t="n"/>
      <c r="U44" s="270" t="n"/>
      <c r="V44" s="279" t="inlineStr">
        <is>
          <t>SIGNED BY</t>
        </is>
      </c>
      <c r="W44" s="276" t="n"/>
      <c r="X44" s="280" t="inlineStr">
        <is>
          <t>PRESIDENT     J.E. PARK</t>
        </is>
      </c>
      <c r="Y44" s="277" t="n"/>
    </row>
    <row r="45" ht="12.75" customFormat="1" customHeight="1" s="270">
      <c r="A45" s="281" t="n"/>
      <c r="B45" s="282" t="n"/>
      <c r="C45" s="282" t="n"/>
      <c r="D45" s="282" t="n"/>
      <c r="E45" s="282" t="n"/>
      <c r="F45" s="283" t="n"/>
      <c r="G45" s="283" t="n"/>
      <c r="H45" s="283" t="n"/>
      <c r="I45" s="283" t="n"/>
      <c r="J45" s="283" t="n"/>
      <c r="K45" s="283" t="n"/>
      <c r="L45" s="283" t="n"/>
      <c r="M45" s="283" t="n"/>
      <c r="N45" s="283" t="n"/>
      <c r="O45" s="283" t="n"/>
      <c r="P45" s="283" t="n"/>
      <c r="Q45" s="283" t="n"/>
      <c r="R45" s="283" t="n"/>
      <c r="S45" s="283" t="n"/>
      <c r="T45" s="283" t="n"/>
      <c r="U45" s="283" t="n"/>
      <c r="V45" s="284" t="n"/>
      <c r="W45" s="284" t="n"/>
      <c r="X45" s="283" t="n"/>
      <c r="Y45" s="285" t="n"/>
    </row>
    <row r="46" ht="12.75" customFormat="1" customHeight="1" s="274">
      <c r="A46" s="141" t="n"/>
      <c r="B46" s="141" t="n"/>
      <c r="C46" s="141" t="n"/>
      <c r="D46" s="141" t="n"/>
      <c r="E46" s="141" t="n"/>
      <c r="F46" s="141" t="n"/>
      <c r="G46" s="141" t="n"/>
      <c r="H46" s="142" t="n"/>
      <c r="I46" s="143" t="n"/>
      <c r="J46" s="143" t="n"/>
      <c r="K46" s="144" t="n"/>
      <c r="L46" s="144" t="n"/>
      <c r="M46" s="144" t="n"/>
      <c r="N46" s="144" t="n"/>
      <c r="O46" s="145" t="n"/>
      <c r="P46" s="145" t="n"/>
      <c r="Q46" s="146" t="n"/>
      <c r="R46" s="146" t="n"/>
      <c r="S46" s="146" t="n"/>
      <c r="T46" s="146" t="n"/>
      <c r="U46" s="146" t="n"/>
      <c r="V46" s="146" t="n"/>
      <c r="W46" s="146" t="n"/>
      <c r="X46" s="147" t="n"/>
      <c r="Y46" s="142" t="n"/>
    </row>
    <row r="47" ht="12.75" customFormat="1" customHeight="1" s="270">
      <c r="A47" s="141" t="n"/>
      <c r="B47" s="141" t="n"/>
      <c r="C47" s="141" t="n"/>
      <c r="D47" s="141" t="n"/>
      <c r="E47" s="141" t="n"/>
      <c r="F47" s="141" t="n"/>
      <c r="G47" s="141" t="n"/>
      <c r="H47" s="142" t="n"/>
      <c r="I47" s="143" t="n"/>
      <c r="J47" s="143" t="n"/>
      <c r="K47" s="144" t="n"/>
      <c r="L47" s="144" t="n"/>
      <c r="M47" s="144" t="n"/>
      <c r="N47" s="144" t="n"/>
      <c r="O47" s="145" t="n"/>
      <c r="P47" s="145" t="n"/>
      <c r="Q47" s="146" t="n"/>
      <c r="R47" s="146" t="n"/>
      <c r="S47" s="146" t="n"/>
      <c r="T47" s="146" t="n"/>
      <c r="U47" s="146" t="n"/>
      <c r="V47" s="146" t="n"/>
      <c r="W47" s="146" t="n"/>
      <c r="X47" s="147" t="n"/>
      <c r="Y47" s="142" t="n"/>
    </row>
    <row r="48" ht="12.75" customFormat="1" customHeight="1" s="270">
      <c r="A48" s="141" t="n"/>
      <c r="B48" s="141" t="n"/>
      <c r="C48" s="141" t="n"/>
      <c r="D48" s="141" t="n"/>
      <c r="E48" s="141" t="n"/>
      <c r="F48" s="141" t="n"/>
      <c r="G48" s="141" t="n"/>
      <c r="H48" s="142" t="n"/>
      <c r="I48" s="143" t="n"/>
      <c r="J48" s="143" t="n"/>
      <c r="K48" s="144" t="n"/>
      <c r="L48" s="144" t="n"/>
      <c r="M48" s="144" t="n"/>
      <c r="N48" s="144" t="n"/>
      <c r="O48" s="145" t="n"/>
      <c r="P48" s="145" t="n"/>
      <c r="Q48" s="146" t="n"/>
      <c r="R48" s="146" t="n"/>
      <c r="S48" s="146" t="n"/>
      <c r="T48" s="146" t="n"/>
      <c r="U48" s="146" t="n"/>
      <c r="V48" s="146" t="n"/>
      <c r="W48" s="146" t="n"/>
      <c r="X48" s="147" t="n"/>
      <c r="Y48" s="142" t="n"/>
    </row>
    <row r="49" ht="12.75" customFormat="1" customHeight="1" s="270">
      <c r="A49" s="141" t="n"/>
      <c r="B49" s="141" t="n"/>
      <c r="C49" s="141" t="n"/>
      <c r="D49" s="141" t="n"/>
      <c r="E49" s="141" t="n"/>
      <c r="F49" s="141" t="n"/>
      <c r="G49" s="141" t="n"/>
      <c r="H49" s="142" t="n"/>
      <c r="I49" s="143" t="n"/>
      <c r="J49" s="143" t="n"/>
      <c r="K49" s="144" t="n"/>
      <c r="L49" s="144" t="n"/>
      <c r="M49" s="144" t="n"/>
      <c r="N49" s="144" t="n"/>
      <c r="O49" s="145" t="n"/>
      <c r="P49" s="145" t="n"/>
      <c r="Q49" s="146" t="n"/>
      <c r="R49" s="146" t="n"/>
      <c r="S49" s="146" t="n"/>
      <c r="T49" s="146" t="n"/>
      <c r="U49" s="146" t="n"/>
      <c r="V49" s="146" t="n"/>
      <c r="W49" s="146" t="n"/>
      <c r="X49" s="147" t="n"/>
      <c r="Y49" s="142" t="n"/>
    </row>
  </sheetData>
  <mergeCells count="8">
    <mergeCell ref="A2:Y2"/>
    <mergeCell ref="X39:Y39"/>
    <mergeCell ref="X40:Y40"/>
    <mergeCell ref="A1:Y1"/>
    <mergeCell ref="X37:Y37"/>
    <mergeCell ref="X38:Y38"/>
    <mergeCell ref="A3:Y3"/>
    <mergeCell ref="B37:H37"/>
  </mergeCells>
  <conditionalFormatting sqref="F25:F33">
    <cfRule type="containsText" rank="0" priority="2" equalAverage="0" operator="containsText" aboveAverage="0" dxfId="0" text="18K" percent="0" bottom="0">
      <formula>NOT(ISERROR(SEARCH("18K",F25)))</formula>
    </cfRule>
  </conditionalFormatting>
  <conditionalFormatting sqref="F16:F21">
    <cfRule type="containsText" rank="0" priority="3" equalAverage="0" operator="containsText" aboveAverage="0" dxfId="0" text="18K" percent="0" bottom="0">
      <formula>NOT(ISERROR(SEARCH("18K",F16)))</formula>
    </cfRule>
  </conditionalFormatting>
  <printOptions horizontalCentered="0" verticalCentered="0" headings="0" gridLines="0" gridLinesSet="1"/>
  <pageMargins left="0" right="0" top="0.196527777777778" bottom="0" header="0.511811023622047" footer="0.511811023622047"/>
  <pageSetup orientation="landscape" paperSize="9" scale="100" fitToHeight="0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hkjung</dc:creator>
  <dc:language xmlns:dc="http://purl.org/dc/elements/1.1/">en-US</dc:language>
  <dcterms:created xmlns:dcterms="http://purl.org/dc/terms/" xmlns:xsi="http://www.w3.org/2001/XMLSchema-instance" xsi:type="dcterms:W3CDTF">2018-02-12T04:12:08Z</dcterms:created>
  <dcterms:modified xmlns:dcterms="http://purl.org/dc/terms/" xmlns:xsi="http://www.w3.org/2001/XMLSchema-instance" xsi:type="dcterms:W3CDTF">2025-05-15T13:53:00Z</dcterms:modified>
  <cp:revision>1</cp:revision>
  <cp:lastPrinted>2018-08-29T01:12:30Z</cp:lastPrinted>
</cp:coreProperties>
</file>