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'PI'!$A$1:$Z$28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&quot;$ &quot;#,#00.00&quot; /oz&quot;"/>
    <numFmt numFmtId="170" formatCode="0.00&quot; gr&quot;"/>
    <numFmt numFmtId="171" formatCode="#,##0.00&quot; g&quot;"/>
    <numFmt numFmtId="172" formatCode="0.00&quot;mm&quot;"/>
    <numFmt numFmtId="173" formatCode="\$0.00&quot;/g&quot;"/>
    <numFmt numFmtId="174" formatCode="#,##0.000&quot; ct&quot;"/>
    <numFmt numFmtId="175" formatCode="\$#,##0.00"/>
    <numFmt numFmtId="176" formatCode="#,#00.00&quot; gr&quot;"/>
    <numFmt numFmtId="177" formatCode="_-* #,##0_-;\-* #,##0_-;_-* \-_-;_-@_-"/>
  </numFmts>
  <fonts count="3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b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6"/>
      <u val="single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theme="0" tint="-0.5"/>
      <sz val="10"/>
    </font>
  </fonts>
  <fills count="7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theme="2" tint="-0.1"/>
        <bgColor rgb="FFFFCC99"/>
      </patternFill>
    </fill>
    <fill>
      <patternFill patternType="solid">
        <fgColor theme="2" tint="-0.25"/>
        <bgColor rgb="FFDDD9C3"/>
      </patternFill>
    </fill>
  </fills>
  <borders count="28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thin"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/>
      <right style="thin"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 style="thin"/>
      <top style="hair"/>
      <bottom style="thick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27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 wrapText="1"/>
    </xf>
    <xf numFmtId="0" fontId="16" fillId="0" borderId="18" applyAlignment="1" pivotButton="0" quotePrefix="0" xfId="0">
      <alignment horizontal="center" vertical="center" wrapText="1"/>
    </xf>
    <xf numFmtId="1" fontId="20" fillId="0" borderId="15" applyAlignment="1" pivotButton="0" quotePrefix="0" xfId="0">
      <alignment horizontal="center" vertical="center" shrinkToFit="1"/>
    </xf>
    <xf numFmtId="171" fontId="16" fillId="0" borderId="18" applyAlignment="1" pivotButton="0" quotePrefix="0" xfId="0">
      <alignment horizontal="center" vertical="center" wrapText="1"/>
    </xf>
    <xf numFmtId="171" fontId="5" fillId="0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5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6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175" fontId="17" fillId="4" borderId="0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0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5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6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0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0" fillId="0" borderId="10" pivotButton="0" quotePrefix="0" xfId="0"/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 wrapText="1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 wrapText="1"/>
    </xf>
    <xf numFmtId="0" fontId="16" fillId="0" borderId="18" applyAlignment="1" pivotButton="0" quotePrefix="0" xfId="0">
      <alignment horizontal="center" vertical="center" wrapText="1"/>
    </xf>
    <xf numFmtId="1" fontId="20" fillId="0" borderId="15" applyAlignment="1" pivotButton="0" quotePrefix="0" xfId="0">
      <alignment horizontal="center" vertical="center" shrinkToFit="1"/>
    </xf>
    <xf numFmtId="171" fontId="16" fillId="0" borderId="18" applyAlignment="1" pivotButton="0" quotePrefix="0" xfId="0">
      <alignment horizontal="center" vertical="center" wrapText="1"/>
    </xf>
    <xf numFmtId="171" fontId="5" fillId="0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5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6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175" fontId="17" fillId="4" borderId="0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0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5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6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4" fontId="19" fillId="0" borderId="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0" fontId="0" fillId="0" borderId="26" pivotButton="0" quotePrefix="0" xfId="0"/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0" fontId="0" fillId="0" borderId="27" pivotButton="0" quotePrefix="0" xfId="0"/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0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1"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G32"/>
  <sheetViews>
    <sheetView showFormulas="0" showGridLines="0" showRowColHeaders="1" showZeros="1" rightToLeft="0" tabSelected="1" showOutlineSymbols="1" defaultGridColor="1" view="pageBreakPreview" topLeftCell="P10" colorId="64" zoomScale="100" zoomScaleNormal="100" zoomScalePageLayoutView="100" workbookViewId="0">
      <selection pane="topLeft" activeCell="AB15" activeCellId="0" sqref="AB15:AD17"/>
    </sheetView>
  </sheetViews>
  <sheetFormatPr baseColWidth="8" defaultColWidth="8.73046875" defaultRowHeight="13.5" customHeight="1" zeroHeight="0" outlineLevelRow="0"/>
  <cols>
    <col width="19.18" customWidth="1" style="135" min="1" max="1"/>
    <col width="12.45" customWidth="1" style="135" min="2" max="2"/>
    <col width="10.27" customWidth="1" style="135" min="3" max="3"/>
    <col width="17.45" customWidth="1" style="135" min="4" max="4"/>
    <col width="12" customWidth="1" style="135" min="5" max="5"/>
    <col width="10" customWidth="1" style="135" min="6" max="6"/>
    <col width="6.82" customWidth="1" style="135" min="7" max="7"/>
    <col width="8.539999999999999" customWidth="1" style="136" min="8" max="8"/>
    <col width="8.539999999999999" customWidth="1" style="137" min="9" max="10"/>
    <col width="8.539999999999999" customWidth="1" style="138" min="11" max="11"/>
    <col width="11.82" customWidth="1" style="138" min="12" max="12"/>
    <col width="8.539999999999999" customWidth="1" style="138" min="13" max="14"/>
    <col width="11.82" customWidth="1" style="139" min="15" max="15"/>
    <col width="9.18" customWidth="1" style="139" min="16" max="16"/>
    <col width="12.45" customWidth="1" style="140" min="17" max="19"/>
    <col width="8.449999999999999" customWidth="1" style="140" min="20" max="21"/>
    <col width="9.18" customWidth="1" style="140" min="22" max="22"/>
    <col width="10" customWidth="1" style="140" min="23" max="23"/>
    <col width="13.45" customWidth="1" style="141" min="24" max="25"/>
    <col width="14.54" customWidth="1" style="136" min="26" max="26"/>
    <col width="11.27" customWidth="1" style="136" min="27" max="28"/>
    <col width="8.73" customWidth="1" style="136" min="29" max="30"/>
    <col width="8.82" customWidth="1" style="136" min="31" max="31"/>
    <col width="8.73" customWidth="1" style="136" min="32" max="16384"/>
  </cols>
  <sheetData>
    <row r="1" ht="31.5" customFormat="1" customHeight="1" s="142">
      <c r="A1" s="143" t="inlineStr">
        <is>
          <t>PT. VERONIQUE INDONESIA</t>
        </is>
      </c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44" t="n"/>
      <c r="M1" s="144" t="n"/>
      <c r="N1" s="144" t="n"/>
      <c r="O1" s="144" t="n"/>
      <c r="P1" s="144" t="n"/>
      <c r="Q1" s="144" t="n"/>
      <c r="R1" s="144" t="n"/>
      <c r="S1" s="144" t="n"/>
      <c r="T1" s="144" t="n"/>
      <c r="U1" s="144" t="n"/>
      <c r="V1" s="144" t="n"/>
      <c r="W1" s="144" t="n"/>
      <c r="X1" s="144" t="n"/>
      <c r="Y1" s="144" t="n"/>
      <c r="Z1" s="145" t="n"/>
    </row>
    <row r="2" ht="15" customFormat="1" customHeight="1" s="146">
      <c r="A2" s="147" t="inlineStr">
        <is>
          <t>Jl. Raya Purwonegoro, Rt. 007/003  Purwonegoro, Banjarnegara,  Jawa Tengah   Zip Code : 53472   INDONESIA</t>
        </is>
      </c>
      <c r="Z2" s="148" t="n"/>
    </row>
    <row r="3" ht="19.5" customFormat="1" customHeight="1" s="149">
      <c r="A3" s="150" t="inlineStr">
        <is>
          <t>PROFORMA INVOICE</t>
        </is>
      </c>
      <c r="Z3" s="148" t="n"/>
    </row>
    <row r="4" ht="12" customFormat="1" customHeight="1" s="151">
      <c r="A4" s="152" t="inlineStr">
        <is>
          <t>Seller:</t>
        </is>
      </c>
      <c r="B4" s="153" t="inlineStr">
        <is>
          <t>PT. VERONIQUE INDONESIA</t>
        </is>
      </c>
      <c r="C4" s="153" t="n"/>
      <c r="D4" s="153" t="n"/>
      <c r="E4" s="153" t="n"/>
      <c r="F4" s="154" t="n"/>
      <c r="G4" s="154" t="n"/>
      <c r="H4" s="154" t="n"/>
      <c r="I4" s="154" t="n"/>
      <c r="J4" s="154" t="n"/>
      <c r="K4" s="155" t="n"/>
      <c r="L4" s="156" t="inlineStr">
        <is>
          <t>Invoice No. &amp; Date :</t>
        </is>
      </c>
      <c r="M4" s="157" t="n"/>
      <c r="N4" s="157" t="n"/>
      <c r="O4" s="157" t="inlineStr">
        <is>
          <t>PI SPXDM250507</t>
        </is>
      </c>
      <c r="P4" s="157" t="n"/>
      <c r="Q4" s="157" t="n"/>
      <c r="R4" s="157" t="n"/>
      <c r="S4" s="157" t="n"/>
      <c r="T4" s="157" t="n"/>
      <c r="U4" s="157" t="n"/>
      <c r="V4" s="158" t="n"/>
      <c r="W4" s="157" t="n"/>
      <c r="X4" s="157" t="n"/>
      <c r="Y4" s="157" t="n"/>
      <c r="Z4" s="159" t="n">
        <v>45784</v>
      </c>
      <c r="AA4" s="151" t="inlineStr">
        <is>
          <t>plating</t>
        </is>
      </c>
      <c r="AB4" s="151" t="n">
        <v>0.24</v>
      </c>
    </row>
    <row r="5" ht="12" customFormat="1" customHeight="1" s="151">
      <c r="A5" s="160" t="n">
        <v>20</v>
      </c>
      <c r="B5" s="161" t="inlineStr">
        <is>
          <t>Jl. Raya Purwonegoro, Rt. 007/003  Purwonegoro, Banjarnegara,</t>
        </is>
      </c>
      <c r="C5" s="161" t="n"/>
      <c r="D5" s="161" t="n"/>
      <c r="E5" s="161" t="n"/>
      <c r="F5" s="162" t="n"/>
      <c r="G5" s="162" t="n"/>
      <c r="H5" s="162" t="n"/>
      <c r="I5" s="162" t="n"/>
      <c r="J5" s="162" t="n"/>
      <c r="K5" s="163" t="n"/>
      <c r="L5" s="156" t="inlineStr">
        <is>
          <t>L/C No. &amp; Date :</t>
        </is>
      </c>
      <c r="M5" s="157" t="n"/>
      <c r="N5" s="157" t="n"/>
      <c r="O5" s="164" t="n"/>
      <c r="P5" s="164" t="n"/>
      <c r="Q5" s="157" t="n"/>
      <c r="R5" s="157" t="n"/>
      <c r="S5" s="157" t="n"/>
      <c r="T5" s="157" t="n"/>
      <c r="U5" s="157" t="n"/>
      <c r="V5" s="157" t="n"/>
      <c r="W5" s="157" t="n"/>
      <c r="X5" s="157" t="n"/>
      <c r="Y5" s="157" t="n"/>
      <c r="Z5" s="165" t="n"/>
    </row>
    <row r="6" ht="12" customFormat="1" customHeight="1" s="151">
      <c r="A6" s="160" t="n">
        <v>20</v>
      </c>
      <c r="B6" s="161" t="inlineStr">
        <is>
          <t>Jawa Tengah  Zip Code : 53472   INDONESIA</t>
        </is>
      </c>
      <c r="C6" s="161" t="n"/>
      <c r="D6" s="161" t="n"/>
      <c r="E6" s="161" t="n"/>
      <c r="F6" s="162" t="n"/>
      <c r="G6" s="162" t="n"/>
      <c r="H6" s="162" t="n"/>
      <c r="I6" s="162" t="n"/>
      <c r="J6" s="162" t="n"/>
      <c r="K6" s="163" t="n"/>
      <c r="L6" s="152" t="inlineStr">
        <is>
          <t>(Buyer : if then Consignee):</t>
        </is>
      </c>
      <c r="M6" s="166" t="n"/>
      <c r="N6" s="167" t="n"/>
      <c r="O6" s="166" t="n"/>
      <c r="P6" s="166" t="n"/>
      <c r="Q6" s="166" t="n"/>
      <c r="R6" s="166" t="n"/>
      <c r="S6" s="166" t="n"/>
      <c r="T6" s="166" t="n"/>
      <c r="U6" s="166" t="n"/>
      <c r="V6" s="167" t="n"/>
      <c r="W6" s="167" t="n"/>
      <c r="X6" s="167" t="n"/>
      <c r="Y6" s="167" t="n"/>
      <c r="Z6" s="155" t="n"/>
    </row>
    <row r="7" ht="12" customFormat="1" customHeight="1" s="151">
      <c r="A7" s="168" t="n">
        <v>20</v>
      </c>
      <c r="B7" s="169" t="inlineStr">
        <is>
          <t>Tel : 62-286-598-8594   Fax : 62-286-598-8650</t>
        </is>
      </c>
      <c r="C7" s="169" t="n"/>
      <c r="D7" s="169" t="n"/>
      <c r="E7" s="169" t="n"/>
      <c r="F7" s="170" t="n"/>
      <c r="G7" s="170" t="n"/>
      <c r="H7" s="170" t="n"/>
      <c r="I7" s="170" t="n"/>
      <c r="J7" s="170" t="n"/>
      <c r="K7" s="171" t="n"/>
      <c r="L7" s="168" t="n"/>
      <c r="M7" s="169" t="n"/>
      <c r="N7" s="172" t="n"/>
      <c r="O7" s="169" t="n"/>
      <c r="P7" s="169" t="n"/>
      <c r="Q7" s="169" t="n"/>
      <c r="R7" s="169" t="n"/>
      <c r="S7" s="169" t="n"/>
      <c r="T7" s="169" t="n"/>
      <c r="U7" s="169" t="n"/>
      <c r="V7" s="172" t="n"/>
      <c r="W7" s="172" t="n"/>
      <c r="X7" s="172" t="n"/>
      <c r="Y7" s="172" t="n"/>
      <c r="Z7" s="171" t="n"/>
    </row>
    <row r="8" ht="12" customFormat="1" customHeight="1" s="151">
      <c r="A8" s="152" t="inlineStr">
        <is>
          <t>Consignee:</t>
        </is>
      </c>
      <c r="B8" s="153" t="inlineStr">
        <is>
          <t>SIMPLEX DIAM</t>
        </is>
      </c>
      <c r="C8" s="153" t="n"/>
      <c r="D8" s="153" t="n"/>
      <c r="E8" s="153" t="n"/>
      <c r="F8" s="153" t="n"/>
      <c r="G8" s="153" t="n"/>
      <c r="H8" s="153" t="n"/>
      <c r="I8" s="153" t="n"/>
      <c r="J8" s="153" t="n"/>
      <c r="K8" s="155" t="n"/>
      <c r="L8" s="156" t="inlineStr">
        <is>
          <t xml:space="preserve">"GSP eligible Article" </t>
        </is>
      </c>
      <c r="M8" s="173" t="n"/>
      <c r="N8" s="157" t="n"/>
      <c r="O8" s="173" t="n"/>
      <c r="P8" s="173" t="n"/>
      <c r="Q8" s="173" t="n"/>
      <c r="R8" s="173" t="n"/>
      <c r="S8" s="173" t="n"/>
      <c r="T8" s="173" t="n"/>
      <c r="U8" s="173" t="n"/>
      <c r="V8" s="157" t="n"/>
      <c r="W8" s="157" t="n"/>
      <c r="X8" s="157" t="n"/>
      <c r="Y8" s="157" t="n"/>
      <c r="Z8" s="165" t="n"/>
    </row>
    <row r="9" ht="12" customFormat="1" customHeight="1" s="151">
      <c r="A9" s="160" t="n">
        <v>20</v>
      </c>
      <c r="B9" s="161" t="inlineStr">
        <is>
          <t>to Veronique Oro Corp.</t>
        </is>
      </c>
      <c r="C9" s="161" t="n"/>
      <c r="D9" s="161" t="n"/>
      <c r="E9" s="161" t="n"/>
      <c r="F9" s="161" t="n"/>
      <c r="G9" s="161" t="n"/>
      <c r="H9" s="161" t="n"/>
      <c r="I9" s="161" t="n"/>
      <c r="J9" s="161" t="n"/>
      <c r="K9" s="163" t="n"/>
      <c r="L9" s="166" t="inlineStr">
        <is>
          <t>Country of Origin :</t>
        </is>
      </c>
      <c r="M9" s="166" t="n"/>
      <c r="N9" s="167" t="n"/>
      <c r="O9" s="167" t="inlineStr">
        <is>
          <t>INDONESIA</t>
        </is>
      </c>
      <c r="P9" s="167" t="n"/>
      <c r="Q9" s="166" t="n"/>
      <c r="R9" s="166" t="n"/>
      <c r="S9" s="166" t="n"/>
      <c r="T9" s="166" t="n"/>
      <c r="U9" s="166" t="n"/>
      <c r="V9" s="167" t="n"/>
      <c r="W9" s="167" t="n"/>
      <c r="X9" s="167" t="n"/>
      <c r="Y9" s="167" t="n"/>
      <c r="Z9" s="155" t="n"/>
    </row>
    <row r="10" ht="12" customFormat="1" customHeight="1" s="151">
      <c r="A10" s="160" t="n">
        <v>20</v>
      </c>
      <c r="B10" s="161" t="n"/>
      <c r="C10" s="161" t="n"/>
      <c r="D10" s="161" t="n"/>
      <c r="E10" s="161" t="n"/>
      <c r="F10" s="161" t="n"/>
      <c r="G10" s="161" t="n"/>
      <c r="H10" s="161" t="n"/>
      <c r="I10" s="161" t="n"/>
      <c r="J10" s="161" t="n"/>
      <c r="K10" s="163" t="n"/>
      <c r="L10" s="151" t="inlineStr">
        <is>
          <t xml:space="preserve">B/L No. : </t>
        </is>
      </c>
      <c r="Q10" s="174" t="n"/>
      <c r="R10" s="174" t="n"/>
      <c r="S10" s="174" t="n"/>
      <c r="T10" s="174" t="n"/>
      <c r="U10" s="174" t="n"/>
      <c r="V10" s="175" t="n"/>
      <c r="W10" s="176" t="n"/>
      <c r="Z10" s="163" t="n"/>
    </row>
    <row r="11" ht="12" customFormat="1" customHeight="1" s="151">
      <c r="A11" s="168" t="n">
        <v>20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71" t="n"/>
      <c r="L11" s="151" t="inlineStr">
        <is>
          <t xml:space="preserve">A/C No. : </t>
        </is>
      </c>
      <c r="O11" s="177" t="n"/>
      <c r="P11" s="177" t="n"/>
      <c r="V11" s="176" t="n"/>
      <c r="W11" s="176" t="n"/>
      <c r="Z11" s="163" t="n"/>
    </row>
    <row r="12" ht="12" customFormat="1" customHeight="1" s="151">
      <c r="A12" s="178" t="n">
        <v>20</v>
      </c>
      <c r="B12" s="179" t="inlineStr">
        <is>
          <t xml:space="preserve">Departure Date :     </t>
        </is>
      </c>
      <c r="C12" s="180" t="n"/>
      <c r="D12" s="180" t="n"/>
      <c r="E12" s="180" t="n"/>
      <c r="F12" s="180" t="n"/>
      <c r="G12" s="156" t="n"/>
      <c r="H12" s="181" t="inlineStr">
        <is>
          <t xml:space="preserve">From :      </t>
        </is>
      </c>
      <c r="I12" s="157" t="inlineStr">
        <is>
          <t>INDONESIA</t>
        </is>
      </c>
      <c r="J12" s="157" t="n"/>
      <c r="K12" s="165" t="n"/>
      <c r="L12" s="172" t="inlineStr">
        <is>
          <t xml:space="preserve">C/T No. : </t>
        </is>
      </c>
      <c r="M12" s="172" t="n"/>
      <c r="N12" s="172" t="n"/>
      <c r="O12" s="172" t="n"/>
      <c r="P12" s="172" t="n"/>
      <c r="Q12" s="172" t="n"/>
      <c r="R12" s="172" t="n"/>
      <c r="S12" s="172" t="n"/>
      <c r="T12" s="172" t="n"/>
      <c r="U12" s="172" t="n"/>
      <c r="V12" s="182" t="n"/>
      <c r="W12" s="182" t="n"/>
      <c r="X12" s="172" t="n"/>
      <c r="Y12" s="172" t="n"/>
      <c r="Z12" s="171" t="n"/>
    </row>
    <row r="13" ht="12" customFormat="1" customHeight="1" s="151">
      <c r="A13" s="156" t="n">
        <v>20</v>
      </c>
      <c r="B13" s="183" t="inlineStr">
        <is>
          <t xml:space="preserve">Vessel/Flight :     </t>
        </is>
      </c>
      <c r="C13" s="157" t="n"/>
      <c r="D13" s="157" t="n"/>
      <c r="E13" s="157" t="n"/>
      <c r="F13" s="157" t="n"/>
      <c r="G13" s="156" t="n"/>
      <c r="H13" s="183" t="inlineStr">
        <is>
          <t xml:space="preserve">To :      </t>
        </is>
      </c>
      <c r="I13" s="157" t="inlineStr">
        <is>
          <t>U.S.A</t>
        </is>
      </c>
      <c r="J13" s="157" t="n"/>
      <c r="K13" s="165" t="n"/>
      <c r="L13" s="156" t="inlineStr">
        <is>
          <t>Terms of  Payment:</t>
        </is>
      </c>
      <c r="M13" s="157" t="n"/>
      <c r="N13" s="157" t="n"/>
      <c r="O13" s="173" t="n"/>
      <c r="P13" s="173" t="n"/>
      <c r="Q13" s="173" t="n"/>
      <c r="R13" s="173" t="n"/>
      <c r="S13" s="173" t="n"/>
      <c r="T13" s="173" t="n"/>
      <c r="U13" s="173" t="n"/>
      <c r="V13" s="157" t="n"/>
      <c r="W13" s="157" t="n"/>
      <c r="X13" s="157" t="n"/>
      <c r="Y13" s="157" t="n"/>
      <c r="Z13" s="165" t="n"/>
      <c r="AB13" s="151" t="inlineStr">
        <is>
          <t>gold price</t>
        </is>
      </c>
      <c r="AC13" s="151" t="n">
        <v>72</v>
      </c>
    </row>
    <row r="14" ht="15.75" customHeight="1" s="184">
      <c r="A14" s="185" t="inlineStr">
        <is>
          <t>Buyer Dia</t>
        </is>
      </c>
      <c r="K14" s="186" t="n"/>
      <c r="L14" s="186" t="n"/>
      <c r="M14" s="186" t="n"/>
      <c r="N14" s="186" t="n"/>
      <c r="W14" s="187" t="n"/>
      <c r="X14" s="188" t="n"/>
      <c r="Y14" s="188" t="inlineStr">
        <is>
          <t>10 Apr London AM + 1%</t>
        </is>
      </c>
      <c r="Z14" s="189">
        <f>3106.65*1.01</f>
        <v/>
      </c>
      <c r="AB14" s="136" t="inlineStr">
        <is>
          <t>dia price</t>
        </is>
      </c>
      <c r="AC14" s="136" t="n">
        <v>167.18</v>
      </c>
    </row>
    <row r="15" ht="37.3" customFormat="1" customHeight="1" s="190">
      <c r="A15" s="191" t="inlineStr">
        <is>
          <t>PO#</t>
        </is>
      </c>
      <c r="B15" s="192" t="inlineStr">
        <is>
          <t>Item No.</t>
        </is>
      </c>
      <c r="C15" s="192" t="inlineStr">
        <is>
          <t>Buyer No.</t>
        </is>
      </c>
      <c r="D15" s="192" t="inlineStr">
        <is>
          <t>Buyer PO</t>
        </is>
      </c>
      <c r="E15" s="192" t="inlineStr">
        <is>
          <t>Cust. Ref No.</t>
        </is>
      </c>
      <c r="F15" s="192" t="inlineStr">
        <is>
          <t>Metal</t>
        </is>
      </c>
      <c r="G15" s="192" t="inlineStr">
        <is>
          <t>Q'ty</t>
        </is>
      </c>
      <c r="H15" s="193" t="inlineStr">
        <is>
          <t>Total w't</t>
        </is>
      </c>
      <c r="I15" s="193" t="inlineStr">
        <is>
          <t>Dia w't</t>
        </is>
      </c>
      <c r="J15" s="193" t="inlineStr">
        <is>
          <t>Wire w't</t>
        </is>
      </c>
      <c r="K15" s="194" t="inlineStr">
        <is>
          <t>Gold w't</t>
        </is>
      </c>
      <c r="L15" s="194" t="inlineStr">
        <is>
          <t>Stone</t>
        </is>
      </c>
      <c r="M15" s="194" t="inlineStr">
        <is>
          <t>Color</t>
        </is>
      </c>
      <c r="N15" s="194" t="inlineStr">
        <is>
          <t>Stone Q'ty</t>
        </is>
      </c>
      <c r="O15" s="195" t="inlineStr">
        <is>
          <t>Labor</t>
        </is>
      </c>
      <c r="P15" s="195" t="inlineStr">
        <is>
          <t>Dia Carat</t>
        </is>
      </c>
      <c r="Q15" s="196" t="inlineStr">
        <is>
          <t>Extra Cost</t>
        </is>
      </c>
      <c r="R15" s="196" t="inlineStr">
        <is>
          <t>Dia Packaging Cost</t>
        </is>
      </c>
      <c r="S15" s="196" t="inlineStr">
        <is>
          <t>Dia Handling Services Fee</t>
        </is>
      </c>
      <c r="T15" s="196" t="inlineStr">
        <is>
          <t>Wire
Cost</t>
        </is>
      </c>
      <c r="U15" s="196" t="inlineStr">
        <is>
          <t>Plating Cost</t>
        </is>
      </c>
      <c r="V15" s="196" t="inlineStr">
        <is>
          <t>Stone
Cost</t>
        </is>
      </c>
      <c r="W15" s="196" t="inlineStr">
        <is>
          <t>Setting
Cost</t>
        </is>
      </c>
      <c r="X15" s="197" t="inlineStr">
        <is>
          <t>Labor
Cost</t>
        </is>
      </c>
      <c r="Y15" s="197" t="inlineStr">
        <is>
          <t>Gold &amp; 5%
Cost</t>
        </is>
      </c>
      <c r="Z15" s="197" t="inlineStr">
        <is>
          <t>Grand Total</t>
        </is>
      </c>
      <c r="AB15" s="190" t="inlineStr">
        <is>
          <t>maklon</t>
        </is>
      </c>
      <c r="AC15" s="190" t="inlineStr">
        <is>
          <t>material cost</t>
        </is>
      </c>
      <c r="AD15" s="190" t="inlineStr">
        <is>
          <t>total</t>
        </is>
      </c>
      <c r="AE15" s="190" t="inlineStr">
        <is>
          <t>24K Payment</t>
        </is>
      </c>
      <c r="AF15" s="190" t="inlineStr">
        <is>
          <t>old labor</t>
        </is>
      </c>
      <c r="AG15" s="190" t="inlineStr">
        <is>
          <t>labor amount</t>
        </is>
      </c>
    </row>
    <row r="16" ht="25.35" customFormat="1" customHeight="1" s="198">
      <c r="A16" s="199" t="inlineStr">
        <is>
          <t>SPXDM250325RB-14K</t>
        </is>
      </c>
      <c r="B16" s="200" t="inlineStr">
        <is>
          <t>K0040B55 OV F 6.75"</t>
        </is>
      </c>
      <c r="C16" s="200" t="n"/>
      <c r="D16" s="200" t="inlineStr">
        <is>
          <t>CTW4198-3004W-100</t>
        </is>
      </c>
      <c r="E16" s="201" t="inlineStr">
        <is>
          <t>VPO # 664</t>
        </is>
      </c>
      <c r="F16" s="200" t="inlineStr">
        <is>
          <t>14K WG</t>
        </is>
      </c>
      <c r="G16" s="202" t="n">
        <v>1</v>
      </c>
      <c r="H16" s="203" t="n">
        <v>14.12</v>
      </c>
      <c r="I16" s="203" t="n">
        <v>0.54</v>
      </c>
      <c r="J16" s="203" t="n">
        <v>1.48</v>
      </c>
      <c r="K16" s="204">
        <f>H16-I16-J16</f>
        <v/>
      </c>
      <c r="L16" s="205" t="n">
        <v>1.9</v>
      </c>
      <c r="M16" s="205" t="inlineStr">
        <is>
          <t>W</t>
        </is>
      </c>
      <c r="N16" s="206" t="n">
        <v>100</v>
      </c>
      <c r="O16" s="207" t="n">
        <v>10</v>
      </c>
      <c r="P16" s="208" t="n">
        <v>2.71</v>
      </c>
      <c r="Q16" s="209" t="n"/>
      <c r="R16" s="209" t="n"/>
      <c r="S16" s="209">
        <f>G16*N16*0.035</f>
        <v/>
      </c>
      <c r="T16" s="209">
        <f>G16*3.45</f>
        <v/>
      </c>
      <c r="U16" s="209">
        <f>IF(RIGHT(F16,2)="WG",K16*$AB$4,IF(OR(RIGHT(F16,3)="WRG",RIGHT(F16,3)="WYG",RIGHT(F16,3)="WYR"),K16*$AB$4+3*G16,0))</f>
        <v/>
      </c>
      <c r="V16" s="209" t="n"/>
      <c r="W16" s="209">
        <f>G16*N16*0.3</f>
        <v/>
      </c>
      <c r="X16" s="209">
        <f>K16*O16</f>
        <v/>
      </c>
      <c r="Y16" s="210">
        <f>$Z$14/31.1035*K16*IF(LEFT(F16,3)="10K",0.417*1.07,IF(LEFT(F16,3)="14K",0.585*1.05,IF(LEFT(F16,3)="18K",0.75*1.05,0)))</f>
        <v/>
      </c>
      <c r="Z16" s="211">
        <f>SUM(Q16:Y16)</f>
        <v/>
      </c>
      <c r="AA16" s="198">
        <f>2*K16</f>
        <v/>
      </c>
      <c r="AB16" s="212" t="n">
        <v>136.654</v>
      </c>
      <c r="AC16" s="212" t="n">
        <v>988.1924</v>
      </c>
      <c r="AD16" s="212" t="n">
        <v>1124.8464</v>
      </c>
      <c r="AE16" s="198">
        <f>K16*IF(LEFT(F16,3)="10K",0.417*1.07,IF(LEFT(F16,3)="14K",0.585*1.05,IF(LEFT(F16,3)="18K",0.75*1.05,0)))</f>
        <v/>
      </c>
      <c r="AG16" s="213">
        <f>IF(AF16&gt;0,AF16*K16,X16)</f>
        <v/>
      </c>
    </row>
    <row r="17" ht="25.35" customFormat="1" customHeight="1" s="198">
      <c r="A17" s="214" t="n">
        <v>3</v>
      </c>
      <c r="B17" s="200" t="inlineStr">
        <is>
          <t>K0098B571 6.75"</t>
        </is>
      </c>
      <c r="C17" s="200" t="n"/>
      <c r="D17" s="200" t="inlineStr">
        <is>
          <t>CTF4178-1004Y-9</t>
        </is>
      </c>
      <c r="E17" s="201" t="inlineStr">
        <is>
          <t>VPO # 664</t>
        </is>
      </c>
      <c r="F17" s="200" t="inlineStr">
        <is>
          <t>14K YG</t>
        </is>
      </c>
      <c r="G17" s="202" t="n">
        <v>2</v>
      </c>
      <c r="H17" s="203" t="n">
        <v>17.62</v>
      </c>
      <c r="I17" s="203" t="n">
        <v>0.38</v>
      </c>
      <c r="J17" s="203" t="n">
        <v>0.88</v>
      </c>
      <c r="K17" s="204">
        <f>H17-I17-J17</f>
        <v/>
      </c>
      <c r="L17" s="205" t="n">
        <v>3</v>
      </c>
      <c r="M17" s="205" t="inlineStr">
        <is>
          <t>W</t>
        </is>
      </c>
      <c r="N17" s="206" t="n">
        <v>9</v>
      </c>
      <c r="O17" s="207" t="n">
        <v>11</v>
      </c>
      <c r="P17" s="208" t="n">
        <v>1.92</v>
      </c>
      <c r="Q17" s="209" t="n"/>
      <c r="R17" s="209" t="n"/>
      <c r="S17" s="209">
        <f>G17*N17*0.035</f>
        <v/>
      </c>
      <c r="T17" s="209">
        <f>G17*2.3</f>
        <v/>
      </c>
      <c r="U17" s="209" t="n"/>
      <c r="V17" s="209" t="n"/>
      <c r="W17" s="209">
        <f>G17*N17*0.5</f>
        <v/>
      </c>
      <c r="X17" s="209">
        <f>K17*O17</f>
        <v/>
      </c>
      <c r="Y17" s="210">
        <f>$Z$14/31.1035*K17*IF(LEFT(F17,3)="10K",0.417*1.07,IF(LEFT(F17,3)="14K",0.585*1.05,IF(LEFT(F17,3)="18K",0.75*1.05,0)))</f>
        <v/>
      </c>
      <c r="Z17" s="211">
        <f>SUM(Q17:Y17)</f>
        <v/>
      </c>
      <c r="AA17" s="198">
        <f>2*K17</f>
        <v/>
      </c>
      <c r="AB17" s="212" t="n">
        <v>161.47</v>
      </c>
      <c r="AC17" s="212" t="n">
        <v>1044.52296</v>
      </c>
      <c r="AD17" s="212" t="n">
        <v>1205.99296</v>
      </c>
      <c r="AE17" s="198">
        <f>K17*IF(LEFT(F17,3)="10K",0.417*1.07,IF(LEFT(F17,3)="14K",0.585*1.05,IF(LEFT(F17,3)="18K",0.75*1.05,0)))</f>
        <v/>
      </c>
      <c r="AG17" s="213">
        <f>IF(AF17&gt;0,AF17*K17,X17)</f>
        <v/>
      </c>
    </row>
    <row r="18" ht="15.75" customFormat="1" customHeight="1" s="215">
      <c r="A18" s="216" t="inlineStr">
        <is>
          <t>SUBTOTAL</t>
        </is>
      </c>
      <c r="B18" s="217" t="n"/>
      <c r="C18" s="217" t="n"/>
      <c r="D18" s="217" t="n"/>
      <c r="E18" s="217" t="n"/>
      <c r="F18" s="217" t="n"/>
      <c r="G18" s="218">
        <f>SUM(G16:G17)</f>
        <v/>
      </c>
      <c r="H18" s="219" t="n"/>
      <c r="I18" s="219" t="n"/>
      <c r="J18" s="219" t="n"/>
      <c r="K18" s="219">
        <f>SUM(K16:K17)</f>
        <v/>
      </c>
      <c r="L18" s="220" t="n"/>
      <c r="M18" s="220" t="n"/>
      <c r="N18" s="220" t="n"/>
      <c r="O18" s="221" t="n"/>
      <c r="P18" s="222">
        <f>SUM(P16:P17)</f>
        <v/>
      </c>
      <c r="Q18" s="223">
        <f>SUM(Q16:Q17)</f>
        <v/>
      </c>
      <c r="R18" s="223">
        <f>SUM(R16:R17)</f>
        <v/>
      </c>
      <c r="S18" s="223">
        <f>SUM(S16:S17)</f>
        <v/>
      </c>
      <c r="T18" s="223">
        <f>SUM(T16:T17)</f>
        <v/>
      </c>
      <c r="U18" s="223">
        <f>SUM(U16:U17)</f>
        <v/>
      </c>
      <c r="V18" s="223">
        <f>SUM(V16:V17)</f>
        <v/>
      </c>
      <c r="W18" s="223">
        <f>SUM(W16:W17)</f>
        <v/>
      </c>
      <c r="X18" s="223">
        <f>SUM(X16:X17)</f>
        <v/>
      </c>
      <c r="Y18" s="224">
        <f>SUM(Y16:Y17)</f>
        <v/>
      </c>
      <c r="Z18" s="225">
        <f>SUM(Z16:Z17)</f>
        <v/>
      </c>
      <c r="AB18" s="226">
        <f>SUM(AB16:AB17)</f>
        <v/>
      </c>
      <c r="AC18" s="226">
        <f>SUM(AC16:AC17)</f>
        <v/>
      </c>
      <c r="AD18" s="226">
        <f>SUM(AD16:AD17)</f>
        <v/>
      </c>
      <c r="AE18" s="226">
        <f>SUM(AE16:AE17)</f>
        <v/>
      </c>
      <c r="AG18" s="226">
        <f>SUM(AG16:AG17)</f>
        <v/>
      </c>
    </row>
    <row r="19" ht="15.75" customFormat="1" customHeight="1" s="215">
      <c r="A19" s="227" t="n">
        <v>20</v>
      </c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9" t="n"/>
      <c r="K19" s="230" t="n"/>
      <c r="L19" s="230" t="n"/>
      <c r="M19" s="230" t="n"/>
      <c r="N19" s="230" t="n"/>
      <c r="O19" s="231" t="n"/>
      <c r="P19" s="231" t="n"/>
      <c r="Q19" s="232" t="n"/>
      <c r="R19" s="232" t="n"/>
      <c r="S19" s="232" t="n"/>
      <c r="T19" s="232" t="n"/>
      <c r="U19" s="232" t="n"/>
      <c r="V19" s="233" t="n"/>
      <c r="W19" s="234" t="inlineStr">
        <is>
          <t>FREIGHT CHARGE</t>
        </is>
      </c>
      <c r="X19" s="233" t="n"/>
      <c r="Y19" s="233" t="n"/>
      <c r="Z19" s="235" t="n"/>
    </row>
    <row r="20" ht="17.35" customFormat="1" customHeight="1" s="215">
      <c r="A20" s="236" t="n">
        <v>20</v>
      </c>
      <c r="B20" s="237" t="n"/>
      <c r="C20" s="238" t="n"/>
      <c r="D20" s="238" t="n"/>
      <c r="E20" s="238" t="n"/>
      <c r="F20" s="238" t="n"/>
      <c r="G20" s="238" t="n"/>
      <c r="H20" s="238" t="n"/>
      <c r="I20" s="137" t="n"/>
      <c r="J20" s="239" t="n"/>
      <c r="K20" s="139" t="n"/>
      <c r="L20" s="139" t="n"/>
      <c r="M20" s="139" t="n"/>
      <c r="N20" s="139" t="n"/>
      <c r="O20" s="140" t="n"/>
      <c r="P20" s="140" t="n"/>
      <c r="Q20" s="240" t="n"/>
      <c r="R20" s="240" t="n"/>
      <c r="S20" s="240" t="n"/>
      <c r="T20" s="240" t="n"/>
      <c r="U20" s="240" t="n"/>
      <c r="W20" s="241" t="inlineStr">
        <is>
          <t>Total Amount</t>
        </is>
      </c>
      <c r="X20" s="242">
        <f>SUM(Z18)</f>
        <v/>
      </c>
      <c r="Y20" s="238" t="n"/>
      <c r="Z20" s="243" t="n"/>
    </row>
    <row r="21" ht="17.35" customFormat="1" customHeight="1" s="215">
      <c r="A21" s="244" t="inlineStr">
        <is>
          <t xml:space="preserve">All unpaid balance will be charged 1.5% per month. </t>
        </is>
      </c>
      <c r="B21" s="245" t="n"/>
      <c r="C21" s="245" t="n"/>
      <c r="D21" s="245" t="n"/>
      <c r="E21" s="245" t="n"/>
      <c r="F21" s="246" t="n"/>
      <c r="G21" s="246" t="n"/>
      <c r="H21" s="246" t="n"/>
      <c r="I21" s="137" t="n"/>
      <c r="J21" s="239" t="n"/>
      <c r="K21" s="139" t="n"/>
      <c r="L21" s="139" t="n"/>
      <c r="M21" s="139" t="n"/>
      <c r="N21" s="139" t="n"/>
      <c r="O21" s="140" t="n"/>
      <c r="P21" s="140" t="n"/>
      <c r="Q21" s="240" t="n"/>
      <c r="R21" s="240" t="n"/>
      <c r="S21" s="240" t="n"/>
      <c r="T21" s="240" t="n"/>
      <c r="U21" s="240" t="n"/>
      <c r="W21" s="241" t="inlineStr">
        <is>
          <t>Deposit</t>
        </is>
      </c>
      <c r="X21" s="247" t="n"/>
      <c r="Z21" s="148" t="n"/>
    </row>
    <row r="22" ht="15" customHeight="1" s="184">
      <c r="A22" s="236" t="n"/>
      <c r="B22" s="248" t="n"/>
      <c r="C22" s="248" t="n"/>
      <c r="D22" s="248" t="n"/>
      <c r="E22" s="248" t="n"/>
      <c r="G22" s="136" t="n"/>
      <c r="H22" s="137" t="n"/>
      <c r="J22" s="239" t="n"/>
      <c r="K22" s="139" t="n"/>
      <c r="L22" s="139" t="n"/>
      <c r="M22" s="139" t="n"/>
      <c r="N22" s="139" t="n"/>
      <c r="O22" s="140" t="n"/>
      <c r="P22" s="140" t="n"/>
      <c r="V22" s="136" t="n"/>
      <c r="W22" s="241" t="inlineStr">
        <is>
          <t>Balance</t>
        </is>
      </c>
      <c r="X22" s="247">
        <f>X20-X21</f>
        <v/>
      </c>
      <c r="Z22" s="148" t="n"/>
      <c r="AD22" s="249" t="n"/>
    </row>
    <row r="23" ht="19.5" customHeight="1" s="184">
      <c r="A23" s="185" t="n"/>
      <c r="G23" s="136" t="n"/>
      <c r="H23" s="137" t="n"/>
      <c r="J23" s="239" t="n"/>
      <c r="K23" s="139" t="n"/>
      <c r="L23" s="139" t="n"/>
      <c r="M23" s="139" t="n"/>
      <c r="N23" s="139" t="n"/>
      <c r="O23" s="140" t="n"/>
      <c r="P23" s="140" t="n"/>
      <c r="V23" s="250" t="n"/>
      <c r="W23" s="250" t="n"/>
      <c r="X23" s="251" t="n"/>
      <c r="Z23" s="148" t="n"/>
    </row>
    <row r="24" ht="22.5" customHeight="1" s="184">
      <c r="A24" s="185" t="n"/>
      <c r="B24" s="252" t="n"/>
      <c r="C24" s="252" t="n"/>
      <c r="D24" s="252" t="n"/>
      <c r="E24" s="252" t="n"/>
      <c r="G24" s="136" t="n"/>
      <c r="H24" s="137" t="n"/>
      <c r="J24" s="239" t="n"/>
      <c r="K24" s="139" t="n"/>
      <c r="L24" s="139" t="n"/>
      <c r="M24" s="139" t="n"/>
      <c r="N24" s="139" t="n"/>
      <c r="O24" s="140" t="n"/>
      <c r="P24" s="140" t="n"/>
      <c r="V24" s="250" t="n"/>
      <c r="W24" s="250" t="n"/>
      <c r="X24" s="253" t="n"/>
      <c r="Y24" s="253" t="n"/>
      <c r="Z24" s="254" t="n"/>
    </row>
    <row r="25" ht="15.75" customFormat="1" customHeight="1" s="136">
      <c r="A25" s="255" t="n"/>
      <c r="B25" s="252" t="n"/>
      <c r="C25" s="252" t="n"/>
      <c r="D25" s="252" t="n"/>
      <c r="E25" s="252" t="n"/>
      <c r="F25" s="256" t="n"/>
      <c r="G25" s="256" t="n"/>
      <c r="H25" s="256" t="n"/>
      <c r="I25" s="256" t="n"/>
      <c r="J25" s="257" t="n"/>
      <c r="K25" s="256" t="n"/>
      <c r="L25" s="256" t="n"/>
      <c r="M25" s="256" t="n"/>
      <c r="N25" s="256" t="n"/>
      <c r="O25" s="258" t="n"/>
      <c r="P25" s="258" t="n"/>
      <c r="Q25" s="258" t="n"/>
      <c r="R25" s="258" t="n"/>
      <c r="S25" s="258" t="n"/>
      <c r="T25" s="258" t="n"/>
      <c r="U25" s="258" t="n"/>
      <c r="W25" s="259" t="n"/>
      <c r="X25" s="260" t="n"/>
      <c r="Y25" s="260" t="n"/>
      <c r="Z25" s="261" t="n"/>
    </row>
    <row r="26" ht="15.75" customHeight="1" s="184">
      <c r="A26" s="255" t="n"/>
      <c r="B26" s="252" t="n"/>
      <c r="C26" s="252" t="n"/>
      <c r="D26" s="252" t="n"/>
      <c r="E26" s="252" t="n"/>
      <c r="F26" s="256" t="n"/>
      <c r="G26" s="256" t="n"/>
      <c r="H26" s="256" t="n"/>
      <c r="I26" s="256" t="n"/>
      <c r="J26" s="256" t="n"/>
      <c r="K26" s="256" t="n"/>
      <c r="L26" s="256" t="n"/>
      <c r="M26" s="256" t="n"/>
      <c r="N26" s="256" t="n"/>
      <c r="O26" s="258" t="n"/>
      <c r="P26" s="258" t="n"/>
      <c r="Q26" s="258" t="n"/>
      <c r="R26" s="258" t="n"/>
      <c r="S26" s="258" t="n"/>
      <c r="T26" s="258" t="n"/>
      <c r="U26" s="258" t="n"/>
      <c r="V26" s="262" t="n"/>
      <c r="W26" s="262" t="n"/>
      <c r="X26" s="256" t="n"/>
      <c r="Y26" s="256" t="n"/>
      <c r="Z26" s="263" t="n"/>
    </row>
    <row r="27" ht="13.5" customHeight="1" s="184">
      <c r="A27" s="264" t="n"/>
      <c r="B27" s="252" t="n"/>
      <c r="C27" s="252" t="n"/>
      <c r="D27" s="252" t="n"/>
      <c r="E27" s="252" t="n"/>
      <c r="F27" s="256" t="n"/>
      <c r="G27" s="256" t="n"/>
      <c r="H27" s="256" t="n"/>
      <c r="I27" s="256" t="n"/>
      <c r="J27" s="256" t="n"/>
      <c r="K27" s="256" t="n"/>
      <c r="L27" s="256" t="n"/>
      <c r="M27" s="256" t="n"/>
      <c r="N27" s="256" t="n"/>
      <c r="O27" s="256" t="n"/>
      <c r="P27" s="256" t="n"/>
      <c r="Q27" s="256" t="n"/>
      <c r="R27" s="256" t="n"/>
      <c r="S27" s="256" t="n"/>
      <c r="T27" s="256" t="n"/>
      <c r="U27" s="256" t="n"/>
      <c r="V27" s="265" t="inlineStr">
        <is>
          <t>SIGNED BY</t>
        </is>
      </c>
      <c r="W27" s="262" t="n"/>
      <c r="X27" s="266" t="inlineStr">
        <is>
          <t>PRESIDENT     J.E. PARK</t>
        </is>
      </c>
      <c r="Y27" s="267" t="n"/>
      <c r="Z27" s="263" t="n"/>
    </row>
    <row r="28" ht="12.75" customFormat="1" customHeight="1" s="256">
      <c r="A28" s="268" t="n"/>
      <c r="B28" s="269" t="n"/>
      <c r="C28" s="269" t="n"/>
      <c r="D28" s="269" t="n"/>
      <c r="E28" s="269" t="n"/>
      <c r="F28" s="270" t="n"/>
      <c r="G28" s="270" t="n"/>
      <c r="H28" s="270" t="n"/>
      <c r="I28" s="270" t="n"/>
      <c r="J28" s="270" t="n"/>
      <c r="K28" s="270" t="n"/>
      <c r="L28" s="270" t="n"/>
      <c r="M28" s="270" t="n"/>
      <c r="N28" s="270" t="n"/>
      <c r="O28" s="270" t="n"/>
      <c r="P28" s="270" t="n"/>
      <c r="Q28" s="270" t="n"/>
      <c r="R28" s="270" t="n"/>
      <c r="S28" s="270" t="n"/>
      <c r="T28" s="270" t="n"/>
      <c r="U28" s="270" t="n"/>
      <c r="V28" s="271" t="n"/>
      <c r="W28" s="271" t="n"/>
      <c r="X28" s="270" t="n"/>
      <c r="Y28" s="270" t="n"/>
      <c r="Z28" s="272" t="n"/>
    </row>
    <row r="29" ht="12.75" customFormat="1" customHeight="1" s="260">
      <c r="A29" s="135" t="n"/>
      <c r="B29" s="135" t="n"/>
      <c r="C29" s="135" t="n"/>
      <c r="D29" s="135" t="n"/>
      <c r="E29" s="135" t="n"/>
      <c r="F29" s="135" t="n"/>
      <c r="G29" s="135" t="n"/>
      <c r="H29" s="136" t="n"/>
      <c r="I29" s="137" t="n"/>
      <c r="J29" s="137" t="n"/>
      <c r="K29" s="138" t="n"/>
      <c r="L29" s="138" t="n"/>
      <c r="M29" s="138" t="n"/>
      <c r="N29" s="138" t="n"/>
      <c r="O29" s="139" t="n"/>
      <c r="P29" s="139" t="n"/>
      <c r="Q29" s="140" t="n"/>
      <c r="R29" s="140" t="n"/>
      <c r="S29" s="140" t="n"/>
      <c r="T29" s="140" t="n"/>
      <c r="U29" s="140" t="n"/>
      <c r="V29" s="140" t="n"/>
      <c r="W29" s="140" t="n"/>
      <c r="X29" s="141" t="n"/>
      <c r="Y29" s="141" t="n"/>
      <c r="Z29" s="136" t="n"/>
    </row>
    <row r="30" ht="12.75" customFormat="1" customHeight="1" s="256">
      <c r="A30" s="135" t="n"/>
      <c r="B30" s="135" t="n"/>
      <c r="C30" s="135" t="n"/>
      <c r="D30" s="135" t="n"/>
      <c r="E30" s="135" t="n"/>
      <c r="F30" s="135" t="n"/>
      <c r="G30" s="135" t="n"/>
      <c r="H30" s="136" t="n"/>
      <c r="I30" s="137" t="n"/>
      <c r="J30" s="137" t="n"/>
      <c r="K30" s="138" t="n"/>
      <c r="L30" s="138" t="n"/>
      <c r="M30" s="138" t="n"/>
      <c r="N30" s="138" t="n"/>
      <c r="O30" s="139" t="n"/>
      <c r="P30" s="139" t="n"/>
      <c r="Q30" s="140" t="n"/>
      <c r="R30" s="140" t="n"/>
      <c r="S30" s="140" t="n"/>
      <c r="T30" s="140" t="n"/>
      <c r="U30" s="140" t="n"/>
      <c r="V30" s="140" t="n"/>
      <c r="W30" s="140" t="n"/>
      <c r="X30" s="141" t="n"/>
      <c r="Y30" s="141" t="n"/>
      <c r="Z30" s="136" t="n"/>
    </row>
    <row r="31" ht="12.75" customFormat="1" customHeight="1" s="256">
      <c r="A31" s="135" t="n"/>
      <c r="B31" s="135" t="n"/>
      <c r="C31" s="135" t="n"/>
      <c r="D31" s="135" t="n"/>
      <c r="E31" s="135" t="n"/>
      <c r="F31" s="135" t="n"/>
      <c r="G31" s="135" t="n"/>
      <c r="H31" s="136" t="n"/>
      <c r="I31" s="137" t="n"/>
      <c r="J31" s="137" t="n"/>
      <c r="K31" s="138" t="n"/>
      <c r="L31" s="138" t="n"/>
      <c r="M31" s="138" t="n"/>
      <c r="N31" s="138" t="n"/>
      <c r="O31" s="139" t="n"/>
      <c r="P31" s="139" t="n"/>
      <c r="Q31" s="140" t="n"/>
      <c r="R31" s="140" t="n"/>
      <c r="S31" s="140" t="n"/>
      <c r="T31" s="140" t="n"/>
      <c r="U31" s="140" t="n"/>
      <c r="V31" s="140" t="n"/>
      <c r="W31" s="140" t="n"/>
      <c r="X31" s="141" t="n"/>
      <c r="Y31" s="141" t="n"/>
      <c r="Z31" s="136" t="n"/>
    </row>
    <row r="32" ht="12.75" customFormat="1" customHeight="1" s="256">
      <c r="A32" s="135" t="n"/>
      <c r="B32" s="135" t="n"/>
      <c r="C32" s="135" t="n"/>
      <c r="D32" s="135" t="n"/>
      <c r="E32" s="135" t="n"/>
      <c r="F32" s="135" t="n"/>
      <c r="G32" s="135" t="n"/>
      <c r="H32" s="136" t="n"/>
      <c r="I32" s="137" t="n"/>
      <c r="J32" s="137" t="n"/>
      <c r="K32" s="138" t="n"/>
      <c r="L32" s="138" t="n"/>
      <c r="M32" s="138" t="n"/>
      <c r="N32" s="138" t="n"/>
      <c r="O32" s="139" t="n"/>
      <c r="P32" s="139" t="n"/>
      <c r="Q32" s="140" t="n"/>
      <c r="R32" s="140" t="n"/>
      <c r="S32" s="140" t="n"/>
      <c r="T32" s="140" t="n"/>
      <c r="U32" s="140" t="n"/>
      <c r="V32" s="140" t="n"/>
      <c r="W32" s="140" t="n"/>
      <c r="X32" s="141" t="n"/>
      <c r="Y32" s="141" t="n"/>
      <c r="Z32" s="136" t="n"/>
    </row>
  </sheetData>
  <mergeCells count="8">
    <mergeCell ref="X20:Z20"/>
    <mergeCell ref="A1:Z1"/>
    <mergeCell ref="X22:Z22"/>
    <mergeCell ref="A3:Z3"/>
    <mergeCell ref="X23:Z23"/>
    <mergeCell ref="A2:Z2"/>
    <mergeCell ref="X21:Z21"/>
    <mergeCell ref="B20:H20"/>
  </mergeCells>
  <conditionalFormatting sqref="F16:F17">
    <cfRule type="containsText" rank="0" priority="2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2025-05-15T13:53:00Z</dcterms:modified>
  <cp:revision>1</cp:revision>
  <cp:lastPrinted>2018-08-29T01:12:30Z</cp:lastPrinted>
</cp:coreProperties>
</file>