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I" sheetId="1" state="visible" r:id="rId1"/>
  </sheets>
  <definedNames>
    <definedName name="GOLD" hidden="0" function="0" vbProcedure="0">pi!#ref!</definedName>
    <definedName name="GOLD_1102" hidden="0" function="0" vbProcedure="0">pi!#ref!</definedName>
    <definedName name="LABOR" hidden="0" function="0" vbProcedure="0">#REF!</definedName>
    <definedName name="LABOR1" hidden="0" function="0" vbProcedure="0">pi!#ref!</definedName>
    <definedName name="SETTING" hidden="0" function="0" vbProcedure="0">pi!#ref!</definedName>
    <definedName name="SETTING1" hidden="0" function="0" vbProcedure="0">#REF!</definedName>
    <definedName name="SILVER" hidden="0" function="0" vbProcedure="0">pi!#ref!</definedName>
    <definedName name="_xlnm.Print_Titles" localSheetId="0">'PI'!$1:$13</definedName>
    <definedName name="_xlnm.Print_Area" localSheetId="0">'PI'!$A$1:$Y$46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4">
    <numFmt numFmtId="164" formatCode="0.000&quot; cts&quot;"/>
    <numFmt numFmtId="165" formatCode="0&quot; pcs&quot;"/>
    <numFmt numFmtId="166" formatCode="&quot;$ &quot;0.00"/>
    <numFmt numFmtId="167" formatCode="m/d/yyyy"/>
    <numFmt numFmtId="168" formatCode="[$-409]d\-mmm\-yy;@"/>
    <numFmt numFmtId="169" formatCode="0.00&quot; gr&quot;"/>
    <numFmt numFmtId="170" formatCode="#,##0.00&quot; g&quot;"/>
    <numFmt numFmtId="171" formatCode="0.00&quot;mm&quot;"/>
    <numFmt numFmtId="172" formatCode="\$0.00&quot;/g&quot;"/>
    <numFmt numFmtId="173" formatCode="#,##0.000&quot; ct&quot;"/>
    <numFmt numFmtId="174" formatCode="\$#,##0.00"/>
    <numFmt numFmtId="175" formatCode="0.00&quot; mm&quot;"/>
    <numFmt numFmtId="176" formatCode="#,#00.00&quot; gr&quot;"/>
    <numFmt numFmtId="177" formatCode="_-* #,##0_-;\-* #,##0_-;_-* \-_-;_-@_-"/>
  </numFmts>
  <fonts count="33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宋体"/>
      <charset val="129"/>
      <family val="3"/>
      <sz val="12"/>
    </font>
    <font>
      <name val="Times New Roman"/>
      <charset val="1"/>
      <family val="1"/>
      <color theme="1"/>
      <sz val="11"/>
    </font>
    <font>
      <name val="Times New Roman"/>
      <charset val="1"/>
      <family val="1"/>
      <b val="1"/>
      <i val="1"/>
      <sz val="20"/>
    </font>
    <font>
      <name val="Times New Roman"/>
      <charset val="1"/>
      <family val="1"/>
      <i val="1"/>
      <sz val="12"/>
    </font>
    <font>
      <name val="Times New Roman"/>
      <charset val="1"/>
      <family val="1"/>
      <sz val="10"/>
    </font>
    <font>
      <name val="Times New Roman"/>
      <charset val="1"/>
      <family val="1"/>
      <sz val="12"/>
    </font>
    <font>
      <name val="Times New Roman"/>
      <charset val="1"/>
      <family val="1"/>
      <b val="1"/>
      <sz val="16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FF0000"/>
      <sz val="10"/>
    </font>
    <font>
      <name val="Times New Roman"/>
      <charset val="1"/>
      <family val="1"/>
      <b val="1"/>
      <color rgb="FFFF0000"/>
      <sz val="12"/>
    </font>
    <font>
      <name val="Comic Sans MS"/>
      <charset val="1"/>
      <family val="4"/>
      <color rgb="FF222222"/>
      <sz val="8"/>
    </font>
    <font>
      <name val="Times New Roman"/>
      <charset val="1"/>
      <family val="1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color theme="0"/>
      <sz val="11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theme="1"/>
      <sz val="11"/>
    </font>
    <font>
      <name val="Times New Roman"/>
      <charset val="1"/>
      <family val="1"/>
      <color rgb="FFFF0000"/>
      <sz val="14"/>
      <u val="single"/>
    </font>
    <font>
      <name val="Times New Roman"/>
      <charset val="1"/>
      <family val="1"/>
      <color theme="1"/>
      <sz val="14"/>
    </font>
    <font>
      <name val="Times New Roman"/>
      <charset val="1"/>
      <family val="1"/>
      <b val="1"/>
      <color theme="1"/>
      <sz val="12"/>
      <u val="single"/>
    </font>
    <font>
      <name val="Times New Roman"/>
      <charset val="1"/>
      <family val="1"/>
      <i val="1"/>
      <color theme="1"/>
      <sz val="14"/>
      <u val="single"/>
    </font>
    <font>
      <name val="Times New Roman"/>
      <charset val="1"/>
      <family val="1"/>
      <color theme="1"/>
      <sz val="14"/>
      <u val="single"/>
    </font>
    <font>
      <name val="Times New Roman"/>
      <charset val="1"/>
      <family val="1"/>
      <b val="1"/>
      <color theme="1"/>
      <sz val="11"/>
      <u val="single"/>
    </font>
    <font>
      <name val="Times New Roman"/>
      <charset val="1"/>
      <family val="1"/>
      <b val="1"/>
      <color theme="1" tint="0.4999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theme="1" tint="0.4999"/>
      <sz val="10"/>
    </font>
    <font>
      <name val="Times New Roman"/>
      <charset val="1"/>
      <family val="1"/>
      <b val="1"/>
      <color theme="0" tint="-0.5"/>
      <sz val="10"/>
    </font>
    <font>
      <name val="Times New Roman"/>
      <charset val="1"/>
      <family val="1"/>
      <b val="1"/>
      <sz val="14"/>
    </font>
    <font>
      <name val="Arial"/>
      <family val="2"/>
      <sz val="10"/>
    </font>
  </fonts>
  <fills count="7">
    <fill>
      <patternFill/>
    </fill>
    <fill>
      <patternFill patternType="gray125"/>
    </fill>
    <fill>
      <patternFill patternType="solid">
        <fgColor theme="1" tint="0.4999"/>
        <bgColor rgb="FF808080"/>
      </patternFill>
    </fill>
    <fill>
      <patternFill patternType="solid">
        <fgColor theme="1" tint="0.2499"/>
        <bgColor rgb="FF222222"/>
      </patternFill>
    </fill>
    <fill>
      <patternFill patternType="solid">
        <fgColor theme="1"/>
        <bgColor rgb="FF222222"/>
      </patternFill>
    </fill>
    <fill>
      <patternFill patternType="solid">
        <fgColor theme="0" tint="-0.5"/>
        <bgColor rgb="FF7F7F7F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 style="hair"/>
      <diagonal/>
    </border>
    <border>
      <left/>
      <right/>
      <top/>
      <bottom style="hair"/>
      <diagonal/>
    </border>
    <border>
      <left/>
      <right style="thin"/>
      <top/>
      <bottom style="hair"/>
      <diagonal/>
    </border>
    <border>
      <left style="thin"/>
      <right/>
      <top style="hair"/>
      <bottom style="hair"/>
      <diagonal/>
    </border>
    <border>
      <left/>
      <right/>
      <top style="hair"/>
      <bottom style="hair"/>
      <diagonal/>
    </border>
    <border>
      <left style="thin"/>
      <right/>
      <top style="medium"/>
      <bottom style="hair"/>
      <diagonal/>
    </border>
    <border>
      <left/>
      <right/>
      <top style="medium"/>
      <bottom style="hair"/>
      <diagonal/>
    </border>
    <border>
      <left style="thin"/>
      <right/>
      <top style="hair"/>
      <bottom style="thick"/>
      <diagonal/>
    </border>
    <border>
      <left/>
      <right/>
      <top style="hair"/>
      <bottom style="thick"/>
      <diagonal/>
    </border>
    <border>
      <left/>
      <right/>
      <top style="thick"/>
      <bottom/>
      <diagonal/>
    </border>
  </borders>
  <cellStyleXfs count="9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  <xf numFmtId="0" fontId="4" fillId="0" borderId="0" applyAlignment="1">
      <alignment horizontal="general" vertical="bottom"/>
    </xf>
    <xf numFmtId="177" fontId="0" fillId="0" borderId="0" applyAlignment="1">
      <alignment horizontal="general" vertical="bottom"/>
    </xf>
  </cellStyleXfs>
  <cellXfs count="273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6" fillId="0" borderId="1" applyAlignment="1" pivotButton="0" quotePrefix="0" xfId="21">
      <alignment horizontal="center" vertical="center"/>
    </xf>
    <xf numFmtId="0" fontId="7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center" vertical="center"/>
    </xf>
    <xf numFmtId="0" fontId="9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11" fillId="0" borderId="0" applyAlignment="1" pivotButton="0" quotePrefix="0" xfId="21">
      <alignment horizontal="general" vertical="center"/>
    </xf>
    <xf numFmtId="0" fontId="8" fillId="0" borderId="1" applyAlignment="1" pivotButton="0" quotePrefix="0" xfId="21">
      <alignment horizontal="general" vertical="center"/>
    </xf>
    <xf numFmtId="0" fontId="12" fillId="0" borderId="3" applyAlignment="1" pivotButton="0" quotePrefix="0" xfId="21">
      <alignment horizontal="left" vertical="center"/>
    </xf>
    <xf numFmtId="0" fontId="0" fillId="0" borderId="3" applyAlignment="1" pivotButton="0" quotePrefix="0" xfId="0">
      <alignment horizontal="general" vertical="center"/>
    </xf>
    <xf numFmtId="0" fontId="8" fillId="0" borderId="4" applyAlignment="1" pivotButton="0" quotePrefix="0" xfId="21">
      <alignment horizontal="general" vertical="center"/>
    </xf>
    <xf numFmtId="0" fontId="8" fillId="0" borderId="5" applyAlignment="1" pivotButton="0" quotePrefix="0" xfId="21">
      <alignment horizontal="general" vertical="center"/>
    </xf>
    <xf numFmtId="0" fontId="8" fillId="0" borderId="6" applyAlignment="1" pivotButton="0" quotePrefix="0" xfId="21">
      <alignment horizontal="general" vertical="center"/>
    </xf>
    <xf numFmtId="167" fontId="8" fillId="0" borderId="6" applyAlignment="1" pivotButton="0" quotePrefix="0" xfId="21">
      <alignment horizontal="general" vertical="center"/>
    </xf>
    <xf numFmtId="0" fontId="8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general" vertical="center"/>
    </xf>
    <xf numFmtId="0" fontId="8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8" fillId="0" borderId="7" applyAlignment="1" pivotButton="0" quotePrefix="0" xfId="21">
      <alignment horizontal="general" vertical="center"/>
    </xf>
    <xf numFmtId="0" fontId="13" fillId="0" borderId="6" applyAlignment="1" pivotButton="0" quotePrefix="0" xfId="21">
      <alignment horizontal="general" vertical="center"/>
    </xf>
    <xf numFmtId="0" fontId="8" fillId="0" borderId="3" applyAlignment="1" pivotButton="0" quotePrefix="0" xfId="21">
      <alignment horizontal="left" vertical="center"/>
    </xf>
    <xf numFmtId="0" fontId="8" fillId="0" borderId="3" applyAlignment="1" pivotButton="0" quotePrefix="0" xfId="21">
      <alignment horizontal="general" vertical="center"/>
    </xf>
    <xf numFmtId="0" fontId="8" fillId="0" borderId="8" applyAlignment="1" pivotButton="0" quotePrefix="0" xfId="21">
      <alignment horizontal="general" vertical="center"/>
    </xf>
    <xf numFmtId="0" fontId="8" fillId="0" borderId="9" applyAlignment="1" pivotButton="0" quotePrefix="0" xfId="21">
      <alignment horizontal="left" vertical="center"/>
    </xf>
    <xf numFmtId="0" fontId="0" fillId="0" borderId="9" applyAlignment="1" pivotButton="0" quotePrefix="0" xfId="0">
      <alignment horizontal="general" vertical="center"/>
    </xf>
    <xf numFmtId="0" fontId="8" fillId="0" borderId="10" applyAlignment="1" pivotButton="0" quotePrefix="0" xfId="21">
      <alignment horizontal="general" vertical="center"/>
    </xf>
    <xf numFmtId="0" fontId="8" fillId="0" borderId="9" applyAlignment="1" pivotButton="0" quotePrefix="0" xfId="21">
      <alignment horizontal="general" vertical="center"/>
    </xf>
    <xf numFmtId="0" fontId="8" fillId="0" borderId="6" applyAlignment="1" pivotButton="0" quotePrefix="0" xfId="21">
      <alignment horizontal="left" vertical="center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8" fillId="0" borderId="0" applyAlignment="1" pivotButton="0" quotePrefix="0" xfId="21">
      <alignment horizontal="center" vertical="center"/>
    </xf>
    <xf numFmtId="0" fontId="13" fillId="0" borderId="0" applyAlignment="1" pivotButton="0" quotePrefix="0" xfId="21">
      <alignment horizontal="general" vertical="center"/>
    </xf>
    <xf numFmtId="0" fontId="8" fillId="0" borderId="5" applyAlignment="1" pivotButton="0" quotePrefix="0" xfId="21">
      <alignment horizontal="left" vertical="center"/>
    </xf>
    <xf numFmtId="168" fontId="8" fillId="0" borderId="6" applyAlignment="1" pivotButton="0" quotePrefix="0" xfId="21">
      <alignment horizontal="right" vertical="center"/>
    </xf>
    <xf numFmtId="168" fontId="8" fillId="0" borderId="6" applyAlignment="1" pivotButton="0" quotePrefix="0" xfId="21">
      <alignment horizontal="left" vertical="center"/>
    </xf>
    <xf numFmtId="167" fontId="8" fillId="0" borderId="6" applyAlignment="1" pivotButton="0" quotePrefix="0" xfId="21">
      <alignment horizontal="right" vertical="center"/>
    </xf>
    <xf numFmtId="0" fontId="8" fillId="0" borderId="11" applyAlignment="1" pivotButton="0" quotePrefix="0" xfId="21">
      <alignment horizontal="general" vertical="center"/>
    </xf>
    <xf numFmtId="0" fontId="16" fillId="0" borderId="9" applyAlignment="1" pivotButton="0" quotePrefix="0" xfId="21">
      <alignment horizontal="center" vertical="center"/>
    </xf>
    <xf numFmtId="0" fontId="8" fillId="0" borderId="6" applyAlignment="1" pivotButton="0" quotePrefix="0" xfId="21">
      <alignment horizontal="right" vertical="center"/>
    </xf>
    <xf numFmtId="0" fontId="5" fillId="0" borderId="2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general" vertical="center"/>
    </xf>
    <xf numFmtId="164" fontId="17" fillId="0" borderId="0" applyAlignment="1" pivotButton="0" quotePrefix="0" xfId="0">
      <alignment horizontal="right" vertical="center"/>
    </xf>
    <xf numFmtId="0" fontId="18" fillId="2" borderId="12" applyAlignment="1" pivotButton="0" quotePrefix="0" xfId="0">
      <alignment horizontal="center" vertical="center" wrapText="1"/>
    </xf>
    <xf numFmtId="0" fontId="18" fillId="2" borderId="13" applyAlignment="1" pivotButton="0" quotePrefix="0" xfId="0">
      <alignment horizontal="center" vertical="center" wrapText="1"/>
    </xf>
    <xf numFmtId="2" fontId="18" fillId="2" borderId="13" applyAlignment="1" pivotButton="0" quotePrefix="0" xfId="0">
      <alignment horizontal="center" vertical="center" wrapText="1"/>
    </xf>
    <xf numFmtId="169" fontId="18" fillId="2" borderId="13" applyAlignment="1" pivotButton="0" quotePrefix="0" xfId="0">
      <alignment horizontal="center" vertical="center" wrapText="1"/>
    </xf>
    <xf numFmtId="164" fontId="18" fillId="2" borderId="13" applyAlignment="1" pivotButton="0" quotePrefix="0" xfId="0">
      <alignment horizontal="center" vertical="center" wrapText="1"/>
    </xf>
    <xf numFmtId="164" fontId="18" fillId="3" borderId="13" applyAlignment="1" pivotButton="0" quotePrefix="0" xfId="0">
      <alignment horizontal="center" vertical="center" wrapText="1"/>
    </xf>
    <xf numFmtId="164" fontId="18" fillId="4" borderId="13" applyAlignment="1" pivotButton="0" quotePrefix="0" xfId="0">
      <alignment horizontal="center" vertical="center" wrapText="1"/>
    </xf>
    <xf numFmtId="0" fontId="18" fillId="4" borderId="14" applyAlignment="1" pivotButton="0" quotePrefix="0" xfId="0">
      <alignment horizontal="center" vertical="center" wrapText="1"/>
    </xf>
    <xf numFmtId="0" fontId="17" fillId="5" borderId="0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 wrapText="1"/>
    </xf>
    <xf numFmtId="1" fontId="19" fillId="0" borderId="16" applyAlignment="1" pivotButton="0" quotePrefix="0" xfId="0">
      <alignment horizontal="center" vertical="center" shrinkToFit="1"/>
    </xf>
    <xf numFmtId="170" fontId="16" fillId="6" borderId="16" applyAlignment="1" pivotButton="0" quotePrefix="0" xfId="0">
      <alignment horizontal="center" vertical="center" wrapText="1"/>
    </xf>
    <xf numFmtId="170" fontId="5" fillId="6" borderId="16" applyAlignment="1" pivotButton="0" quotePrefix="0" xfId="0">
      <alignment horizontal="center" vertical="center"/>
    </xf>
    <xf numFmtId="171" fontId="5" fillId="0" borderId="16" applyAlignment="1" pivotButton="0" quotePrefix="0" xfId="0">
      <alignment horizontal="center" vertical="center" wrapText="1"/>
    </xf>
    <xf numFmtId="165" fontId="5" fillId="0" borderId="16" applyAlignment="1" pivotButton="0" quotePrefix="0" xfId="0">
      <alignment horizontal="center" vertical="center" wrapText="1"/>
    </xf>
    <xf numFmtId="172" fontId="16" fillId="0" borderId="16" applyAlignment="1" pivotButton="0" quotePrefix="0" xfId="0">
      <alignment horizontal="center" vertical="center"/>
    </xf>
    <xf numFmtId="173" fontId="16" fillId="0" borderId="16" applyAlignment="1" pivotButton="0" quotePrefix="0" xfId="0">
      <alignment horizontal="center" vertical="center"/>
    </xf>
    <xf numFmtId="170" fontId="16" fillId="0" borderId="16" applyAlignment="1" pivotButton="0" quotePrefix="0" xfId="0">
      <alignment horizontal="center" vertical="center"/>
    </xf>
    <xf numFmtId="174" fontId="5" fillId="0" borderId="16" applyAlignment="1" pivotButton="0" quotePrefix="0" xfId="0">
      <alignment horizontal="center" vertical="center"/>
    </xf>
    <xf numFmtId="0" fontId="17" fillId="5" borderId="0" applyAlignment="1" pivotButton="0" quotePrefix="0" xfId="0">
      <alignment horizontal="center" vertical="center"/>
    </xf>
    <xf numFmtId="4" fontId="17" fillId="5" borderId="0" applyAlignment="1" pivotButton="0" quotePrefix="0" xfId="0">
      <alignment horizontal="center" vertical="center"/>
    </xf>
    <xf numFmtId="174" fontId="17" fillId="5" borderId="0" applyAlignment="1" pivotButton="0" quotePrefix="0" xfId="0">
      <alignment horizontal="center" vertical="center"/>
    </xf>
    <xf numFmtId="175" fontId="5" fillId="0" borderId="16" applyAlignment="1" pivotButton="0" quotePrefix="0" xfId="0">
      <alignment horizontal="center" vertical="center" wrapText="1"/>
    </xf>
    <xf numFmtId="0" fontId="20" fillId="0" borderId="17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" fontId="20" fillId="0" borderId="18" applyAlignment="1" pivotButton="0" quotePrefix="0" xfId="0">
      <alignment horizontal="center" vertical="center"/>
    </xf>
    <xf numFmtId="170" fontId="5" fillId="6" borderId="18" applyAlignment="1" pivotButton="0" quotePrefix="0" xfId="0">
      <alignment horizontal="center" vertical="center"/>
    </xf>
    <xf numFmtId="176" fontId="5" fillId="0" borderId="18" applyAlignment="1" pivotButton="0" quotePrefix="0" xfId="0">
      <alignment horizontal="center" vertical="center"/>
    </xf>
    <xf numFmtId="164" fontId="20" fillId="0" borderId="18" applyAlignment="1" pivotButton="0" quotePrefix="0" xfId="0">
      <alignment horizontal="center" vertical="center"/>
    </xf>
    <xf numFmtId="173" fontId="20" fillId="0" borderId="18" applyAlignment="1" pivotButton="0" quotePrefix="0" xfId="0">
      <alignment horizontal="center" vertical="center"/>
    </xf>
    <xf numFmtId="170" fontId="20" fillId="0" borderId="18" applyAlignment="1" pivotButton="0" quotePrefix="0" xfId="0">
      <alignment horizontal="center" vertical="center"/>
    </xf>
    <xf numFmtId="174" fontId="20" fillId="0" borderId="18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4" fontId="18" fillId="0" borderId="0" applyAlignment="1" pivotButton="0" quotePrefix="0" xfId="0">
      <alignment horizontal="center" vertical="center"/>
    </xf>
    <xf numFmtId="0" fontId="20" fillId="0" borderId="2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" fontId="20" fillId="0" borderId="0" applyAlignment="1" pivotButton="0" quotePrefix="0" xfId="0">
      <alignment horizontal="center" vertical="center"/>
    </xf>
    <xf numFmtId="170" fontId="5" fillId="6" borderId="0" applyAlignment="1" pivotButton="0" quotePrefix="0" xfId="0">
      <alignment horizontal="center" vertical="center"/>
    </xf>
    <xf numFmtId="176" fontId="5" fillId="0" borderId="0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173" fontId="20" fillId="0" borderId="0" applyAlignment="1" pivotButton="0" quotePrefix="0" xfId="0">
      <alignment horizontal="center" vertical="center"/>
    </xf>
    <xf numFmtId="170" fontId="20" fillId="0" borderId="0" applyAlignment="1" pivotButton="0" quotePrefix="0" xfId="0">
      <alignment horizontal="center" vertical="center"/>
    </xf>
    <xf numFmtId="174" fontId="20" fillId="0" borderId="0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169" fontId="16" fillId="0" borderId="20" applyAlignment="1" pivotButton="0" quotePrefix="0" xfId="0">
      <alignment horizontal="center" vertical="center"/>
    </xf>
    <xf numFmtId="165" fontId="16" fillId="0" borderId="20" applyAlignment="1" pivotButton="0" quotePrefix="0" xfId="0">
      <alignment horizontal="center" vertical="center"/>
    </xf>
    <xf numFmtId="164" fontId="16" fillId="0" borderId="20" applyAlignment="1" pivotButton="0" quotePrefix="0" xfId="0">
      <alignment horizontal="center" vertical="center"/>
    </xf>
    <xf numFmtId="174" fontId="5" fillId="0" borderId="20" applyAlignment="1" pivotButton="0" quotePrefix="0" xfId="0">
      <alignment horizontal="center" vertical="center"/>
    </xf>
    <xf numFmtId="174" fontId="20" fillId="0" borderId="20" applyAlignment="1" pivotButton="0" quotePrefix="0" xfId="0">
      <alignment horizontal="center" vertical="center"/>
    </xf>
    <xf numFmtId="174" fontId="20" fillId="0" borderId="20" applyAlignment="1" pivotButton="0" quotePrefix="0" xfId="0">
      <alignment horizontal="right" vertical="center"/>
    </xf>
    <xf numFmtId="0" fontId="5" fillId="0" borderId="2" applyAlignment="1" pivotButton="0" quotePrefix="0" xfId="0">
      <alignment horizontal="center" vertical="center"/>
    </xf>
    <xf numFmtId="0" fontId="21" fillId="0" borderId="21" applyAlignment="1" pivotButton="0" quotePrefix="0" xfId="0">
      <alignment horizontal="center" vertical="bottom"/>
    </xf>
    <xf numFmtId="169" fontId="5" fillId="0" borderId="0" applyAlignment="1" pivotButton="0" quotePrefix="0" xfId="0">
      <alignment horizontal="general" vertical="center"/>
    </xf>
    <xf numFmtId="164" fontId="22" fillId="0" borderId="0" applyAlignment="1" pivotButton="0" quotePrefix="0" xfId="0">
      <alignment horizontal="general" vertical="center"/>
    </xf>
    <xf numFmtId="164" fontId="23" fillId="0" borderId="0" applyAlignment="1" pivotButton="0" quotePrefix="0" xfId="0">
      <alignment horizontal="right" vertical="center"/>
    </xf>
    <xf numFmtId="174" fontId="23" fillId="0" borderId="21" applyAlignment="1" pivotButton="0" quotePrefix="0" xfId="0">
      <alignment horizontal="center" vertical="center"/>
    </xf>
    <xf numFmtId="164" fontId="24" fillId="0" borderId="0" applyAlignment="1" pivotButton="0" quotePrefix="0" xfId="0">
      <alignment horizontal="general" vertical="center"/>
    </xf>
    <xf numFmtId="0" fontId="21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174" fontId="2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7" fontId="5" fillId="0" borderId="0" applyAlignment="1" pivotButton="0" quotePrefix="0" xfId="22">
      <alignment horizontal="general" vertical="center"/>
    </xf>
    <xf numFmtId="164" fontId="26" fillId="0" borderId="0" applyAlignment="1" pivotButton="0" quotePrefix="0" xfId="0">
      <alignment horizontal="right" vertical="center"/>
    </xf>
    <xf numFmtId="174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20">
      <alignment horizontal="general" vertical="center"/>
    </xf>
    <xf numFmtId="174" fontId="26" fillId="0" borderId="0" applyAlignment="1" pivotButton="0" quotePrefix="0" xfId="0">
      <alignment horizontal="general" vertical="center"/>
    </xf>
    <xf numFmtId="0" fontId="16" fillId="0" borderId="2" applyAlignment="1" pivotButton="0" quotePrefix="0" xfId="0">
      <alignment horizontal="left" vertical="center"/>
    </xf>
    <xf numFmtId="0" fontId="16" fillId="0" borderId="0" applyAlignment="1" pivotButton="0" quotePrefix="0" xfId="0">
      <alignment horizontal="general" vertical="center"/>
    </xf>
    <xf numFmtId="169" fontId="16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166" fontId="1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general" vertical="center"/>
    </xf>
    <xf numFmtId="0" fontId="16" fillId="0" borderId="0" applyAlignment="1" pivotButton="0" quotePrefix="0" xfId="0">
      <alignment horizontal="right" vertical="center"/>
    </xf>
    <xf numFmtId="0" fontId="8" fillId="0" borderId="2" applyAlignment="1" pivotButton="0" quotePrefix="0" xfId="0">
      <alignment horizontal="general" vertical="center"/>
    </xf>
    <xf numFmtId="0" fontId="29" fillId="0" borderId="0" applyAlignment="1" pivotButton="0" quotePrefix="0" xfId="2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right" vertical="center"/>
    </xf>
    <xf numFmtId="0" fontId="8" fillId="0" borderId="9" applyAlignment="1" pivotButton="0" quotePrefix="0" xfId="20">
      <alignment horizontal="center" vertical="center"/>
    </xf>
    <xf numFmtId="0" fontId="8" fillId="0" borderId="8" applyAlignment="1" pivotButton="0" quotePrefix="0" xfId="0">
      <alignment horizontal="general" vertical="center"/>
    </xf>
    <xf numFmtId="0" fontId="30" fillId="0" borderId="9" applyAlignment="1" pivotButton="0" quotePrefix="0" xfId="20">
      <alignment horizontal="general" vertical="center"/>
    </xf>
    <xf numFmtId="0" fontId="8" fillId="0" borderId="9" applyAlignment="1" pivotButton="0" quotePrefix="0" xfId="0">
      <alignment horizontal="general" vertical="center"/>
    </xf>
    <xf numFmtId="0" fontId="8" fillId="0" borderId="9" applyAlignment="1" pivotButton="0" quotePrefix="0" xfId="0">
      <alignment horizontal="right" vertical="center"/>
    </xf>
    <xf numFmtId="0" fontId="31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7" fillId="0" borderId="0" applyAlignment="1" pivotButton="0" quotePrefix="0" xfId="21">
      <alignment horizontal="general" vertical="center"/>
    </xf>
    <xf numFmtId="0" fontId="6" fillId="0" borderId="1" applyAlignment="1" pivotButton="0" quotePrefix="0" xfId="21">
      <alignment horizontal="center" vertical="center"/>
    </xf>
    <xf numFmtId="0" fontId="0" fillId="0" borderId="3" pivotButton="0" quotePrefix="0" xfId="0"/>
    <xf numFmtId="0" fontId="9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center" vertical="center"/>
    </xf>
    <xf numFmtId="0" fontId="11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8" fillId="0" borderId="0" applyAlignment="1" pivotButton="0" quotePrefix="0" xfId="21">
      <alignment horizontal="general" vertical="center"/>
    </xf>
    <xf numFmtId="0" fontId="8" fillId="0" borderId="1" applyAlignment="1" pivotButton="0" quotePrefix="0" xfId="21">
      <alignment horizontal="general" vertical="center"/>
    </xf>
    <xf numFmtId="0" fontId="12" fillId="0" borderId="3" applyAlignment="1" pivotButton="0" quotePrefix="0" xfId="21">
      <alignment horizontal="left" vertical="center"/>
    </xf>
    <xf numFmtId="0" fontId="0" fillId="0" borderId="3" applyAlignment="1" pivotButton="0" quotePrefix="0" xfId="0">
      <alignment horizontal="general" vertical="center"/>
    </xf>
    <xf numFmtId="0" fontId="8" fillId="0" borderId="4" applyAlignment="1" pivotButton="0" quotePrefix="0" xfId="21">
      <alignment horizontal="general" vertical="center"/>
    </xf>
    <xf numFmtId="0" fontId="8" fillId="0" borderId="5" applyAlignment="1" pivotButton="0" quotePrefix="0" xfId="21">
      <alignment horizontal="general" vertical="center"/>
    </xf>
    <xf numFmtId="0" fontId="8" fillId="0" borderId="6" applyAlignment="1" pivotButton="0" quotePrefix="0" xfId="21">
      <alignment horizontal="general" vertical="center"/>
    </xf>
    <xf numFmtId="167" fontId="8" fillId="0" borderId="6" applyAlignment="1" pivotButton="0" quotePrefix="0" xfId="21">
      <alignment horizontal="general" vertical="center"/>
    </xf>
    <xf numFmtId="0" fontId="8" fillId="0" borderId="2" applyAlignment="1" pivotButton="0" quotePrefix="0" xfId="21">
      <alignment horizontal="general" vertical="center"/>
    </xf>
    <xf numFmtId="0" fontId="8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8" fillId="0" borderId="7" applyAlignment="1" pivotButton="0" quotePrefix="0" xfId="21">
      <alignment horizontal="general" vertical="center"/>
    </xf>
    <xf numFmtId="0" fontId="13" fillId="0" borderId="6" applyAlignment="1" pivotButton="0" quotePrefix="0" xfId="21">
      <alignment horizontal="general" vertical="center"/>
    </xf>
    <xf numFmtId="0" fontId="8" fillId="0" borderId="3" applyAlignment="1" pivotButton="0" quotePrefix="0" xfId="21">
      <alignment horizontal="left" vertical="center"/>
    </xf>
    <xf numFmtId="0" fontId="8" fillId="0" borderId="3" applyAlignment="1" pivotButton="0" quotePrefix="0" xfId="21">
      <alignment horizontal="general" vertical="center"/>
    </xf>
    <xf numFmtId="0" fontId="8" fillId="0" borderId="8" applyAlignment="1" pivotButton="0" quotePrefix="0" xfId="21">
      <alignment horizontal="general" vertical="center"/>
    </xf>
    <xf numFmtId="0" fontId="8" fillId="0" borderId="9" applyAlignment="1" pivotButton="0" quotePrefix="0" xfId="21">
      <alignment horizontal="left" vertical="center"/>
    </xf>
    <xf numFmtId="0" fontId="0" fillId="0" borderId="9" applyAlignment="1" pivotButton="0" quotePrefix="0" xfId="0">
      <alignment horizontal="general" vertical="center"/>
    </xf>
    <xf numFmtId="0" fontId="8" fillId="0" borderId="10" applyAlignment="1" pivotButton="0" quotePrefix="0" xfId="21">
      <alignment horizontal="general" vertical="center"/>
    </xf>
    <xf numFmtId="0" fontId="8" fillId="0" borderId="9" applyAlignment="1" pivotButton="0" quotePrefix="0" xfId="21">
      <alignment horizontal="general" vertical="center"/>
    </xf>
    <xf numFmtId="0" fontId="8" fillId="0" borderId="6" applyAlignment="1" pivotButton="0" quotePrefix="0" xfId="21">
      <alignment horizontal="left" vertical="center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8" fillId="0" borderId="0" applyAlignment="1" pivotButton="0" quotePrefix="0" xfId="21">
      <alignment horizontal="center" vertical="center"/>
    </xf>
    <xf numFmtId="0" fontId="13" fillId="0" borderId="0" applyAlignment="1" pivotButton="0" quotePrefix="0" xfId="21">
      <alignment horizontal="general" vertical="center"/>
    </xf>
    <xf numFmtId="0" fontId="8" fillId="0" borderId="5" applyAlignment="1" pivotButton="0" quotePrefix="0" xfId="21">
      <alignment horizontal="left" vertical="center"/>
    </xf>
    <xf numFmtId="168" fontId="8" fillId="0" borderId="6" applyAlignment="1" pivotButton="0" quotePrefix="0" xfId="21">
      <alignment horizontal="right" vertical="center"/>
    </xf>
    <xf numFmtId="168" fontId="8" fillId="0" borderId="6" applyAlignment="1" pivotButton="0" quotePrefix="0" xfId="21">
      <alignment horizontal="left" vertical="center"/>
    </xf>
    <xf numFmtId="167" fontId="8" fillId="0" borderId="6" applyAlignment="1" pivotButton="0" quotePrefix="0" xfId="21">
      <alignment horizontal="right" vertical="center"/>
    </xf>
    <xf numFmtId="0" fontId="8" fillId="0" borderId="11" applyAlignment="1" pivotButton="0" quotePrefix="0" xfId="21">
      <alignment horizontal="general" vertical="center"/>
    </xf>
    <xf numFmtId="0" fontId="16" fillId="0" borderId="9" applyAlignment="1" pivotButton="0" quotePrefix="0" xfId="21">
      <alignment horizontal="center" vertical="center"/>
    </xf>
    <xf numFmtId="0" fontId="8" fillId="0" borderId="6" applyAlignment="1" pivotButton="0" quotePrefix="0" xfId="21">
      <alignment horizontal="right" vertical="center"/>
    </xf>
    <xf numFmtId="0" fontId="0" fillId="0" borderId="0" pivotButton="0" quotePrefix="0" xfId="0"/>
    <xf numFmtId="0" fontId="5" fillId="0" borderId="2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general" vertical="center"/>
    </xf>
    <xf numFmtId="164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horizontal="center" vertical="center" wrapText="1"/>
    </xf>
    <xf numFmtId="0" fontId="18" fillId="2" borderId="12" applyAlignment="1" pivotButton="0" quotePrefix="0" xfId="0">
      <alignment horizontal="center" vertical="center" wrapText="1"/>
    </xf>
    <xf numFmtId="0" fontId="18" fillId="2" borderId="13" applyAlignment="1" pivotButton="0" quotePrefix="0" xfId="0">
      <alignment horizontal="center" vertical="center" wrapText="1"/>
    </xf>
    <xf numFmtId="2" fontId="18" fillId="2" borderId="13" applyAlignment="1" pivotButton="0" quotePrefix="0" xfId="0">
      <alignment horizontal="center" vertical="center" wrapText="1"/>
    </xf>
    <xf numFmtId="169" fontId="18" fillId="2" borderId="13" applyAlignment="1" pivotButton="0" quotePrefix="0" xfId="0">
      <alignment horizontal="center" vertical="center" wrapText="1"/>
    </xf>
    <xf numFmtId="164" fontId="18" fillId="2" borderId="13" applyAlignment="1" pivotButton="0" quotePrefix="0" xfId="0">
      <alignment horizontal="center" vertical="center" wrapText="1"/>
    </xf>
    <xf numFmtId="164" fontId="18" fillId="3" borderId="13" applyAlignment="1" pivotButton="0" quotePrefix="0" xfId="0">
      <alignment horizontal="center" vertical="center" wrapText="1"/>
    </xf>
    <xf numFmtId="164" fontId="18" fillId="4" borderId="13" applyAlignment="1" pivotButton="0" quotePrefix="0" xfId="0">
      <alignment horizontal="center" vertical="center" wrapText="1"/>
    </xf>
    <xf numFmtId="0" fontId="18" fillId="4" borderId="14" applyAlignment="1" pivotButton="0" quotePrefix="0" xfId="0">
      <alignment horizontal="center" vertical="center" wrapText="1"/>
    </xf>
    <xf numFmtId="0" fontId="17" fillId="5" borderId="0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 wrapText="1"/>
    </xf>
    <xf numFmtId="1" fontId="19" fillId="0" borderId="16" applyAlignment="1" pivotButton="0" quotePrefix="0" xfId="0">
      <alignment horizontal="center" vertical="center" shrinkToFit="1"/>
    </xf>
    <xf numFmtId="170" fontId="16" fillId="6" borderId="16" applyAlignment="1" pivotButton="0" quotePrefix="0" xfId="0">
      <alignment horizontal="center" vertical="center" wrapText="1"/>
    </xf>
    <xf numFmtId="170" fontId="5" fillId="6" borderId="16" applyAlignment="1" pivotButton="0" quotePrefix="0" xfId="0">
      <alignment horizontal="center" vertical="center"/>
    </xf>
    <xf numFmtId="171" fontId="5" fillId="0" borderId="16" applyAlignment="1" pivotButton="0" quotePrefix="0" xfId="0">
      <alignment horizontal="center" vertical="center" wrapText="1"/>
    </xf>
    <xf numFmtId="165" fontId="5" fillId="0" borderId="16" applyAlignment="1" pivotButton="0" quotePrefix="0" xfId="0">
      <alignment horizontal="center" vertical="center" wrapText="1"/>
    </xf>
    <xf numFmtId="172" fontId="16" fillId="0" borderId="16" applyAlignment="1" pivotButton="0" quotePrefix="0" xfId="0">
      <alignment horizontal="center" vertical="center"/>
    </xf>
    <xf numFmtId="173" fontId="16" fillId="0" borderId="16" applyAlignment="1" pivotButton="0" quotePrefix="0" xfId="0">
      <alignment horizontal="center" vertical="center"/>
    </xf>
    <xf numFmtId="170" fontId="16" fillId="0" borderId="16" applyAlignment="1" pivotButton="0" quotePrefix="0" xfId="0">
      <alignment horizontal="center" vertical="center"/>
    </xf>
    <xf numFmtId="174" fontId="5" fillId="0" borderId="16" applyAlignment="1" pivotButton="0" quotePrefix="0" xfId="0">
      <alignment horizontal="center" vertical="center"/>
    </xf>
    <xf numFmtId="4" fontId="17" fillId="5" borderId="0" applyAlignment="1" pivotButton="0" quotePrefix="0" xfId="0">
      <alignment horizontal="center" vertical="center"/>
    </xf>
    <xf numFmtId="174" fontId="17" fillId="5" borderId="0" applyAlignment="1" pivotButton="0" quotePrefix="0" xfId="0">
      <alignment horizontal="center" vertical="center"/>
    </xf>
    <xf numFmtId="175" fontId="5" fillId="0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20" fillId="0" borderId="17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" fontId="20" fillId="0" borderId="18" applyAlignment="1" pivotButton="0" quotePrefix="0" xfId="0">
      <alignment horizontal="center" vertical="center"/>
    </xf>
    <xf numFmtId="170" fontId="5" fillId="6" borderId="18" applyAlignment="1" pivotButton="0" quotePrefix="0" xfId="0">
      <alignment horizontal="center" vertical="center"/>
    </xf>
    <xf numFmtId="176" fontId="5" fillId="0" borderId="18" applyAlignment="1" pivotButton="0" quotePrefix="0" xfId="0">
      <alignment horizontal="center" vertical="center"/>
    </xf>
    <xf numFmtId="164" fontId="20" fillId="0" borderId="18" applyAlignment="1" pivotButton="0" quotePrefix="0" xfId="0">
      <alignment horizontal="center" vertical="center"/>
    </xf>
    <xf numFmtId="173" fontId="20" fillId="0" borderId="18" applyAlignment="1" pivotButton="0" quotePrefix="0" xfId="0">
      <alignment horizontal="center" vertical="center"/>
    </xf>
    <xf numFmtId="170" fontId="20" fillId="0" borderId="18" applyAlignment="1" pivotButton="0" quotePrefix="0" xfId="0">
      <alignment horizontal="center" vertical="center"/>
    </xf>
    <xf numFmtId="174" fontId="20" fillId="0" borderId="18" applyAlignment="1" pivotButton="0" quotePrefix="0" xfId="0">
      <alignment horizontal="center" vertical="center"/>
    </xf>
    <xf numFmtId="4" fontId="18" fillId="0" borderId="0" applyAlignment="1" pivotButton="0" quotePrefix="0" xfId="0">
      <alignment horizontal="center" vertical="center"/>
    </xf>
    <xf numFmtId="0" fontId="20" fillId="0" borderId="2" applyAlignment="1" pivotButton="0" quotePrefix="0" xfId="0">
      <alignment horizontal="left" vertical="center"/>
    </xf>
    <xf numFmtId="1" fontId="20" fillId="0" borderId="0" applyAlignment="1" pivotButton="0" quotePrefix="0" xfId="0">
      <alignment horizontal="center" vertical="center"/>
    </xf>
    <xf numFmtId="170" fontId="5" fillId="6" borderId="0" applyAlignment="1" pivotButton="0" quotePrefix="0" xfId="0">
      <alignment horizontal="center" vertical="center"/>
    </xf>
    <xf numFmtId="176" fontId="5" fillId="0" borderId="0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173" fontId="20" fillId="0" borderId="0" applyAlignment="1" pivotButton="0" quotePrefix="0" xfId="0">
      <alignment horizontal="center" vertical="center"/>
    </xf>
    <xf numFmtId="170" fontId="20" fillId="0" borderId="0" applyAlignment="1" pivotButton="0" quotePrefix="0" xfId="0">
      <alignment horizontal="center" vertical="center"/>
    </xf>
    <xf numFmtId="174" fontId="20" fillId="0" borderId="0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169" fontId="16" fillId="0" borderId="20" applyAlignment="1" pivotButton="0" quotePrefix="0" xfId="0">
      <alignment horizontal="center" vertical="center"/>
    </xf>
    <xf numFmtId="165" fontId="16" fillId="0" borderId="20" applyAlignment="1" pivotButton="0" quotePrefix="0" xfId="0">
      <alignment horizontal="center" vertical="center"/>
    </xf>
    <xf numFmtId="164" fontId="16" fillId="0" borderId="20" applyAlignment="1" pivotButton="0" quotePrefix="0" xfId="0">
      <alignment horizontal="center" vertical="center"/>
    </xf>
    <xf numFmtId="174" fontId="5" fillId="0" borderId="20" applyAlignment="1" pivotButton="0" quotePrefix="0" xfId="0">
      <alignment horizontal="center" vertical="center"/>
    </xf>
    <xf numFmtId="174" fontId="20" fillId="0" borderId="20" applyAlignment="1" pivotButton="0" quotePrefix="0" xfId="0">
      <alignment horizontal="center" vertical="center"/>
    </xf>
    <xf numFmtId="174" fontId="20" fillId="0" borderId="20" applyAlignment="1" pivotButton="0" quotePrefix="0" xfId="0">
      <alignment horizontal="right" vertical="center"/>
    </xf>
    <xf numFmtId="0" fontId="5" fillId="0" borderId="2" applyAlignment="1" pivotButton="0" quotePrefix="0" xfId="0">
      <alignment horizontal="center" vertical="center"/>
    </xf>
    <xf numFmtId="0" fontId="21" fillId="0" borderId="21" applyAlignment="1" pivotButton="0" quotePrefix="0" xfId="0">
      <alignment horizontal="center" vertical="bottom"/>
    </xf>
    <xf numFmtId="0" fontId="0" fillId="0" borderId="21" pivotButton="0" quotePrefix="0" xfId="0"/>
    <xf numFmtId="169" fontId="5" fillId="0" borderId="0" applyAlignment="1" pivotButton="0" quotePrefix="0" xfId="0">
      <alignment horizontal="general" vertical="center"/>
    </xf>
    <xf numFmtId="164" fontId="22" fillId="0" borderId="0" applyAlignment="1" pivotButton="0" quotePrefix="0" xfId="0">
      <alignment horizontal="general" vertical="center"/>
    </xf>
    <xf numFmtId="164" fontId="23" fillId="0" borderId="0" applyAlignment="1" pivotButton="0" quotePrefix="0" xfId="0">
      <alignment horizontal="right" vertical="center"/>
    </xf>
    <xf numFmtId="174" fontId="23" fillId="0" borderId="21" applyAlignment="1" pivotButton="0" quotePrefix="0" xfId="0">
      <alignment horizontal="center" vertical="center"/>
    </xf>
    <xf numFmtId="164" fontId="24" fillId="0" borderId="0" applyAlignment="1" pivotButton="0" quotePrefix="0" xfId="0">
      <alignment horizontal="general" vertical="center"/>
    </xf>
    <xf numFmtId="0" fontId="21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174" fontId="2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7" fontId="5" fillId="0" borderId="0" applyAlignment="1" pivotButton="0" quotePrefix="0" xfId="22">
      <alignment horizontal="general" vertical="center"/>
    </xf>
    <xf numFmtId="164" fontId="26" fillId="0" borderId="0" applyAlignment="1" pivotButton="0" quotePrefix="0" xfId="0">
      <alignment horizontal="right" vertical="center"/>
    </xf>
    <xf numFmtId="174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20">
      <alignment horizontal="general" vertical="center"/>
    </xf>
    <xf numFmtId="174" fontId="26" fillId="0" borderId="0" applyAlignment="1" pivotButton="0" quotePrefix="0" xfId="0">
      <alignment horizontal="general" vertical="center"/>
    </xf>
    <xf numFmtId="0" fontId="16" fillId="0" borderId="2" applyAlignment="1" pivotButton="0" quotePrefix="0" xfId="0">
      <alignment horizontal="left" vertical="center"/>
    </xf>
    <xf numFmtId="0" fontId="16" fillId="0" borderId="0" applyAlignment="1" pivotButton="0" quotePrefix="0" xfId="0">
      <alignment horizontal="general" vertical="center"/>
    </xf>
    <xf numFmtId="169" fontId="16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166" fontId="1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general" vertical="center"/>
    </xf>
    <xf numFmtId="0" fontId="16" fillId="0" borderId="0" applyAlignment="1" pivotButton="0" quotePrefix="0" xfId="0">
      <alignment horizontal="right" vertical="center"/>
    </xf>
    <xf numFmtId="0" fontId="8" fillId="0" borderId="2" applyAlignment="1" pivotButton="0" quotePrefix="0" xfId="0">
      <alignment horizontal="general" vertical="center"/>
    </xf>
    <xf numFmtId="0" fontId="29" fillId="0" borderId="0" applyAlignment="1" pivotButton="0" quotePrefix="0" xfId="2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right" vertical="center"/>
    </xf>
    <xf numFmtId="0" fontId="8" fillId="0" borderId="9" applyAlignment="1" pivotButton="0" quotePrefix="0" xfId="20">
      <alignment horizontal="center" vertical="center"/>
    </xf>
    <xf numFmtId="0" fontId="8" fillId="0" borderId="8" applyAlignment="1" pivotButton="0" quotePrefix="0" xfId="0">
      <alignment horizontal="general" vertical="center"/>
    </xf>
    <xf numFmtId="0" fontId="30" fillId="0" borderId="9" applyAlignment="1" pivotButton="0" quotePrefix="0" xfId="20">
      <alignment horizontal="general" vertical="center"/>
    </xf>
    <xf numFmtId="0" fontId="8" fillId="0" borderId="9" applyAlignment="1" pivotButton="0" quotePrefix="0" xfId="0">
      <alignment horizontal="general" vertical="center"/>
    </xf>
    <xf numFmtId="0" fontId="8" fillId="0" borderId="9" applyAlignment="1" pivotButton="0" quotePrefix="0" xfId="0">
      <alignment horizontal="right" vertical="center"/>
    </xf>
    <xf numFmtId="0" fontId="31" fillId="0" borderId="0" applyAlignment="1" pivotButton="0" quotePrefix="0" xfId="0">
      <alignment horizontal="general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표준 2 2" xfId="7"/>
    <cellStyle name="Excel Built-in Comma [0]" xf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222222"/>
      <rgbColor rgb="FF993300"/>
      <rgbColor rgb="FF993366"/>
      <rgbColor rgb="FF333399"/>
      <rgbColor rgb="FF40404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Aissa Lintang</author>
  </authors>
  <commentList>
    <comment ref="W16" authorId="0" shapeId="0">
      <text>
        <t>CZ PRICE</t>
      </text>
    </comment>
    <comment ref="W17" authorId="0" shapeId="0">
      <text>
        <t>CZ PRICE</t>
      </text>
    </comment>
    <comment ref="W18" authorId="0" shapeId="0">
      <text>
        <t xml:space="preserve">CZ PRICE
</t>
      </text>
    </comment>
    <comment ref="W19" authorId="0" shapeId="0">
      <text>
        <t xml:space="preserve">CZ PRICE
</t>
      </text>
    </comment>
    <comment ref="W20" authorId="0" shapeId="0">
      <text>
        <t xml:space="preserve">CZ PRICE
</t>
      </text>
    </comment>
    <comment ref="W21" authorId="0" shapeId="0">
      <text>
        <t xml:space="preserve">CZ PRICE
</t>
      </text>
    </comment>
    <comment ref="W22" authorId="0" shapeId="0">
      <text>
        <t xml:space="preserve">CZ PRICE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E50"/>
  <sheetViews>
    <sheetView showFormulas="0" showGridLines="0" showRowColHeaders="1" showZeros="1" rightToLeft="0" tabSelected="1" showOutlineSymbols="1" defaultGridColor="1" view="pageBreakPreview" topLeftCell="L1" colorId="64" zoomScale="100" zoomScaleNormal="100" zoomScalePageLayoutView="100" workbookViewId="0">
      <selection pane="topLeft" activeCell="AD34" activeCellId="0" sqref="AA15:AD34"/>
    </sheetView>
  </sheetViews>
  <sheetFormatPr baseColWidth="8" defaultColWidth="8.73046875" defaultRowHeight="13.5" customHeight="1" zeroHeight="0" outlineLevelRow="0"/>
  <cols>
    <col width="19.18" customWidth="1" style="136" min="1" max="1"/>
    <col width="12.45" customWidth="1" style="136" min="2" max="2"/>
    <col width="10.27" customWidth="1" style="136" min="3" max="3"/>
    <col width="17.45" customWidth="1" style="136" min="4" max="4"/>
    <col width="12" customWidth="1" style="136" min="5" max="5"/>
    <col width="10" customWidth="1" style="136" min="6" max="6"/>
    <col width="6.82" customWidth="1" style="136" min="7" max="7"/>
    <col width="8.539999999999999" customWidth="1" style="137" min="8" max="8"/>
    <col width="8.539999999999999" customWidth="1" style="138" min="9" max="10"/>
    <col width="8.539999999999999" customWidth="1" style="139" min="11" max="11"/>
    <col width="11.82" customWidth="1" style="139" min="12" max="12"/>
    <col width="8.539999999999999" customWidth="1" style="139" min="13" max="14"/>
    <col width="9.18" customWidth="1" style="140" min="15" max="17"/>
    <col width="12.45" customWidth="1" style="141" min="18" max="20"/>
    <col width="8.449999999999999" customWidth="1" style="141" min="21" max="22"/>
    <col width="9.18" customWidth="1" style="141" min="23" max="23"/>
    <col width="10" customWidth="1" style="141" min="24" max="24"/>
    <col width="13.45" customWidth="1" style="142" min="25" max="25"/>
    <col width="11.27" customWidth="1" style="137" min="26" max="27"/>
    <col width="8.73" customWidth="1" style="137" min="28" max="29"/>
    <col width="8.82" customWidth="1" style="137" min="30" max="30"/>
    <col width="8.73" customWidth="1" style="137" min="31" max="16384"/>
  </cols>
  <sheetData>
    <row r="1" ht="31.5" customFormat="1" customHeight="1" s="143">
      <c r="A1" s="144" t="inlineStr">
        <is>
          <t>PT. VERONIQUE INDONESIA</t>
        </is>
      </c>
      <c r="B1" s="145" t="n"/>
      <c r="C1" s="145" t="n"/>
      <c r="D1" s="145" t="n"/>
      <c r="E1" s="145" t="n"/>
      <c r="F1" s="145" t="n"/>
      <c r="G1" s="145" t="n"/>
      <c r="H1" s="145" t="n"/>
      <c r="I1" s="145" t="n"/>
      <c r="J1" s="145" t="n"/>
      <c r="K1" s="145" t="n"/>
      <c r="L1" s="145" t="n"/>
      <c r="M1" s="145" t="n"/>
      <c r="N1" s="145" t="n"/>
      <c r="O1" s="145" t="n"/>
      <c r="P1" s="145" t="n"/>
      <c r="Q1" s="145" t="n"/>
      <c r="R1" s="145" t="n"/>
      <c r="S1" s="145" t="n"/>
      <c r="T1" s="145" t="n"/>
      <c r="U1" s="145" t="n"/>
      <c r="V1" s="145" t="n"/>
      <c r="W1" s="145" t="n"/>
      <c r="X1" s="145" t="n"/>
      <c r="Y1" s="145" t="n"/>
    </row>
    <row r="2" ht="15" customFormat="1" customHeight="1" s="146">
      <c r="A2" s="147" t="inlineStr">
        <is>
          <t>Jl. Raya Purwonegoro, Rt. 007/003  Purwonegoro, Banjarnegara,  Jawa Tengah   Zip Code : 53472   INDONESIA</t>
        </is>
      </c>
    </row>
    <row r="3" ht="19.5" customFormat="1" customHeight="1" s="148">
      <c r="A3" s="149" t="inlineStr">
        <is>
          <t>PROFORMA INVOICE</t>
        </is>
      </c>
    </row>
    <row r="4" ht="12" customFormat="1" customHeight="1" s="150">
      <c r="A4" s="151" t="inlineStr">
        <is>
          <t>Seller:</t>
        </is>
      </c>
      <c r="B4" s="152" t="inlineStr">
        <is>
          <t>PT. VERONIQUE INDONESIA</t>
        </is>
      </c>
      <c r="C4" s="152" t="n"/>
      <c r="D4" s="152" t="n"/>
      <c r="E4" s="152" t="n"/>
      <c r="F4" s="153" t="n"/>
      <c r="G4" s="153" t="n"/>
      <c r="H4" s="153" t="n"/>
      <c r="I4" s="153" t="n"/>
      <c r="J4" s="153" t="n"/>
      <c r="K4" s="154" t="n"/>
      <c r="L4" s="155" t="inlineStr">
        <is>
          <t>Invoice No. &amp; Date :</t>
        </is>
      </c>
      <c r="M4" s="156" t="n"/>
      <c r="N4" s="156" t="n"/>
      <c r="O4" s="156" t="n"/>
      <c r="P4" s="156" t="n"/>
      <c r="Q4" s="156" t="n"/>
      <c r="R4" s="156" t="n"/>
      <c r="S4" s="156" t="n"/>
      <c r="T4" s="156" t="n"/>
      <c r="U4" s="156" t="n"/>
      <c r="V4" s="156" t="n"/>
      <c r="W4" s="157" t="n"/>
      <c r="X4" s="156" t="n"/>
      <c r="Y4" s="156" t="n"/>
      <c r="Z4" s="150" t="inlineStr">
        <is>
          <t>plating</t>
        </is>
      </c>
      <c r="AA4" s="150" t="n">
        <v>0.24</v>
      </c>
    </row>
    <row r="5" ht="12" customFormat="1" customHeight="1" s="150">
      <c r="A5" s="158" t="n">
        <v>20</v>
      </c>
      <c r="B5" s="159" t="inlineStr">
        <is>
          <t>Jl. Raya Purwonegoro, Rt. 007/003  Purwonegoro, Banjarnegara,</t>
        </is>
      </c>
      <c r="C5" s="159" t="n"/>
      <c r="D5" s="159" t="n"/>
      <c r="E5" s="159" t="n"/>
      <c r="F5" s="160" t="n"/>
      <c r="G5" s="160" t="n"/>
      <c r="H5" s="160" t="n"/>
      <c r="I5" s="160" t="n"/>
      <c r="J5" s="160" t="n"/>
      <c r="K5" s="161" t="n"/>
      <c r="L5" s="155" t="inlineStr">
        <is>
          <t>L/C No. &amp; Date :</t>
        </is>
      </c>
      <c r="M5" s="156" t="n"/>
      <c r="N5" s="156" t="n"/>
      <c r="O5" s="162" t="n"/>
      <c r="P5" s="162" t="n"/>
      <c r="Q5" s="162" t="n"/>
      <c r="R5" s="156" t="n"/>
      <c r="S5" s="156" t="n"/>
      <c r="T5" s="156" t="n"/>
      <c r="U5" s="156" t="n"/>
      <c r="V5" s="156" t="n"/>
      <c r="W5" s="156" t="n"/>
      <c r="X5" s="156" t="n"/>
      <c r="Y5" s="156" t="n"/>
    </row>
    <row r="6" ht="12" customFormat="1" customHeight="1" s="150">
      <c r="A6" s="158" t="n">
        <v>20</v>
      </c>
      <c r="B6" s="159" t="inlineStr">
        <is>
          <t>Jawa Tengah  Zip Code : 53472   INDONESIA</t>
        </is>
      </c>
      <c r="C6" s="159" t="n"/>
      <c r="D6" s="159" t="n"/>
      <c r="E6" s="159" t="n"/>
      <c r="F6" s="160" t="n"/>
      <c r="G6" s="160" t="n"/>
      <c r="H6" s="160" t="n"/>
      <c r="I6" s="160" t="n"/>
      <c r="J6" s="160" t="n"/>
      <c r="K6" s="161" t="n"/>
      <c r="L6" s="151" t="inlineStr">
        <is>
          <t>(Buyer : if then Consignee):</t>
        </is>
      </c>
      <c r="M6" s="163" t="n"/>
      <c r="N6" s="164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4" t="n"/>
      <c r="X6" s="164" t="n"/>
      <c r="Y6" s="164" t="n"/>
    </row>
    <row r="7" ht="12" customFormat="1" customHeight="1" s="150">
      <c r="A7" s="165" t="n">
        <v>20</v>
      </c>
      <c r="B7" s="166" t="inlineStr">
        <is>
          <t>Tel : 62-286-598-8594   Fax : 62-286-598-8650</t>
        </is>
      </c>
      <c r="C7" s="166" t="n"/>
      <c r="D7" s="166" t="n"/>
      <c r="E7" s="166" t="n"/>
      <c r="F7" s="167" t="n"/>
      <c r="G7" s="167" t="n"/>
      <c r="H7" s="167" t="n"/>
      <c r="I7" s="167" t="n"/>
      <c r="J7" s="167" t="n"/>
      <c r="K7" s="168" t="n"/>
      <c r="L7" s="165" t="n"/>
      <c r="M7" s="166" t="n"/>
      <c r="N7" s="169" t="n"/>
      <c r="O7" s="166" t="n"/>
      <c r="P7" s="166" t="n"/>
      <c r="Q7" s="166" t="n"/>
      <c r="R7" s="166" t="n"/>
      <c r="S7" s="166" t="n"/>
      <c r="T7" s="166" t="n"/>
      <c r="U7" s="166" t="n"/>
      <c r="V7" s="166" t="n"/>
      <c r="W7" s="169" t="n"/>
      <c r="X7" s="169" t="n"/>
      <c r="Y7" s="169" t="n"/>
    </row>
    <row r="8" ht="12" customFormat="1" customHeight="1" s="150">
      <c r="A8" s="151" t="inlineStr">
        <is>
          <t>Consignee:</t>
        </is>
      </c>
      <c r="B8" s="152" t="inlineStr">
        <is>
          <t>Vimco Diamond Corp</t>
        </is>
      </c>
      <c r="C8" s="152" t="n"/>
      <c r="D8" s="152" t="n"/>
      <c r="E8" s="152" t="n"/>
      <c r="F8" s="152" t="n"/>
      <c r="G8" s="152" t="n"/>
      <c r="H8" s="152" t="n"/>
      <c r="I8" s="152" t="n"/>
      <c r="J8" s="152" t="n"/>
      <c r="K8" s="154" t="n"/>
      <c r="L8" s="155" t="inlineStr">
        <is>
          <t xml:space="preserve">"GSP eligible Article" </t>
        </is>
      </c>
      <c r="M8" s="170" t="n"/>
      <c r="N8" s="156" t="n"/>
      <c r="O8" s="170" t="n"/>
      <c r="P8" s="170" t="n"/>
      <c r="Q8" s="170" t="n"/>
      <c r="R8" s="170" t="n"/>
      <c r="S8" s="170" t="n"/>
      <c r="T8" s="170" t="n"/>
      <c r="U8" s="170" t="n"/>
      <c r="V8" s="170" t="n"/>
      <c r="W8" s="156" t="n"/>
      <c r="X8" s="156" t="n"/>
      <c r="Y8" s="156" t="n"/>
    </row>
    <row r="9" ht="12" customFormat="1" customHeight="1" s="150">
      <c r="A9" s="158" t="n">
        <v>20</v>
      </c>
      <c r="B9" s="159" t="inlineStr">
        <is>
          <t>to Veronique Oro Corp.</t>
        </is>
      </c>
      <c r="C9" s="159" t="n"/>
      <c r="D9" s="159" t="n"/>
      <c r="E9" s="159" t="n"/>
      <c r="F9" s="159" t="n"/>
      <c r="G9" s="159" t="n"/>
      <c r="H9" s="159" t="n"/>
      <c r="I9" s="159" t="n"/>
      <c r="J9" s="159" t="n"/>
      <c r="K9" s="161" t="n"/>
      <c r="L9" s="163" t="inlineStr">
        <is>
          <t>Country of Origin :</t>
        </is>
      </c>
      <c r="M9" s="163" t="n"/>
      <c r="N9" s="164" t="n"/>
      <c r="O9" s="164" t="inlineStr">
        <is>
          <t>INDONESIA</t>
        </is>
      </c>
      <c r="P9" s="164" t="n"/>
      <c r="Q9" s="164" t="n"/>
      <c r="R9" s="163" t="n"/>
      <c r="S9" s="163" t="n"/>
      <c r="T9" s="163" t="n"/>
      <c r="U9" s="163" t="n"/>
      <c r="V9" s="163" t="n"/>
      <c r="W9" s="164" t="n"/>
      <c r="X9" s="164" t="n"/>
      <c r="Y9" s="164" t="n"/>
    </row>
    <row r="10" ht="12" customFormat="1" customHeight="1" s="150">
      <c r="A10" s="158" t="n">
        <v>20</v>
      </c>
      <c r="B10" s="159" t="n"/>
      <c r="C10" s="159" t="n"/>
      <c r="D10" s="159" t="n"/>
      <c r="E10" s="159" t="n"/>
      <c r="F10" s="159" t="n"/>
      <c r="G10" s="159" t="n"/>
      <c r="H10" s="159" t="n"/>
      <c r="I10" s="159" t="n"/>
      <c r="J10" s="159" t="n"/>
      <c r="K10" s="161" t="n"/>
      <c r="L10" s="150" t="inlineStr">
        <is>
          <t xml:space="preserve">B/L No. : </t>
        </is>
      </c>
      <c r="R10" s="171" t="n"/>
      <c r="S10" s="171" t="n"/>
      <c r="T10" s="171" t="n"/>
      <c r="U10" s="171" t="n"/>
      <c r="V10" s="171" t="n"/>
      <c r="W10" s="172" t="n"/>
      <c r="X10" s="173" t="n"/>
    </row>
    <row r="11" ht="12" customFormat="1" customHeight="1" s="150">
      <c r="A11" s="165" t="n">
        <v>20</v>
      </c>
      <c r="B11" s="166" t="n"/>
      <c r="C11" s="166" t="n"/>
      <c r="D11" s="166" t="n"/>
      <c r="E11" s="166" t="n"/>
      <c r="F11" s="166" t="n"/>
      <c r="G11" s="166" t="n"/>
      <c r="H11" s="166" t="n"/>
      <c r="I11" s="166" t="n"/>
      <c r="J11" s="166" t="n"/>
      <c r="K11" s="168" t="n"/>
      <c r="L11" s="150" t="inlineStr">
        <is>
          <t xml:space="preserve">A/C No. : </t>
        </is>
      </c>
      <c r="O11" s="174" t="n"/>
      <c r="P11" s="174" t="n"/>
      <c r="Q11" s="174" t="n"/>
      <c r="W11" s="173" t="n"/>
      <c r="X11" s="173" t="n"/>
    </row>
    <row r="12" ht="12" customFormat="1" customHeight="1" s="150">
      <c r="A12" s="175" t="n">
        <v>20</v>
      </c>
      <c r="B12" s="176" t="inlineStr">
        <is>
          <t xml:space="preserve">Departure Date :     </t>
        </is>
      </c>
      <c r="C12" s="177" t="n"/>
      <c r="D12" s="177" t="n"/>
      <c r="E12" s="177" t="n"/>
      <c r="F12" s="177" t="n"/>
      <c r="G12" s="155" t="n"/>
      <c r="H12" s="178" t="inlineStr">
        <is>
          <t xml:space="preserve">From :      </t>
        </is>
      </c>
      <c r="I12" s="156" t="inlineStr">
        <is>
          <t>INDONESIA</t>
        </is>
      </c>
      <c r="J12" s="156" t="n"/>
      <c r="K12" s="179" t="n"/>
      <c r="L12" s="169" t="inlineStr">
        <is>
          <t xml:space="preserve">C/T No. : </t>
        </is>
      </c>
      <c r="M12" s="169" t="n"/>
      <c r="N12" s="169" t="n"/>
      <c r="O12" s="169" t="n"/>
      <c r="P12" s="169" t="n"/>
      <c r="Q12" s="169" t="n"/>
      <c r="R12" s="169" t="n"/>
      <c r="S12" s="169" t="n"/>
      <c r="T12" s="169" t="n"/>
      <c r="U12" s="169" t="n"/>
      <c r="V12" s="169" t="n"/>
      <c r="W12" s="180" t="n"/>
      <c r="X12" s="180" t="n"/>
      <c r="Y12" s="169" t="n"/>
    </row>
    <row r="13" ht="12" customFormat="1" customHeight="1" s="150">
      <c r="A13" s="155" t="n">
        <v>20</v>
      </c>
      <c r="B13" s="181" t="inlineStr">
        <is>
          <t xml:space="preserve">Vessel/Flight :     </t>
        </is>
      </c>
      <c r="C13" s="156" t="n"/>
      <c r="D13" s="156" t="n"/>
      <c r="E13" s="156" t="n"/>
      <c r="F13" s="156" t="n"/>
      <c r="G13" s="155" t="n"/>
      <c r="H13" s="181" t="inlineStr">
        <is>
          <t xml:space="preserve">To :      </t>
        </is>
      </c>
      <c r="I13" s="156" t="inlineStr">
        <is>
          <t>U.S.A</t>
        </is>
      </c>
      <c r="J13" s="156" t="n"/>
      <c r="K13" s="179" t="n"/>
      <c r="L13" s="155" t="inlineStr">
        <is>
          <t>Terms of  Payment:</t>
        </is>
      </c>
      <c r="M13" s="156" t="n"/>
      <c r="N13" s="156" t="n"/>
      <c r="O13" s="170" t="n"/>
      <c r="P13" s="170" t="n"/>
      <c r="Q13" s="170" t="n"/>
      <c r="R13" s="170" t="n"/>
      <c r="S13" s="170" t="n"/>
      <c r="T13" s="170" t="n"/>
      <c r="U13" s="170" t="n"/>
      <c r="V13" s="170" t="n"/>
      <c r="W13" s="156" t="n"/>
      <c r="X13" s="156" t="n"/>
      <c r="Y13" s="156" t="n"/>
      <c r="AA13" s="150" t="inlineStr">
        <is>
          <t>gold price</t>
        </is>
      </c>
      <c r="AB13" s="150" t="n">
        <v>72</v>
      </c>
    </row>
    <row r="14" ht="15.75" customHeight="1" s="182">
      <c r="A14" s="183" t="inlineStr">
        <is>
          <t>PTV CZ Use</t>
        </is>
      </c>
      <c r="K14" s="184" t="n"/>
      <c r="L14" s="184" t="n"/>
      <c r="M14" s="184" t="n"/>
      <c r="N14" s="184" t="n"/>
      <c r="X14" s="185" t="n"/>
      <c r="Y14" s="186" t="inlineStr">
        <is>
          <t xml:space="preserve"> London AM + 1%</t>
        </is>
      </c>
      <c r="AA14" s="137" t="inlineStr">
        <is>
          <t>dia price</t>
        </is>
      </c>
      <c r="AB14" s="137" t="n">
        <v>167.18</v>
      </c>
    </row>
    <row r="15" ht="37.3" customFormat="1" customHeight="1" s="187">
      <c r="A15" s="188" t="inlineStr">
        <is>
          <t>PO#</t>
        </is>
      </c>
      <c r="B15" s="189" t="inlineStr">
        <is>
          <t>Item No.</t>
        </is>
      </c>
      <c r="C15" s="189" t="inlineStr">
        <is>
          <t>Buyer No.</t>
        </is>
      </c>
      <c r="D15" s="189" t="inlineStr">
        <is>
          <t>Buyer PO</t>
        </is>
      </c>
      <c r="E15" s="189" t="inlineStr">
        <is>
          <t>Cust. Ref No.</t>
        </is>
      </c>
      <c r="F15" s="189" t="inlineStr">
        <is>
          <t>Metal</t>
        </is>
      </c>
      <c r="G15" s="189" t="inlineStr">
        <is>
          <t>Q'ty</t>
        </is>
      </c>
      <c r="H15" s="190" t="inlineStr">
        <is>
          <t>Total w't</t>
        </is>
      </c>
      <c r="I15" s="190" t="inlineStr">
        <is>
          <t>Dia w't</t>
        </is>
      </c>
      <c r="J15" s="190" t="inlineStr">
        <is>
          <t>Wire w't</t>
        </is>
      </c>
      <c r="K15" s="191" t="inlineStr">
        <is>
          <t>Gold w't</t>
        </is>
      </c>
      <c r="L15" s="191" t="inlineStr">
        <is>
          <t>Stone</t>
        </is>
      </c>
      <c r="M15" s="191" t="inlineStr">
        <is>
          <t>Color</t>
        </is>
      </c>
      <c r="N15" s="191" t="inlineStr">
        <is>
          <t>Stone Q'ty</t>
        </is>
      </c>
      <c r="O15" s="192" t="inlineStr">
        <is>
          <t>Labor</t>
        </is>
      </c>
      <c r="P15" s="192" t="inlineStr">
        <is>
          <t>Dia Carat</t>
        </is>
      </c>
      <c r="Q15" s="193" t="inlineStr">
        <is>
          <t>24K Gold W't &amp; Loss</t>
        </is>
      </c>
      <c r="R15" s="194" t="inlineStr">
        <is>
          <t>Extra Cost</t>
        </is>
      </c>
      <c r="S15" s="194" t="inlineStr">
        <is>
          <t>Dia Packaging Cost</t>
        </is>
      </c>
      <c r="T15" s="194" t="inlineStr">
        <is>
          <t>Dia Handling Service Fee</t>
        </is>
      </c>
      <c r="U15" s="194" t="inlineStr">
        <is>
          <t>Wire
Cost</t>
        </is>
      </c>
      <c r="V15" s="194" t="inlineStr">
        <is>
          <t>Plating Cost</t>
        </is>
      </c>
      <c r="W15" s="194" t="inlineStr">
        <is>
          <t>Stone
Cost</t>
        </is>
      </c>
      <c r="X15" s="194" t="inlineStr">
        <is>
          <t>Setting
Cost</t>
        </is>
      </c>
      <c r="Y15" s="195" t="inlineStr">
        <is>
          <t>Labor
Cost</t>
        </is>
      </c>
      <c r="AA15" s="187" t="inlineStr">
        <is>
          <t>maklon</t>
        </is>
      </c>
      <c r="AB15" s="187" t="inlineStr">
        <is>
          <t>material cost</t>
        </is>
      </c>
      <c r="AC15" s="187" t="inlineStr">
        <is>
          <t>total</t>
        </is>
      </c>
      <c r="AD15" s="187" t="inlineStr">
        <is>
          <t>old labor</t>
        </is>
      </c>
      <c r="AE15" s="187" t="inlineStr">
        <is>
          <t>labor amount</t>
        </is>
      </c>
    </row>
    <row r="16" ht="37.3" customFormat="1" customHeight="1" s="196">
      <c r="A16" s="197" t="inlineStr">
        <is>
          <t>VD250317DC-14K</t>
        </is>
      </c>
      <c r="B16" s="198" t="inlineStr">
        <is>
          <t>K0018R31 #6.5</t>
        </is>
      </c>
      <c r="C16" s="198" t="n"/>
      <c r="D16" s="198" t="n"/>
      <c r="E16" s="198" t="inlineStr">
        <is>
          <t>SAMPLE ORDER</t>
        </is>
      </c>
      <c r="F16" s="198" t="inlineStr">
        <is>
          <t>14K WG</t>
        </is>
      </c>
      <c r="G16" s="199" t="n">
        <v>2</v>
      </c>
      <c r="H16" s="200" t="n">
        <v>15.16</v>
      </c>
      <c r="I16" s="200" t="n">
        <v>0.31</v>
      </c>
      <c r="J16" s="200" t="n">
        <v>0</v>
      </c>
      <c r="K16" s="201">
        <f>H16-I16-J16</f>
        <v/>
      </c>
      <c r="L16" s="202" t="inlineStr">
        <is>
          <t>1.70mm
1.50mm
1.80mm</t>
        </is>
      </c>
      <c r="M16" s="202" t="inlineStr">
        <is>
          <t>W
W
W</t>
        </is>
      </c>
      <c r="N16" s="203" t="inlineStr">
        <is>
          <t>18pcs
10pcs
12pcs</t>
        </is>
      </c>
      <c r="O16" s="204" t="n">
        <v>6.75</v>
      </c>
      <c r="P16" s="205" t="n"/>
      <c r="Q16" s="206">
        <f>K16*IF(LEFT(F16,3)="10K",0.417*1.07,IF(LEFT(F16,3)="14K",0.585*1.05,IF(LEFT(F16,3)="18K",0.75*1.05,0)))</f>
        <v/>
      </c>
      <c r="R16" s="207" t="n"/>
      <c r="S16" s="207" t="n"/>
      <c r="T16" s="207" t="n"/>
      <c r="U16" s="207" t="n"/>
      <c r="V16" s="207">
        <f>IF(RIGHT(F16,2)="WG",K16*$AA$4,IF(OR(RIGHT(F16,3)="WRG",RIGHT(F16,3)="WYG",RIGHT(F16,3)="WYR"),K16*$AA$4+3*G16,0))</f>
        <v/>
      </c>
      <c r="W16" s="207">
        <f>G16*(18*0.011+10*0.009+12*0.013)</f>
        <v/>
      </c>
      <c r="X16" s="207">
        <f>G16*(18+10+12)*0.3</f>
        <v/>
      </c>
      <c r="Y16" s="207">
        <f>K16*O16</f>
        <v/>
      </c>
      <c r="Z16" s="196">
        <f>2*K16</f>
        <v/>
      </c>
      <c r="AA16" s="208" t="n">
        <v>98.98950000000001</v>
      </c>
      <c r="AB16" s="208" t="n">
        <v>656.7560999999999</v>
      </c>
      <c r="AC16" s="208" t="n">
        <v>755.7456</v>
      </c>
      <c r="AE16" s="209">
        <f>IF(AD16&gt;0,AD16*K16,Y16)</f>
        <v/>
      </c>
    </row>
    <row r="17" ht="37.3" customFormat="1" customHeight="1" s="196">
      <c r="A17" s="197" t="n">
        <v>1</v>
      </c>
      <c r="B17" s="198" t="inlineStr">
        <is>
          <t>K0018R31 #6.5</t>
        </is>
      </c>
      <c r="C17" s="198" t="n"/>
      <c r="D17" s="198" t="n"/>
      <c r="E17" s="198" t="inlineStr">
        <is>
          <t>SAMPLE ORDER</t>
        </is>
      </c>
      <c r="F17" s="198" t="inlineStr">
        <is>
          <t>14K YG</t>
        </is>
      </c>
      <c r="G17" s="199" t="n">
        <v>1</v>
      </c>
      <c r="H17" s="200" t="n">
        <v>7.18</v>
      </c>
      <c r="I17" s="200" t="n">
        <v>0</v>
      </c>
      <c r="J17" s="200" t="n">
        <v>0</v>
      </c>
      <c r="K17" s="201">
        <f>H17-I17-J17</f>
        <v/>
      </c>
      <c r="L17" s="202" t="inlineStr">
        <is>
          <t>1.70mm
1.50mm
1.80mm</t>
        </is>
      </c>
      <c r="M17" s="202" t="inlineStr">
        <is>
          <t>W
W
W</t>
        </is>
      </c>
      <c r="N17" s="203" t="inlineStr">
        <is>
          <t>18pcs
10pcs
12pcs</t>
        </is>
      </c>
      <c r="O17" s="204" t="n">
        <v>6.75</v>
      </c>
      <c r="P17" s="205" t="n"/>
      <c r="Q17" s="206">
        <f>K17*IF(LEFT(F17,3)="10K",0.417*1.07,IF(LEFT(F17,3)="14K",0.585*1.05,IF(LEFT(F17,3)="18K",0.75*1.05,0)))</f>
        <v/>
      </c>
      <c r="R17" s="207" t="n"/>
      <c r="S17" s="207" t="n"/>
      <c r="T17" s="207" t="n"/>
      <c r="U17" s="207" t="n"/>
      <c r="V17" s="207">
        <f>IF(RIGHT(F17,2)="WG",K17*$AA$4,IF(OR(RIGHT(F17,3)="WRG",RIGHT(F17,3)="WYG",RIGHT(F17,3)="WYR"),K17*$AA$4+3*G17,0))</f>
        <v/>
      </c>
      <c r="W17" s="207">
        <f>G17*(18*0.011+10*0.009+12*0.013)</f>
        <v/>
      </c>
      <c r="X17" s="207">
        <f>G17*(18+10+12)*0.3</f>
        <v/>
      </c>
      <c r="Y17" s="207">
        <f>K17*O17</f>
        <v/>
      </c>
      <c r="Z17" s="196">
        <f>2*K17</f>
        <v/>
      </c>
      <c r="AA17" s="208" t="n">
        <v>46.549</v>
      </c>
      <c r="AB17" s="208" t="n">
        <v>317.54268</v>
      </c>
      <c r="AC17" s="208" t="n">
        <v>364.09168</v>
      </c>
      <c r="AE17" s="209">
        <f>IF(AD17&gt;0,AD17*K17,Y17)</f>
        <v/>
      </c>
    </row>
    <row r="18" ht="25.35" customFormat="1" customHeight="1" s="196">
      <c r="A18" s="197" t="n">
        <v>2</v>
      </c>
      <c r="B18" s="198" t="inlineStr">
        <is>
          <t>K0018R34 #6.5</t>
        </is>
      </c>
      <c r="C18" s="198" t="n"/>
      <c r="D18" s="198" t="n"/>
      <c r="E18" s="198" t="inlineStr">
        <is>
          <t>SAMPLE ORDER</t>
        </is>
      </c>
      <c r="F18" s="198" t="inlineStr">
        <is>
          <t>14K WG</t>
        </is>
      </c>
      <c r="G18" s="199" t="n">
        <v>2</v>
      </c>
      <c r="H18" s="200" t="n">
        <v>14.74</v>
      </c>
      <c r="I18" s="200" t="n">
        <v>0.23</v>
      </c>
      <c r="J18" s="200" t="n">
        <v>0</v>
      </c>
      <c r="K18" s="201">
        <f>H18-I18-J18</f>
        <v/>
      </c>
      <c r="L18" s="202" t="n">
        <v>1.5</v>
      </c>
      <c r="M18" s="202" t="inlineStr">
        <is>
          <t>W</t>
        </is>
      </c>
      <c r="N18" s="203" t="n">
        <v>41</v>
      </c>
      <c r="O18" s="204" t="n">
        <v>6.75</v>
      </c>
      <c r="P18" s="205" t="n"/>
      <c r="Q18" s="206">
        <f>K18*IF(LEFT(F18,3)="10K",0.417*1.07,IF(LEFT(F18,3)="14K",0.585*1.05,IF(LEFT(F18,3)="18K",0.75*1.05,0)))</f>
        <v/>
      </c>
      <c r="R18" s="207" t="n"/>
      <c r="S18" s="207" t="n"/>
      <c r="T18" s="207" t="n"/>
      <c r="U18" s="207" t="n"/>
      <c r="V18" s="207">
        <f>IF(RIGHT(F18,2)="WG",K18*$AA$4,IF(OR(RIGHT(F18,3)="WRG",RIGHT(F18,3)="WYG",RIGHT(F18,3)="WYR"),K18*$AA$4+3*G18,0))</f>
        <v/>
      </c>
      <c r="W18" s="207">
        <f>G18*(N18*0.009)</f>
        <v/>
      </c>
      <c r="X18" s="207">
        <f>G18*N18*0.3</f>
        <v/>
      </c>
      <c r="Y18" s="207">
        <f>K18*O18</f>
        <v/>
      </c>
      <c r="Z18" s="196">
        <f>2*K18</f>
        <v/>
      </c>
      <c r="AA18" s="208" t="n">
        <v>97.74290000000001</v>
      </c>
      <c r="AB18" s="208" t="n">
        <v>641.71926</v>
      </c>
      <c r="AC18" s="208" t="n">
        <v>739.46216</v>
      </c>
      <c r="AE18" s="209">
        <f>IF(AD18&gt;0,AD18*K18,Y18)</f>
        <v/>
      </c>
    </row>
    <row r="19" ht="25.35" customFormat="1" customHeight="1" s="196">
      <c r="A19" s="197" t="n">
        <v>2</v>
      </c>
      <c r="B19" s="198" t="inlineStr">
        <is>
          <t>K0018R34 #6.5</t>
        </is>
      </c>
      <c r="C19" s="198" t="n"/>
      <c r="D19" s="198" t="n"/>
      <c r="E19" s="198" t="inlineStr">
        <is>
          <t>SAMPLE ORDER</t>
        </is>
      </c>
      <c r="F19" s="198" t="inlineStr">
        <is>
          <t>14K YG</t>
        </is>
      </c>
      <c r="G19" s="199" t="n">
        <v>1</v>
      </c>
      <c r="H19" s="200" t="n">
        <v>7.14</v>
      </c>
      <c r="I19" s="200" t="n">
        <v>0</v>
      </c>
      <c r="J19" s="200" t="n">
        <v>0</v>
      </c>
      <c r="K19" s="201">
        <f>H19-I19-J19</f>
        <v/>
      </c>
      <c r="L19" s="202" t="n">
        <v>1.5</v>
      </c>
      <c r="M19" s="202" t="inlineStr">
        <is>
          <t>W</t>
        </is>
      </c>
      <c r="N19" s="203" t="n">
        <v>41</v>
      </c>
      <c r="O19" s="204" t="n">
        <v>6.75</v>
      </c>
      <c r="P19" s="205" t="n"/>
      <c r="Q19" s="206">
        <f>K19*IF(LEFT(F19,3)="10K",0.417*1.07,IF(LEFT(F19,3)="14K",0.585*1.05,IF(LEFT(F19,3)="18K",0.75*1.05,0)))</f>
        <v/>
      </c>
      <c r="R19" s="207" t="n"/>
      <c r="S19" s="207" t="n"/>
      <c r="T19" s="207" t="n"/>
      <c r="U19" s="207" t="n"/>
      <c r="V19" s="207">
        <f>IF(RIGHT(F19,2)="WG",K19*$AA$4,IF(OR(RIGHT(F19,3)="WRG",RIGHT(F19,3)="WYG",RIGHT(F19,3)="WYR"),K19*$AA$4+3*G19,0))</f>
        <v/>
      </c>
      <c r="W19" s="207">
        <f>G19*(N19*0.009)</f>
        <v/>
      </c>
      <c r="X19" s="207">
        <f>G19*N19*0.3</f>
        <v/>
      </c>
      <c r="Y19" s="207">
        <f>K19*O19</f>
        <v/>
      </c>
      <c r="Z19" s="196">
        <f>2*K19</f>
        <v/>
      </c>
      <c r="AA19" s="208" t="n">
        <v>46.584</v>
      </c>
      <c r="AB19" s="208" t="n">
        <v>315.77364</v>
      </c>
      <c r="AC19" s="208" t="n">
        <v>362.35764</v>
      </c>
      <c r="AE19" s="209">
        <f>IF(AD19&gt;0,AD19*K19,Y19)</f>
        <v/>
      </c>
    </row>
    <row r="20" ht="25.35" customFormat="1" customHeight="1" s="196">
      <c r="A20" s="197" t="n">
        <v>3</v>
      </c>
      <c r="B20" s="198" t="inlineStr">
        <is>
          <t>K0018R35 #6.5</t>
        </is>
      </c>
      <c r="C20" s="198" t="n"/>
      <c r="D20" s="198" t="n"/>
      <c r="E20" s="198" t="inlineStr">
        <is>
          <t>SAMPLE ORDER</t>
        </is>
      </c>
      <c r="F20" s="198" t="inlineStr">
        <is>
          <t>14K WG</t>
        </is>
      </c>
      <c r="G20" s="199" t="n">
        <v>1</v>
      </c>
      <c r="H20" s="200" t="n">
        <v>7.97</v>
      </c>
      <c r="I20" s="200" t="n">
        <v>0</v>
      </c>
      <c r="J20" s="200" t="n">
        <v>0</v>
      </c>
      <c r="K20" s="201">
        <f>H20-I20-J20</f>
        <v/>
      </c>
      <c r="L20" s="202" t="n">
        <v>0.8</v>
      </c>
      <c r="M20" s="202" t="inlineStr">
        <is>
          <t>W</t>
        </is>
      </c>
      <c r="N20" s="203" t="n">
        <v>105</v>
      </c>
      <c r="O20" s="204" t="n">
        <v>6.75</v>
      </c>
      <c r="P20" s="205" t="n"/>
      <c r="Q20" s="206">
        <f>K20*IF(LEFT(F20,3)="10K",0.417*1.07,IF(LEFT(F20,3)="14K",0.585*1.05,IF(LEFT(F20,3)="18K",0.75*1.05,0)))</f>
        <v/>
      </c>
      <c r="R20" s="207" t="n"/>
      <c r="S20" s="207" t="n"/>
      <c r="T20" s="207" t="n"/>
      <c r="U20" s="207" t="n"/>
      <c r="V20" s="207">
        <f>IF(RIGHT(F20,2)="WG",K20*$AA$4,IF(OR(RIGHT(F20,3)="WRG",RIGHT(F20,3)="WYG",RIGHT(F20,3)="WYR"),K20*$AA$4+3*G20,0))</f>
        <v/>
      </c>
      <c r="W20" s="207">
        <f>G20*(N20*0.008)</f>
        <v/>
      </c>
      <c r="X20" s="207">
        <f>G20*N20*0.3</f>
        <v/>
      </c>
      <c r="Y20" s="207">
        <f>K20*O20</f>
        <v/>
      </c>
      <c r="Z20" s="196">
        <f>2*K20</f>
        <v/>
      </c>
      <c r="AA20" s="208" t="n">
        <v>72.1103</v>
      </c>
      <c r="AB20" s="208" t="n">
        <v>352.48122</v>
      </c>
      <c r="AC20" s="208" t="n">
        <v>424.59152</v>
      </c>
      <c r="AE20" s="209">
        <f>IF(AD20&gt;0,AD20*K20,Y20)</f>
        <v/>
      </c>
    </row>
    <row r="21" ht="25.35" customFormat="1" customHeight="1" s="196">
      <c r="A21" s="197" t="n">
        <v>4</v>
      </c>
      <c r="B21" s="198" t="inlineStr">
        <is>
          <t>K0018R39 #6.5</t>
        </is>
      </c>
      <c r="C21" s="198" t="n"/>
      <c r="D21" s="198" t="n"/>
      <c r="E21" s="198" t="inlineStr">
        <is>
          <t>SAMPLE ORDER</t>
        </is>
      </c>
      <c r="F21" s="198" t="inlineStr">
        <is>
          <t>14K WG</t>
        </is>
      </c>
      <c r="G21" s="199" t="n">
        <v>1</v>
      </c>
      <c r="H21" s="200" t="n">
        <v>7.56</v>
      </c>
      <c r="I21" s="200" t="n">
        <v>0</v>
      </c>
      <c r="J21" s="200" t="n">
        <v>0</v>
      </c>
      <c r="K21" s="201">
        <f>H21-I21-J21</f>
        <v/>
      </c>
      <c r="L21" s="210" t="inlineStr">
        <is>
          <t>1.10mm
1.30mm</t>
        </is>
      </c>
      <c r="M21" s="202" t="inlineStr">
        <is>
          <t>W
W</t>
        </is>
      </c>
      <c r="N21" s="203" t="inlineStr">
        <is>
          <t>44pcs
33pcs</t>
        </is>
      </c>
      <c r="O21" s="204" t="n">
        <v>6.75</v>
      </c>
      <c r="P21" s="205" t="n"/>
      <c r="Q21" s="206">
        <f>K21*IF(LEFT(F21,3)="10K",0.417*1.07,IF(LEFT(F21,3)="14K",0.585*1.05,IF(LEFT(F21,3)="18K",0.75*1.05,0)))</f>
        <v/>
      </c>
      <c r="R21" s="207" t="n"/>
      <c r="S21" s="207" t="n"/>
      <c r="T21" s="207" t="n"/>
      <c r="U21" s="207" t="n"/>
      <c r="V21" s="207">
        <f>IF(RIGHT(F21,2)="WG",K21*$AA$4,IF(OR(RIGHT(F21,3)="WRG",RIGHT(F21,3)="WYG",RIGHT(F21,3)="WYR"),K21*$AA$4+3*G21,0))</f>
        <v/>
      </c>
      <c r="W21" s="207">
        <f>G21*(44*0.007+33*0.008)</f>
        <v/>
      </c>
      <c r="X21" s="207">
        <f>G21*(44+33)*0.3</f>
        <v/>
      </c>
      <c r="Y21" s="207">
        <f>K21*O21</f>
        <v/>
      </c>
      <c r="Z21" s="196">
        <f>2*K21</f>
        <v/>
      </c>
      <c r="AA21" s="208" t="n">
        <v>61.3964</v>
      </c>
      <c r="AB21" s="208" t="n">
        <v>334.34856</v>
      </c>
      <c r="AC21" s="208" t="n">
        <v>395.74496</v>
      </c>
      <c r="AE21" s="209">
        <f>IF(AD21&gt;0,AD21*K21,Y21)</f>
        <v/>
      </c>
    </row>
    <row r="22" ht="37.3" customFormat="1" customHeight="1" s="196">
      <c r="A22" s="197" t="n">
        <v>5</v>
      </c>
      <c r="B22" s="198" t="inlineStr">
        <is>
          <t>K0018R40 #6.5</t>
        </is>
      </c>
      <c r="C22" s="198" t="n"/>
      <c r="D22" s="198" t="n"/>
      <c r="E22" s="198" t="inlineStr">
        <is>
          <t>SAMPLE ORDER</t>
        </is>
      </c>
      <c r="F22" s="198" t="inlineStr">
        <is>
          <t>14K WG</t>
        </is>
      </c>
      <c r="G22" s="199" t="n">
        <v>1</v>
      </c>
      <c r="H22" s="200" t="n">
        <v>8.26</v>
      </c>
      <c r="I22" s="200" t="n">
        <v>0</v>
      </c>
      <c r="J22" s="200" t="n">
        <v>0</v>
      </c>
      <c r="K22" s="201">
        <f>H22-I22-J22</f>
        <v/>
      </c>
      <c r="L22" s="210" t="inlineStr">
        <is>
          <t>0.80mm
1.50mm
1.80mm</t>
        </is>
      </c>
      <c r="M22" s="202" t="inlineStr">
        <is>
          <t>W
W
W</t>
        </is>
      </c>
      <c r="N22" s="203" t="inlineStr">
        <is>
          <t>110pcs
12pcs
15pcs</t>
        </is>
      </c>
      <c r="O22" s="204" t="n">
        <v>6.75</v>
      </c>
      <c r="P22" s="205" t="n"/>
      <c r="Q22" s="206">
        <f>K22*IF(LEFT(F22,3)="10K",0.417*1.07,IF(LEFT(F22,3)="14K",0.585*1.05,IF(LEFT(F22,3)="18K",0.75*1.05,0)))</f>
        <v/>
      </c>
      <c r="R22" s="207" t="n"/>
      <c r="S22" s="207" t="n"/>
      <c r="T22" s="207" t="n"/>
      <c r="U22" s="207" t="n"/>
      <c r="V22" s="207">
        <f>IF(RIGHT(F22,2)="WG",K22*$AA$4,IF(OR(RIGHT(F22,3)="WRG",RIGHT(F22,3)="WYG",RIGHT(F22,3)="WYR"),K22*$AA$4+3*G22,0))</f>
        <v/>
      </c>
      <c r="W22" s="207">
        <f>G22*(110*0.008+12*0.009+15*0.013)</f>
        <v/>
      </c>
      <c r="X22" s="207">
        <f>G22*(110+12+15)*0.3</f>
        <v/>
      </c>
      <c r="Y22" s="207">
        <f>K22*O22</f>
        <v/>
      </c>
      <c r="Z22" s="196">
        <f>2*K22</f>
        <v/>
      </c>
      <c r="AA22" s="208" t="n">
        <v>83.5004</v>
      </c>
      <c r="AB22" s="208" t="n">
        <v>365.30676</v>
      </c>
      <c r="AC22" s="208" t="n">
        <v>448.80716</v>
      </c>
      <c r="AE22" s="209">
        <f>IF(AD22&gt;0,AD22*K22,Y22)</f>
        <v/>
      </c>
    </row>
    <row r="23" ht="15.75" customFormat="1" customHeight="1" s="211">
      <c r="A23" s="212" t="inlineStr">
        <is>
          <t>SUBTOTAL</t>
        </is>
      </c>
      <c r="B23" s="213" t="n"/>
      <c r="C23" s="213" t="n"/>
      <c r="D23" s="213" t="n"/>
      <c r="E23" s="213" t="n"/>
      <c r="F23" s="213" t="n"/>
      <c r="G23" s="214">
        <f>SUM(G16:G22)</f>
        <v/>
      </c>
      <c r="H23" s="215" t="n"/>
      <c r="I23" s="215" t="n"/>
      <c r="J23" s="215" t="n"/>
      <c r="K23" s="215">
        <f>SUM(K16:K22)</f>
        <v/>
      </c>
      <c r="L23" s="216" t="n"/>
      <c r="M23" s="216" t="n"/>
      <c r="N23" s="216" t="n"/>
      <c r="O23" s="217" t="n"/>
      <c r="P23" s="218">
        <f>SUM(P16:P22)</f>
        <v/>
      </c>
      <c r="Q23" s="219">
        <f>SUM(Q16:Q22)</f>
        <v/>
      </c>
      <c r="R23" s="220">
        <f>SUM(R16:R22)</f>
        <v/>
      </c>
      <c r="S23" s="220">
        <f>SUM(S16:S22)</f>
        <v/>
      </c>
      <c r="T23" s="220">
        <f>SUM(T16:T22)</f>
        <v/>
      </c>
      <c r="U23" s="220">
        <f>SUM(U16:U22)</f>
        <v/>
      </c>
      <c r="V23" s="220">
        <f>SUM(V16:V22)</f>
        <v/>
      </c>
      <c r="W23" s="220">
        <f>SUM(W16:W22)</f>
        <v/>
      </c>
      <c r="X23" s="220">
        <f>SUM(X16:X22)</f>
        <v/>
      </c>
      <c r="Y23" s="220">
        <f>SUM(Y16:Y22)</f>
        <v/>
      </c>
      <c r="AA23" s="221" t="n"/>
      <c r="AB23" s="221" t="n"/>
      <c r="AC23" s="221" t="n"/>
      <c r="AD23" s="221" t="n"/>
      <c r="AE23" s="221" t="n"/>
    </row>
    <row r="24" ht="15.75" customHeight="1" s="182">
      <c r="A24" s="183" t="inlineStr">
        <is>
          <t>Buyer Dia</t>
        </is>
      </c>
      <c r="K24" s="184" t="n"/>
      <c r="L24" s="184" t="n"/>
      <c r="M24" s="184" t="n"/>
      <c r="N24" s="184" t="n"/>
      <c r="X24" s="185" t="n"/>
      <c r="Y24" s="186" t="n"/>
    </row>
    <row r="25" ht="37.3" customFormat="1" customHeight="1" s="187">
      <c r="A25" s="188" t="inlineStr">
        <is>
          <t>PO#</t>
        </is>
      </c>
      <c r="B25" s="189" t="inlineStr">
        <is>
          <t>Item No.</t>
        </is>
      </c>
      <c r="C25" s="189" t="inlineStr">
        <is>
          <t>Buyer No.</t>
        </is>
      </c>
      <c r="D25" s="189" t="inlineStr">
        <is>
          <t>Buyer PO</t>
        </is>
      </c>
      <c r="E25" s="189" t="inlineStr">
        <is>
          <t>Cust. Ref No.</t>
        </is>
      </c>
      <c r="F25" s="189" t="inlineStr">
        <is>
          <t>Metal</t>
        </is>
      </c>
      <c r="G25" s="189" t="inlineStr">
        <is>
          <t>Q'ty</t>
        </is>
      </c>
      <c r="H25" s="190" t="inlineStr">
        <is>
          <t>Total w't</t>
        </is>
      </c>
      <c r="I25" s="190" t="inlineStr">
        <is>
          <t>Dia w't</t>
        </is>
      </c>
      <c r="J25" s="190" t="inlineStr">
        <is>
          <t>Wire w't</t>
        </is>
      </c>
      <c r="K25" s="191" t="inlineStr">
        <is>
          <t>Gold w't</t>
        </is>
      </c>
      <c r="L25" s="191" t="inlineStr">
        <is>
          <t>Stone</t>
        </is>
      </c>
      <c r="M25" s="191" t="inlineStr">
        <is>
          <t>Color</t>
        </is>
      </c>
      <c r="N25" s="191" t="inlineStr">
        <is>
          <t>Stone Q'ty</t>
        </is>
      </c>
      <c r="O25" s="192" t="inlineStr">
        <is>
          <t>Labor</t>
        </is>
      </c>
      <c r="P25" s="192" t="inlineStr">
        <is>
          <t>Dia Carat</t>
        </is>
      </c>
      <c r="Q25" s="193" t="inlineStr">
        <is>
          <t>24K Gold W't &amp; Loss</t>
        </is>
      </c>
      <c r="R25" s="194" t="inlineStr">
        <is>
          <t>Extra Cost</t>
        </is>
      </c>
      <c r="S25" s="194" t="inlineStr">
        <is>
          <t>Dia Packaging Cost</t>
        </is>
      </c>
      <c r="T25" s="194" t="inlineStr">
        <is>
          <t>Dia Handling Service Fee</t>
        </is>
      </c>
      <c r="U25" s="194" t="inlineStr">
        <is>
          <t>Wire
Cost</t>
        </is>
      </c>
      <c r="V25" s="194" t="inlineStr">
        <is>
          <t>Plating Cost</t>
        </is>
      </c>
      <c r="W25" s="194" t="inlineStr">
        <is>
          <t>Stone
Cost</t>
        </is>
      </c>
      <c r="X25" s="194" t="inlineStr">
        <is>
          <t>Setting
Cost</t>
        </is>
      </c>
      <c r="Y25" s="195" t="inlineStr">
        <is>
          <t>Labor
Cost</t>
        </is>
      </c>
    </row>
    <row r="26" ht="25.35" customFormat="1" customHeight="1" s="196">
      <c r="A26" s="197" t="inlineStr">
        <is>
          <t>VD250408RB-14K</t>
        </is>
      </c>
      <c r="B26" s="198" t="inlineStr">
        <is>
          <t>K0575E01</t>
        </is>
      </c>
      <c r="C26" s="198" t="inlineStr">
        <is>
          <t>E3096-050YD</t>
        </is>
      </c>
      <c r="D26" s="198" t="inlineStr">
        <is>
          <t>BAG # 1570290001</t>
        </is>
      </c>
      <c r="E26" s="198" t="inlineStr">
        <is>
          <t>PO # 37478</t>
        </is>
      </c>
      <c r="F26" s="198" t="inlineStr">
        <is>
          <t>14K YG</t>
        </is>
      </c>
      <c r="G26" s="199" t="n">
        <v>15</v>
      </c>
      <c r="H26" s="200" t="n">
        <v>53.67</v>
      </c>
      <c r="I26" s="200" t="n">
        <v>1.35</v>
      </c>
      <c r="J26" s="200" t="n">
        <v>0</v>
      </c>
      <c r="K26" s="201">
        <f>H26-I26-J26</f>
        <v/>
      </c>
      <c r="L26" s="202" t="inlineStr">
        <is>
          <t>2.00mm
2.00mm</t>
        </is>
      </c>
      <c r="M26" s="202" t="inlineStr">
        <is>
          <t>W
EM</t>
        </is>
      </c>
      <c r="N26" s="203" t="inlineStr">
        <is>
          <t>8pcs
6pcs</t>
        </is>
      </c>
      <c r="O26" s="204" t="n">
        <v>7.75</v>
      </c>
      <c r="P26" s="205" t="n">
        <v>6.85</v>
      </c>
      <c r="Q26" s="206">
        <f>K26*IF(LEFT(F26,3)="10K",0.417*1.07,IF(LEFT(F26,3)="14K",0.585*1.05,IF(LEFT(F26,3)="18K",0.75*1.05,0)))</f>
        <v/>
      </c>
      <c r="R26" s="207" t="n"/>
      <c r="S26" s="207" t="n"/>
      <c r="T26" s="207">
        <f>G26*(8+6)*0.03</f>
        <v/>
      </c>
      <c r="U26" s="207" t="n"/>
      <c r="V26" s="207" t="n"/>
      <c r="W26" s="207" t="n"/>
      <c r="X26" s="207">
        <f>G26*(8*0.3+6*0.3*1.3)</f>
        <v/>
      </c>
      <c r="Y26" s="207">
        <f>K26*O26</f>
        <v/>
      </c>
      <c r="Z26" s="196">
        <f>2*K26</f>
        <v/>
      </c>
      <c r="AA26" s="208" t="n">
        <v>378.24</v>
      </c>
      <c r="AB26" s="208" t="n">
        <v>3459.08732</v>
      </c>
      <c r="AC26" s="208" t="n">
        <v>3837.32732</v>
      </c>
      <c r="AE26" s="196">
        <f>IF(AD26&gt;0,AD26*K26,Y26)</f>
        <v/>
      </c>
    </row>
    <row r="27" ht="15.75" customFormat="1" customHeight="1" s="211">
      <c r="A27" s="212" t="inlineStr">
        <is>
          <t>SUBTOTAL</t>
        </is>
      </c>
      <c r="B27" s="213" t="n"/>
      <c r="C27" s="213" t="n"/>
      <c r="D27" s="213" t="n"/>
      <c r="E27" s="213" t="n"/>
      <c r="F27" s="213" t="n"/>
      <c r="G27" s="214">
        <f>SUM(G26)</f>
        <v/>
      </c>
      <c r="H27" s="215" t="n"/>
      <c r="I27" s="215" t="n"/>
      <c r="J27" s="215" t="n"/>
      <c r="K27" s="215">
        <f>SUM(K26)</f>
        <v/>
      </c>
      <c r="L27" s="216" t="n"/>
      <c r="M27" s="216" t="n"/>
      <c r="N27" s="216" t="n"/>
      <c r="O27" s="217" t="n"/>
      <c r="P27" s="218">
        <f>SUM(P26)</f>
        <v/>
      </c>
      <c r="Q27" s="219">
        <f>SUM(Q26)</f>
        <v/>
      </c>
      <c r="R27" s="220">
        <f>SUM(R26)</f>
        <v/>
      </c>
      <c r="S27" s="220">
        <f>SUM(S26)</f>
        <v/>
      </c>
      <c r="T27" s="220">
        <f>SUM(T26)</f>
        <v/>
      </c>
      <c r="U27" s="220">
        <f>SUM(U26)</f>
        <v/>
      </c>
      <c r="V27" s="220">
        <f>SUM(V26)</f>
        <v/>
      </c>
      <c r="W27" s="220">
        <f>SUM(W26)</f>
        <v/>
      </c>
      <c r="X27" s="220">
        <f>SUM(X26)</f>
        <v/>
      </c>
      <c r="Y27" s="220">
        <f>SUM(Y26)</f>
        <v/>
      </c>
      <c r="AA27" s="221" t="n"/>
      <c r="AB27" s="221" t="n"/>
      <c r="AC27" s="221" t="n"/>
      <c r="AD27" s="221" t="n"/>
      <c r="AE27" s="221" t="n"/>
    </row>
    <row r="28" ht="15.75" customHeight="1" s="182">
      <c r="A28" s="183" t="inlineStr">
        <is>
          <t>Buyer Dia</t>
        </is>
      </c>
      <c r="K28" s="184" t="n"/>
      <c r="L28" s="184" t="n"/>
      <c r="M28" s="184" t="n"/>
      <c r="N28" s="184" t="n"/>
      <c r="X28" s="185" t="n"/>
      <c r="Y28" s="186" t="n"/>
    </row>
    <row r="29" ht="37.3" customFormat="1" customHeight="1" s="187">
      <c r="A29" s="188" t="inlineStr">
        <is>
          <t>PO#</t>
        </is>
      </c>
      <c r="B29" s="189" t="inlineStr">
        <is>
          <t>Item No.</t>
        </is>
      </c>
      <c r="C29" s="189" t="inlineStr">
        <is>
          <t>Buyer No.</t>
        </is>
      </c>
      <c r="D29" s="189" t="inlineStr">
        <is>
          <t>Buyer PO</t>
        </is>
      </c>
      <c r="E29" s="189" t="inlineStr">
        <is>
          <t>Cust. Ref No.</t>
        </is>
      </c>
      <c r="F29" s="189" t="inlineStr">
        <is>
          <t>Metal</t>
        </is>
      </c>
      <c r="G29" s="189" t="inlineStr">
        <is>
          <t>Q'ty</t>
        </is>
      </c>
      <c r="H29" s="190" t="inlineStr">
        <is>
          <t>Total w't</t>
        </is>
      </c>
      <c r="I29" s="190" t="inlineStr">
        <is>
          <t>Dia w't</t>
        </is>
      </c>
      <c r="J29" s="190" t="inlineStr">
        <is>
          <t>Wire w't</t>
        </is>
      </c>
      <c r="K29" s="191" t="inlineStr">
        <is>
          <t>Gold w't</t>
        </is>
      </c>
      <c r="L29" s="191" t="inlineStr">
        <is>
          <t>Stone</t>
        </is>
      </c>
      <c r="M29" s="191" t="inlineStr">
        <is>
          <t>Color</t>
        </is>
      </c>
      <c r="N29" s="191" t="inlineStr">
        <is>
          <t>Stone Q'ty</t>
        </is>
      </c>
      <c r="O29" s="192" t="inlineStr">
        <is>
          <t>Labor</t>
        </is>
      </c>
      <c r="P29" s="192" t="inlineStr">
        <is>
          <t>Dia Carat</t>
        </is>
      </c>
      <c r="Q29" s="193" t="inlineStr">
        <is>
          <t>24K Gold W't &amp; Loss</t>
        </is>
      </c>
      <c r="R29" s="194" t="inlineStr">
        <is>
          <t>Extra Cost</t>
        </is>
      </c>
      <c r="S29" s="194" t="inlineStr">
        <is>
          <t>Dia Packaging Cost</t>
        </is>
      </c>
      <c r="T29" s="194" t="inlineStr">
        <is>
          <t>Dia Handling Service Fee</t>
        </is>
      </c>
      <c r="U29" s="194" t="inlineStr">
        <is>
          <t>Wire
Cost</t>
        </is>
      </c>
      <c r="V29" s="194" t="inlineStr">
        <is>
          <t>Plating Cost</t>
        </is>
      </c>
      <c r="W29" s="194" t="inlineStr">
        <is>
          <t>Stone
Cost</t>
        </is>
      </c>
      <c r="X29" s="194" t="inlineStr">
        <is>
          <t>Setting
Cost</t>
        </is>
      </c>
      <c r="Y29" s="195" t="inlineStr">
        <is>
          <t>Labor
Cost</t>
        </is>
      </c>
    </row>
    <row r="30" ht="13.5" customFormat="1" customHeight="1" s="196">
      <c r="A30" s="197" t="inlineStr">
        <is>
          <t>VD250422RB-1-14K</t>
        </is>
      </c>
      <c r="B30" s="198" t="inlineStr">
        <is>
          <t>K0107R01 #7</t>
        </is>
      </c>
      <c r="C30" s="198" t="inlineStr">
        <is>
          <t>R6134-065RD</t>
        </is>
      </c>
      <c r="D30" s="198" t="inlineStr">
        <is>
          <t>BAG#1575660001</t>
        </is>
      </c>
      <c r="E30" s="198" t="inlineStr">
        <is>
          <t>PO#37512</t>
        </is>
      </c>
      <c r="F30" s="198" t="inlineStr">
        <is>
          <t>14K RG</t>
        </is>
      </c>
      <c r="G30" s="199" t="n">
        <v>1</v>
      </c>
      <c r="H30" s="200" t="n">
        <v>3.78</v>
      </c>
      <c r="I30" s="200" t="n">
        <v>0.13</v>
      </c>
      <c r="J30" s="200" t="n">
        <v>0.19</v>
      </c>
      <c r="K30" s="201">
        <f>H30-I30-J30</f>
        <v/>
      </c>
      <c r="L30" s="202" t="n">
        <v>1.3</v>
      </c>
      <c r="M30" s="202" t="inlineStr">
        <is>
          <t>W</t>
        </is>
      </c>
      <c r="N30" s="203" t="n">
        <v>64</v>
      </c>
      <c r="O30" s="204" t="n">
        <v>12.5</v>
      </c>
      <c r="P30" s="205" t="n">
        <v>0.65</v>
      </c>
      <c r="Q30" s="206">
        <f>K30*IF(LEFT(F30,3)="10K",0.417*1.07,IF(LEFT(F30,3)="14K",0.585*1.05,IF(LEFT(F30,3)="18K",0.75*1.05,0)))</f>
        <v/>
      </c>
      <c r="R30" s="207" t="n"/>
      <c r="S30" s="207" t="n"/>
      <c r="T30" s="207">
        <f>G30*N30*0.03</f>
        <v/>
      </c>
      <c r="U30" s="207">
        <f>G30*3.375</f>
        <v/>
      </c>
      <c r="V30" s="207" t="n"/>
      <c r="W30" s="207" t="n"/>
      <c r="X30" s="207">
        <f>G30*N30*0.3</f>
        <v/>
      </c>
      <c r="Y30" s="207">
        <f>K30*O30</f>
        <v/>
      </c>
      <c r="Z30" s="196">
        <f>2*K30</f>
        <v/>
      </c>
      <c r="AA30" s="208" t="n">
        <v>60.825</v>
      </c>
      <c r="AB30" s="208" t="n">
        <v>261.68896</v>
      </c>
      <c r="AC30" s="208" t="n">
        <v>322.51396</v>
      </c>
      <c r="AE30" s="196">
        <f>IF(AD30&gt;0,AD30*K30,Y30)</f>
        <v/>
      </c>
    </row>
    <row r="31" ht="15.75" customFormat="1" customHeight="1" s="211">
      <c r="A31" s="212" t="inlineStr">
        <is>
          <t>SUBTOTAL</t>
        </is>
      </c>
      <c r="B31" s="213" t="n"/>
      <c r="C31" s="213" t="n"/>
      <c r="D31" s="213" t="n"/>
      <c r="E31" s="213" t="n"/>
      <c r="F31" s="213" t="n"/>
      <c r="G31" s="214">
        <f>SUM(G30)</f>
        <v/>
      </c>
      <c r="H31" s="215" t="n"/>
      <c r="I31" s="215" t="n"/>
      <c r="J31" s="215" t="n"/>
      <c r="K31" s="215">
        <f>SUM(K30)</f>
        <v/>
      </c>
      <c r="L31" s="216" t="n"/>
      <c r="M31" s="216" t="n"/>
      <c r="N31" s="216" t="n"/>
      <c r="O31" s="217" t="n"/>
      <c r="P31" s="218">
        <f>SUM(P30)</f>
        <v/>
      </c>
      <c r="Q31" s="219">
        <f>SUM(Q30)</f>
        <v/>
      </c>
      <c r="R31" s="220">
        <f>SUM(R30)</f>
        <v/>
      </c>
      <c r="S31" s="220">
        <f>SUM(S30)</f>
        <v/>
      </c>
      <c r="T31" s="220">
        <f>SUM(T30)</f>
        <v/>
      </c>
      <c r="U31" s="220">
        <f>SUM(U30)</f>
        <v/>
      </c>
      <c r="V31" s="220">
        <f>SUM(V30)</f>
        <v/>
      </c>
      <c r="W31" s="220">
        <f>SUM(W30)</f>
        <v/>
      </c>
      <c r="X31" s="220">
        <f>SUM(X30)</f>
        <v/>
      </c>
      <c r="Y31" s="220">
        <f>SUM(Y30)</f>
        <v/>
      </c>
      <c r="AA31" s="221" t="n"/>
      <c r="AB31" s="221" t="n"/>
      <c r="AC31" s="221" t="n"/>
      <c r="AD31" s="221" t="n"/>
      <c r="AE31" s="221" t="n"/>
    </row>
    <row r="32" ht="15.75" customHeight="1" s="182">
      <c r="A32" s="183" t="inlineStr">
        <is>
          <t>Buyer Dia</t>
        </is>
      </c>
      <c r="K32" s="184" t="n"/>
      <c r="L32" s="184" t="n"/>
      <c r="M32" s="184" t="n"/>
      <c r="N32" s="184" t="n"/>
      <c r="X32" s="185" t="n"/>
      <c r="Y32" s="186" t="n"/>
    </row>
    <row r="33" ht="37.3" customFormat="1" customHeight="1" s="187">
      <c r="A33" s="188" t="inlineStr">
        <is>
          <t>PO#</t>
        </is>
      </c>
      <c r="B33" s="189" t="inlineStr">
        <is>
          <t>Item No.</t>
        </is>
      </c>
      <c r="C33" s="189" t="inlineStr">
        <is>
          <t>Buyer No.</t>
        </is>
      </c>
      <c r="D33" s="189" t="inlineStr">
        <is>
          <t>Buyer PO</t>
        </is>
      </c>
      <c r="E33" s="189" t="inlineStr">
        <is>
          <t>Cust. Ref No.</t>
        </is>
      </c>
      <c r="F33" s="189" t="inlineStr">
        <is>
          <t>Metal</t>
        </is>
      </c>
      <c r="G33" s="189" t="inlineStr">
        <is>
          <t>Q'ty</t>
        </is>
      </c>
      <c r="H33" s="190" t="inlineStr">
        <is>
          <t>Total w't</t>
        </is>
      </c>
      <c r="I33" s="190" t="inlineStr">
        <is>
          <t>Dia w't</t>
        </is>
      </c>
      <c r="J33" s="190" t="inlineStr">
        <is>
          <t>Wire w't</t>
        </is>
      </c>
      <c r="K33" s="191" t="inlineStr">
        <is>
          <t>Gold w't</t>
        </is>
      </c>
      <c r="L33" s="191" t="inlineStr">
        <is>
          <t>Stone</t>
        </is>
      </c>
      <c r="M33" s="191" t="inlineStr">
        <is>
          <t>Color</t>
        </is>
      </c>
      <c r="N33" s="191" t="inlineStr">
        <is>
          <t>Stone Q'ty</t>
        </is>
      </c>
      <c r="O33" s="192" t="inlineStr">
        <is>
          <t>Labor</t>
        </is>
      </c>
      <c r="P33" s="192" t="inlineStr">
        <is>
          <t>Dia Carat</t>
        </is>
      </c>
      <c r="Q33" s="193" t="inlineStr">
        <is>
          <t>24K Gold W't &amp; Loss</t>
        </is>
      </c>
      <c r="R33" s="194" t="inlineStr">
        <is>
          <t>Extra Cost</t>
        </is>
      </c>
      <c r="S33" s="194" t="inlineStr">
        <is>
          <t>Dia Packaging Cost</t>
        </is>
      </c>
      <c r="T33" s="194" t="inlineStr">
        <is>
          <t>Dia Handling Service Fee</t>
        </is>
      </c>
      <c r="U33" s="194" t="inlineStr">
        <is>
          <t>Wire
Cost</t>
        </is>
      </c>
      <c r="V33" s="194" t="inlineStr">
        <is>
          <t>Plating Cost</t>
        </is>
      </c>
      <c r="W33" s="194" t="inlineStr">
        <is>
          <t>Stone
Cost</t>
        </is>
      </c>
      <c r="X33" s="194" t="inlineStr">
        <is>
          <t>Setting
Cost</t>
        </is>
      </c>
      <c r="Y33" s="195" t="inlineStr">
        <is>
          <t>Labor
Cost</t>
        </is>
      </c>
    </row>
    <row r="34" ht="25.35" customFormat="1" customHeight="1" s="196">
      <c r="A34" s="197" t="inlineStr">
        <is>
          <t>VD250422RB-3-14K</t>
        </is>
      </c>
      <c r="B34" s="198" t="inlineStr">
        <is>
          <t>K0060B41 6.75"</t>
        </is>
      </c>
      <c r="C34" s="198" t="inlineStr">
        <is>
          <t>BG1070-020RE</t>
        </is>
      </c>
      <c r="D34" s="198" t="inlineStr">
        <is>
          <t>BAG#1576560001</t>
        </is>
      </c>
      <c r="E34" s="198" t="inlineStr">
        <is>
          <t>PO#37518</t>
        </is>
      </c>
      <c r="F34" s="198" t="inlineStr">
        <is>
          <t>14K RG</t>
        </is>
      </c>
      <c r="G34" s="199" t="n">
        <v>1</v>
      </c>
      <c r="H34" s="200" t="n">
        <v>3.93</v>
      </c>
      <c r="I34" s="200" t="n">
        <v>0.04</v>
      </c>
      <c r="J34" s="200" t="n">
        <v>0.75</v>
      </c>
      <c r="K34" s="201">
        <f>H34-I34-J34</f>
        <v/>
      </c>
      <c r="L34" s="202" t="inlineStr">
        <is>
          <t>1.40mm
1.80mm</t>
        </is>
      </c>
      <c r="M34" s="202" t="inlineStr">
        <is>
          <t>W
W</t>
        </is>
      </c>
      <c r="N34" s="203" t="inlineStr">
        <is>
          <t>9pcs
4pcs</t>
        </is>
      </c>
      <c r="O34" s="204" t="n">
        <v>11</v>
      </c>
      <c r="P34" s="205" t="n">
        <v>0.21</v>
      </c>
      <c r="Q34" s="206">
        <f>K34*IF(LEFT(F34,3)="10K",0.417*1.07,IF(LEFT(F34,3)="14K",0.585*1.05,IF(LEFT(F34,3)="18K",0.75*1.05,0)))</f>
        <v/>
      </c>
      <c r="R34" s="207" t="n"/>
      <c r="S34" s="207" t="n"/>
      <c r="T34" s="207">
        <f>G34*(9+4)*0.03</f>
        <v/>
      </c>
      <c r="U34" s="207">
        <f>G34*2.3</f>
        <v/>
      </c>
      <c r="V34" s="207" t="n"/>
      <c r="W34" s="207" t="n"/>
      <c r="X34" s="207">
        <f>G34*(9+4)*0.3</f>
        <v/>
      </c>
      <c r="Y34" s="207">
        <f>K34*O34</f>
        <v/>
      </c>
      <c r="Z34" s="196">
        <f>2*K34</f>
        <v/>
      </c>
      <c r="AA34" s="208" t="n">
        <v>34.85</v>
      </c>
      <c r="AB34" s="208" t="n">
        <v>173.97744</v>
      </c>
      <c r="AC34" s="208" t="n">
        <v>208.82744</v>
      </c>
      <c r="AE34" s="196">
        <f>IF(AD34&gt;0,AD34*K34,Y34)</f>
        <v/>
      </c>
    </row>
    <row r="35" ht="15.75" customFormat="1" customHeight="1" s="211">
      <c r="A35" s="212" t="inlineStr">
        <is>
          <t>SUBTOTAL</t>
        </is>
      </c>
      <c r="B35" s="213" t="n"/>
      <c r="C35" s="213" t="n"/>
      <c r="D35" s="213" t="n"/>
      <c r="E35" s="213" t="n"/>
      <c r="F35" s="213" t="n"/>
      <c r="G35" s="214">
        <f>SUM(G34)</f>
        <v/>
      </c>
      <c r="H35" s="215" t="n"/>
      <c r="I35" s="215" t="n"/>
      <c r="J35" s="215" t="n"/>
      <c r="K35" s="215">
        <f>SUM(K34)</f>
        <v/>
      </c>
      <c r="L35" s="216" t="n"/>
      <c r="M35" s="216" t="n"/>
      <c r="N35" s="216" t="n"/>
      <c r="O35" s="217" t="n"/>
      <c r="P35" s="218">
        <f>SUM(P34)</f>
        <v/>
      </c>
      <c r="Q35" s="219">
        <f>SUM(Q34)</f>
        <v/>
      </c>
      <c r="R35" s="220">
        <f>SUM(R34)</f>
        <v/>
      </c>
      <c r="S35" s="220">
        <f>SUM(S34)</f>
        <v/>
      </c>
      <c r="T35" s="220">
        <f>SUM(T34)</f>
        <v/>
      </c>
      <c r="U35" s="220">
        <f>SUM(U34)</f>
        <v/>
      </c>
      <c r="V35" s="220">
        <f>SUM(V34)</f>
        <v/>
      </c>
      <c r="W35" s="220">
        <f>SUM(W34)</f>
        <v/>
      </c>
      <c r="X35" s="220">
        <f>SUM(X34)</f>
        <v/>
      </c>
      <c r="Y35" s="220">
        <f>SUM(Y34)</f>
        <v/>
      </c>
      <c r="AA35" s="221" t="n"/>
      <c r="AB35" s="221" t="n"/>
      <c r="AC35" s="221" t="n"/>
      <c r="AD35" s="221" t="n"/>
      <c r="AE35" s="221" t="n"/>
    </row>
    <row r="36" ht="15.75" customFormat="1" customHeight="1" s="211">
      <c r="A36" s="222" t="inlineStr">
        <is>
          <t>TOTAL</t>
        </is>
      </c>
      <c r="B36" s="136" t="n"/>
      <c r="C36" s="136" t="n"/>
      <c r="D36" s="136" t="n"/>
      <c r="E36" s="136" t="n"/>
      <c r="F36" s="136" t="n"/>
      <c r="G36" s="223">
        <f>SUM(G35,G31,G27,G23)</f>
        <v/>
      </c>
      <c r="H36" s="224" t="n"/>
      <c r="I36" s="224" t="n"/>
      <c r="J36" s="224" t="n"/>
      <c r="K36" s="224">
        <f>SUM(K35,K31,K27,K23)</f>
        <v/>
      </c>
      <c r="L36" s="225" t="n"/>
      <c r="M36" s="225" t="n"/>
      <c r="N36" s="225" t="n"/>
      <c r="O36" s="226" t="n"/>
      <c r="P36" s="227">
        <f>SUM(P35,P31,P27,P23)</f>
        <v/>
      </c>
      <c r="Q36" s="228">
        <f>SUM(Q35,Q31,Q27,Q23)</f>
        <v/>
      </c>
      <c r="R36" s="229">
        <f>SUM(R35,R31,R27,R23)</f>
        <v/>
      </c>
      <c r="S36" s="229">
        <f>SUM(S35,S31,S27,S23)</f>
        <v/>
      </c>
      <c r="T36" s="229">
        <f>SUM(T35,T31,T27,T23)</f>
        <v/>
      </c>
      <c r="U36" s="229">
        <f>SUM(U35,U31,U27,U23)</f>
        <v/>
      </c>
      <c r="V36" s="229">
        <f>SUM(V35,V31,V27,V23)</f>
        <v/>
      </c>
      <c r="W36" s="229">
        <f>SUM(W35,W31,W27,W23)</f>
        <v/>
      </c>
      <c r="X36" s="229">
        <f>SUM(X35,X31,X27,X23)</f>
        <v/>
      </c>
      <c r="Y36" s="229">
        <f>SUM(Y35,Y31,Y27,Y23)</f>
        <v/>
      </c>
      <c r="AA36" s="221">
        <f>SUM(AA16:AA35)</f>
        <v/>
      </c>
      <c r="AB36" s="221">
        <f>SUM(AB16:AB35)</f>
        <v/>
      </c>
      <c r="AC36" s="221">
        <f>SUM(AC16:AC35)</f>
        <v/>
      </c>
      <c r="AD36" s="221" t="n"/>
      <c r="AE36" s="221">
        <f>SUM(AE16:AE35)</f>
        <v/>
      </c>
    </row>
    <row r="37" ht="15.75" customFormat="1" customHeight="1" s="211">
      <c r="A37" s="230" t="n">
        <v>20</v>
      </c>
      <c r="B37" s="231" t="n"/>
      <c r="C37" s="231" t="n"/>
      <c r="D37" s="231" t="n"/>
      <c r="E37" s="231" t="n"/>
      <c r="F37" s="231" t="n"/>
      <c r="G37" s="231" t="n"/>
      <c r="H37" s="231" t="n"/>
      <c r="I37" s="231" t="n"/>
      <c r="J37" s="232" t="n"/>
      <c r="K37" s="233" t="n"/>
      <c r="L37" s="233" t="n"/>
      <c r="M37" s="233" t="n"/>
      <c r="N37" s="233" t="n"/>
      <c r="O37" s="234" t="n"/>
      <c r="P37" s="234" t="n"/>
      <c r="Q37" s="234" t="n"/>
      <c r="R37" s="235" t="n"/>
      <c r="S37" s="235" t="n"/>
      <c r="T37" s="235" t="n"/>
      <c r="U37" s="235" t="n"/>
      <c r="V37" s="235" t="n"/>
      <c r="W37" s="236" t="n"/>
      <c r="X37" s="237" t="inlineStr">
        <is>
          <t>FREIGHT CHARGE</t>
        </is>
      </c>
      <c r="Y37" s="236" t="n"/>
    </row>
    <row r="38" ht="17.35" customFormat="1" customHeight="1" s="211">
      <c r="A38" s="238" t="n">
        <v>20</v>
      </c>
      <c r="B38" s="239" t="n"/>
      <c r="C38" s="240" t="n"/>
      <c r="D38" s="240" t="n"/>
      <c r="E38" s="240" t="n"/>
      <c r="F38" s="240" t="n"/>
      <c r="G38" s="240" t="n"/>
      <c r="H38" s="240" t="n"/>
      <c r="I38" s="138" t="n"/>
      <c r="J38" s="241" t="n"/>
      <c r="K38" s="140" t="n"/>
      <c r="L38" s="140" t="n"/>
      <c r="M38" s="140" t="n"/>
      <c r="N38" s="140" t="n"/>
      <c r="O38" s="141" t="n"/>
      <c r="P38" s="141" t="n"/>
      <c r="Q38" s="141" t="n"/>
      <c r="R38" s="242" t="n"/>
      <c r="S38" s="242" t="n"/>
      <c r="T38" s="242" t="n"/>
      <c r="U38" s="242" t="n"/>
      <c r="V38" s="242" t="n"/>
      <c r="X38" s="243" t="inlineStr">
        <is>
          <t>Total Amount</t>
        </is>
      </c>
      <c r="Y38" s="244">
        <f>SUM(R36:Y36)</f>
        <v/>
      </c>
    </row>
    <row r="39" ht="17.35" customFormat="1" customHeight="1" s="211">
      <c r="A39" s="245" t="inlineStr">
        <is>
          <t xml:space="preserve">All unpaid balance will be charged 1.5% per month. </t>
        </is>
      </c>
      <c r="B39" s="246" t="n"/>
      <c r="C39" s="246" t="n"/>
      <c r="D39" s="246" t="n"/>
      <c r="E39" s="246" t="n"/>
      <c r="F39" s="247" t="n"/>
      <c r="G39" s="247" t="n"/>
      <c r="H39" s="247" t="n"/>
      <c r="I39" s="138" t="n"/>
      <c r="J39" s="241" t="n"/>
      <c r="K39" s="140" t="n"/>
      <c r="L39" s="140" t="n"/>
      <c r="M39" s="140" t="n"/>
      <c r="N39" s="140" t="n"/>
      <c r="O39" s="141" t="n"/>
      <c r="P39" s="141" t="n"/>
      <c r="Q39" s="141" t="n"/>
      <c r="R39" s="242" t="n"/>
      <c r="S39" s="242" t="n"/>
      <c r="T39" s="242" t="n"/>
      <c r="U39" s="242" t="n"/>
      <c r="V39" s="242" t="n"/>
      <c r="X39" s="243" t="inlineStr">
        <is>
          <t>Deposit</t>
        </is>
      </c>
      <c r="Y39" s="248" t="n"/>
    </row>
    <row r="40" ht="15" customHeight="1" s="182">
      <c r="A40" s="238" t="n"/>
      <c r="B40" s="249" t="n"/>
      <c r="C40" s="249" t="n"/>
      <c r="D40" s="249" t="n"/>
      <c r="E40" s="249" t="n"/>
      <c r="G40" s="137" t="n"/>
      <c r="H40" s="138" t="n"/>
      <c r="J40" s="241" t="n"/>
      <c r="K40" s="140" t="n"/>
      <c r="L40" s="140" t="n"/>
      <c r="M40" s="140" t="n"/>
      <c r="N40" s="140" t="n"/>
      <c r="O40" s="141" t="n"/>
      <c r="P40" s="141" t="n"/>
      <c r="Q40" s="141" t="n"/>
      <c r="W40" s="137" t="n"/>
      <c r="X40" s="243" t="inlineStr">
        <is>
          <t>Balance</t>
        </is>
      </c>
      <c r="Y40" s="248">
        <f>Y38-Y39</f>
        <v/>
      </c>
      <c r="AC40" s="250" t="n"/>
    </row>
    <row r="41" ht="21" customHeight="1" s="182">
      <c r="A41" s="183" t="inlineStr">
        <is>
          <t>*) 24K gold previous balance PO#</t>
        </is>
      </c>
      <c r="G41" s="137" t="n"/>
      <c r="H41" s="138" t="n"/>
      <c r="J41" s="241" t="n"/>
      <c r="K41" s="140" t="n"/>
      <c r="L41" s="140" t="n"/>
      <c r="M41" s="140" t="n"/>
      <c r="N41" s="140" t="n"/>
      <c r="O41" s="141" t="n"/>
      <c r="P41" s="141" t="n"/>
      <c r="Q41" s="141" t="n"/>
      <c r="W41" s="251" t="n"/>
      <c r="X41" s="251" t="n"/>
      <c r="Y41" s="252" t="n"/>
    </row>
    <row r="42" ht="21" customHeight="1" s="182">
      <c r="A42" s="183" t="inlineStr">
        <is>
          <t>*) 24K current gold balance PO#</t>
        </is>
      </c>
      <c r="B42" s="253" t="n"/>
      <c r="C42" s="253" t="n"/>
      <c r="D42" s="253" t="n"/>
      <c r="E42" s="253" t="n"/>
      <c r="G42" s="137" t="n"/>
      <c r="H42" s="138" t="n"/>
      <c r="J42" s="241" t="n"/>
      <c r="K42" s="140" t="n"/>
      <c r="L42" s="140" t="n"/>
      <c r="M42" s="140" t="n"/>
      <c r="N42" s="140" t="n"/>
      <c r="O42" s="141" t="n"/>
      <c r="P42" s="141" t="n"/>
      <c r="Q42" s="141" t="n"/>
      <c r="W42" s="251" t="n"/>
      <c r="X42" s="251" t="n"/>
      <c r="Y42" s="254" t="n"/>
    </row>
    <row r="43" ht="21" customFormat="1" customHeight="1" s="137">
      <c r="A43" s="255" t="inlineStr">
        <is>
          <t>*) Total 24K previous balance =</t>
        </is>
      </c>
      <c r="B43" s="253" t="n"/>
      <c r="C43" s="253" t="n"/>
      <c r="D43" s="253" t="n"/>
      <c r="E43" s="253" t="n"/>
      <c r="F43" s="256" t="n"/>
      <c r="G43" s="256" t="n"/>
      <c r="H43" s="256" t="n"/>
      <c r="I43" s="256" t="n"/>
      <c r="J43" s="257" t="n"/>
      <c r="K43" s="256" t="n"/>
      <c r="L43" s="256" t="n"/>
      <c r="M43" s="256" t="n"/>
      <c r="N43" s="256" t="n"/>
      <c r="O43" s="258" t="n"/>
      <c r="P43" s="258" t="n"/>
      <c r="Q43" s="258" t="n"/>
      <c r="R43" s="258" t="n"/>
      <c r="S43" s="258" t="n"/>
      <c r="T43" s="258" t="n"/>
      <c r="U43" s="258" t="n"/>
      <c r="V43" s="258" t="n"/>
      <c r="X43" s="259" t="n"/>
      <c r="Y43" s="260" t="n"/>
    </row>
    <row r="44" ht="21" customHeight="1" s="182">
      <c r="A44" s="255" t="inlineStr">
        <is>
          <t>*) Total 24K current gold balance =</t>
        </is>
      </c>
      <c r="B44" s="253" t="n"/>
      <c r="C44" s="253" t="n"/>
      <c r="D44" s="253" t="n"/>
      <c r="E44" s="253" t="n"/>
      <c r="F44" s="256" t="n"/>
      <c r="G44" s="256" t="n"/>
      <c r="H44" s="256" t="n"/>
      <c r="I44" s="256" t="n"/>
      <c r="J44" s="256" t="n"/>
      <c r="K44" s="256" t="n"/>
      <c r="L44" s="256" t="n"/>
      <c r="M44" s="256" t="n"/>
      <c r="N44" s="256" t="n"/>
      <c r="O44" s="258" t="n"/>
      <c r="P44" s="258" t="n"/>
      <c r="Q44" s="258" t="n"/>
      <c r="R44" s="258" t="n"/>
      <c r="S44" s="258" t="n"/>
      <c r="T44" s="258" t="n"/>
      <c r="U44" s="258" t="n"/>
      <c r="V44" s="258" t="n"/>
      <c r="W44" s="261" t="n"/>
      <c r="X44" s="261" t="n"/>
      <c r="Y44" s="256" t="n"/>
    </row>
    <row r="45" ht="13.5" customHeight="1" s="182">
      <c r="A45" s="262" t="n"/>
      <c r="B45" s="263" t="n"/>
      <c r="C45" s="263" t="n"/>
      <c r="D45" s="263" t="n"/>
      <c r="E45" s="263" t="n"/>
      <c r="F45" s="264" t="n"/>
      <c r="G45" s="264" t="n"/>
      <c r="H45" s="264" t="n"/>
      <c r="I45" s="264" t="n"/>
      <c r="J45" s="264" t="n"/>
      <c r="K45" s="264" t="n"/>
      <c r="L45" s="264" t="n"/>
      <c r="M45" s="264" t="n"/>
      <c r="N45" s="264" t="n"/>
      <c r="O45" s="264" t="n"/>
      <c r="P45" s="264" t="n"/>
      <c r="Q45" s="264" t="n"/>
      <c r="R45" s="264" t="n"/>
      <c r="S45" s="264" t="n"/>
      <c r="T45" s="264" t="n"/>
      <c r="U45" s="264" t="n"/>
      <c r="V45" s="264" t="n"/>
      <c r="W45" s="265" t="inlineStr">
        <is>
          <t>SIGNED BY</t>
        </is>
      </c>
      <c r="X45" s="266" t="n"/>
      <c r="Y45" s="267" t="inlineStr">
        <is>
          <t>PRESIDENT     J.E. PARK</t>
        </is>
      </c>
    </row>
    <row r="46" ht="12.75" customFormat="1" customHeight="1" s="264">
      <c r="A46" s="268" t="n"/>
      <c r="B46" s="269" t="n"/>
      <c r="C46" s="269" t="n"/>
      <c r="D46" s="269" t="n"/>
      <c r="E46" s="269" t="n"/>
      <c r="F46" s="270" t="n"/>
      <c r="G46" s="270" t="n"/>
      <c r="H46" s="270" t="n"/>
      <c r="I46" s="270" t="n"/>
      <c r="J46" s="270" t="n"/>
      <c r="K46" s="270" t="n"/>
      <c r="L46" s="270" t="n"/>
      <c r="M46" s="270" t="n"/>
      <c r="N46" s="270" t="n"/>
      <c r="O46" s="270" t="n"/>
      <c r="P46" s="270" t="n"/>
      <c r="Q46" s="270" t="n"/>
      <c r="R46" s="270" t="n"/>
      <c r="S46" s="270" t="n"/>
      <c r="T46" s="270" t="n"/>
      <c r="U46" s="270" t="n"/>
      <c r="V46" s="270" t="n"/>
      <c r="W46" s="271" t="n"/>
      <c r="X46" s="271" t="n"/>
      <c r="Y46" s="270" t="n"/>
    </row>
    <row r="47" ht="12.75" customFormat="1" customHeight="1" s="272">
      <c r="A47" s="136" t="n"/>
      <c r="B47" s="136" t="n"/>
      <c r="C47" s="136" t="n"/>
      <c r="D47" s="136" t="n"/>
      <c r="E47" s="136" t="n"/>
      <c r="F47" s="136" t="n"/>
      <c r="G47" s="136" t="n"/>
      <c r="H47" s="137" t="n"/>
      <c r="I47" s="138" t="n"/>
      <c r="J47" s="138" t="n"/>
      <c r="K47" s="139" t="n"/>
      <c r="L47" s="139" t="n"/>
      <c r="M47" s="139" t="n"/>
      <c r="N47" s="139" t="n"/>
      <c r="O47" s="140" t="n"/>
      <c r="P47" s="140" t="n"/>
      <c r="Q47" s="140" t="n"/>
      <c r="R47" s="141" t="n"/>
      <c r="S47" s="141" t="n"/>
      <c r="T47" s="141" t="n"/>
      <c r="U47" s="141" t="n"/>
      <c r="V47" s="141" t="n"/>
      <c r="W47" s="141" t="n"/>
      <c r="X47" s="141" t="n"/>
      <c r="Y47" s="142" t="n"/>
    </row>
    <row r="48" ht="12.75" customFormat="1" customHeight="1" s="264">
      <c r="A48" s="136" t="n"/>
      <c r="B48" s="136" t="n"/>
      <c r="C48" s="136" t="n"/>
      <c r="D48" s="136" t="n"/>
      <c r="E48" s="136" t="n"/>
      <c r="F48" s="136" t="n"/>
      <c r="G48" s="136" t="n"/>
      <c r="H48" s="137" t="n"/>
      <c r="I48" s="138" t="n"/>
      <c r="J48" s="138" t="n"/>
      <c r="K48" s="139" t="n"/>
      <c r="L48" s="139" t="n"/>
      <c r="M48" s="139" t="n"/>
      <c r="N48" s="139" t="n"/>
      <c r="O48" s="140" t="n"/>
      <c r="P48" s="140" t="n"/>
      <c r="Q48" s="140" t="n"/>
      <c r="R48" s="141" t="n"/>
      <c r="S48" s="141" t="n"/>
      <c r="T48" s="141" t="n"/>
      <c r="U48" s="141" t="n"/>
      <c r="V48" s="141" t="n"/>
      <c r="W48" s="141" t="n"/>
      <c r="X48" s="141" t="n"/>
      <c r="Y48" s="142" t="n"/>
    </row>
    <row r="49" ht="12.75" customFormat="1" customHeight="1" s="264">
      <c r="A49" s="136" t="n"/>
      <c r="B49" s="136" t="n"/>
      <c r="C49" s="136" t="n"/>
      <c r="D49" s="136" t="n"/>
      <c r="E49" s="136" t="n"/>
      <c r="F49" s="136" t="n"/>
      <c r="G49" s="136" t="n"/>
      <c r="H49" s="137" t="n"/>
      <c r="I49" s="138" t="n"/>
      <c r="J49" s="138" t="n"/>
      <c r="K49" s="139" t="n"/>
      <c r="L49" s="139" t="n"/>
      <c r="M49" s="139" t="n"/>
      <c r="N49" s="139" t="n"/>
      <c r="O49" s="140" t="n"/>
      <c r="P49" s="140" t="n"/>
      <c r="Q49" s="140" t="n"/>
      <c r="R49" s="141" t="n"/>
      <c r="S49" s="141" t="n"/>
      <c r="T49" s="141" t="n"/>
      <c r="U49" s="141" t="n"/>
      <c r="V49" s="141" t="n"/>
      <c r="W49" s="141" t="n"/>
      <c r="X49" s="141" t="n"/>
      <c r="Y49" s="142" t="n"/>
    </row>
    <row r="50" ht="12.75" customFormat="1" customHeight="1" s="264">
      <c r="A50" s="136" t="n"/>
      <c r="B50" s="136" t="n"/>
      <c r="C50" s="136" t="n"/>
      <c r="D50" s="136" t="n"/>
      <c r="E50" s="136" t="n"/>
      <c r="F50" s="136" t="n"/>
      <c r="G50" s="136" t="n"/>
      <c r="H50" s="137" t="n"/>
      <c r="I50" s="138" t="n"/>
      <c r="J50" s="138" t="n"/>
      <c r="K50" s="139" t="n"/>
      <c r="L50" s="139" t="n"/>
      <c r="M50" s="139" t="n"/>
      <c r="N50" s="139" t="n"/>
      <c r="O50" s="140" t="n"/>
      <c r="P50" s="140" t="n"/>
      <c r="Q50" s="140" t="n"/>
      <c r="R50" s="141" t="n"/>
      <c r="S50" s="141" t="n"/>
      <c r="T50" s="141" t="n"/>
      <c r="U50" s="141" t="n"/>
      <c r="V50" s="141" t="n"/>
      <c r="W50" s="141" t="n"/>
      <c r="X50" s="141" t="n"/>
      <c r="Y50" s="142" t="n"/>
    </row>
  </sheetData>
  <mergeCells count="4">
    <mergeCell ref="B38:H38"/>
    <mergeCell ref="A3:Y3"/>
    <mergeCell ref="A2:Y2"/>
    <mergeCell ref="A1:Y1"/>
  </mergeCells>
  <conditionalFormatting sqref="F34">
    <cfRule type="containsText" rank="0" priority="2" equalAverage="0" operator="containsText" aboveAverage="0" dxfId="0" text="18K" percent="0" bottom="0">
      <formula>NOT(ISERROR(SEARCH("18K",F34)))</formula>
    </cfRule>
  </conditionalFormatting>
  <conditionalFormatting sqref="F30">
    <cfRule type="containsText" rank="0" priority="3" equalAverage="0" operator="containsText" aboveAverage="0" dxfId="0" text="18K" percent="0" bottom="0">
      <formula>NOT(ISERROR(SEARCH("18K",F30)))</formula>
    </cfRule>
  </conditionalFormatting>
  <conditionalFormatting sqref="F26">
    <cfRule type="containsText" rank="0" priority="4" equalAverage="0" operator="containsText" aboveAverage="0" dxfId="0" text="18K" percent="0" bottom="0">
      <formula>NOT(ISERROR(SEARCH("18K",F26)))</formula>
    </cfRule>
  </conditionalFormatting>
  <conditionalFormatting sqref="F16:F22">
    <cfRule type="containsText" rank="0" priority="5" equalAverage="0" operator="containsText" aboveAverage="0" dxfId="0" text="18K" percent="0" bottom="0">
      <formula>NOT(ISERROR(SEARCH("18K",F16)))</formula>
    </cfRule>
  </conditionalFormatting>
  <printOptions horizontalCentered="0" verticalCentered="0" headings="0" gridLines="0" gridLinesSet="1"/>
  <pageMargins left="0" right="0" top="0.196527777777778" bottom="0" header="0.511811023622047" footer="0.511811023622047"/>
  <pageSetup orientation="landscape" paperSize="9" scale="100" fitToHeight="0" fitToWidth="1" pageOrder="downThenOver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hkjung</dc:creator>
  <dc:language xmlns:dc="http://purl.org/dc/elements/1.1/">en-US</dc:language>
  <dcterms:created xmlns:dcterms="http://purl.org/dc/terms/" xmlns:xsi="http://www.w3.org/2001/XMLSchema-instance" xsi:type="dcterms:W3CDTF">2018-02-12T04:12:08Z</dcterms:created>
  <dcterms:modified xmlns:dcterms="http://purl.org/dc/terms/" xmlns:xsi="http://www.w3.org/2001/XMLSchema-instance" xsi:type="dcterms:W3CDTF">2025-05-15T13:53:01Z</dcterms:modified>
  <cp:revision>1</cp:revision>
  <cp:lastPrinted>2018-08-29T01:12:30Z</cp:lastPrinted>
</cp:coreProperties>
</file>