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1.217\Sharing EPO Team\GOLD EXPORT\250426\CLEARANCE\"/>
    </mc:Choice>
  </mc:AlternateContent>
  <xr:revisionPtr revIDLastSave="0" documentId="13_ncr:1_{B34D17D1-B251-49AB-97DB-39B2AF9BDD57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PI!$A$1:$Y$33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T22" i="1"/>
  <c r="S22" i="1"/>
  <c r="R22" i="1"/>
  <c r="P22" i="1"/>
  <c r="G22" i="1"/>
  <c r="U21" i="1"/>
  <c r="K21" i="1"/>
  <c r="U20" i="1"/>
  <c r="U22" i="1" s="1"/>
  <c r="K20" i="1"/>
  <c r="Y21" i="1" l="1"/>
  <c r="AE21" i="1" s="1"/>
  <c r="Q21" i="1"/>
  <c r="AB21" i="1" s="1"/>
  <c r="Z21" i="1"/>
  <c r="K22" i="1"/>
  <c r="Z20" i="1"/>
  <c r="Y20" i="1"/>
  <c r="Q20" i="1"/>
  <c r="AA21" i="1" l="1"/>
  <c r="AC21" i="1" s="1"/>
  <c r="Q22" i="1"/>
  <c r="AB20" i="1"/>
  <c r="AE20" i="1"/>
  <c r="Y22" i="1"/>
  <c r="AA20" i="1" l="1"/>
  <c r="AC20" i="1" l="1"/>
  <c r="T16" i="1" l="1"/>
  <c r="X16" i="1"/>
  <c r="U16" i="1"/>
  <c r="W17" i="1" l="1"/>
  <c r="W23" i="1" s="1"/>
  <c r="T17" i="1"/>
  <c r="T23" i="1" s="1"/>
  <c r="S17" i="1"/>
  <c r="S23" i="1" s="1"/>
  <c r="R17" i="1"/>
  <c r="R23" i="1" s="1"/>
  <c r="P17" i="1"/>
  <c r="P23" i="1" s="1"/>
  <c r="G17" i="1"/>
  <c r="G23" i="1" s="1"/>
  <c r="K16" i="1"/>
  <c r="Q16" i="1" l="1"/>
  <c r="AB16" i="1" s="1"/>
  <c r="AB22" i="1" s="1"/>
  <c r="Y16" i="1"/>
  <c r="AE16" i="1" s="1"/>
  <c r="AE22" i="1" s="1"/>
  <c r="U17" i="1"/>
  <c r="U23" i="1" s="1"/>
  <c r="V17" i="1"/>
  <c r="V23" i="1" s="1"/>
  <c r="X17" i="1"/>
  <c r="X23" i="1" s="1"/>
  <c r="K17" i="1"/>
  <c r="K23" i="1" s="1"/>
  <c r="Z16" i="1"/>
  <c r="Y17" i="1" l="1"/>
  <c r="Y23" i="1" s="1"/>
  <c r="Y25" i="1" s="1"/>
  <c r="Q17" i="1"/>
  <c r="Q23" i="1" s="1"/>
  <c r="AA16" i="1"/>
  <c r="AC16" i="1" l="1"/>
  <c r="AC22" i="1" s="1"/>
  <c r="AA22" i="1"/>
  <c r="Y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Aissa Lintang</author>
  </authors>
  <commentList>
    <comment ref="U20" authorId="0" shapeId="0" xr:uid="{DB4C7E86-4A12-4B31-8C2F-6B3D5D93611A}">
      <text>
        <r>
          <rPr>
            <b/>
            <sz val="9"/>
            <color indexed="81"/>
            <rFont val="Tahoma"/>
            <family val="2"/>
          </rPr>
          <t>SPECIAL WIRE</t>
        </r>
      </text>
    </comment>
    <comment ref="U21" authorId="0" shapeId="0" xr:uid="{BE4B8BB3-D720-444E-94C7-B4E180AAFE01}">
      <text>
        <r>
          <rPr>
            <b/>
            <sz val="9"/>
            <color indexed="81"/>
            <rFont val="Tahoma"/>
            <family val="2"/>
          </rPr>
          <t>SPECIAL WIRE</t>
        </r>
      </text>
    </comment>
  </commentList>
</comments>
</file>

<file path=xl/sharedStrings.xml><?xml version="1.0" encoding="utf-8"?>
<sst xmlns="http://schemas.openxmlformats.org/spreadsheetml/2006/main" count="118" uniqueCount="86">
  <si>
    <t>Seller:</t>
  </si>
  <si>
    <t>Consignee:</t>
  </si>
  <si>
    <t xml:space="preserve">A/C No. : </t>
  </si>
  <si>
    <t xml:space="preserve">C/T No. : </t>
  </si>
  <si>
    <t>PO#</t>
    <phoneticPr fontId="11" type="noConversion"/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</si>
  <si>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</si>
  <si>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</si>
  <si>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</si>
  <si>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</si>
  <si>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</si>
  <si>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</si>
  <si>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19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</si>
  <si>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</si>
  <si>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</si>
  <si>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</si>
  <si>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</si>
  <si>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</si>
  <si>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</si>
  <si>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</si>
  <si>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</si>
  <si>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</si>
  <si>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</si>
  <si>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</si>
  <si>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</si>
  <si>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</si>
  <si>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</si>
  <si>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</si>
  <si>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</si>
  <si>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</si>
  <si>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</si>
  <si>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</si>
  <si>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</si>
  <si>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</si>
  <si>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</si>
  <si>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</si>
  <si>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</si>
  <si>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</si>
  <si>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</si>
  <si>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</si>
  <si>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</si>
  <si>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</si>
  <si>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</si>
  <si>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</si>
  <si>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</si>
  <si>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</si>
  <si>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</si>
  <si>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</si>
  <si>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</si>
  <si>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</si>
  <si>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</si>
  <si>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</si>
  <si>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</si>
  <si>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</si>
  <si>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</si>
  <si>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</si>
  <si>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</si>
  <si>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</si>
  <si>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</si>
  <si>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</si>
  <si>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</si>
  <si>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</si>
  <si>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Gold W't &amp; Loss</t>
  </si>
  <si>
    <t>*) 24K current gold balance PO#</t>
  </si>
  <si>
    <t>*) 24K gold previous balance PO#</t>
  </si>
  <si>
    <t>*) Total 24K previous balance =</t>
  </si>
  <si>
    <t>*) Total 24K current gold balance =</t>
  </si>
  <si>
    <t>old labor</t>
  </si>
  <si>
    <t>labor amount</t>
  </si>
  <si>
    <t>Dia Handling Service Fee</t>
  </si>
  <si>
    <t>SUBTOTAL</t>
  </si>
  <si>
    <t>PI SLI250416</t>
  </si>
  <si>
    <t>SCINTILLATING IMPORTS INC</t>
  </si>
  <si>
    <t>Buyer Dia</t>
  </si>
  <si>
    <t>14K WG</t>
  </si>
  <si>
    <t>1.65mm
1.70mm
2.80mm</t>
  </si>
  <si>
    <t>24pcs
38pcs
3pcs</t>
  </si>
  <si>
    <t>W</t>
  </si>
  <si>
    <t>14K RG</t>
  </si>
  <si>
    <t>SLI250317RB-14K</t>
  </si>
  <si>
    <t>K01419B01 OV F 6.75"</t>
  </si>
  <si>
    <t>Memo#6541</t>
  </si>
  <si>
    <t>Mounting</t>
  </si>
  <si>
    <t>TOTAL</t>
  </si>
  <si>
    <t>SLI250409RM-14K</t>
  </si>
  <si>
    <t>K0673B01 OV 6.75"</t>
  </si>
  <si>
    <t>PO# 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</si>
</sst>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0.00"/>
    <numFmt numFmtId="170" formatCode="\$#,##0.00"/>
    <numFmt numFmtId="171" formatCode="#,#00.00\ &quot;gr&quot;"/>
    <numFmt numFmtId="172" formatCode="0.00&quot;mm&quot;"/>
    <numFmt numFmtId="173" formatCode="#,##0.00\ &quot;g&quot;"/>
    <numFmt numFmtId="174" formatCode="\$0.00&quot;/g&quot;"/>
    <numFmt numFmtId="175" formatCode="#,##0.000\ &quot;ct&quot;"/>
  </numFmts>
  <fonts count="36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b/>
      <sz val="11"/>
      <name val="Times New Roman"/>
      <family val="1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1" fillId="0" borderId="0" applyFont="0" applyFill="0" applyBorder="0" applyAlignment="0" applyProtection="0"/>
  </cellStyleXfs>
  <cellXfs count="141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right" vertical="center"/>
    </xf>
    <xf numFmtId="169" fontId="13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0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4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5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4" fillId="3" borderId="12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vertical="center"/>
    </xf>
    <xf numFmtId="0" fontId="14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3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8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0" fontId="13" fillId="0" borderId="18" xfId="0" applyNumberFormat="1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171" fontId="13" fillId="0" borderId="20" xfId="0" applyNumberFormat="1" applyFont="1" applyBorder="1" applyAlignment="1">
      <alignment horizontal="center" vertical="center"/>
    </xf>
    <xf numFmtId="167" fontId="16" fillId="0" borderId="20" xfId="0" applyNumberFormat="1" applyFont="1" applyBorder="1" applyAlignment="1">
      <alignment horizontal="center" vertical="center"/>
    </xf>
    <xf numFmtId="170" fontId="16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right" vertical="center"/>
    </xf>
    <xf numFmtId="167" fontId="26" fillId="0" borderId="0" xfId="0" applyNumberFormat="1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27" fillId="0" borderId="0" xfId="0" applyFont="1"/>
    <xf numFmtId="0" fontId="28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7" fontId="15" fillId="0" borderId="0" xfId="0" applyNumberFormat="1" applyFont="1" applyAlignment="1">
      <alignment horizontal="right" vertical="center"/>
    </xf>
    <xf numFmtId="0" fontId="29" fillId="0" borderId="6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16" fillId="0" borderId="19" xfId="0" applyFont="1" applyBorder="1" applyAlignment="1">
      <alignment horizontal="left" vertical="center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2" fontId="14" fillId="4" borderId="12" xfId="0" applyNumberFormat="1" applyFont="1" applyFill="1" applyBorder="1" applyAlignment="1">
      <alignment horizontal="center" vertical="center" wrapText="1"/>
    </xf>
    <xf numFmtId="166" fontId="14" fillId="4" borderId="12" xfId="0" applyNumberFormat="1" applyFont="1" applyFill="1" applyBorder="1" applyAlignment="1">
      <alignment horizontal="center" vertical="center" wrapText="1"/>
    </xf>
    <xf numFmtId="167" fontId="14" fillId="4" borderId="12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2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2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0" fillId="0" borderId="0" xfId="0" applyNumberFormat="1" applyFont="1" applyAlignment="1">
      <alignment vertical="center"/>
    </xf>
    <xf numFmtId="4" fontId="15" fillId="2" borderId="0" xfId="0" applyNumberFormat="1" applyFont="1" applyFill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3" fontId="12" fillId="5" borderId="13" xfId="0" applyNumberFormat="1" applyFont="1" applyFill="1" applyBorder="1" applyAlignment="1">
      <alignment horizontal="center" vertical="center" wrapText="1"/>
    </xf>
    <xf numFmtId="173" fontId="13" fillId="5" borderId="13" xfId="0" applyNumberFormat="1" applyFont="1" applyFill="1" applyBorder="1" applyAlignment="1">
      <alignment horizontal="center" vertical="center"/>
    </xf>
    <xf numFmtId="173" fontId="13" fillId="5" borderId="20" xfId="0" applyNumberFormat="1" applyFont="1" applyFill="1" applyBorder="1" applyAlignment="1">
      <alignment horizontal="center" vertical="center"/>
    </xf>
    <xf numFmtId="174" fontId="12" fillId="0" borderId="13" xfId="0" applyNumberFormat="1" applyFont="1" applyBorder="1" applyAlignment="1">
      <alignment horizontal="center" vertical="center"/>
    </xf>
    <xf numFmtId="167" fontId="14" fillId="6" borderId="12" xfId="0" applyNumberFormat="1" applyFont="1" applyFill="1" applyBorder="1" applyAlignment="1">
      <alignment horizontal="center" vertical="center" wrapText="1"/>
    </xf>
    <xf numFmtId="173" fontId="12" fillId="0" borderId="13" xfId="0" applyNumberFormat="1" applyFont="1" applyBorder="1" applyAlignment="1">
      <alignment horizontal="center" vertical="center"/>
    </xf>
    <xf numFmtId="173" fontId="16" fillId="0" borderId="20" xfId="0" applyNumberFormat="1" applyFont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5" fontId="16" fillId="0" borderId="20" xfId="0" applyNumberFormat="1" applyFont="1" applyBorder="1" applyAlignment="1">
      <alignment horizontal="center" vertical="center"/>
    </xf>
    <xf numFmtId="167" fontId="32" fillId="0" borderId="0" xfId="0" applyNumberFormat="1" applyFont="1" applyAlignment="1">
      <alignment horizontal="right" vertical="center"/>
    </xf>
    <xf numFmtId="0" fontId="33" fillId="0" borderId="0" xfId="2" applyFont="1" applyAlignment="1">
      <alignment vertical="center"/>
    </xf>
    <xf numFmtId="170" fontId="32" fillId="0" borderId="0" xfId="0" applyNumberFormat="1" applyFont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70" fontId="32" fillId="0" borderId="0" xfId="0" applyNumberFormat="1" applyFont="1" applyAlignment="1">
      <alignment horizontal="center" vertical="center"/>
    </xf>
    <xf numFmtId="170" fontId="26" fillId="0" borderId="21" xfId="0" applyNumberFormat="1" applyFont="1" applyBorder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71" fontId="13" fillId="0" borderId="0" xfId="0" applyNumberFormat="1" applyFont="1" applyBorder="1" applyAlignment="1">
      <alignment horizontal="center" vertical="center"/>
    </xf>
    <xf numFmtId="167" fontId="16" fillId="0" borderId="0" xfId="0" applyNumberFormat="1" applyFont="1" applyBorder="1" applyAlignment="1">
      <alignment horizontal="center" vertical="center"/>
    </xf>
    <xf numFmtId="175" fontId="16" fillId="0" borderId="0" xfId="0" applyNumberFormat="1" applyFont="1" applyBorder="1" applyAlignment="1">
      <alignment horizontal="center" vertical="center"/>
    </xf>
    <xf numFmtId="173" fontId="16" fillId="0" borderId="0" xfId="0" applyNumberFormat="1" applyFont="1" applyBorder="1" applyAlignment="1">
      <alignment horizontal="center" vertical="center"/>
    </xf>
    <xf numFmtId="170" fontId="16" fillId="0" borderId="0" xfId="0" applyNumberFormat="1" applyFont="1" applyBorder="1" applyAlignment="1">
      <alignment horizontal="center" vertical="center"/>
    </xf>
    <xf numFmtId="173" fontId="12" fillId="0" borderId="13" xfId="0" applyNumberFormat="1" applyFont="1" applyFill="1" applyBorder="1" applyAlignment="1">
      <alignment horizontal="center" vertical="center" wrapText="1"/>
    </xf>
    <xf numFmtId="173" fontId="13" fillId="0" borderId="13" xfId="0" applyNumberFormat="1" applyFont="1" applyFill="1" applyBorder="1" applyAlignment="1">
      <alignment horizontal="center" vertical="center"/>
    </xf>
    <xf numFmtId="173" fontId="13" fillId="0" borderId="20" xfId="0" applyNumberFormat="1" applyFont="1" applyFill="1" applyBorder="1" applyAlignment="1">
      <alignment horizontal="center" vertical="center"/>
    </xf>
    <xf numFmtId="173" fontId="13" fillId="0" borderId="0" xfId="0" applyNumberFormat="1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37"/>
  <sheetViews>
    <sheetView showGridLines="0" tabSelected="1" view="pageBreakPreview" topLeftCell="P17" zoomScaleSheetLayoutView="100" workbookViewId="0">
      <selection activeCell="P23" sqref="P23"/>
    </sheetView>
  </sheetViews>
  <sheetFormatPr defaultColWidth="8.7265625" defaultRowHeight="14"/>
  <cols>
    <col min="1" max="1" width="19.1796875" style="21" customWidth="1"/>
    <col min="2" max="2" width="12.453125" style="21" customWidth="1"/>
    <col min="3" max="3" width="10.2695312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10.26953125" style="24" customWidth="1"/>
    <col min="12" max="12" width="11.81640625" style="24" customWidth="1"/>
    <col min="13" max="14" width="8.54296875" style="24" customWidth="1"/>
    <col min="15" max="17" width="9.1796875" style="25" customWidth="1"/>
    <col min="18" max="20" width="12.453125" style="26" customWidth="1"/>
    <col min="21" max="22" width="8.453125" style="26" customWidth="1"/>
    <col min="23" max="23" width="9.1796875" style="26" customWidth="1"/>
    <col min="24" max="24" width="10" style="26" customWidth="1"/>
    <col min="25" max="25" width="13.453125" style="29" customWidth="1"/>
    <col min="26" max="27" width="11.26953125" style="22" customWidth="1"/>
    <col min="28" max="29" width="8.7265625" style="22" customWidth="1"/>
    <col min="30" max="30" width="8.81640625" style="22" bestFit="1" customWidth="1"/>
    <col min="31" max="16384" width="8.7265625" style="22"/>
  </cols>
  <sheetData>
    <row r="1" spans="1:31" s="1" customFormat="1" ht="31.5" customHeight="1">
      <c r="A1" s="135" t="s">
        <v>38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31" s="2" customFormat="1" ht="15.5">
      <c r="A2" s="137" t="s">
        <v>42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</row>
    <row r="3" spans="1:31" s="3" customFormat="1" ht="20">
      <c r="A3" s="139" t="s">
        <v>44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</row>
    <row r="4" spans="1:31" s="7" customFormat="1" ht="12" customHeight="1">
      <c r="A4" s="4" t="s">
        <v>0</v>
      </c>
      <c r="B4" s="41" t="s">
        <v>38</v>
      </c>
      <c r="C4" s="41"/>
      <c r="D4" s="41"/>
      <c r="E4" s="41"/>
      <c r="F4" s="42"/>
      <c r="G4" s="42"/>
      <c r="H4" s="42"/>
      <c r="I4" s="42"/>
      <c r="J4" s="42"/>
      <c r="K4" s="11"/>
      <c r="L4" s="5" t="s">
        <v>26</v>
      </c>
      <c r="M4" s="6"/>
      <c r="N4" s="6"/>
      <c r="O4" s="6"/>
      <c r="P4" s="6"/>
      <c r="Q4" s="6" t="s">
        <v>70</v>
      </c>
      <c r="R4" s="6"/>
      <c r="S4" s="6"/>
      <c r="T4" s="6"/>
      <c r="U4" s="6"/>
      <c r="V4" s="6"/>
      <c r="W4" s="72"/>
      <c r="X4" s="6"/>
      <c r="Y4" s="6"/>
      <c r="Z4" s="7" t="s">
        <v>60</v>
      </c>
      <c r="AA4" s="7">
        <v>0.24</v>
      </c>
    </row>
    <row r="5" spans="1:31" s="7" customFormat="1" ht="12" customHeight="1">
      <c r="A5" s="8"/>
      <c r="B5" s="38" t="s">
        <v>43</v>
      </c>
      <c r="C5" s="38"/>
      <c r="D5" s="38"/>
      <c r="E5" s="38"/>
      <c r="F5" s="71"/>
      <c r="G5" s="71"/>
      <c r="H5" s="71"/>
      <c r="I5" s="71"/>
      <c r="J5" s="71"/>
      <c r="K5" s="14"/>
      <c r="L5" s="5" t="s">
        <v>27</v>
      </c>
      <c r="M5" s="6"/>
      <c r="N5" s="6"/>
      <c r="O5" s="81"/>
      <c r="P5" s="81"/>
      <c r="Q5" s="81"/>
      <c r="R5" s="6"/>
      <c r="S5" s="6"/>
      <c r="T5" s="6"/>
      <c r="U5" s="6"/>
      <c r="V5" s="6"/>
      <c r="W5" s="6"/>
      <c r="X5" s="6"/>
      <c r="Y5" s="6"/>
    </row>
    <row r="6" spans="1:31" s="7" customFormat="1" ht="12" customHeight="1">
      <c r="A6" s="8"/>
      <c r="B6" s="38" t="s">
        <v>39</v>
      </c>
      <c r="C6" s="38"/>
      <c r="D6" s="38"/>
      <c r="E6" s="38"/>
      <c r="F6" s="71"/>
      <c r="G6" s="71"/>
      <c r="H6" s="71"/>
      <c r="I6" s="71"/>
      <c r="J6" s="71"/>
      <c r="K6" s="14"/>
      <c r="L6" s="4" t="s">
        <v>40</v>
      </c>
      <c r="M6" s="35"/>
      <c r="N6" s="10"/>
      <c r="O6" s="35"/>
      <c r="P6" s="35"/>
      <c r="Q6" s="35"/>
      <c r="R6" s="35"/>
      <c r="S6" s="35"/>
      <c r="T6" s="35"/>
      <c r="U6" s="35"/>
      <c r="V6" s="35"/>
      <c r="W6" s="10"/>
      <c r="X6" s="10"/>
      <c r="Y6" s="10"/>
    </row>
    <row r="7" spans="1:31" s="7" customFormat="1" ht="12" customHeight="1">
      <c r="A7" s="12"/>
      <c r="B7" s="39" t="s">
        <v>19</v>
      </c>
      <c r="C7" s="39"/>
      <c r="D7" s="39"/>
      <c r="E7" s="39"/>
      <c r="F7" s="40"/>
      <c r="G7" s="40"/>
      <c r="H7" s="40"/>
      <c r="I7" s="40"/>
      <c r="J7" s="40"/>
      <c r="K7" s="20"/>
      <c r="L7" s="12"/>
      <c r="M7" s="39"/>
      <c r="N7" s="13"/>
      <c r="O7" s="39"/>
      <c r="P7" s="39"/>
      <c r="Q7" s="39"/>
      <c r="R7" s="39"/>
      <c r="S7" s="39"/>
      <c r="T7" s="39"/>
      <c r="U7" s="39"/>
      <c r="V7" s="39"/>
      <c r="W7" s="13"/>
      <c r="X7" s="13"/>
      <c r="Y7" s="13"/>
    </row>
    <row r="8" spans="1:31" s="7" customFormat="1" ht="12" customHeight="1">
      <c r="A8" s="4" t="s">
        <v>1</v>
      </c>
      <c r="B8" s="41" t="s">
        <v>71</v>
      </c>
      <c r="C8" s="41"/>
      <c r="D8" s="41"/>
      <c r="E8" s="41"/>
      <c r="F8" s="41"/>
      <c r="G8" s="41"/>
      <c r="H8" s="41"/>
      <c r="I8" s="41"/>
      <c r="J8" s="41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15"/>
      <c r="W8" s="6"/>
      <c r="X8" s="6"/>
      <c r="Y8" s="6"/>
    </row>
    <row r="9" spans="1:31" s="7" customFormat="1" ht="12" customHeight="1">
      <c r="A9" s="8"/>
      <c r="B9" s="38" t="s">
        <v>51</v>
      </c>
      <c r="C9" s="38"/>
      <c r="D9" s="38"/>
      <c r="E9" s="38"/>
      <c r="F9" s="38"/>
      <c r="G9" s="38"/>
      <c r="H9" s="38"/>
      <c r="I9" s="38"/>
      <c r="J9" s="38"/>
      <c r="K9" s="14"/>
      <c r="L9" s="35" t="s">
        <v>30</v>
      </c>
      <c r="M9" s="35"/>
      <c r="N9" s="10"/>
      <c r="O9" s="10" t="s">
        <v>31</v>
      </c>
      <c r="P9" s="10"/>
      <c r="Q9" s="10"/>
      <c r="R9" s="35"/>
      <c r="S9" s="35"/>
      <c r="T9" s="35"/>
      <c r="U9" s="35"/>
      <c r="V9" s="35"/>
      <c r="W9" s="10"/>
      <c r="X9" s="10"/>
      <c r="Y9" s="10"/>
    </row>
    <row r="10" spans="1:31" s="7" customFormat="1" ht="12" customHeight="1">
      <c r="A10" s="8"/>
      <c r="B10" s="38"/>
      <c r="C10" s="38"/>
      <c r="D10" s="38"/>
      <c r="E10" s="38"/>
      <c r="F10" s="38"/>
      <c r="G10" s="38"/>
      <c r="H10" s="38"/>
      <c r="I10" s="38"/>
      <c r="J10" s="38"/>
      <c r="K10" s="14"/>
      <c r="L10" s="7" t="s">
        <v>32</v>
      </c>
      <c r="R10" s="73"/>
      <c r="S10" s="73"/>
      <c r="T10" s="73"/>
      <c r="U10" s="73"/>
      <c r="V10" s="73"/>
      <c r="W10" s="74"/>
      <c r="X10" s="16"/>
    </row>
    <row r="11" spans="1:31" s="7" customFormat="1" ht="12" customHeight="1">
      <c r="A11" s="12"/>
      <c r="B11" s="39"/>
      <c r="C11" s="39"/>
      <c r="D11" s="39"/>
      <c r="E11" s="39"/>
      <c r="F11" s="39"/>
      <c r="G11" s="39"/>
      <c r="H11" s="39"/>
      <c r="I11" s="39"/>
      <c r="J11" s="39"/>
      <c r="K11" s="20"/>
      <c r="L11" s="7" t="s">
        <v>2</v>
      </c>
      <c r="O11" s="82"/>
      <c r="P11" s="82"/>
      <c r="Q11" s="82"/>
      <c r="W11" s="16"/>
      <c r="X11" s="16"/>
    </row>
    <row r="12" spans="1:31" s="7" customFormat="1" ht="12" customHeight="1">
      <c r="A12" s="17"/>
      <c r="B12" s="75" t="s">
        <v>33</v>
      </c>
      <c r="C12" s="18"/>
      <c r="D12" s="18"/>
      <c r="E12" s="18"/>
      <c r="F12" s="18"/>
      <c r="G12" s="5"/>
      <c r="H12" s="77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3"/>
    </row>
    <row r="13" spans="1:31" s="7" customFormat="1" ht="12" customHeight="1">
      <c r="A13" s="5"/>
      <c r="B13" s="76" t="s">
        <v>41</v>
      </c>
      <c r="C13" s="6"/>
      <c r="D13" s="6"/>
      <c r="E13" s="6"/>
      <c r="F13" s="6"/>
      <c r="G13" s="5"/>
      <c r="H13" s="76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15"/>
      <c r="W13" s="6"/>
      <c r="X13" s="6"/>
      <c r="Y13" s="6"/>
      <c r="AA13" s="7" t="s">
        <v>58</v>
      </c>
      <c r="AB13" s="7">
        <v>73</v>
      </c>
    </row>
    <row r="14" spans="1:31" ht="16" customHeight="1">
      <c r="A14" s="50" t="s">
        <v>72</v>
      </c>
      <c r="K14" s="45"/>
      <c r="L14" s="45"/>
      <c r="M14" s="45"/>
      <c r="N14" s="45"/>
      <c r="X14" s="46"/>
      <c r="Y14" s="80"/>
      <c r="AA14" s="22" t="s">
        <v>59</v>
      </c>
      <c r="AB14" s="22">
        <v>171.33</v>
      </c>
    </row>
    <row r="15" spans="1:31" s="89" customFormat="1" ht="42">
      <c r="A15" s="84" t="s">
        <v>4</v>
      </c>
      <c r="B15" s="85" t="s">
        <v>5</v>
      </c>
      <c r="C15" s="85" t="s">
        <v>23</v>
      </c>
      <c r="D15" s="85" t="s">
        <v>45</v>
      </c>
      <c r="E15" s="85" t="s">
        <v>46</v>
      </c>
      <c r="F15" s="85" t="s">
        <v>6</v>
      </c>
      <c r="G15" s="85" t="s">
        <v>7</v>
      </c>
      <c r="H15" s="86" t="s">
        <v>8</v>
      </c>
      <c r="I15" s="86" t="s">
        <v>47</v>
      </c>
      <c r="J15" s="86" t="s">
        <v>9</v>
      </c>
      <c r="K15" s="87" t="s">
        <v>14</v>
      </c>
      <c r="L15" s="87" t="s">
        <v>20</v>
      </c>
      <c r="M15" s="87" t="s">
        <v>22</v>
      </c>
      <c r="N15" s="87" t="s">
        <v>21</v>
      </c>
      <c r="O15" s="88" t="s">
        <v>10</v>
      </c>
      <c r="P15" s="88" t="s">
        <v>49</v>
      </c>
      <c r="Q15" s="104" t="s">
        <v>61</v>
      </c>
      <c r="R15" s="43" t="s">
        <v>50</v>
      </c>
      <c r="S15" s="43" t="s">
        <v>54</v>
      </c>
      <c r="T15" s="43" t="s">
        <v>68</v>
      </c>
      <c r="U15" s="43" t="s">
        <v>13</v>
      </c>
      <c r="V15" s="43" t="s">
        <v>52</v>
      </c>
      <c r="W15" s="43" t="s">
        <v>48</v>
      </c>
      <c r="X15" s="43" t="s">
        <v>15</v>
      </c>
      <c r="Y15" s="47" t="s">
        <v>12</v>
      </c>
      <c r="AA15" s="89" t="s">
        <v>55</v>
      </c>
      <c r="AB15" s="89" t="s">
        <v>56</v>
      </c>
      <c r="AC15" s="89" t="s">
        <v>57</v>
      </c>
      <c r="AD15" s="89" t="s">
        <v>66</v>
      </c>
      <c r="AE15" s="89" t="s">
        <v>67</v>
      </c>
    </row>
    <row r="16" spans="1:31" s="27" customFormat="1" ht="28.5" thickBot="1">
      <c r="A16" s="91" t="s">
        <v>78</v>
      </c>
      <c r="B16" s="90" t="s">
        <v>79</v>
      </c>
      <c r="C16" s="90"/>
      <c r="D16" s="90" t="s">
        <v>80</v>
      </c>
      <c r="E16" s="90"/>
      <c r="F16" s="90" t="s">
        <v>77</v>
      </c>
      <c r="G16" s="92">
        <v>1</v>
      </c>
      <c r="H16" s="100">
        <v>11.82</v>
      </c>
      <c r="I16" s="100">
        <v>0.69</v>
      </c>
      <c r="J16" s="100">
        <v>0.64</v>
      </c>
      <c r="K16" s="101">
        <f t="shared" ref="K16" si="0">H16-I16-J16</f>
        <v>10.49</v>
      </c>
      <c r="L16" s="94">
        <v>1.4</v>
      </c>
      <c r="M16" s="94" t="s">
        <v>76</v>
      </c>
      <c r="N16" s="95">
        <v>305</v>
      </c>
      <c r="O16" s="103">
        <v>9</v>
      </c>
      <c r="P16" s="107">
        <v>3.4350000000000001</v>
      </c>
      <c r="Q16" s="105">
        <f t="shared" ref="Q16" si="1">K16*IF(LEFT(F16,3)="10K",0.417*1.07,IF(LEFT(F16,3)="14K",0.585*1.05,IF(LEFT(F16,3)="18K",0.75*1.05,0)))</f>
        <v>6.4434825</v>
      </c>
      <c r="R16" s="34"/>
      <c r="S16" s="34"/>
      <c r="T16" s="34">
        <f t="shared" ref="T16" si="2">G16*N16*0.035</f>
        <v>10.675000000000001</v>
      </c>
      <c r="U16" s="34">
        <f t="shared" ref="U16" si="3">G16*4</f>
        <v>4</v>
      </c>
      <c r="V16" s="34"/>
      <c r="W16" s="34"/>
      <c r="X16" s="34">
        <f t="shared" ref="X16" si="4">G16*N16*0.3</f>
        <v>91.5</v>
      </c>
      <c r="Y16" s="34">
        <f t="shared" ref="Y16" si="5">K16*O16</f>
        <v>94.41</v>
      </c>
      <c r="Z16" s="27">
        <f>2*K16</f>
        <v>20.98</v>
      </c>
      <c r="AA16" s="97">
        <f>(SUM(R16:X16)+AE16)-Z16</f>
        <v>179.60499999999999</v>
      </c>
      <c r="AB16" s="97">
        <f>Q16*$AB$13+P16*$AB$14</f>
        <v>1058.8927724999999</v>
      </c>
      <c r="AC16" s="97">
        <f t="shared" ref="AC16" si="6">SUM(AA16:AB16)</f>
        <v>1238.4977724999999</v>
      </c>
      <c r="AE16" s="27">
        <f>IF(AD16&gt;0,AD16*K16,Y16)</f>
        <v>94.41</v>
      </c>
    </row>
    <row r="17" spans="1:31" s="28" customFormat="1" ht="16" customHeight="1">
      <c r="A17" s="83" t="s">
        <v>69</v>
      </c>
      <c r="B17" s="61"/>
      <c r="C17" s="61"/>
      <c r="D17" s="61"/>
      <c r="E17" s="61"/>
      <c r="F17" s="61"/>
      <c r="G17" s="62">
        <f>SUM(G16:G16)</f>
        <v>1</v>
      </c>
      <c r="H17" s="102"/>
      <c r="I17" s="102"/>
      <c r="J17" s="102"/>
      <c r="K17" s="102">
        <f>SUM(K16:K16)</f>
        <v>10.49</v>
      </c>
      <c r="L17" s="63"/>
      <c r="M17" s="63"/>
      <c r="N17" s="63"/>
      <c r="O17" s="64"/>
      <c r="P17" s="108">
        <f t="shared" ref="P17:Y17" si="7">SUM(P16:P16)</f>
        <v>3.4350000000000001</v>
      </c>
      <c r="Q17" s="106">
        <f t="shared" si="7"/>
        <v>6.4434825</v>
      </c>
      <c r="R17" s="65">
        <f t="shared" si="7"/>
        <v>0</v>
      </c>
      <c r="S17" s="65">
        <f t="shared" si="7"/>
        <v>0</v>
      </c>
      <c r="T17" s="65">
        <f t="shared" si="7"/>
        <v>10.675000000000001</v>
      </c>
      <c r="U17" s="65">
        <f t="shared" si="7"/>
        <v>4</v>
      </c>
      <c r="V17" s="65">
        <f t="shared" si="7"/>
        <v>0</v>
      </c>
      <c r="W17" s="65">
        <f t="shared" si="7"/>
        <v>0</v>
      </c>
      <c r="X17" s="65">
        <f t="shared" si="7"/>
        <v>91.5</v>
      </c>
      <c r="Y17" s="65">
        <f t="shared" si="7"/>
        <v>94.41</v>
      </c>
      <c r="AA17" s="98"/>
      <c r="AB17" s="98"/>
      <c r="AC17" s="98"/>
      <c r="AD17" s="98"/>
      <c r="AE17" s="98"/>
    </row>
    <row r="18" spans="1:31" ht="16" customHeight="1">
      <c r="A18" s="50" t="s">
        <v>81</v>
      </c>
      <c r="K18" s="45"/>
      <c r="L18" s="45"/>
      <c r="M18" s="45"/>
      <c r="N18" s="45"/>
      <c r="X18" s="46"/>
      <c r="Y18" s="80"/>
    </row>
    <row r="19" spans="1:31" s="89" customFormat="1" ht="42">
      <c r="A19" s="84" t="s">
        <v>4</v>
      </c>
      <c r="B19" s="85" t="s">
        <v>5</v>
      </c>
      <c r="C19" s="85" t="s">
        <v>23</v>
      </c>
      <c r="D19" s="85" t="s">
        <v>45</v>
      </c>
      <c r="E19" s="85" t="s">
        <v>46</v>
      </c>
      <c r="F19" s="85" t="s">
        <v>6</v>
      </c>
      <c r="G19" s="85" t="s">
        <v>7</v>
      </c>
      <c r="H19" s="86" t="s">
        <v>8</v>
      </c>
      <c r="I19" s="86" t="s">
        <v>47</v>
      </c>
      <c r="J19" s="86" t="s">
        <v>9</v>
      </c>
      <c r="K19" s="87" t="s">
        <v>14</v>
      </c>
      <c r="L19" s="87" t="s">
        <v>20</v>
      </c>
      <c r="M19" s="87" t="s">
        <v>22</v>
      </c>
      <c r="N19" s="87" t="s">
        <v>21</v>
      </c>
      <c r="O19" s="88" t="s">
        <v>10</v>
      </c>
      <c r="P19" s="88" t="s">
        <v>49</v>
      </c>
      <c r="Q19" s="104" t="s">
        <v>61</v>
      </c>
      <c r="R19" s="43" t="s">
        <v>50</v>
      </c>
      <c r="S19" s="43" t="s">
        <v>54</v>
      </c>
      <c r="T19" s="43" t="s">
        <v>68</v>
      </c>
      <c r="U19" s="43" t="s">
        <v>13</v>
      </c>
      <c r="V19" s="43" t="s">
        <v>52</v>
      </c>
      <c r="W19" s="43" t="s">
        <v>48</v>
      </c>
      <c r="X19" s="43" t="s">
        <v>15</v>
      </c>
      <c r="Y19" s="47" t="s">
        <v>12</v>
      </c>
    </row>
    <row r="20" spans="1:31" s="27" customFormat="1" ht="42">
      <c r="A20" s="91" t="s">
        <v>83</v>
      </c>
      <c r="B20" s="90" t="s">
        <v>84</v>
      </c>
      <c r="C20" s="90"/>
      <c r="D20" s="90" t="s">
        <v>85</v>
      </c>
      <c r="E20" s="90"/>
      <c r="F20" s="90" t="s">
        <v>73</v>
      </c>
      <c r="G20" s="92">
        <v>2</v>
      </c>
      <c r="H20" s="130">
        <v>15.37</v>
      </c>
      <c r="I20" s="130"/>
      <c r="J20" s="130">
        <v>0.64</v>
      </c>
      <c r="K20" s="131">
        <f>H20-I20-J20</f>
        <v>14.729999999999999</v>
      </c>
      <c r="L20" s="94" t="s">
        <v>74</v>
      </c>
      <c r="M20" s="94"/>
      <c r="N20" s="95" t="s">
        <v>75</v>
      </c>
      <c r="O20" s="103">
        <v>9</v>
      </c>
      <c r="P20" s="107"/>
      <c r="Q20" s="105">
        <f>K20*IF(LEFT(F20,3)="10K",0.417*1.07,IF(LEFT(F20,3)="14K",0.585*1.05,IF(LEFT(F20,3)="18K",0.75*1.05,0)))</f>
        <v>9.0479024999999993</v>
      </c>
      <c r="R20" s="34"/>
      <c r="S20" s="34"/>
      <c r="T20" s="34"/>
      <c r="U20" s="34">
        <f>G20*(2.3+2)</f>
        <v>8.6</v>
      </c>
      <c r="V20" s="34"/>
      <c r="W20" s="34"/>
      <c r="X20" s="34"/>
      <c r="Y20" s="34">
        <f t="shared" ref="Y20:Y21" si="8">K20*O20</f>
        <v>132.57</v>
      </c>
      <c r="Z20" s="27">
        <f>2*K20</f>
        <v>29.459999999999997</v>
      </c>
      <c r="AA20" s="97">
        <f>(SUM(R20:X20)+AE20)-Z20</f>
        <v>111.71</v>
      </c>
      <c r="AB20" s="97">
        <f>Q20*$AB$13+P20*$AB$14</f>
        <v>660.49688249999997</v>
      </c>
      <c r="AC20" s="97">
        <f t="shared" ref="AC20" si="9">SUM(AA20:AB20)</f>
        <v>772.20688250000001</v>
      </c>
      <c r="AE20" s="27">
        <f>IF(AD20&gt;0,AD20*K20,Y20)</f>
        <v>132.57</v>
      </c>
    </row>
    <row r="21" spans="1:31" s="27" customFormat="1" ht="42.5" thickBot="1">
      <c r="A21" s="91">
        <v>1</v>
      </c>
      <c r="B21" s="90" t="s">
        <v>84</v>
      </c>
      <c r="C21" s="93"/>
      <c r="D21" s="90" t="s">
        <v>85</v>
      </c>
      <c r="E21" s="90"/>
      <c r="F21" s="90" t="s">
        <v>77</v>
      </c>
      <c r="G21" s="92">
        <v>1</v>
      </c>
      <c r="H21" s="130">
        <v>7.57</v>
      </c>
      <c r="I21" s="130"/>
      <c r="J21" s="130">
        <v>0.32</v>
      </c>
      <c r="K21" s="131">
        <f t="shared" ref="K21" si="10">H21-I21-J21</f>
        <v>7.25</v>
      </c>
      <c r="L21" s="94" t="s">
        <v>74</v>
      </c>
      <c r="M21" s="94"/>
      <c r="N21" s="95" t="s">
        <v>75</v>
      </c>
      <c r="O21" s="103">
        <v>9</v>
      </c>
      <c r="P21" s="107"/>
      <c r="Q21" s="105">
        <f t="shared" ref="Q21" si="11">K21*IF(LEFT(F21,3)="10K",0.417*1.07,IF(LEFT(F21,3)="14K",0.585*1.05,IF(LEFT(F21,3)="18K",0.75*1.05,0)))</f>
        <v>4.4533125</v>
      </c>
      <c r="R21" s="34"/>
      <c r="S21" s="34"/>
      <c r="T21" s="34"/>
      <c r="U21" s="34">
        <f>G21*(2.3+2)</f>
        <v>4.3</v>
      </c>
      <c r="V21" s="34"/>
      <c r="W21" s="34"/>
      <c r="X21" s="34"/>
      <c r="Y21" s="34">
        <f t="shared" si="8"/>
        <v>65.25</v>
      </c>
      <c r="Z21" s="27">
        <f>2*K21</f>
        <v>14.5</v>
      </c>
      <c r="AA21" s="97">
        <f>(SUM(R21:X21)+AE21)-Z21</f>
        <v>55.05</v>
      </c>
      <c r="AB21" s="97">
        <f>Q21*$AB$13+P21*$AB$14</f>
        <v>325.0918125</v>
      </c>
      <c r="AC21" s="97">
        <f t="shared" ref="AC21" si="12">SUM(AA21:AB21)</f>
        <v>380.14181250000001</v>
      </c>
      <c r="AE21" s="27">
        <f>IF(AD21&gt;0,AD21*K21,Y21)</f>
        <v>65.25</v>
      </c>
    </row>
    <row r="22" spans="1:31" s="28" customFormat="1" ht="16" customHeight="1">
      <c r="A22" s="83" t="s">
        <v>69</v>
      </c>
      <c r="B22" s="61"/>
      <c r="C22" s="61"/>
      <c r="D22" s="61"/>
      <c r="E22" s="61"/>
      <c r="F22" s="61"/>
      <c r="G22" s="62">
        <f>SUM(G20:G21)</f>
        <v>3</v>
      </c>
      <c r="H22" s="132"/>
      <c r="I22" s="132"/>
      <c r="J22" s="132"/>
      <c r="K22" s="132">
        <f>SUM(K20:K21)</f>
        <v>21.979999999999997</v>
      </c>
      <c r="L22" s="63"/>
      <c r="M22" s="63"/>
      <c r="N22" s="63"/>
      <c r="O22" s="64"/>
      <c r="P22" s="108">
        <f t="shared" ref="P22:Y22" si="13">SUM(P20:P21)</f>
        <v>0</v>
      </c>
      <c r="Q22" s="106">
        <f t="shared" si="13"/>
        <v>13.501214999999998</v>
      </c>
      <c r="R22" s="65">
        <f t="shared" si="13"/>
        <v>0</v>
      </c>
      <c r="S22" s="65">
        <f t="shared" si="13"/>
        <v>0</v>
      </c>
      <c r="T22" s="65">
        <f t="shared" si="13"/>
        <v>0</v>
      </c>
      <c r="U22" s="65">
        <f t="shared" si="13"/>
        <v>12.899999999999999</v>
      </c>
      <c r="V22" s="65">
        <f t="shared" si="13"/>
        <v>0</v>
      </c>
      <c r="W22" s="65">
        <f t="shared" si="13"/>
        <v>0</v>
      </c>
      <c r="X22" s="65">
        <f t="shared" si="13"/>
        <v>0</v>
      </c>
      <c r="Y22" s="65">
        <f t="shared" si="13"/>
        <v>197.82</v>
      </c>
      <c r="AA22" s="98">
        <f>SUM(AA16:AA21)</f>
        <v>346.36500000000001</v>
      </c>
      <c r="AB22" s="98">
        <f>SUM(AB16:AB21)</f>
        <v>2044.4814675</v>
      </c>
      <c r="AC22" s="98">
        <f>SUM(AC16:AC21)</f>
        <v>2390.8464675</v>
      </c>
      <c r="AD22" s="98"/>
      <c r="AE22" s="98">
        <f>SUM(AE16:AE21)</f>
        <v>292.23</v>
      </c>
    </row>
    <row r="23" spans="1:31" s="28" customFormat="1" ht="16" customHeight="1">
      <c r="A23" s="122" t="s">
        <v>82</v>
      </c>
      <c r="B23" s="123"/>
      <c r="C23" s="123"/>
      <c r="D23" s="123"/>
      <c r="E23" s="123"/>
      <c r="F23" s="123"/>
      <c r="G23" s="124">
        <f>SUM(G22,G17)</f>
        <v>4</v>
      </c>
      <c r="H23" s="133"/>
      <c r="I23" s="133"/>
      <c r="J23" s="133"/>
      <c r="K23" s="133">
        <f>SUM(K22,K17)</f>
        <v>32.47</v>
      </c>
      <c r="L23" s="125"/>
      <c r="M23" s="125"/>
      <c r="N23" s="125"/>
      <c r="O23" s="126"/>
      <c r="P23" s="127">
        <f t="shared" ref="P23:Y23" si="14">SUM(P22,P17)</f>
        <v>3.4350000000000001</v>
      </c>
      <c r="Q23" s="128">
        <f t="shared" si="14"/>
        <v>19.944697499999997</v>
      </c>
      <c r="R23" s="129">
        <f t="shared" si="14"/>
        <v>0</v>
      </c>
      <c r="S23" s="129">
        <f t="shared" si="14"/>
        <v>0</v>
      </c>
      <c r="T23" s="129">
        <f t="shared" si="14"/>
        <v>10.675000000000001</v>
      </c>
      <c r="U23" s="129">
        <f t="shared" si="14"/>
        <v>16.899999999999999</v>
      </c>
      <c r="V23" s="129">
        <f t="shared" si="14"/>
        <v>0</v>
      </c>
      <c r="W23" s="129">
        <f t="shared" si="14"/>
        <v>0</v>
      </c>
      <c r="X23" s="129">
        <f t="shared" si="14"/>
        <v>91.5</v>
      </c>
      <c r="Y23" s="129">
        <f t="shared" si="14"/>
        <v>292.23</v>
      </c>
      <c r="AA23" s="98"/>
      <c r="AB23" s="98"/>
      <c r="AC23" s="98"/>
      <c r="AD23" s="98"/>
      <c r="AE23" s="98"/>
    </row>
    <row r="24" spans="1:31" s="28" customFormat="1" ht="16" customHeight="1" thickBot="1">
      <c r="A24" s="66"/>
      <c r="B24" s="67"/>
      <c r="C24" s="67"/>
      <c r="D24" s="67"/>
      <c r="E24" s="67"/>
      <c r="F24" s="67"/>
      <c r="G24" s="67"/>
      <c r="H24" s="67"/>
      <c r="I24" s="67"/>
      <c r="J24" s="56"/>
      <c r="K24" s="57"/>
      <c r="L24" s="57"/>
      <c r="M24" s="57"/>
      <c r="N24" s="57"/>
      <c r="O24" s="58"/>
      <c r="P24" s="58"/>
      <c r="Q24" s="58"/>
      <c r="R24" s="59"/>
      <c r="S24" s="59"/>
      <c r="T24" s="59"/>
      <c r="U24" s="59"/>
      <c r="V24" s="59"/>
      <c r="W24" s="60"/>
      <c r="X24" s="68" t="s">
        <v>25</v>
      </c>
      <c r="Y24" s="60"/>
    </row>
    <row r="25" spans="1:31" s="28" customFormat="1" ht="18.5" thickTop="1">
      <c r="A25" s="44"/>
      <c r="B25" s="134"/>
      <c r="C25" s="134"/>
      <c r="D25" s="134"/>
      <c r="E25" s="134"/>
      <c r="F25" s="134"/>
      <c r="G25" s="134"/>
      <c r="H25" s="134"/>
      <c r="I25" s="23"/>
      <c r="J25" s="48"/>
      <c r="K25" s="25"/>
      <c r="L25" s="25"/>
      <c r="M25" s="25"/>
      <c r="N25" s="25"/>
      <c r="O25" s="26"/>
      <c r="P25" s="26"/>
      <c r="Q25" s="26"/>
      <c r="R25" s="49"/>
      <c r="S25" s="49"/>
      <c r="T25" s="49"/>
      <c r="U25" s="49"/>
      <c r="V25" s="49"/>
      <c r="X25" s="69" t="s">
        <v>16</v>
      </c>
      <c r="Y25" s="120">
        <f>SUM(R23:Y23)</f>
        <v>411.30500000000001</v>
      </c>
    </row>
    <row r="26" spans="1:31" s="28" customFormat="1" ht="18">
      <c r="A26" s="96" t="s">
        <v>53</v>
      </c>
      <c r="B26" s="78"/>
      <c r="C26" s="78"/>
      <c r="D26" s="78"/>
      <c r="E26" s="78"/>
      <c r="F26" s="79"/>
      <c r="G26" s="79"/>
      <c r="H26" s="79"/>
      <c r="I26" s="23"/>
      <c r="J26" s="48"/>
      <c r="K26" s="25"/>
      <c r="L26" s="25"/>
      <c r="M26" s="25"/>
      <c r="N26" s="25"/>
      <c r="O26" s="26"/>
      <c r="P26" s="26"/>
      <c r="Q26" s="26"/>
      <c r="R26" s="49"/>
      <c r="S26" s="49"/>
      <c r="T26" s="49"/>
      <c r="U26" s="49"/>
      <c r="V26" s="49"/>
      <c r="X26" s="69" t="s">
        <v>17</v>
      </c>
      <c r="Y26" s="121"/>
    </row>
    <row r="27" spans="1:31" ht="15">
      <c r="A27" s="44"/>
      <c r="B27" s="36"/>
      <c r="C27" s="36"/>
      <c r="D27" s="36"/>
      <c r="E27" s="36"/>
      <c r="G27" s="22"/>
      <c r="H27" s="23"/>
      <c r="J27" s="48"/>
      <c r="K27" s="25"/>
      <c r="L27" s="25"/>
      <c r="M27" s="25"/>
      <c r="N27" s="25"/>
      <c r="O27" s="26"/>
      <c r="P27" s="26"/>
      <c r="Q27" s="26"/>
      <c r="W27" s="22"/>
      <c r="X27" s="69" t="s">
        <v>18</v>
      </c>
      <c r="Y27" s="121">
        <f>Y25-Y26</f>
        <v>411.30500000000001</v>
      </c>
      <c r="AC27" s="99"/>
    </row>
    <row r="28" spans="1:31" ht="21" customHeight="1">
      <c r="A28" s="50" t="s">
        <v>63</v>
      </c>
      <c r="G28" s="22"/>
      <c r="H28" s="23"/>
      <c r="J28" s="48"/>
      <c r="K28" s="25"/>
      <c r="L28" s="25"/>
      <c r="M28" s="25"/>
      <c r="N28" s="25"/>
      <c r="O28" s="26"/>
      <c r="P28" s="26"/>
      <c r="Q28" s="26"/>
      <c r="W28" s="109"/>
      <c r="X28" s="109"/>
      <c r="Y28" s="119"/>
    </row>
    <row r="29" spans="1:31" ht="21" customHeight="1">
      <c r="A29" s="50" t="s">
        <v>62</v>
      </c>
      <c r="B29" s="110"/>
      <c r="C29" s="110"/>
      <c r="D29" s="110"/>
      <c r="E29" s="110"/>
      <c r="G29" s="22"/>
      <c r="H29" s="23"/>
      <c r="J29" s="48"/>
      <c r="K29" s="25"/>
      <c r="L29" s="25"/>
      <c r="M29" s="25"/>
      <c r="N29" s="25"/>
      <c r="O29" s="26"/>
      <c r="P29" s="26"/>
      <c r="Q29" s="26"/>
      <c r="W29" s="109"/>
      <c r="X29" s="109"/>
      <c r="Y29" s="111"/>
    </row>
    <row r="30" spans="1:31" ht="21" customHeight="1">
      <c r="A30" s="112" t="s">
        <v>64</v>
      </c>
      <c r="B30" s="110"/>
      <c r="C30" s="110"/>
      <c r="D30" s="110"/>
      <c r="E30" s="110"/>
      <c r="F30" s="113"/>
      <c r="G30" s="113"/>
      <c r="H30" s="113"/>
      <c r="I30" s="113"/>
      <c r="J30" s="114"/>
      <c r="K30" s="113"/>
      <c r="L30" s="113"/>
      <c r="M30" s="113"/>
      <c r="N30" s="113"/>
      <c r="O30" s="115"/>
      <c r="P30" s="115"/>
      <c r="Q30" s="115"/>
      <c r="R30" s="115"/>
      <c r="S30" s="115"/>
      <c r="T30" s="115"/>
      <c r="U30" s="115"/>
      <c r="V30" s="115"/>
      <c r="W30" s="22"/>
      <c r="X30" s="116"/>
      <c r="Y30" s="117"/>
    </row>
    <row r="31" spans="1:31" ht="21" customHeight="1">
      <c r="A31" s="112" t="s">
        <v>65</v>
      </c>
      <c r="B31" s="110"/>
      <c r="C31" s="110"/>
      <c r="D31" s="110"/>
      <c r="E31" s="110"/>
      <c r="F31" s="113"/>
      <c r="G31" s="113"/>
      <c r="H31" s="113"/>
      <c r="I31" s="113"/>
      <c r="J31" s="113"/>
      <c r="K31" s="113"/>
      <c r="L31" s="113"/>
      <c r="M31" s="113"/>
      <c r="N31" s="113"/>
      <c r="O31" s="115"/>
      <c r="P31" s="115"/>
      <c r="Q31" s="115"/>
      <c r="R31" s="115"/>
      <c r="S31" s="115"/>
      <c r="T31" s="115"/>
      <c r="U31" s="115"/>
      <c r="V31" s="115"/>
      <c r="W31" s="118"/>
      <c r="X31" s="118"/>
      <c r="Y31" s="113"/>
    </row>
    <row r="32" spans="1:31">
      <c r="A32" s="51"/>
      <c r="B32" s="37"/>
      <c r="C32" s="37"/>
      <c r="D32" s="37"/>
      <c r="E32" s="37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70" t="s">
        <v>11</v>
      </c>
      <c r="X32" s="30"/>
      <c r="Y32" s="33" t="s">
        <v>24</v>
      </c>
    </row>
    <row r="33" spans="1:25" s="31" customFormat="1" ht="12.75" customHeight="1">
      <c r="A33" s="52"/>
      <c r="B33" s="53"/>
      <c r="C33" s="53"/>
      <c r="D33" s="53"/>
      <c r="E33" s="53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5"/>
      <c r="X33" s="55"/>
      <c r="Y33" s="54"/>
    </row>
    <row r="34" spans="1:25" s="32" customFormat="1" ht="12.75" customHeight="1">
      <c r="A34" s="21"/>
      <c r="B34" s="21"/>
      <c r="C34" s="21"/>
      <c r="D34" s="21"/>
      <c r="E34" s="21"/>
      <c r="F34" s="21"/>
      <c r="G34" s="21"/>
      <c r="H34" s="22"/>
      <c r="I34" s="23"/>
      <c r="J34" s="23"/>
      <c r="K34" s="24"/>
      <c r="L34" s="24"/>
      <c r="M34" s="24"/>
      <c r="N34" s="24"/>
      <c r="O34" s="25"/>
      <c r="P34" s="25"/>
      <c r="Q34" s="25"/>
      <c r="R34" s="26"/>
      <c r="S34" s="26"/>
      <c r="T34" s="26"/>
      <c r="U34" s="26"/>
      <c r="V34" s="26"/>
      <c r="W34" s="26"/>
      <c r="X34" s="26"/>
      <c r="Y34" s="29"/>
    </row>
    <row r="35" spans="1:25" s="31" customFormat="1" ht="12.75" customHeight="1">
      <c r="A35" s="21"/>
      <c r="B35" s="21"/>
      <c r="C35" s="21"/>
      <c r="D35" s="21"/>
      <c r="E35" s="21"/>
      <c r="F35" s="21"/>
      <c r="G35" s="21"/>
      <c r="H35" s="22"/>
      <c r="I35" s="23"/>
      <c r="J35" s="23"/>
      <c r="K35" s="24"/>
      <c r="L35" s="24"/>
      <c r="M35" s="24"/>
      <c r="N35" s="24"/>
      <c r="O35" s="25"/>
      <c r="P35" s="25"/>
      <c r="Q35" s="25"/>
      <c r="R35" s="26"/>
      <c r="S35" s="26"/>
      <c r="T35" s="26"/>
      <c r="U35" s="26"/>
      <c r="V35" s="26"/>
      <c r="W35" s="26"/>
      <c r="X35" s="26"/>
      <c r="Y35" s="29"/>
    </row>
    <row r="36" spans="1:25" s="31" customFormat="1" ht="12.75" customHeight="1">
      <c r="A36" s="21"/>
      <c r="B36" s="21"/>
      <c r="C36" s="21"/>
      <c r="D36" s="21"/>
      <c r="E36" s="21"/>
      <c r="F36" s="21"/>
      <c r="G36" s="21"/>
      <c r="H36" s="22"/>
      <c r="I36" s="23"/>
      <c r="J36" s="23"/>
      <c r="K36" s="24"/>
      <c r="L36" s="24"/>
      <c r="M36" s="24"/>
      <c r="N36" s="24"/>
      <c r="O36" s="25"/>
      <c r="P36" s="25"/>
      <c r="Q36" s="25"/>
      <c r="R36" s="26"/>
      <c r="S36" s="26"/>
      <c r="T36" s="26"/>
      <c r="U36" s="26"/>
      <c r="V36" s="26"/>
      <c r="W36" s="26"/>
      <c r="X36" s="26"/>
      <c r="Y36" s="29"/>
    </row>
    <row r="37" spans="1:25" s="31" customFormat="1" ht="12.75" customHeight="1">
      <c r="A37" s="21"/>
      <c r="B37" s="21"/>
      <c r="C37" s="21"/>
      <c r="D37" s="21"/>
      <c r="E37" s="21"/>
      <c r="F37" s="21"/>
      <c r="G37" s="21"/>
      <c r="H37" s="22"/>
      <c r="I37" s="23"/>
      <c r="J37" s="23"/>
      <c r="K37" s="24"/>
      <c r="L37" s="24"/>
      <c r="M37" s="24"/>
      <c r="N37" s="24"/>
      <c r="O37" s="25"/>
      <c r="P37" s="25"/>
      <c r="Q37" s="25"/>
      <c r="R37" s="26"/>
      <c r="S37" s="26"/>
      <c r="T37" s="26"/>
      <c r="U37" s="26"/>
      <c r="V37" s="26"/>
      <c r="W37" s="26"/>
      <c r="X37" s="26"/>
      <c r="Y37" s="29"/>
    </row>
  </sheetData>
  <mergeCells count="4">
    <mergeCell ref="B25:H25"/>
    <mergeCell ref="A1:Y1"/>
    <mergeCell ref="A2:Y2"/>
    <mergeCell ref="A3:Y3"/>
  </mergeCells>
  <phoneticPr fontId="3" type="noConversion"/>
  <conditionalFormatting sqref="F16">
    <cfRule type="containsText" dxfId="1" priority="3" operator="containsText" text="18K">
      <formula>NOT(ISERROR(SEARCH("18K",F16)))</formula>
    </cfRule>
  </conditionalFormatting>
  <conditionalFormatting sqref="F20:F21">
    <cfRule type="containsText" dxfId="0" priority="1" operator="containsText" text="18K">
      <formula>NOT(ISERROR(SEARCH("18K",F20)))</formula>
    </cfRule>
  </conditionalFormatting>
  <pageMargins left="0" right="0" top="0.19685039370078741" bottom="0" header="0.31496062992125984" footer="0.31496062992125984"/>
  <pageSetup paperSize="9" scale="55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2025-04-24T12:54:15Z</dcterms:modified>
</cp:coreProperties>
</file>