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<sst xmlns="http://schemas.openxmlformats.org/spreadsheetml/2006/main" count="74">
  <si>
    <t>Sprint 1</t>
  </si>
  <si>
    <t>Backlog Item</t>
  </si>
  <si>
    <t>Task</t>
  </si>
  <si>
    <t>Task Owner</t>
  </si>
  <si>
    <t>Initial Estimate (in hours)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</si>
  <si>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</si>
  <si>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</si>
  <si>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</si>
  <si>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</si>
  <si>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</si>
  <si>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</si>
  <si>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</si>
  <si>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</si>
  <si>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</si>
  <si>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</si>
  <si>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</si>
  <si>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</si>
  <si>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</si>
  <si>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</si>
  <si>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</si>
  <si>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Decide the frontend designs and Task allocation</t>
  </si>
  <si>
    <t>Decide on ways to track the progress, scrum board</t>
  </si>
  <si>
    <t>Shreyansh</t>
  </si>
  <si>
    <t>Backend Technology Search</t>
  </si>
  <si>
    <t>Deciding on backend Technology ,design and architecture</t>
  </si>
  <si>
    <t>Ravindar</t>
  </si>
  <si>
    <t>Front End Technology Search</t>
  </si>
  <si>
    <t>Deciding on front end technology</t>
  </si>
  <si>
    <t>Mounica</t>
  </si>
  <si>
    <t>Sprint Details</t>
  </si>
  <si>
    <t>What all details are required to be documented</t>
  </si>
  <si>
    <t>Preethi</t>
  </si>
  <si>
    <t>Remaining Effort</t>
  </si>
  <si>
    <t>Ideal Trend</t>
  </si>
  <si>
    <t>Sprint 2</t>
  </si>
  <si>
    <t>Design the routing flow for the users, Landing/Homepage for the user</t>
  </si>
  <si>
    <t>Create the flow of the website and the Homepage for the user</t>
  </si>
  <si>
    <t>Dockerizing and integration technologies</t>
  </si>
  <si>
    <t>Dockerizing the Backend/start creation of API's and Explore  ways to integrate backend and frontend.</t>
  </si>
  <si>
    <t>Pushed a sample home page</t>
  </si>
  <si>
    <t>Decide the routing of pages and give a basic information about the display of pages</t>
  </si>
  <si>
    <t>Planned how to deploy on cloud</t>
  </si>
  <si>
    <t>Create testing document</t>
  </si>
  <si>
    <t>Sprint 3</t>
  </si>
  <si>
    <t>Add SearchPage, NavigationPage and CustomerDetails Page and Integrate with Backend</t>
  </si>
  <si>
    <t>Create SearchPage, NavigatioPage and connect with backend using axios</t>
  </si>
  <si>
    <t>Backend Rest API's creation</t>
  </si>
  <si>
    <t>create ,update and login and signup with JWT token</t>
  </si>
  <si>
    <t>Created dummy data in JSON format and create room overview page</t>
  </si>
  <si>
    <t>Create an employee page to view hotel booking history</t>
  </si>
  <si>
    <t>Create payment confirmation page</t>
  </si>
  <si>
    <t>Create purchase history page</t>
  </si>
  <si>
    <t>Sprint 4</t>
  </si>
  <si>
    <t>Integration of Frontend with Backend and Creating a Rewards Page</t>
  </si>
  <si>
    <t>Integrate the React app with backend,and show the user his rewards points</t>
  </si>
  <si>
    <t>dynamic pricing and rewards logic</t>
  </si>
  <si>
    <t> work on dynamic pricing logic, delete booking, reward points logic</t>
  </si>
  <si>
    <t>CSS for the purchase history</t>
  </si>
  <si>
    <t>Create a component diagram and architecture diagram</t>
  </si>
  <si>
    <t>Modify purchase history page</t>
  </si>
  <si>
    <t>UI wireframes</t>
  </si>
  <si>
    <t>Sprint 5</t>
  </si>
  <si>
    <t>Day 15</t>
  </si>
  <si>
    <t>Day 16</t>
  </si>
  <si>
    <t>Day 17</t>
  </si>
  <si>
    <t>Day 18</t>
  </si>
  <si>
    <t>Day 19</t>
  </si>
  <si>
    <t>Deployment of the App on AWS</t>
  </si>
  <si>
    <t>Deploy the frontend on AWS EC2, and work on Documentation</t>
  </si>
  <si>
    <t>Deployment on cloud</t>
  </si>
  <si>
    <t>Deployed the applicaiton on AWS cloud and checked the complete working of the application and worked on documentation</t>
  </si>
  <si>
    <t>Frontend deployment on cloud</t>
  </si>
  <si>
    <t>Creating usecase diagram and working on the documentation</t>
  </si>
  <si>
    <t>Working on the documentation</t>
  </si>
</sst>
</file>

<file path=xl/styles.xml><?xml version="1.0" encoding="utf-8"?>
<styleSheet xmlns="http://schemas.openxmlformats.org/spreadsheetml/2006/main">
  <numFmts count="5">
    <numFmt numFmtId="176" formatCode="dd\-mmm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34">
    <font>
      <sz val="12"/>
      <color theme="1"/>
      <name val="Arial"/>
      <charset val="134"/>
    </font>
    <font>
      <b/>
      <sz val="20"/>
      <name val="Arial"/>
      <charset val="134"/>
    </font>
    <font>
      <sz val="12"/>
      <name val="Arial"/>
      <charset val="134"/>
    </font>
    <font>
      <b/>
      <sz val="14"/>
      <color theme="1"/>
      <name val="Arial"/>
      <charset val="134"/>
    </font>
    <font>
      <sz val="12"/>
      <color rgb="FF000000"/>
      <name val="Arial"/>
      <charset val="134"/>
    </font>
    <font>
      <b/>
      <sz val="12"/>
      <color theme="1"/>
      <name val="Arial"/>
      <charset val="134"/>
    </font>
    <font>
      <b/>
      <sz val="16"/>
      <color rgb="FFFF0000"/>
      <name val="Arial"/>
      <charset val="134"/>
    </font>
    <font>
      <sz val="12"/>
      <color rgb="FFFF0000"/>
      <name val="Arial"/>
      <charset val="134"/>
    </font>
    <font>
      <b/>
      <u/>
      <sz val="12"/>
      <color theme="1"/>
      <name val="Arial"/>
      <charset val="134"/>
    </font>
    <font>
      <sz val="12"/>
      <color rgb="FF24292F"/>
      <name val="Segoe UI"/>
      <charset val="134"/>
    </font>
    <font>
      <sz val="12"/>
      <color theme="1"/>
      <name val="Arial"/>
      <charset val="134"/>
    </font>
    <font>
      <sz val="11"/>
      <color rgb="FF000000"/>
      <name val="Arial"/>
      <charset val="134"/>
    </font>
    <font>
      <b/>
      <sz val="16"/>
      <color theme="0"/>
      <name val="Arial"/>
      <charset val="134"/>
    </font>
    <font>
      <b/>
      <sz val="20"/>
      <color theme="0"/>
      <name val="Arial"/>
      <charset val="134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8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0" fillId="0" borderId="35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3" fillId="0" borderId="36" applyNumberFormat="0" applyFill="0" applyAlignment="0" applyProtection="0">
      <alignment vertical="center"/>
    </xf>
    <xf numFmtId="0" fontId="28" fillId="15" borderId="34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11" borderId="33" applyNumberFormat="0" applyFont="0" applyAlignment="0" applyProtection="0">
      <alignment vertical="center"/>
    </xf>
    <xf numFmtId="0" fontId="25" fillId="8" borderId="32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15" borderId="32" applyNumberFormat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5" borderId="29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</cellStyleXfs>
  <cellXfs count="68">
    <xf numFmtId="0" fontId="0" fillId="0" borderId="0" xfId="0" applyFont="1" applyAlignment="1"/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0" fillId="0" borderId="3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2" fillId="0" borderId="7" xfId="0" applyFont="1" applyFill="1" applyBorder="1"/>
    <xf numFmtId="0" fontId="2" fillId="0" borderId="3" xfId="0" applyFont="1" applyFill="1" applyBorder="1"/>
    <xf numFmtId="0" fontId="2" fillId="0" borderId="8" xfId="0" applyFont="1" applyFill="1" applyBorder="1"/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0" fillId="3" borderId="10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2" fillId="0" borderId="18" xfId="0" applyFont="1" applyBorder="1"/>
    <xf numFmtId="0" fontId="0" fillId="4" borderId="14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8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2" fillId="0" borderId="21" xfId="0" applyFont="1" applyFill="1" applyBorder="1"/>
    <xf numFmtId="0" fontId="2" fillId="0" borderId="22" xfId="0" applyFont="1" applyBorder="1"/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2" fillId="0" borderId="0" xfId="0" applyFont="1" applyAlignment="1"/>
    <xf numFmtId="0" fontId="9" fillId="0" borderId="0" xfId="0" applyFont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Fill="1" applyBorder="1"/>
    <xf numFmtId="0" fontId="0" fillId="0" borderId="0" xfId="0" applyFont="1" applyAlignment="1">
      <alignment horizontal="center" vertical="top" wrapText="1"/>
    </xf>
    <xf numFmtId="0" fontId="12" fillId="0" borderId="0" xfId="0" applyFont="1" applyFill="1" applyBorder="1" applyAlignment="1">
      <alignment vertical="center"/>
    </xf>
    <xf numFmtId="0" fontId="2" fillId="0" borderId="0" xfId="0" applyFont="1" applyBorder="1" applyAlignment="1"/>
    <xf numFmtId="0" fontId="0" fillId="0" borderId="26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9" fillId="0" borderId="0" xfId="0" applyFont="1" applyAlignment="1"/>
    <xf numFmtId="0" fontId="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Alignment="1">
      <alignment horizontal="center"/>
    </xf>
    <xf numFmtId="0" fontId="0" fillId="0" borderId="0" xfId="0" applyFont="1" applyBorder="1" applyAlignment="1"/>
    <xf numFmtId="0" fontId="1" fillId="0" borderId="28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Fill="1" applyBorder="1" applyAlignment="1">
      <alignment vertical="top"/>
    </xf>
    <xf numFmtId="176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2" fillId="0" borderId="22" xfId="0" applyFont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- Sprint 1</a:t>
            </a:r>
            <a:endParaRPr lang="en-US"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280677485863113"/>
          <c:y val="0.0778572386967648"/>
          <c:w val="0.968306996834111"/>
          <c:h val="0.815478153857335"/>
        </c:manualLayout>
      </c:layout>
      <c:lineChart>
        <c:grouping val="standard"/>
        <c:varyColors val="1"/>
        <c:ser>
          <c:idx val="0"/>
          <c:order val="0"/>
          <c:tx>
            <c:strRef>
              <c:f>"Remaining Effort"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Sheet1!$E$5:$S$5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Sheet1!$E$12:$S$12</c:f>
              <c:numCache>
                <c:formatCode>General</c:formatCode>
                <c:ptCount val="15"/>
                <c:pt idx="0">
                  <c:v>32</c:v>
                </c:pt>
                <c:pt idx="1">
                  <c:v>30</c:v>
                </c:pt>
                <c:pt idx="2">
                  <c:v>29</c:v>
                </c:pt>
                <c:pt idx="3">
                  <c:v>25</c:v>
                </c:pt>
                <c:pt idx="4">
                  <c:v>24</c:v>
                </c:pt>
                <c:pt idx="5">
                  <c:v>20</c:v>
                </c:pt>
                <c:pt idx="6">
                  <c:v>18</c:v>
                </c:pt>
                <c:pt idx="7">
                  <c:v>15</c:v>
                </c:pt>
                <c:pt idx="8">
                  <c:v>14</c:v>
                </c:pt>
                <c:pt idx="9">
                  <c:v>9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"Ideal Trend"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Sheet1!$E$5:$S$5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Sheet1!$E$13:$S$13</c:f>
              <c:numCache>
                <c:formatCode>General</c:formatCode>
                <c:ptCount val="15"/>
                <c:pt idx="0">
                  <c:v>32</c:v>
                </c:pt>
                <c:pt idx="1">
                  <c:v>29.7142857142857</c:v>
                </c:pt>
                <c:pt idx="2">
                  <c:v>27.4285714285714</c:v>
                </c:pt>
                <c:pt idx="3">
                  <c:v>25.1428571428571</c:v>
                </c:pt>
                <c:pt idx="4">
                  <c:v>22.8571428571429</c:v>
                </c:pt>
                <c:pt idx="5">
                  <c:v>20.5714285714286</c:v>
                </c:pt>
                <c:pt idx="6">
                  <c:v>18.2857142857143</c:v>
                </c:pt>
                <c:pt idx="7">
                  <c:v>16</c:v>
                </c:pt>
                <c:pt idx="8">
                  <c:v>13.7142857142857</c:v>
                </c:pt>
                <c:pt idx="9">
                  <c:v>11.4285714285714</c:v>
                </c:pt>
                <c:pt idx="10">
                  <c:v>9.14285714285715</c:v>
                </c:pt>
                <c:pt idx="11">
                  <c:v>6.85714285714286</c:v>
                </c:pt>
                <c:pt idx="12">
                  <c:v>4.57142857142857</c:v>
                </c:pt>
                <c:pt idx="13">
                  <c:v>2.28571428571429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62231533"/>
        <c:axId val="715946140"/>
      </c:lineChart>
      <c:catAx>
        <c:axId val="2062231533"/>
        <c:scaling>
          <c:orientation val="minMax"/>
        </c:scaling>
        <c:delete val="0"/>
        <c:axPos val="b"/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715946140"/>
        <c:crosses val="autoZero"/>
        <c:auto val="1"/>
        <c:lblAlgn val="ctr"/>
        <c:lblOffset val="100"/>
        <c:noMultiLvlLbl val="1"/>
      </c:catAx>
      <c:valAx>
        <c:axId val="71594614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62231533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- Sprint 2</a:t>
            </a:r>
            <a:endParaRPr lang="en-US"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280677485863113"/>
          <c:y val="0.0778572386967648"/>
          <c:w val="0.968306996834111"/>
          <c:h val="0.815478153857335"/>
        </c:manualLayout>
      </c:layout>
      <c:lineChart>
        <c:grouping val="standard"/>
        <c:varyColors val="1"/>
        <c:ser>
          <c:idx val="0"/>
          <c:order val="0"/>
          <c:tx>
            <c:strRef>
              <c:f>"Remaining Effort"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Sheet1!$E$61:$S$61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Sheet1!$E$67:$S$67</c:f>
              <c:numCache>
                <c:formatCode>General</c:formatCode>
                <c:ptCount val="15"/>
                <c:pt idx="0">
                  <c:v>49</c:v>
                </c:pt>
                <c:pt idx="1">
                  <c:v>47</c:v>
                </c:pt>
                <c:pt idx="2">
                  <c:v>41</c:v>
                </c:pt>
                <c:pt idx="3">
                  <c:v>29</c:v>
                </c:pt>
                <c:pt idx="4">
                  <c:v>26</c:v>
                </c:pt>
                <c:pt idx="5">
                  <c:v>24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11</c:v>
                </c:pt>
                <c:pt idx="10">
                  <c:v>9</c:v>
                </c:pt>
                <c:pt idx="11">
                  <c:v>8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"Ideal Trend"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Sheet1!$E$61:$S$61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Sheet1!$E$68:$S$68</c:f>
              <c:numCache>
                <c:formatCode>General</c:formatCode>
                <c:ptCount val="15"/>
                <c:pt idx="0">
                  <c:v>49</c:v>
                </c:pt>
                <c:pt idx="1">
                  <c:v>45.5</c:v>
                </c:pt>
                <c:pt idx="2">
                  <c:v>42</c:v>
                </c:pt>
                <c:pt idx="3">
                  <c:v>38.5</c:v>
                </c:pt>
                <c:pt idx="4">
                  <c:v>35</c:v>
                </c:pt>
                <c:pt idx="5">
                  <c:v>31.5</c:v>
                </c:pt>
                <c:pt idx="6">
                  <c:v>28</c:v>
                </c:pt>
                <c:pt idx="7">
                  <c:v>24.5</c:v>
                </c:pt>
                <c:pt idx="8">
                  <c:v>21</c:v>
                </c:pt>
                <c:pt idx="9">
                  <c:v>17.5</c:v>
                </c:pt>
                <c:pt idx="10">
                  <c:v>14</c:v>
                </c:pt>
                <c:pt idx="11">
                  <c:v>10.5</c:v>
                </c:pt>
                <c:pt idx="12">
                  <c:v>7</c:v>
                </c:pt>
                <c:pt idx="13">
                  <c:v>3.5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60369289"/>
        <c:axId val="1247035703"/>
      </c:lineChart>
      <c:catAx>
        <c:axId val="1460369289"/>
        <c:scaling>
          <c:orientation val="minMax"/>
        </c:scaling>
        <c:delete val="0"/>
        <c:axPos val="b"/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247035703"/>
        <c:crosses val="autoZero"/>
        <c:auto val="1"/>
        <c:lblAlgn val="ctr"/>
        <c:lblOffset val="100"/>
        <c:noMultiLvlLbl val="1"/>
      </c:catAx>
      <c:valAx>
        <c:axId val="124703570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460369289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- Sprint 4</a:t>
            </a:r>
            <a:endParaRPr lang="en-US"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280677485863113"/>
          <c:y val="0.0778572386967648"/>
          <c:w val="0.968306996834111"/>
          <c:h val="0.815478153857335"/>
        </c:manualLayout>
      </c:layout>
      <c:lineChart>
        <c:grouping val="standard"/>
        <c:varyColors val="1"/>
        <c:ser>
          <c:idx val="0"/>
          <c:order val="0"/>
          <c:tx>
            <c:strRef>
              <c:f>"Remaining Effort"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Sheet1!$F$186:$S$186</c:f>
              <c:numCache>
                <c:formatCode>General</c:formatCode>
                <c:ptCount val="14"/>
                <c:pt idx="0">
                  <c:v>42</c:v>
                </c:pt>
                <c:pt idx="1">
                  <c:v>37</c:v>
                </c:pt>
                <c:pt idx="2">
                  <c:v>34</c:v>
                </c:pt>
                <c:pt idx="3">
                  <c:v>26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11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"Ideal Trend"</c:f>
              <c:strCache>
                <c:ptCount val="1"/>
                <c:pt idx="0">
                  <c:v>Ideal Trend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Sheet1!$F$187:$S$187</c:f>
              <c:numCache>
                <c:formatCode>General</c:formatCode>
                <c:ptCount val="14"/>
                <c:pt idx="0">
                  <c:v>43.6428571428571</c:v>
                </c:pt>
                <c:pt idx="1">
                  <c:v>40.2857142857143</c:v>
                </c:pt>
                <c:pt idx="2">
                  <c:v>36.9285714285714</c:v>
                </c:pt>
                <c:pt idx="3">
                  <c:v>33.5714285714286</c:v>
                </c:pt>
                <c:pt idx="4">
                  <c:v>30.2142857142857</c:v>
                </c:pt>
                <c:pt idx="5">
                  <c:v>26.8571428571429</c:v>
                </c:pt>
                <c:pt idx="6">
                  <c:v>23.5</c:v>
                </c:pt>
                <c:pt idx="7">
                  <c:v>20.1428571428571</c:v>
                </c:pt>
                <c:pt idx="8">
                  <c:v>16.7857142857143</c:v>
                </c:pt>
                <c:pt idx="9">
                  <c:v>13.4285714285714</c:v>
                </c:pt>
                <c:pt idx="10">
                  <c:v>10.0714285714286</c:v>
                </c:pt>
                <c:pt idx="11">
                  <c:v>6.71428571428572</c:v>
                </c:pt>
                <c:pt idx="12">
                  <c:v>3.35714285714285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87708920"/>
        <c:axId val="1922610016"/>
      </c:lineChart>
      <c:catAx>
        <c:axId val="1987708920"/>
        <c:scaling>
          <c:orientation val="minMax"/>
        </c:scaling>
        <c:delete val="0"/>
        <c:axPos val="b"/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922610016"/>
        <c:crosses val="autoZero"/>
        <c:auto val="1"/>
        <c:lblAlgn val="ctr"/>
        <c:lblOffset val="100"/>
        <c:noMultiLvlLbl val="1"/>
      </c:catAx>
      <c:valAx>
        <c:axId val="192261001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987708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- Sprint 3</a:t>
            </a:r>
            <a:endParaRPr lang="en-US"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280677485863113"/>
          <c:y val="0.0778572386967648"/>
          <c:w val="0.968306996834111"/>
          <c:h val="0.815478153857335"/>
        </c:manualLayout>
      </c:layout>
      <c:lineChart>
        <c:grouping val="standard"/>
        <c:varyColors val="1"/>
        <c:ser>
          <c:idx val="0"/>
          <c:order val="0"/>
          <c:tx>
            <c:strRef>
              <c:f>"Remaining Effort"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Sheet1!$E$122:$S$122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Sheet1!$E$128:$S$128</c:f>
              <c:numCache>
                <c:formatCode>General</c:formatCode>
                <c:ptCount val="15"/>
                <c:pt idx="0">
                  <c:v>56</c:v>
                </c:pt>
                <c:pt idx="1">
                  <c:v>51</c:v>
                </c:pt>
                <c:pt idx="2">
                  <c:v>46</c:v>
                </c:pt>
                <c:pt idx="3">
                  <c:v>41</c:v>
                </c:pt>
                <c:pt idx="4">
                  <c:v>33</c:v>
                </c:pt>
                <c:pt idx="5">
                  <c:v>29</c:v>
                </c:pt>
                <c:pt idx="6">
                  <c:v>25</c:v>
                </c:pt>
                <c:pt idx="7">
                  <c:v>23</c:v>
                </c:pt>
                <c:pt idx="8">
                  <c:v>16</c:v>
                </c:pt>
                <c:pt idx="9">
                  <c:v>16</c:v>
                </c:pt>
                <c:pt idx="10">
                  <c:v>12</c:v>
                </c:pt>
                <c:pt idx="11">
                  <c:v>10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"Ideal Trend"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Sheet1!$E$122:$S$122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Sheet1!$E$129:$S$129</c:f>
              <c:numCache>
                <c:formatCode>General</c:formatCode>
                <c:ptCount val="15"/>
                <c:pt idx="0">
                  <c:v>56</c:v>
                </c:pt>
                <c:pt idx="1">
                  <c:v>52</c:v>
                </c:pt>
                <c:pt idx="2">
                  <c:v>48</c:v>
                </c:pt>
                <c:pt idx="3">
                  <c:v>44</c:v>
                </c:pt>
                <c:pt idx="4">
                  <c:v>40</c:v>
                </c:pt>
                <c:pt idx="5">
                  <c:v>36</c:v>
                </c:pt>
                <c:pt idx="6">
                  <c:v>32</c:v>
                </c:pt>
                <c:pt idx="7">
                  <c:v>28</c:v>
                </c:pt>
                <c:pt idx="8">
                  <c:v>24</c:v>
                </c:pt>
                <c:pt idx="9">
                  <c:v>20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86370152"/>
        <c:axId val="749176635"/>
      </c:lineChart>
      <c:catAx>
        <c:axId val="1986370152"/>
        <c:scaling>
          <c:orientation val="minMax"/>
        </c:scaling>
        <c:delete val="0"/>
        <c:axPos val="b"/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749176635"/>
        <c:crosses val="autoZero"/>
        <c:auto val="1"/>
        <c:lblAlgn val="ctr"/>
        <c:lblOffset val="100"/>
        <c:noMultiLvlLbl val="1"/>
      </c:catAx>
      <c:valAx>
        <c:axId val="74917663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986370152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- Sprint 5</a:t>
            </a:r>
            <a:endParaRPr lang="en-US"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280677485863113"/>
          <c:y val="0.0778572386967648"/>
          <c:w val="0.968306996834111"/>
          <c:h val="0.815478153857335"/>
        </c:manualLayout>
      </c:layout>
      <c:lineChart>
        <c:grouping val="standard"/>
        <c:varyColors val="1"/>
        <c:ser>
          <c:idx val="0"/>
          <c:order val="0"/>
          <c:tx>
            <c:strRef>
              <c:f>"Remaining Effort"</c:f>
              <c:strCache>
                <c:ptCount val="1"/>
                <c:pt idx="0">
                  <c:v>Remaining Effort</c:v>
                </c:pt>
              </c:strCache>
            </c:strRef>
          </c:tx>
          <c:dLbls>
            <c:delete val="1"/>
          </c:dLbls>
          <c:val>
            <c:numRef>
              <c:f>Sheet1!$F$231:$X$231</c:f>
              <c:numCache>
                <c:formatCode>General</c:formatCode>
                <c:ptCount val="19"/>
                <c:pt idx="0">
                  <c:v>57</c:v>
                </c:pt>
                <c:pt idx="1">
                  <c:v>54</c:v>
                </c:pt>
                <c:pt idx="2">
                  <c:v>49</c:v>
                </c:pt>
                <c:pt idx="3">
                  <c:v>45</c:v>
                </c:pt>
                <c:pt idx="4">
                  <c:v>41</c:v>
                </c:pt>
                <c:pt idx="5">
                  <c:v>37</c:v>
                </c:pt>
                <c:pt idx="6">
                  <c:v>34</c:v>
                </c:pt>
                <c:pt idx="7">
                  <c:v>27</c:v>
                </c:pt>
                <c:pt idx="8">
                  <c:v>25</c:v>
                </c:pt>
                <c:pt idx="9">
                  <c:v>21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11</c:v>
                </c:pt>
                <c:pt idx="14">
                  <c:v>7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"Ideal Trend"</c:f>
              <c:strCache>
                <c:ptCount val="1"/>
                <c:pt idx="0">
                  <c:v>Ideal Trend</c:v>
                </c:pt>
              </c:strCache>
            </c:strRef>
          </c:tx>
          <c:dLbls>
            <c:delete val="1"/>
          </c:dLbls>
          <c:val>
            <c:numRef>
              <c:f>Sheet1!$F$232:$X$232</c:f>
              <c:numCache>
                <c:formatCode>General</c:formatCode>
                <c:ptCount val="19"/>
                <c:pt idx="0">
                  <c:v>57.7894736842105</c:v>
                </c:pt>
                <c:pt idx="1">
                  <c:v>54.5789473684211</c:v>
                </c:pt>
                <c:pt idx="2">
                  <c:v>51.3684210526316</c:v>
                </c:pt>
                <c:pt idx="3">
                  <c:v>48.1578947368421</c:v>
                </c:pt>
                <c:pt idx="4">
                  <c:v>44.9473684210526</c:v>
                </c:pt>
                <c:pt idx="5">
                  <c:v>41.7368421052632</c:v>
                </c:pt>
                <c:pt idx="6">
                  <c:v>38.5263157894737</c:v>
                </c:pt>
                <c:pt idx="7">
                  <c:v>35.3157894736842</c:v>
                </c:pt>
                <c:pt idx="8">
                  <c:v>32.1052631578947</c:v>
                </c:pt>
                <c:pt idx="9">
                  <c:v>28.8947368421053</c:v>
                </c:pt>
                <c:pt idx="10">
                  <c:v>25.6842105263158</c:v>
                </c:pt>
                <c:pt idx="11">
                  <c:v>22.4736842105263</c:v>
                </c:pt>
                <c:pt idx="12">
                  <c:v>19.2631578947368</c:v>
                </c:pt>
                <c:pt idx="13">
                  <c:v>16.0526315789474</c:v>
                </c:pt>
                <c:pt idx="14">
                  <c:v>12.8421052631579</c:v>
                </c:pt>
                <c:pt idx="15">
                  <c:v>9.63157894736842</c:v>
                </c:pt>
                <c:pt idx="16">
                  <c:v>6.42105263157895</c:v>
                </c:pt>
                <c:pt idx="17">
                  <c:v>3.21052631578947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708920"/>
        <c:axId val="1922610016"/>
      </c:lineChart>
      <c:catAx>
        <c:axId val="1987708920"/>
        <c:scaling>
          <c:orientation val="minMax"/>
        </c:scaling>
        <c:delete val="0"/>
        <c:axPos val="b"/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922610016"/>
        <c:crosses val="autoZero"/>
        <c:auto val="1"/>
        <c:lblAlgn val="ctr"/>
        <c:lblOffset val="100"/>
        <c:noMultiLvlLbl val="1"/>
      </c:catAx>
      <c:valAx>
        <c:axId val="192261001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987708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914400</xdr:colOff>
      <xdr:row>14</xdr:row>
      <xdr:rowOff>7620</xdr:rowOff>
    </xdr:from>
    <xdr:ext cx="17287875" cy="6238875"/>
    <xdr:graphicFrame>
      <xdr:nvGraphicFramePr>
        <xdr:cNvPr id="365124917" name="Chart 1"/>
        <xdr:cNvGraphicFramePr/>
      </xdr:nvGraphicFramePr>
      <xdr:xfrm>
        <a:off x="914400" y="3052445"/>
        <a:ext cx="17287875" cy="623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927100</xdr:colOff>
      <xdr:row>71</xdr:row>
      <xdr:rowOff>38100</xdr:rowOff>
    </xdr:from>
    <xdr:ext cx="17287875" cy="6238875"/>
    <xdr:graphicFrame>
      <xdr:nvGraphicFramePr>
        <xdr:cNvPr id="913075189" name="Chart 2"/>
        <xdr:cNvGraphicFramePr/>
      </xdr:nvGraphicFramePr>
      <xdr:xfrm>
        <a:off x="927100" y="14897100"/>
        <a:ext cx="17287875" cy="623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925830</xdr:colOff>
      <xdr:row>188</xdr:row>
      <xdr:rowOff>5715</xdr:rowOff>
    </xdr:from>
    <xdr:ext cx="17287875" cy="6238875"/>
    <xdr:graphicFrame>
      <xdr:nvGraphicFramePr>
        <xdr:cNvPr id="35032658" name="Chart 4"/>
        <xdr:cNvGraphicFramePr/>
      </xdr:nvGraphicFramePr>
      <xdr:xfrm>
        <a:off x="925830" y="38975665"/>
        <a:ext cx="17287875" cy="623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10795</xdr:colOff>
      <xdr:row>130</xdr:row>
      <xdr:rowOff>163195</xdr:rowOff>
    </xdr:from>
    <xdr:ext cx="17287875" cy="6238875"/>
    <xdr:graphicFrame>
      <xdr:nvGraphicFramePr>
        <xdr:cNvPr id="307570259" name="Chart 5"/>
        <xdr:cNvGraphicFramePr/>
      </xdr:nvGraphicFramePr>
      <xdr:xfrm>
        <a:off x="960755" y="27287220"/>
        <a:ext cx="17287875" cy="623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</xdr:col>
      <xdr:colOff>0</xdr:colOff>
      <xdr:row>235</xdr:row>
      <xdr:rowOff>0</xdr:rowOff>
    </xdr:from>
    <xdr:ext cx="17287875" cy="6238875"/>
    <xdr:graphicFrame>
      <xdr:nvGraphicFramePr>
        <xdr:cNvPr id="2" name="Chart 4"/>
        <xdr:cNvGraphicFramePr/>
      </xdr:nvGraphicFramePr>
      <xdr:xfrm>
        <a:off x="949960" y="48790225"/>
        <a:ext cx="17287875" cy="623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D1001"/>
  <sheetViews>
    <sheetView tabSelected="1" zoomScale="70" zoomScaleNormal="70" workbookViewId="0">
      <selection activeCell="H272" sqref="H272"/>
    </sheetView>
  </sheetViews>
  <sheetFormatPr defaultColWidth="11.2867647058824" defaultRowHeight="15" customHeight="1"/>
  <cols>
    <col min="1" max="1" width="11" customWidth="1"/>
    <col min="2" max="2" width="73.7132352941177" customWidth="1"/>
    <col min="3" max="3" width="65.1397058823529" customWidth="1"/>
    <col min="4" max="4" width="28.1397058823529" customWidth="1"/>
    <col min="5" max="5" width="26.4264705882353" customWidth="1"/>
    <col min="6" max="19" width="11" customWidth="1"/>
    <col min="20" max="20" width="26.5735294117647" customWidth="1"/>
    <col min="21" max="24" width="11" customWidth="1"/>
    <col min="25" max="25" width="20.7132352941176" customWidth="1"/>
    <col min="26" max="30" width="11" customWidth="1"/>
  </cols>
  <sheetData>
    <row r="1" ht="15.75" customHeight="1"/>
    <row r="2" ht="35" customHeight="1" spans="2:19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2"/>
    </row>
    <row r="3" ht="15.75" customHeight="1" spans="2:19">
      <c r="B3" s="3"/>
      <c r="S3" s="33"/>
    </row>
    <row r="4" ht="15.75" customHeight="1" spans="2:19">
      <c r="B4" s="4" t="s">
        <v>1</v>
      </c>
      <c r="C4" s="5" t="s">
        <v>2</v>
      </c>
      <c r="D4" s="6" t="s">
        <v>3</v>
      </c>
      <c r="E4" s="23" t="s">
        <v>4</v>
      </c>
      <c r="F4" s="24">
        <v>44619</v>
      </c>
      <c r="G4" s="24">
        <v>44620</v>
      </c>
      <c r="H4" s="24">
        <v>44621</v>
      </c>
      <c r="I4" s="24">
        <v>44622</v>
      </c>
      <c r="J4" s="24">
        <v>44623</v>
      </c>
      <c r="K4" s="24">
        <v>44624</v>
      </c>
      <c r="L4" s="24">
        <v>44625</v>
      </c>
      <c r="M4" s="24">
        <v>44626</v>
      </c>
      <c r="N4" s="24">
        <v>44627</v>
      </c>
      <c r="O4" s="24">
        <v>44628</v>
      </c>
      <c r="P4" s="24">
        <v>44629</v>
      </c>
      <c r="Q4" s="24">
        <v>44630</v>
      </c>
      <c r="R4" s="24">
        <v>44631</v>
      </c>
      <c r="S4" s="24">
        <v>44632</v>
      </c>
    </row>
    <row r="5" ht="15.75" customHeight="1" spans="2:19">
      <c r="B5" s="7"/>
      <c r="C5" s="8"/>
      <c r="D5" s="9"/>
      <c r="E5" s="25" t="s">
        <v>5</v>
      </c>
      <c r="F5" s="26" t="s">
        <v>6</v>
      </c>
      <c r="G5" s="26" t="s">
        <v>7</v>
      </c>
      <c r="H5" s="26" t="s">
        <v>8</v>
      </c>
      <c r="I5" s="26" t="s">
        <v>9</v>
      </c>
      <c r="J5" s="26" t="s">
        <v>10</v>
      </c>
      <c r="K5" s="26" t="s">
        <v>11</v>
      </c>
      <c r="L5" s="26" t="s">
        <v>12</v>
      </c>
      <c r="M5" s="26" t="s">
        <v>13</v>
      </c>
      <c r="N5" s="26" t="s">
        <v>14</v>
      </c>
      <c r="O5" s="26" t="s">
        <v>15</v>
      </c>
      <c r="P5" s="26" t="s">
        <v>16</v>
      </c>
      <c r="Q5" s="26" t="s">
        <v>17</v>
      </c>
      <c r="R5" s="26" t="s">
        <v>18</v>
      </c>
      <c r="S5" s="26" t="s">
        <v>19</v>
      </c>
    </row>
    <row r="6" ht="15.75" customHeight="1" spans="2:19">
      <c r="B6" s="10" t="s">
        <v>20</v>
      </c>
      <c r="C6" s="10" t="s">
        <v>21</v>
      </c>
      <c r="D6" s="11" t="s">
        <v>22</v>
      </c>
      <c r="E6" s="11">
        <v>8</v>
      </c>
      <c r="F6" s="11"/>
      <c r="G6" s="11"/>
      <c r="H6" s="11">
        <v>2</v>
      </c>
      <c r="I6" s="11"/>
      <c r="J6" s="11">
        <v>1</v>
      </c>
      <c r="K6" s="11"/>
      <c r="L6" s="11">
        <v>1</v>
      </c>
      <c r="M6" s="11"/>
      <c r="N6" s="11"/>
      <c r="O6" s="11">
        <v>1</v>
      </c>
      <c r="P6" s="11"/>
      <c r="Q6" s="11">
        <v>2</v>
      </c>
      <c r="R6" s="11"/>
      <c r="S6" s="34">
        <v>1</v>
      </c>
    </row>
    <row r="7" ht="15.75" customHeight="1" spans="2:19">
      <c r="B7" s="12" t="s">
        <v>23</v>
      </c>
      <c r="C7" s="13" t="s">
        <v>24</v>
      </c>
      <c r="D7" s="13" t="s">
        <v>25</v>
      </c>
      <c r="E7" s="13">
        <v>8</v>
      </c>
      <c r="F7" s="13">
        <v>2</v>
      </c>
      <c r="G7" s="13">
        <v>1</v>
      </c>
      <c r="H7" s="13"/>
      <c r="I7" s="13"/>
      <c r="J7" s="13">
        <v>2</v>
      </c>
      <c r="K7" s="13"/>
      <c r="L7" s="13"/>
      <c r="M7" s="13">
        <v>1</v>
      </c>
      <c r="N7" s="13">
        <v>1</v>
      </c>
      <c r="O7" s="13"/>
      <c r="P7" s="13">
        <v>1</v>
      </c>
      <c r="Q7" s="13"/>
      <c r="R7" s="13"/>
      <c r="S7" s="35"/>
    </row>
    <row r="8" ht="15.75" customHeight="1" spans="2:19">
      <c r="B8" s="12" t="s">
        <v>26</v>
      </c>
      <c r="C8" s="13" t="s">
        <v>27</v>
      </c>
      <c r="D8" s="13" t="s">
        <v>28</v>
      </c>
      <c r="E8" s="13">
        <v>8</v>
      </c>
      <c r="F8" s="13"/>
      <c r="G8" s="13"/>
      <c r="H8" s="13">
        <v>2</v>
      </c>
      <c r="I8" s="13">
        <v>1</v>
      </c>
      <c r="J8" s="13">
        <v>1</v>
      </c>
      <c r="K8" s="13"/>
      <c r="L8" s="13">
        <v>1</v>
      </c>
      <c r="M8" s="13"/>
      <c r="N8" s="13">
        <v>2</v>
      </c>
      <c r="O8" s="13">
        <v>1</v>
      </c>
      <c r="P8" s="13"/>
      <c r="Q8" s="13"/>
      <c r="R8" s="13"/>
      <c r="S8" s="35"/>
    </row>
    <row r="9" ht="15.75" customHeight="1" spans="2:19">
      <c r="B9" s="12" t="s">
        <v>29</v>
      </c>
      <c r="C9" s="14" t="s">
        <v>30</v>
      </c>
      <c r="D9" s="13" t="s">
        <v>31</v>
      </c>
      <c r="E9" s="13">
        <v>8</v>
      </c>
      <c r="F9" s="13"/>
      <c r="G9" s="13"/>
      <c r="H9" s="13"/>
      <c r="I9" s="13"/>
      <c r="J9" s="13"/>
      <c r="K9" s="13">
        <v>2</v>
      </c>
      <c r="L9" s="13">
        <v>1</v>
      </c>
      <c r="M9" s="13"/>
      <c r="N9" s="13">
        <v>2</v>
      </c>
      <c r="O9" s="13">
        <v>1</v>
      </c>
      <c r="P9" s="13"/>
      <c r="Q9" s="13">
        <v>1</v>
      </c>
      <c r="R9" s="13">
        <v>1</v>
      </c>
      <c r="S9" s="35"/>
    </row>
    <row r="10" ht="15.75" customHeight="1" spans="2:19"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35"/>
    </row>
    <row r="11" ht="15.75" customHeight="1" spans="2:19"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36"/>
    </row>
    <row r="12" ht="15.75" customHeight="1" spans="2:19">
      <c r="B12" s="17" t="s">
        <v>32</v>
      </c>
      <c r="C12" s="18"/>
      <c r="D12" s="19"/>
      <c r="E12" s="19">
        <f>SUM(E6:E11)</f>
        <v>32</v>
      </c>
      <c r="F12" s="19">
        <f t="shared" ref="F12:S12" si="0">E12-SUM(F6:F11)</f>
        <v>30</v>
      </c>
      <c r="G12" s="19">
        <f t="shared" si="0"/>
        <v>29</v>
      </c>
      <c r="H12" s="19">
        <f t="shared" si="0"/>
        <v>25</v>
      </c>
      <c r="I12" s="19">
        <f t="shared" si="0"/>
        <v>24</v>
      </c>
      <c r="J12" s="19">
        <f t="shared" si="0"/>
        <v>20</v>
      </c>
      <c r="K12" s="19">
        <f t="shared" si="0"/>
        <v>18</v>
      </c>
      <c r="L12" s="19">
        <f t="shared" si="0"/>
        <v>15</v>
      </c>
      <c r="M12" s="19">
        <f t="shared" si="0"/>
        <v>14</v>
      </c>
      <c r="N12" s="19">
        <f t="shared" si="0"/>
        <v>9</v>
      </c>
      <c r="O12" s="19">
        <f t="shared" si="0"/>
        <v>6</v>
      </c>
      <c r="P12" s="19">
        <f t="shared" si="0"/>
        <v>5</v>
      </c>
      <c r="Q12" s="19">
        <f t="shared" si="0"/>
        <v>2</v>
      </c>
      <c r="R12" s="19">
        <f t="shared" si="0"/>
        <v>1</v>
      </c>
      <c r="S12" s="37">
        <f t="shared" si="0"/>
        <v>0</v>
      </c>
    </row>
    <row r="13" ht="15.75" customHeight="1" spans="2:19">
      <c r="B13" s="20" t="s">
        <v>33</v>
      </c>
      <c r="C13" s="21"/>
      <c r="D13" s="22"/>
      <c r="E13" s="22">
        <f>SUM(E6:E11)</f>
        <v>32</v>
      </c>
      <c r="F13" s="22">
        <f>$E$13-($E$13/14*1)</f>
        <v>29.7142857142857</v>
      </c>
      <c r="G13" s="22">
        <f>$E$13-($E$13/14*2)</f>
        <v>27.4285714285714</v>
      </c>
      <c r="H13" s="22">
        <f>$E$13-($E$13/14*3)</f>
        <v>25.1428571428571</v>
      </c>
      <c r="I13" s="22">
        <f>$E$13-($E$13/14*4)</f>
        <v>22.8571428571429</v>
      </c>
      <c r="J13" s="22">
        <f>$E$13-($E$13/14*5)</f>
        <v>20.5714285714286</v>
      </c>
      <c r="K13" s="22">
        <f>$E$13-($E$13/14*6)</f>
        <v>18.2857142857143</v>
      </c>
      <c r="L13" s="22">
        <f>$E$13-($E$13/14*7)</f>
        <v>16</v>
      </c>
      <c r="M13" s="22">
        <f>$E$13-($E$13/14*8)</f>
        <v>13.7142857142857</v>
      </c>
      <c r="N13" s="22">
        <f>$E$13-($E$13/14*9)</f>
        <v>11.4285714285714</v>
      </c>
      <c r="O13" s="22">
        <f>$E$13-($E$13/14*10)</f>
        <v>9.14285714285715</v>
      </c>
      <c r="P13" s="22">
        <f>$E$13-($E$13/14*11)</f>
        <v>6.85714285714286</v>
      </c>
      <c r="Q13" s="22">
        <f>$E$13-($E$13/14*12)</f>
        <v>4.57142857142857</v>
      </c>
      <c r="R13" s="22">
        <f>$E$13-($E$13/14*13)</f>
        <v>2.28571428571429</v>
      </c>
      <c r="S13" s="38">
        <f>$E$13-($E$13/14*14)</f>
        <v>0</v>
      </c>
    </row>
    <row r="14" ht="15.75" customHeight="1"/>
    <row r="15" ht="15.75" customHeight="1"/>
    <row r="16" ht="15.75" customHeight="1" spans="12:30">
      <c r="L16" s="2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</row>
    <row r="17" ht="15.75" customHeight="1" spans="12:30"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</row>
    <row r="18" ht="15.75" customHeight="1"/>
    <row r="19" ht="15.75" customHeight="1"/>
    <row r="20" ht="15.75" customHeight="1" spans="12:27">
      <c r="L20" s="29"/>
      <c r="Q20" s="29"/>
      <c r="V20" s="29"/>
      <c r="AA20" s="29"/>
    </row>
    <row r="21" ht="15.75" customHeight="1" spans="12:27">
      <c r="L21" s="30"/>
      <c r="Q21" s="30"/>
      <c r="V21" s="30"/>
      <c r="AA21" s="30"/>
    </row>
    <row r="22" ht="15.75" customHeight="1" spans="12:27">
      <c r="L22" s="30"/>
      <c r="Q22" s="30"/>
      <c r="V22" s="30"/>
      <c r="AA22" s="30"/>
    </row>
    <row r="23" ht="15.75" customHeight="1" spans="12:27">
      <c r="L23" s="30"/>
      <c r="Q23" s="30"/>
      <c r="V23" s="30"/>
      <c r="AA23" s="30"/>
    </row>
    <row r="24" ht="15.75" customHeight="1" spans="12:27">
      <c r="L24" s="30"/>
      <c r="Q24" s="30"/>
      <c r="V24" s="30"/>
      <c r="AA24" s="30"/>
    </row>
    <row r="25" ht="15.75" customHeight="1" spans="12:27">
      <c r="L25" s="30"/>
      <c r="Q25" s="30"/>
      <c r="V25" s="30"/>
      <c r="AA25" s="30"/>
    </row>
    <row r="26" ht="15.75" customHeight="1" spans="12:27">
      <c r="L26" s="30"/>
      <c r="Q26" s="30"/>
      <c r="V26" s="30"/>
      <c r="AA26" s="30"/>
    </row>
    <row r="27" ht="15.75" customHeight="1" spans="12:27">
      <c r="L27" s="30"/>
      <c r="Q27" s="30"/>
      <c r="V27" s="30"/>
      <c r="AA27" s="30"/>
    </row>
    <row r="28" ht="15.75" customHeight="1" spans="12:27">
      <c r="L28" s="30"/>
      <c r="Q28" s="30"/>
      <c r="V28" s="30"/>
      <c r="AA28" s="30"/>
    </row>
    <row r="29" ht="15.75" customHeight="1" spans="12:27">
      <c r="L29" s="30"/>
      <c r="Q29" s="30"/>
      <c r="V29" s="30"/>
      <c r="AA29" s="30"/>
    </row>
    <row r="30" ht="15.75" customHeight="1" spans="12:27">
      <c r="L30" s="30"/>
      <c r="Q30" s="30"/>
      <c r="V30" s="30"/>
      <c r="AA30" s="30"/>
    </row>
    <row r="31" ht="15.75" customHeight="1" spans="12:27">
      <c r="L31" s="30"/>
      <c r="Q31" s="30"/>
      <c r="V31" s="30"/>
      <c r="AA31" s="31"/>
    </row>
    <row r="32" ht="15.75" customHeight="1" spans="12:27">
      <c r="L32" s="31"/>
      <c r="Q32" s="31"/>
      <c r="V32" s="31"/>
      <c r="AA32" s="31"/>
    </row>
    <row r="33" ht="15.75" customHeight="1" spans="12:27">
      <c r="L33" s="30"/>
      <c r="Q33" s="30"/>
      <c r="V33" s="30"/>
      <c r="AA33" s="30"/>
    </row>
    <row r="34" ht="15.75" customHeight="1" spans="12:27">
      <c r="L34" s="30"/>
      <c r="Q34" s="30"/>
      <c r="V34" s="30"/>
      <c r="AA34" s="30"/>
    </row>
    <row r="35" ht="15.75" customHeight="1" spans="12:27">
      <c r="L35" s="30"/>
      <c r="Q35" s="30"/>
      <c r="V35" s="30"/>
      <c r="AA35" s="30"/>
    </row>
    <row r="36" ht="15.75" customHeight="1" spans="12:27">
      <c r="L36" s="30"/>
      <c r="Q36" s="30"/>
      <c r="V36" s="30"/>
      <c r="AA36" s="30"/>
    </row>
    <row r="37" ht="15.75" customHeight="1" spans="12:27">
      <c r="L37" s="30"/>
      <c r="Q37" s="31"/>
      <c r="V37" s="31"/>
      <c r="AA37" s="31"/>
    </row>
    <row r="38" ht="15.75" customHeight="1" spans="12:27">
      <c r="L38" s="31"/>
      <c r="Q38" s="30"/>
      <c r="V38" s="30"/>
      <c r="AA38" s="30"/>
    </row>
    <row r="39" ht="15.75" customHeight="1" spans="12:27">
      <c r="L39" s="30"/>
      <c r="Q39" s="30"/>
      <c r="V39" s="30"/>
      <c r="AA39" s="30"/>
    </row>
    <row r="40" ht="15.75" customHeight="1" spans="12:27">
      <c r="L40" s="30"/>
      <c r="Q40" s="30"/>
      <c r="V40" s="30"/>
      <c r="AA40" s="30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 spans="12:27">
      <c r="L46" s="29"/>
      <c r="Q46" s="29"/>
      <c r="V46" s="29"/>
      <c r="AA46" s="29"/>
    </row>
    <row r="47" ht="15.75" customHeight="1" spans="12:27">
      <c r="L47" s="30"/>
      <c r="Q47" s="30"/>
      <c r="V47" s="30"/>
      <c r="AA47" s="30"/>
    </row>
    <row r="48" ht="15.75" customHeight="1" spans="12:27">
      <c r="L48" s="30"/>
      <c r="Q48" s="30"/>
      <c r="V48" s="30"/>
      <c r="AA48" s="30"/>
    </row>
    <row r="49" ht="15.75" customHeight="1" spans="12:27">
      <c r="L49" s="30"/>
      <c r="Q49" s="30"/>
      <c r="V49" s="30"/>
      <c r="AA49" s="30"/>
    </row>
    <row r="50" ht="15.75" customHeight="1" spans="12:27">
      <c r="L50" s="30"/>
      <c r="Q50" s="30"/>
      <c r="V50" s="30"/>
      <c r="AA50" s="30"/>
    </row>
    <row r="51" ht="15.75" customHeight="1" spans="12:27">
      <c r="L51" s="30"/>
      <c r="Q51" s="30"/>
      <c r="V51" s="30"/>
      <c r="AA51" s="30"/>
    </row>
    <row r="52" ht="15.75" customHeight="1" spans="12:27">
      <c r="L52" s="30"/>
      <c r="Q52" s="30"/>
      <c r="V52" s="30"/>
      <c r="AA52" s="30"/>
    </row>
    <row r="53" ht="15.75" customHeight="1" spans="12:27">
      <c r="L53" s="31"/>
      <c r="Q53" s="39"/>
      <c r="V53" s="31"/>
      <c r="AA53" s="31"/>
    </row>
    <row r="54" ht="15.75" customHeight="1" spans="17:27">
      <c r="Q54" s="30"/>
      <c r="V54" s="30"/>
      <c r="AA54" s="30"/>
    </row>
    <row r="55" ht="15.75" customHeight="1" spans="12:27">
      <c r="L55" s="30"/>
      <c r="Q55" s="30"/>
      <c r="V55" s="30"/>
      <c r="AA55" s="30"/>
    </row>
    <row r="56" ht="15.75" customHeight="1" spans="12:27">
      <c r="L56" s="30"/>
      <c r="Q56" s="30"/>
      <c r="V56" s="30"/>
      <c r="AA56" s="30"/>
    </row>
    <row r="57" ht="15.75" customHeight="1" spans="12:27">
      <c r="L57" s="30"/>
      <c r="Q57" s="30"/>
      <c r="V57" s="30"/>
      <c r="AA57" s="30"/>
    </row>
    <row r="58" ht="35" customHeight="1" spans="2:27">
      <c r="B58" s="1" t="s">
        <v>34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32"/>
      <c r="V58" s="31"/>
      <c r="AA58" s="31"/>
    </row>
    <row r="59" ht="15.75" customHeight="1" spans="2:27">
      <c r="B59" s="3"/>
      <c r="S59" s="33"/>
      <c r="V59" s="30"/>
      <c r="AA59" s="30"/>
    </row>
    <row r="60" ht="15.75" customHeight="1" spans="2:27">
      <c r="B60" s="4" t="s">
        <v>1</v>
      </c>
      <c r="C60" s="5" t="s">
        <v>2</v>
      </c>
      <c r="D60" s="6" t="s">
        <v>3</v>
      </c>
      <c r="E60" s="23" t="s">
        <v>4</v>
      </c>
      <c r="F60" s="24">
        <v>44633</v>
      </c>
      <c r="G60" s="24">
        <v>44634</v>
      </c>
      <c r="H60" s="24">
        <v>44635</v>
      </c>
      <c r="I60" s="24">
        <v>44636</v>
      </c>
      <c r="J60" s="24">
        <v>44637</v>
      </c>
      <c r="K60" s="24">
        <v>44638</v>
      </c>
      <c r="L60" s="24">
        <v>44639</v>
      </c>
      <c r="M60" s="24">
        <v>44640</v>
      </c>
      <c r="N60" s="24">
        <v>44641</v>
      </c>
      <c r="O60" s="24">
        <v>44642</v>
      </c>
      <c r="P60" s="24">
        <v>44643</v>
      </c>
      <c r="Q60" s="24">
        <v>44644</v>
      </c>
      <c r="R60" s="24">
        <v>44645</v>
      </c>
      <c r="S60" s="24">
        <v>44646</v>
      </c>
      <c r="V60" s="30"/>
      <c r="AA60" s="30"/>
    </row>
    <row r="61" ht="15.75" customHeight="1" spans="2:27">
      <c r="B61" s="7"/>
      <c r="C61" s="8"/>
      <c r="D61" s="9"/>
      <c r="E61" s="25" t="s">
        <v>5</v>
      </c>
      <c r="F61" s="26" t="s">
        <v>6</v>
      </c>
      <c r="G61" s="26" t="s">
        <v>7</v>
      </c>
      <c r="H61" s="26" t="s">
        <v>8</v>
      </c>
      <c r="I61" s="26" t="s">
        <v>9</v>
      </c>
      <c r="J61" s="26" t="s">
        <v>10</v>
      </c>
      <c r="K61" s="26" t="s">
        <v>11</v>
      </c>
      <c r="L61" s="26" t="s">
        <v>12</v>
      </c>
      <c r="M61" s="26" t="s">
        <v>13</v>
      </c>
      <c r="N61" s="26" t="s">
        <v>14</v>
      </c>
      <c r="O61" s="26" t="s">
        <v>15</v>
      </c>
      <c r="P61" s="26" t="s">
        <v>16</v>
      </c>
      <c r="Q61" s="26" t="s">
        <v>17</v>
      </c>
      <c r="R61" s="26" t="s">
        <v>18</v>
      </c>
      <c r="S61" s="26" t="s">
        <v>19</v>
      </c>
      <c r="V61" s="30"/>
      <c r="AA61" s="30"/>
    </row>
    <row r="62" ht="29" customHeight="1" spans="2:27">
      <c r="B62" s="10" t="s">
        <v>35</v>
      </c>
      <c r="C62" s="11" t="s">
        <v>36</v>
      </c>
      <c r="D62" s="11" t="s">
        <v>22</v>
      </c>
      <c r="E62" s="11">
        <v>14</v>
      </c>
      <c r="F62" s="11">
        <v>2</v>
      </c>
      <c r="G62" s="11"/>
      <c r="H62" s="11">
        <v>3</v>
      </c>
      <c r="I62" s="11"/>
      <c r="J62" s="11"/>
      <c r="K62" s="11">
        <v>3</v>
      </c>
      <c r="L62" s="11"/>
      <c r="M62" s="11">
        <v>2</v>
      </c>
      <c r="N62" s="11">
        <v>1</v>
      </c>
      <c r="O62" s="11">
        <v>1</v>
      </c>
      <c r="P62" s="11"/>
      <c r="Q62" s="11"/>
      <c r="R62" s="11"/>
      <c r="S62" s="34">
        <v>2</v>
      </c>
      <c r="V62" s="30"/>
      <c r="AA62" s="30"/>
    </row>
    <row r="63" ht="15.75" customHeight="1" spans="2:27">
      <c r="B63" s="12" t="s">
        <v>37</v>
      </c>
      <c r="C63" s="13" t="s">
        <v>38</v>
      </c>
      <c r="D63" s="13" t="s">
        <v>25</v>
      </c>
      <c r="E63" s="13">
        <v>14</v>
      </c>
      <c r="F63" s="13"/>
      <c r="G63" s="13">
        <v>3</v>
      </c>
      <c r="H63" s="13">
        <v>4</v>
      </c>
      <c r="I63" s="13">
        <v>1</v>
      </c>
      <c r="J63" s="13">
        <v>2</v>
      </c>
      <c r="K63" s="13"/>
      <c r="L63" s="13"/>
      <c r="M63" s="13"/>
      <c r="N63" s="13">
        <v>2</v>
      </c>
      <c r="O63" s="13"/>
      <c r="P63" s="13"/>
      <c r="Q63" s="13"/>
      <c r="R63" s="13"/>
      <c r="S63" s="35">
        <v>2</v>
      </c>
      <c r="V63" s="30"/>
      <c r="AA63" s="30"/>
    </row>
    <row r="64" ht="15.75" customHeight="1" spans="2:27">
      <c r="B64" s="12" t="s">
        <v>39</v>
      </c>
      <c r="C64" s="13" t="s">
        <v>40</v>
      </c>
      <c r="D64" s="13" t="s">
        <v>28</v>
      </c>
      <c r="E64" s="13">
        <v>11</v>
      </c>
      <c r="F64" s="13"/>
      <c r="G64" s="13">
        <v>2</v>
      </c>
      <c r="H64" s="13">
        <v>3</v>
      </c>
      <c r="I64" s="13"/>
      <c r="J64" s="13"/>
      <c r="K64" s="13">
        <v>1</v>
      </c>
      <c r="L64" s="13"/>
      <c r="M64" s="13"/>
      <c r="N64" s="13">
        <v>1</v>
      </c>
      <c r="O64" s="13">
        <v>1</v>
      </c>
      <c r="P64" s="13">
        <v>1</v>
      </c>
      <c r="Q64" s="13">
        <v>2</v>
      </c>
      <c r="R64" s="13"/>
      <c r="S64" s="35"/>
      <c r="V64" s="31"/>
      <c r="AA64" s="31"/>
    </row>
    <row r="65" ht="15.75" customHeight="1" spans="2:27">
      <c r="B65" s="12" t="s">
        <v>41</v>
      </c>
      <c r="C65" s="13" t="s">
        <v>42</v>
      </c>
      <c r="D65" s="13" t="s">
        <v>31</v>
      </c>
      <c r="E65" s="13">
        <v>10</v>
      </c>
      <c r="F65" s="13"/>
      <c r="G65" s="13">
        <v>1</v>
      </c>
      <c r="H65" s="13">
        <v>2</v>
      </c>
      <c r="I65" s="13">
        <v>2</v>
      </c>
      <c r="J65" s="13"/>
      <c r="K65" s="13"/>
      <c r="L65" s="13">
        <v>2</v>
      </c>
      <c r="M65" s="13"/>
      <c r="N65" s="13">
        <v>1</v>
      </c>
      <c r="O65" s="13"/>
      <c r="P65" s="13"/>
      <c r="Q65" s="13">
        <v>2</v>
      </c>
      <c r="R65" s="13"/>
      <c r="S65" s="35"/>
      <c r="V65" s="30"/>
      <c r="AA65" s="30"/>
    </row>
    <row r="66" ht="15.75" customHeight="1" spans="2:19">
      <c r="B66" s="15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36"/>
    </row>
    <row r="67" ht="15.75" customHeight="1" spans="2:19">
      <c r="B67" s="17" t="s">
        <v>32</v>
      </c>
      <c r="C67" s="18"/>
      <c r="D67" s="19"/>
      <c r="E67" s="19">
        <f>SUM(E62:E66)</f>
        <v>49</v>
      </c>
      <c r="F67" s="19">
        <f t="shared" ref="F67:S67" si="1">E67-SUM(F62:F66)</f>
        <v>47</v>
      </c>
      <c r="G67" s="19">
        <f t="shared" si="1"/>
        <v>41</v>
      </c>
      <c r="H67" s="19">
        <f t="shared" si="1"/>
        <v>29</v>
      </c>
      <c r="I67" s="19">
        <f t="shared" si="1"/>
        <v>26</v>
      </c>
      <c r="J67" s="19">
        <f t="shared" si="1"/>
        <v>24</v>
      </c>
      <c r="K67" s="19">
        <f t="shared" si="1"/>
        <v>20</v>
      </c>
      <c r="L67" s="19">
        <f t="shared" si="1"/>
        <v>18</v>
      </c>
      <c r="M67" s="19">
        <f t="shared" si="1"/>
        <v>16</v>
      </c>
      <c r="N67" s="19">
        <f t="shared" si="1"/>
        <v>11</v>
      </c>
      <c r="O67" s="19">
        <f t="shared" si="1"/>
        <v>9</v>
      </c>
      <c r="P67" s="19">
        <f t="shared" si="1"/>
        <v>8</v>
      </c>
      <c r="Q67" s="19">
        <f t="shared" si="1"/>
        <v>4</v>
      </c>
      <c r="R67" s="19">
        <f t="shared" si="1"/>
        <v>4</v>
      </c>
      <c r="S67" s="37">
        <f t="shared" si="1"/>
        <v>0</v>
      </c>
    </row>
    <row r="68" ht="15.75" customHeight="1" spans="2:19">
      <c r="B68" s="20" t="s">
        <v>33</v>
      </c>
      <c r="C68" s="21"/>
      <c r="D68" s="22"/>
      <c r="E68" s="22">
        <f>SUM(E62:E66)</f>
        <v>49</v>
      </c>
      <c r="F68" s="22">
        <f>$E$68-($E$68/14*1)</f>
        <v>45.5</v>
      </c>
      <c r="G68" s="22">
        <f>$E$68-($E$68/14*2)</f>
        <v>42</v>
      </c>
      <c r="H68" s="22">
        <f>$E$68-($E$68/14*3)</f>
        <v>38.5</v>
      </c>
      <c r="I68" s="22">
        <f>$E$68-($E$68/14*4)</f>
        <v>35</v>
      </c>
      <c r="J68" s="22">
        <f>$E$68-($E$68/14*5)</f>
        <v>31.5</v>
      </c>
      <c r="K68" s="22">
        <f>$E$68-($E$68/14*6)</f>
        <v>28</v>
      </c>
      <c r="L68" s="22">
        <f>$E$68-($E$68/14*7)</f>
        <v>24.5</v>
      </c>
      <c r="M68" s="22">
        <f>$E$68-($E$68/14*8)</f>
        <v>21</v>
      </c>
      <c r="N68" s="22">
        <f>$E$68-($E$68/14*9)</f>
        <v>17.5</v>
      </c>
      <c r="O68" s="22">
        <f>$E$68-($E$68/14*10)</f>
        <v>14</v>
      </c>
      <c r="P68" s="22">
        <f>$E$68-($E$68/14*11)</f>
        <v>10.5</v>
      </c>
      <c r="Q68" s="22">
        <f>$E$68-($E$68/14*12)</f>
        <v>7</v>
      </c>
      <c r="R68" s="22">
        <f>$E$68-($E$68/14*13)</f>
        <v>3.5</v>
      </c>
      <c r="S68" s="22">
        <f>$E$68-($E$68/14*14)</f>
        <v>0</v>
      </c>
    </row>
    <row r="69" ht="15.75" customHeight="1"/>
    <row r="70" ht="15.75" customHeight="1" spans="12:27">
      <c r="L70" s="29"/>
      <c r="Q70" s="29"/>
      <c r="V70" s="29"/>
      <c r="AA70" s="29"/>
    </row>
    <row r="71" ht="15.75" customHeight="1" spans="12:27">
      <c r="L71" s="30"/>
      <c r="Q71" s="30"/>
      <c r="V71" s="30"/>
      <c r="AA71" s="30"/>
    </row>
    <row r="72" ht="15.75" customHeight="1" spans="12:27">
      <c r="L72" s="30"/>
      <c r="Q72" s="30"/>
      <c r="V72" s="30"/>
      <c r="AA72" s="30"/>
    </row>
    <row r="73" ht="15.75" customHeight="1" spans="12:27">
      <c r="L73" s="30"/>
      <c r="Q73" s="30"/>
      <c r="V73" s="30"/>
      <c r="AA73" s="30"/>
    </row>
    <row r="74" ht="15.75" customHeight="1" spans="12:27">
      <c r="L74" s="30"/>
      <c r="Q74" s="30"/>
      <c r="V74" s="30"/>
      <c r="AA74" s="30"/>
    </row>
    <row r="75" ht="15.75" customHeight="1" spans="12:27">
      <c r="L75" s="30"/>
      <c r="Q75" s="30"/>
      <c r="V75" s="30"/>
      <c r="AA75" s="30"/>
    </row>
    <row r="76" ht="15.75" customHeight="1" spans="12:27">
      <c r="L76" s="30"/>
      <c r="Q76" s="30"/>
      <c r="V76" s="30"/>
      <c r="AA76" s="30"/>
    </row>
    <row r="77" ht="15.75" customHeight="1" spans="12:27">
      <c r="L77" s="31"/>
      <c r="Q77" s="31"/>
      <c r="V77" s="44"/>
      <c r="AA77" s="31"/>
    </row>
    <row r="78" ht="15.75" customHeight="1" spans="12:27">
      <c r="L78" s="30"/>
      <c r="Q78" s="30"/>
      <c r="V78" s="30"/>
      <c r="AA78" s="30"/>
    </row>
    <row r="79" ht="15.75" customHeight="1" spans="12:27">
      <c r="L79" s="30"/>
      <c r="Q79" s="30"/>
      <c r="V79" s="30"/>
      <c r="AA79" s="30"/>
    </row>
    <row r="80" ht="15.75" customHeight="1" spans="12:27">
      <c r="L80" s="30"/>
      <c r="Q80" s="30"/>
      <c r="V80" s="30"/>
      <c r="AA80" s="30"/>
    </row>
    <row r="81" ht="15.75" customHeight="1" spans="12:27">
      <c r="L81" s="30"/>
      <c r="Q81" s="31"/>
      <c r="V81" s="44"/>
      <c r="AA81" s="31"/>
    </row>
    <row r="82" ht="15.75" customHeight="1" spans="12:27">
      <c r="L82" s="44"/>
      <c r="Q82" s="30"/>
      <c r="V82" s="30"/>
      <c r="AA82" s="30"/>
    </row>
    <row r="83" ht="15.75" customHeight="1" spans="17:27">
      <c r="Q83" s="30"/>
      <c r="V83" s="30"/>
      <c r="AA83" s="30"/>
    </row>
    <row r="84" ht="15.75" customHeight="1" spans="12:27">
      <c r="L84" s="30"/>
      <c r="Q84" s="30"/>
      <c r="V84" s="30"/>
      <c r="AA84" s="30"/>
    </row>
    <row r="85" ht="15.75" customHeight="1" spans="12:27">
      <c r="L85" s="30"/>
      <c r="Q85" s="30"/>
      <c r="V85" s="30"/>
      <c r="AA85" s="30"/>
    </row>
    <row r="86" ht="15.75" customHeight="1" spans="12:27">
      <c r="L86" s="30"/>
      <c r="Q86" s="30"/>
      <c r="V86" s="30"/>
      <c r="AA86" s="30"/>
    </row>
    <row r="87" ht="15.75" customHeight="1" spans="12:27">
      <c r="L87" s="30"/>
      <c r="Q87" s="30"/>
      <c r="V87" s="44"/>
      <c r="AA87" s="31"/>
    </row>
    <row r="88" ht="15.75" customHeight="1" spans="12:27">
      <c r="L88" s="31"/>
      <c r="Q88" s="31"/>
      <c r="V88" s="30"/>
      <c r="AA88" s="30"/>
    </row>
    <row r="89" ht="15.75" customHeight="1" spans="12:27">
      <c r="L89" s="30"/>
      <c r="Q89" s="30"/>
      <c r="V89" s="30"/>
      <c r="AA89" s="30"/>
    </row>
    <row r="90" ht="15.75" customHeight="1" spans="12:27">
      <c r="L90" s="30"/>
      <c r="Q90" s="30"/>
      <c r="V90" s="30"/>
      <c r="AA90" s="30"/>
    </row>
    <row r="91" ht="15.75" customHeight="1"/>
    <row r="92" ht="15.75" customHeight="1" spans="7:7">
      <c r="G92" s="43"/>
    </row>
    <row r="93" ht="15.75" customHeight="1"/>
    <row r="94" ht="15.75" customHeight="1"/>
    <row r="95" ht="15.75" customHeight="1"/>
    <row r="96" ht="33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 spans="12:30">
      <c r="L110" s="45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</row>
    <row r="111" ht="15.75" customHeight="1" spans="12:30"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</row>
    <row r="112" ht="15.75" customHeight="1"/>
    <row r="113" ht="15.75" customHeight="1"/>
    <row r="114" ht="15.75" customHeight="1" spans="12:27">
      <c r="L114" s="29"/>
      <c r="Q114" s="29"/>
      <c r="V114" s="29"/>
      <c r="AA114" s="29"/>
    </row>
    <row r="115" ht="15.75" customHeight="1" spans="12:27">
      <c r="L115" s="30"/>
      <c r="Q115" s="30"/>
      <c r="V115" s="30"/>
      <c r="AA115" s="30"/>
    </row>
    <row r="116" ht="15.75" customHeight="1" spans="12:27">
      <c r="L116" s="30"/>
      <c r="Q116" s="30"/>
      <c r="V116" s="30"/>
      <c r="AA116" s="30"/>
    </row>
    <row r="117" ht="15.75" customHeight="1" spans="12:27">
      <c r="L117" s="30"/>
      <c r="Q117" s="30"/>
      <c r="V117" s="30"/>
      <c r="AA117" s="30"/>
    </row>
    <row r="118" ht="15.75" customHeight="1" spans="12:27">
      <c r="L118" s="30"/>
      <c r="Q118" s="30"/>
      <c r="V118" s="30"/>
      <c r="AA118" s="30"/>
    </row>
    <row r="119" ht="35" customHeight="1" spans="2:27">
      <c r="B119" s="1" t="s">
        <v>43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32"/>
      <c r="V119" s="30"/>
      <c r="AA119" s="30"/>
    </row>
    <row r="120" ht="15.75" customHeight="1" spans="2:27">
      <c r="B120" s="3"/>
      <c r="S120" s="33"/>
      <c r="V120" s="30"/>
      <c r="AA120" s="30"/>
    </row>
    <row r="121" ht="15.75" customHeight="1" spans="2:27">
      <c r="B121" s="4" t="s">
        <v>1</v>
      </c>
      <c r="C121" s="5" t="s">
        <v>2</v>
      </c>
      <c r="D121" s="6" t="s">
        <v>3</v>
      </c>
      <c r="E121" s="23" t="s">
        <v>4</v>
      </c>
      <c r="F121" s="24">
        <v>44647</v>
      </c>
      <c r="G121" s="24">
        <v>44648</v>
      </c>
      <c r="H121" s="24">
        <v>44649</v>
      </c>
      <c r="I121" s="24">
        <v>44650</v>
      </c>
      <c r="J121" s="24">
        <v>44651</v>
      </c>
      <c r="K121" s="24">
        <v>44652</v>
      </c>
      <c r="L121" s="24">
        <v>44653</v>
      </c>
      <c r="M121" s="24">
        <v>44654</v>
      </c>
      <c r="N121" s="24">
        <v>44655</v>
      </c>
      <c r="O121" s="24">
        <v>44656</v>
      </c>
      <c r="P121" s="24">
        <v>44657</v>
      </c>
      <c r="Q121" s="24">
        <v>44658</v>
      </c>
      <c r="R121" s="24">
        <v>44659</v>
      </c>
      <c r="S121" s="24">
        <v>44660</v>
      </c>
      <c r="V121" s="31"/>
      <c r="AA121" s="31"/>
    </row>
    <row r="122" ht="15.75" customHeight="1" spans="2:27">
      <c r="B122" s="7"/>
      <c r="C122" s="8"/>
      <c r="D122" s="9"/>
      <c r="E122" s="25" t="s">
        <v>5</v>
      </c>
      <c r="F122" s="26" t="s">
        <v>6</v>
      </c>
      <c r="G122" s="26" t="s">
        <v>7</v>
      </c>
      <c r="H122" s="26" t="s">
        <v>8</v>
      </c>
      <c r="I122" s="26" t="s">
        <v>9</v>
      </c>
      <c r="J122" s="26" t="s">
        <v>10</v>
      </c>
      <c r="K122" s="26" t="s">
        <v>11</v>
      </c>
      <c r="L122" s="26" t="s">
        <v>12</v>
      </c>
      <c r="M122" s="26" t="s">
        <v>13</v>
      </c>
      <c r="N122" s="26" t="s">
        <v>14</v>
      </c>
      <c r="O122" s="26" t="s">
        <v>15</v>
      </c>
      <c r="P122" s="26" t="s">
        <v>16</v>
      </c>
      <c r="Q122" s="26" t="s">
        <v>17</v>
      </c>
      <c r="R122" s="26" t="s">
        <v>18</v>
      </c>
      <c r="S122" s="26" t="s">
        <v>19</v>
      </c>
      <c r="V122" s="30"/>
      <c r="AA122" s="30"/>
    </row>
    <row r="123" ht="15.75" customHeight="1" spans="2:27">
      <c r="B123" s="10" t="s">
        <v>44</v>
      </c>
      <c r="C123" s="11" t="s">
        <v>45</v>
      </c>
      <c r="D123" s="11" t="s">
        <v>22</v>
      </c>
      <c r="E123" s="11">
        <v>14</v>
      </c>
      <c r="F123" s="11">
        <v>1</v>
      </c>
      <c r="G123" s="11">
        <v>1</v>
      </c>
      <c r="H123" s="11">
        <v>2</v>
      </c>
      <c r="I123" s="11"/>
      <c r="J123" s="11">
        <v>1</v>
      </c>
      <c r="K123" s="11">
        <v>3</v>
      </c>
      <c r="L123" s="11"/>
      <c r="M123" s="11">
        <v>3</v>
      </c>
      <c r="N123" s="11"/>
      <c r="O123" s="11">
        <v>1</v>
      </c>
      <c r="P123" s="11"/>
      <c r="Q123" s="11"/>
      <c r="R123" s="11">
        <v>1</v>
      </c>
      <c r="S123" s="34"/>
      <c r="V123" s="30"/>
      <c r="AA123" s="30"/>
    </row>
    <row r="124" ht="15.75" customHeight="1" spans="2:27">
      <c r="B124" s="40" t="s">
        <v>46</v>
      </c>
      <c r="C124" s="41" t="s">
        <v>47</v>
      </c>
      <c r="D124" s="13" t="s">
        <v>25</v>
      </c>
      <c r="E124" s="13">
        <v>14</v>
      </c>
      <c r="F124" s="13">
        <v>2</v>
      </c>
      <c r="G124" s="13"/>
      <c r="H124" s="13">
        <v>3</v>
      </c>
      <c r="I124" s="13">
        <v>3</v>
      </c>
      <c r="J124" s="13"/>
      <c r="K124" s="13"/>
      <c r="L124" s="13">
        <v>2</v>
      </c>
      <c r="M124" s="13">
        <v>1</v>
      </c>
      <c r="N124" s="13"/>
      <c r="O124" s="13">
        <v>1</v>
      </c>
      <c r="P124" s="13"/>
      <c r="Q124" s="13">
        <v>1</v>
      </c>
      <c r="R124" s="13"/>
      <c r="S124" s="35">
        <v>2</v>
      </c>
      <c r="V124" s="30"/>
      <c r="AA124" s="30"/>
    </row>
    <row r="125" ht="15.75" customHeight="1" spans="2:27">
      <c r="B125" s="12" t="s">
        <v>48</v>
      </c>
      <c r="C125" s="13" t="s">
        <v>49</v>
      </c>
      <c r="D125" s="13" t="s">
        <v>28</v>
      </c>
      <c r="E125" s="13">
        <v>14</v>
      </c>
      <c r="F125" s="13"/>
      <c r="G125" s="13">
        <v>3</v>
      </c>
      <c r="H125" s="13"/>
      <c r="I125" s="13">
        <v>3</v>
      </c>
      <c r="J125" s="13"/>
      <c r="K125" s="13">
        <v>1</v>
      </c>
      <c r="L125" s="13"/>
      <c r="M125" s="13">
        <v>2</v>
      </c>
      <c r="N125" s="13"/>
      <c r="O125" s="13"/>
      <c r="P125" s="13">
        <v>1</v>
      </c>
      <c r="Q125" s="13">
        <v>2</v>
      </c>
      <c r="R125" s="13">
        <v>2</v>
      </c>
      <c r="S125" s="35"/>
      <c r="V125" s="30"/>
      <c r="AA125" s="30"/>
    </row>
    <row r="126" ht="15.75" customHeight="1" spans="2:27">
      <c r="B126" s="42" t="s">
        <v>50</v>
      </c>
      <c r="C126" s="13" t="s">
        <v>51</v>
      </c>
      <c r="D126" s="13" t="s">
        <v>31</v>
      </c>
      <c r="E126" s="13">
        <v>14</v>
      </c>
      <c r="F126" s="13">
        <v>2</v>
      </c>
      <c r="G126" s="13">
        <v>1</v>
      </c>
      <c r="H126" s="13"/>
      <c r="I126" s="13">
        <v>2</v>
      </c>
      <c r="J126" s="13">
        <v>3</v>
      </c>
      <c r="K126" s="13"/>
      <c r="L126" s="13"/>
      <c r="M126" s="13">
        <v>1</v>
      </c>
      <c r="N126" s="13"/>
      <c r="O126" s="13">
        <v>2</v>
      </c>
      <c r="P126" s="13">
        <v>1</v>
      </c>
      <c r="Q126" s="13"/>
      <c r="R126" s="13">
        <v>2</v>
      </c>
      <c r="S126" s="35"/>
      <c r="V126" s="31"/>
      <c r="AA126" s="31"/>
    </row>
    <row r="127" ht="15.75" customHeight="1" spans="2:27">
      <c r="B127" s="15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36"/>
      <c r="V127" s="30"/>
      <c r="AA127" s="30"/>
    </row>
    <row r="128" ht="15.75" customHeight="1" spans="2:27">
      <c r="B128" s="17" t="s">
        <v>32</v>
      </c>
      <c r="C128" s="18"/>
      <c r="D128" s="19"/>
      <c r="E128" s="19">
        <f>SUM(E123:E127)</f>
        <v>56</v>
      </c>
      <c r="F128" s="19">
        <f t="shared" ref="F128:S128" si="2">E128-SUM(F123:F127)</f>
        <v>51</v>
      </c>
      <c r="G128" s="19">
        <f t="shared" si="2"/>
        <v>46</v>
      </c>
      <c r="H128" s="19">
        <f t="shared" si="2"/>
        <v>41</v>
      </c>
      <c r="I128" s="19">
        <f t="shared" si="2"/>
        <v>33</v>
      </c>
      <c r="J128" s="19">
        <f t="shared" si="2"/>
        <v>29</v>
      </c>
      <c r="K128" s="19">
        <f t="shared" si="2"/>
        <v>25</v>
      </c>
      <c r="L128" s="19">
        <f t="shared" si="2"/>
        <v>23</v>
      </c>
      <c r="M128" s="19">
        <f t="shared" si="2"/>
        <v>16</v>
      </c>
      <c r="N128" s="19">
        <f t="shared" si="2"/>
        <v>16</v>
      </c>
      <c r="O128" s="19">
        <f t="shared" si="2"/>
        <v>12</v>
      </c>
      <c r="P128" s="19">
        <f t="shared" si="2"/>
        <v>10</v>
      </c>
      <c r="Q128" s="19">
        <f t="shared" si="2"/>
        <v>7</v>
      </c>
      <c r="R128" s="19">
        <f t="shared" si="2"/>
        <v>2</v>
      </c>
      <c r="S128" s="37">
        <f t="shared" si="2"/>
        <v>0</v>
      </c>
      <c r="V128" s="30"/>
      <c r="AA128" s="30"/>
    </row>
    <row r="129" ht="15.75" customHeight="1" spans="2:27">
      <c r="B129" s="20" t="s">
        <v>33</v>
      </c>
      <c r="C129" s="21"/>
      <c r="D129" s="22"/>
      <c r="E129" s="22">
        <f>SUM(E123:E127)</f>
        <v>56</v>
      </c>
      <c r="F129" s="22">
        <f>$E$129-($E$129/14*1)</f>
        <v>52</v>
      </c>
      <c r="G129" s="22">
        <f>$E$129-($E$129/14*2)</f>
        <v>48</v>
      </c>
      <c r="H129" s="22">
        <f>$E$129-($E$129/14*3)</f>
        <v>44</v>
      </c>
      <c r="I129" s="22">
        <f>$E$129-($E$129/14*4)</f>
        <v>40</v>
      </c>
      <c r="J129" s="22">
        <f>$E$129-($E$129/14*5)</f>
        <v>36</v>
      </c>
      <c r="K129" s="22">
        <f>$E$129-($E$129/14*6)</f>
        <v>32</v>
      </c>
      <c r="L129" s="22">
        <f>$E$129-($E$129/14*7)</f>
        <v>28</v>
      </c>
      <c r="M129" s="22">
        <f>$E$129-($E$129/14*8)</f>
        <v>24</v>
      </c>
      <c r="N129" s="22">
        <f>$E$129-($E$129/14*9)</f>
        <v>20</v>
      </c>
      <c r="O129" s="22">
        <f>$E$129-($E$129/14*10)</f>
        <v>16</v>
      </c>
      <c r="P129" s="22">
        <f>$E$129-($E$129/14*11)</f>
        <v>12</v>
      </c>
      <c r="Q129" s="22">
        <f>$E$129-($E$129/14*12)</f>
        <v>8</v>
      </c>
      <c r="R129" s="22">
        <f>$E$129-($E$129/14*13)</f>
        <v>4</v>
      </c>
      <c r="S129" s="38">
        <f>$E$129-($E$129/14*14)</f>
        <v>0</v>
      </c>
      <c r="V129" s="30"/>
      <c r="AA129" s="30"/>
    </row>
    <row r="130" ht="15.75" customHeight="1" spans="12:27">
      <c r="L130" s="30"/>
      <c r="Q130" s="30"/>
      <c r="V130" s="30"/>
      <c r="AA130" s="30"/>
    </row>
    <row r="131" ht="15.75" customHeight="1" spans="12:27">
      <c r="L131" s="31"/>
      <c r="Q131" s="31"/>
      <c r="V131" s="31"/>
      <c r="AA131" s="31"/>
    </row>
    <row r="132" ht="15.75" customHeight="1" spans="17:27">
      <c r="Q132" s="30"/>
      <c r="V132" s="30"/>
      <c r="AA132" s="30"/>
    </row>
    <row r="133" ht="15.75" customHeight="1" spans="12:27">
      <c r="L133" s="30"/>
      <c r="Q133" s="30"/>
      <c r="V133" s="30"/>
      <c r="AA133" s="30"/>
    </row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 spans="12:27">
      <c r="L139" s="29"/>
      <c r="Q139" s="29"/>
      <c r="V139" s="29"/>
      <c r="AA139" s="29"/>
    </row>
    <row r="140" ht="15.75" customHeight="1" spans="12:27">
      <c r="L140" s="30"/>
      <c r="Q140" s="30"/>
      <c r="V140" s="30"/>
      <c r="AA140" s="30"/>
    </row>
    <row r="141" ht="15.75" customHeight="1" spans="12:27">
      <c r="L141" s="30"/>
      <c r="Q141" s="30"/>
      <c r="V141" s="30"/>
      <c r="AA141" s="30"/>
    </row>
    <row r="142" ht="15.75" customHeight="1" spans="12:27">
      <c r="L142" s="30"/>
      <c r="Q142" s="30"/>
      <c r="V142" s="30"/>
      <c r="AA142" s="30"/>
    </row>
    <row r="143" ht="15.75" customHeight="1" spans="12:27">
      <c r="L143" s="30"/>
      <c r="Q143" s="30"/>
      <c r="V143" s="30"/>
      <c r="AA143" s="30"/>
    </row>
    <row r="144" ht="15.75" customHeight="1" spans="12:27">
      <c r="L144" s="30"/>
      <c r="Q144" s="30"/>
      <c r="V144" s="30"/>
      <c r="AA144" s="30"/>
    </row>
    <row r="145" ht="15.75" customHeight="1" spans="12:27">
      <c r="L145" s="30"/>
      <c r="Q145" s="30"/>
      <c r="V145" s="30"/>
      <c r="AA145" s="30"/>
    </row>
    <row r="146" ht="15.75" customHeight="1" spans="12:27">
      <c r="L146" s="31"/>
      <c r="Q146" s="31"/>
      <c r="V146" s="30"/>
      <c r="AA146" s="30"/>
    </row>
    <row r="147" ht="15.75" customHeight="1" spans="17:27">
      <c r="Q147" s="30"/>
      <c r="V147" s="31"/>
      <c r="AA147" s="31"/>
    </row>
    <row r="148" ht="15.75" customHeight="1" spans="12:27">
      <c r="L148" s="30"/>
      <c r="Q148" s="30"/>
      <c r="V148" s="30"/>
      <c r="AA148" s="30"/>
    </row>
    <row r="149" ht="15.75" customHeight="1" spans="12:27">
      <c r="L149" s="30"/>
      <c r="Q149" s="30"/>
      <c r="V149" s="30"/>
      <c r="AA149" s="30"/>
    </row>
    <row r="150" ht="15.75" customHeight="1" spans="12:27">
      <c r="L150" s="30"/>
      <c r="Q150" s="30"/>
      <c r="V150" s="30"/>
      <c r="AA150" s="30"/>
    </row>
    <row r="151" ht="15.75" customHeight="1" spans="12:27">
      <c r="L151" s="31"/>
      <c r="Q151" s="31"/>
      <c r="V151" s="31"/>
      <c r="AA151" s="31"/>
    </row>
    <row r="152" ht="15.75" customHeight="1" spans="17:27">
      <c r="Q152" s="30"/>
      <c r="V152" s="30"/>
      <c r="AA152" s="30"/>
    </row>
    <row r="153" ht="15.75" customHeight="1" spans="12:27">
      <c r="L153" s="30"/>
      <c r="Q153" s="30"/>
      <c r="V153" s="30"/>
      <c r="AA153" s="30"/>
    </row>
    <row r="154" ht="15.75" customHeight="1" spans="12:27">
      <c r="L154" s="30"/>
      <c r="Q154" s="30"/>
      <c r="V154" s="30"/>
      <c r="AA154" s="30"/>
    </row>
    <row r="155" ht="15.75" customHeight="1" spans="12:27">
      <c r="L155" s="30"/>
      <c r="Q155" s="30"/>
      <c r="V155" s="30"/>
      <c r="AA155" s="30"/>
    </row>
    <row r="156" ht="15.75" customHeight="1" spans="12:27">
      <c r="L156" s="30"/>
      <c r="Q156" s="30"/>
      <c r="V156" s="30"/>
      <c r="AA156" s="30"/>
    </row>
    <row r="157" ht="15.75" customHeight="1" spans="12:27">
      <c r="L157" s="31"/>
      <c r="Q157" s="31"/>
      <c r="V157" s="31"/>
      <c r="AA157" s="31"/>
    </row>
    <row r="158" ht="15.75" customHeight="1" spans="12:27">
      <c r="L158" s="30"/>
      <c r="Q158" s="30"/>
      <c r="V158" s="30"/>
      <c r="AA158" s="30"/>
    </row>
    <row r="159" ht="15.75" customHeight="1" spans="12:27">
      <c r="L159" s="30"/>
      <c r="Q159" s="30"/>
      <c r="V159" s="30"/>
      <c r="AA159" s="30"/>
    </row>
    <row r="160" ht="15.75" customHeight="1"/>
    <row r="161" ht="15.75" customHeight="1"/>
    <row r="162" ht="15.75" customHeight="1"/>
    <row r="163" ht="15.75" customHeight="1"/>
    <row r="164" ht="15.75" customHeight="1" spans="12:27">
      <c r="L164" s="29"/>
      <c r="Q164" s="29"/>
      <c r="V164" s="29"/>
      <c r="AA164" s="29"/>
    </row>
    <row r="165" ht="15.75" customHeight="1" spans="12:27">
      <c r="L165" s="30"/>
      <c r="Q165" s="30"/>
      <c r="V165" s="30"/>
      <c r="AA165" s="30"/>
    </row>
    <row r="166" ht="15.75" customHeight="1" spans="12:27">
      <c r="L166" s="30"/>
      <c r="Q166" s="30"/>
      <c r="V166" s="30"/>
      <c r="AA166" s="30"/>
    </row>
    <row r="167" ht="15.75" customHeight="1" spans="12:27">
      <c r="L167" s="30"/>
      <c r="Q167" s="30"/>
      <c r="V167" s="30"/>
      <c r="AA167" s="30"/>
    </row>
    <row r="168" ht="15.75" customHeight="1" spans="12:27">
      <c r="L168" s="30"/>
      <c r="Q168" s="30"/>
      <c r="V168" s="30"/>
      <c r="AA168" s="30"/>
    </row>
    <row r="169" ht="15.75" customHeight="1" spans="12:27">
      <c r="L169" s="30"/>
      <c r="Q169" s="30"/>
      <c r="V169" s="30"/>
      <c r="AA169" s="30"/>
    </row>
    <row r="170" ht="15.75" customHeight="1" spans="12:27">
      <c r="L170" s="30"/>
      <c r="Q170" s="30"/>
      <c r="V170" s="30"/>
      <c r="AA170" s="30"/>
    </row>
    <row r="171" ht="15.75" customHeight="1" spans="12:27">
      <c r="L171" s="31"/>
      <c r="Q171" s="31"/>
      <c r="V171" s="31"/>
      <c r="AA171" s="31"/>
    </row>
    <row r="172" ht="15.75" customHeight="1" spans="12:27">
      <c r="L172" s="30"/>
      <c r="Q172" s="30"/>
      <c r="V172" s="30"/>
      <c r="AA172" s="30"/>
    </row>
    <row r="173" ht="15.75" customHeight="1" spans="12:27">
      <c r="L173" s="30"/>
      <c r="Q173" s="30"/>
      <c r="V173" s="30"/>
      <c r="AA173" s="30"/>
    </row>
    <row r="174" ht="15.75" customHeight="1" spans="12:27">
      <c r="L174" s="30"/>
      <c r="Q174" s="30"/>
      <c r="V174" s="30"/>
      <c r="AA174" s="30"/>
    </row>
    <row r="175" ht="15.75" customHeight="1" spans="12:27">
      <c r="L175" s="30"/>
      <c r="Q175" s="30"/>
      <c r="V175" s="30"/>
      <c r="AA175" s="30"/>
    </row>
    <row r="176" ht="15.75" customHeight="1" spans="12:27">
      <c r="L176" s="30"/>
      <c r="Q176" s="31"/>
      <c r="V176" s="31"/>
      <c r="AA176" s="31"/>
    </row>
    <row r="177" ht="35" customHeight="1" spans="2:27">
      <c r="B177" s="1" t="s">
        <v>52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32"/>
      <c r="V177" s="30"/>
      <c r="AA177" s="30"/>
    </row>
    <row r="178" ht="15.75" customHeight="1" spans="2:26">
      <c r="B178" s="3"/>
      <c r="S178" s="33"/>
      <c r="U178" s="30"/>
      <c r="Z178" s="30"/>
    </row>
    <row r="179" ht="15.75" customHeight="1" spans="2:27">
      <c r="B179" s="4" t="s">
        <v>1</v>
      </c>
      <c r="C179" s="5" t="s">
        <v>2</v>
      </c>
      <c r="D179" s="6" t="s">
        <v>3</v>
      </c>
      <c r="E179" s="23" t="s">
        <v>4</v>
      </c>
      <c r="F179" s="24">
        <v>44661</v>
      </c>
      <c r="G179" s="24">
        <v>44662</v>
      </c>
      <c r="H179" s="24">
        <v>44663</v>
      </c>
      <c r="I179" s="24">
        <v>44664</v>
      </c>
      <c r="J179" s="24">
        <v>44665</v>
      </c>
      <c r="K179" s="24">
        <v>44666</v>
      </c>
      <c r="L179" s="24">
        <v>44667</v>
      </c>
      <c r="M179" s="24">
        <v>44668</v>
      </c>
      <c r="N179" s="24">
        <v>44669</v>
      </c>
      <c r="O179" s="24">
        <v>44670</v>
      </c>
      <c r="P179" s="24">
        <v>44671</v>
      </c>
      <c r="Q179" s="24">
        <v>44672</v>
      </c>
      <c r="R179" s="24">
        <v>44673</v>
      </c>
      <c r="S179" s="24">
        <v>44674</v>
      </c>
      <c r="V179" s="30"/>
      <c r="AA179" s="30"/>
    </row>
    <row r="180" ht="15.75" customHeight="1" spans="2:27">
      <c r="B180" s="7"/>
      <c r="C180" s="8"/>
      <c r="D180" s="9"/>
      <c r="E180" s="25" t="s">
        <v>5</v>
      </c>
      <c r="F180" s="26" t="s">
        <v>6</v>
      </c>
      <c r="G180" s="26" t="s">
        <v>7</v>
      </c>
      <c r="H180" s="26" t="s">
        <v>8</v>
      </c>
      <c r="I180" s="26" t="s">
        <v>9</v>
      </c>
      <c r="J180" s="26" t="s">
        <v>10</v>
      </c>
      <c r="K180" s="26" t="s">
        <v>11</v>
      </c>
      <c r="L180" s="26" t="s">
        <v>12</v>
      </c>
      <c r="M180" s="26" t="s">
        <v>13</v>
      </c>
      <c r="N180" s="26" t="s">
        <v>14</v>
      </c>
      <c r="O180" s="26" t="s">
        <v>15</v>
      </c>
      <c r="P180" s="26" t="s">
        <v>16</v>
      </c>
      <c r="Q180" s="26" t="s">
        <v>17</v>
      </c>
      <c r="R180" s="26" t="s">
        <v>18</v>
      </c>
      <c r="S180" s="26" t="s">
        <v>19</v>
      </c>
      <c r="T180" s="56"/>
      <c r="V180" s="30"/>
      <c r="AA180" s="30"/>
    </row>
    <row r="181" ht="15.75" customHeight="1" spans="2:27">
      <c r="B181" s="47" t="s">
        <v>53</v>
      </c>
      <c r="C181" s="48" t="s">
        <v>54</v>
      </c>
      <c r="D181" s="11" t="s">
        <v>22</v>
      </c>
      <c r="E181" s="11">
        <v>14</v>
      </c>
      <c r="F181" s="13">
        <v>2</v>
      </c>
      <c r="G181" s="13">
        <v>1</v>
      </c>
      <c r="H181" s="13"/>
      <c r="I181" s="13">
        <v>2</v>
      </c>
      <c r="J181" s="13">
        <v>3</v>
      </c>
      <c r="K181" s="13"/>
      <c r="L181" s="13"/>
      <c r="M181" s="13">
        <v>1</v>
      </c>
      <c r="N181" s="13">
        <v>1</v>
      </c>
      <c r="O181" s="13">
        <v>1</v>
      </c>
      <c r="P181" s="13">
        <v>1</v>
      </c>
      <c r="Q181" s="13"/>
      <c r="R181" s="13">
        <v>1</v>
      </c>
      <c r="S181" s="34">
        <v>1</v>
      </c>
      <c r="T181" s="56"/>
      <c r="V181" s="31"/>
      <c r="AA181" s="31"/>
    </row>
    <row r="182" ht="15.75" customHeight="1" spans="2:27">
      <c r="B182" s="49" t="s">
        <v>55</v>
      </c>
      <c r="C182" s="50" t="s">
        <v>56</v>
      </c>
      <c r="D182" s="13" t="s">
        <v>25</v>
      </c>
      <c r="E182" s="13">
        <v>14</v>
      </c>
      <c r="F182" s="13">
        <v>3</v>
      </c>
      <c r="G182" s="13"/>
      <c r="H182" s="13">
        <v>3</v>
      </c>
      <c r="I182" s="13">
        <v>2</v>
      </c>
      <c r="J182" s="13"/>
      <c r="K182" s="13"/>
      <c r="L182" s="13">
        <v>1</v>
      </c>
      <c r="M182" s="13">
        <v>2</v>
      </c>
      <c r="N182" s="13"/>
      <c r="O182" s="13">
        <v>2</v>
      </c>
      <c r="P182" s="13"/>
      <c r="Q182" s="13">
        <v>1</v>
      </c>
      <c r="R182" s="13"/>
      <c r="S182" s="35"/>
      <c r="T182" s="56"/>
      <c r="V182" s="30"/>
      <c r="AA182" s="30"/>
    </row>
    <row r="183" ht="15.75" customHeight="1" spans="2:27">
      <c r="B183" s="12" t="s">
        <v>57</v>
      </c>
      <c r="C183" s="13" t="s">
        <v>58</v>
      </c>
      <c r="D183" s="13" t="s">
        <v>28</v>
      </c>
      <c r="E183" s="13">
        <v>10</v>
      </c>
      <c r="F183" s="13"/>
      <c r="G183" s="13">
        <v>3</v>
      </c>
      <c r="H183" s="13"/>
      <c r="I183" s="13">
        <v>3</v>
      </c>
      <c r="J183" s="13"/>
      <c r="K183" s="13">
        <v>1</v>
      </c>
      <c r="L183" s="13"/>
      <c r="M183" s="13">
        <v>2</v>
      </c>
      <c r="N183" s="13"/>
      <c r="O183" s="13"/>
      <c r="P183" s="13">
        <v>1</v>
      </c>
      <c r="Q183" s="13"/>
      <c r="R183" s="13"/>
      <c r="S183" s="35"/>
      <c r="T183" s="56"/>
      <c r="V183" s="30"/>
      <c r="AA183" s="30"/>
    </row>
    <row r="184" ht="15.75" customHeight="1" spans="2:27">
      <c r="B184" s="12" t="s">
        <v>59</v>
      </c>
      <c r="C184" s="13" t="s">
        <v>60</v>
      </c>
      <c r="D184" s="13" t="s">
        <v>31</v>
      </c>
      <c r="E184" s="13">
        <v>9</v>
      </c>
      <c r="F184" s="55"/>
      <c r="G184" s="55">
        <v>1</v>
      </c>
      <c r="H184" s="55"/>
      <c r="I184" s="55">
        <v>1</v>
      </c>
      <c r="J184" s="55">
        <v>3</v>
      </c>
      <c r="K184" s="55"/>
      <c r="L184" s="55"/>
      <c r="M184" s="55">
        <v>2</v>
      </c>
      <c r="N184" s="55"/>
      <c r="O184" s="55">
        <v>2</v>
      </c>
      <c r="P184" s="55"/>
      <c r="Q184" s="55"/>
      <c r="R184" s="55"/>
      <c r="S184" s="35"/>
      <c r="T184" s="56"/>
      <c r="V184" s="30"/>
      <c r="AA184" s="30"/>
    </row>
    <row r="185" ht="15.75" customHeight="1" spans="2:20">
      <c r="B185" s="15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36"/>
      <c r="T185" s="56"/>
    </row>
    <row r="186" ht="15.75" customHeight="1" spans="2:20">
      <c r="B186" s="17" t="s">
        <v>32</v>
      </c>
      <c r="C186" s="18"/>
      <c r="D186" s="19"/>
      <c r="E186" s="19">
        <f>SUM(E181:E185)</f>
        <v>47</v>
      </c>
      <c r="F186" s="19">
        <f t="shared" ref="F186:S186" si="3">E186-SUM(F181:F185)</f>
        <v>42</v>
      </c>
      <c r="G186" s="19">
        <f t="shared" si="3"/>
        <v>37</v>
      </c>
      <c r="H186" s="19">
        <f t="shared" si="3"/>
        <v>34</v>
      </c>
      <c r="I186" s="19">
        <f t="shared" si="3"/>
        <v>26</v>
      </c>
      <c r="J186" s="19">
        <f t="shared" si="3"/>
        <v>20</v>
      </c>
      <c r="K186" s="19">
        <f t="shared" si="3"/>
        <v>19</v>
      </c>
      <c r="L186" s="19">
        <f t="shared" si="3"/>
        <v>18</v>
      </c>
      <c r="M186" s="19">
        <f t="shared" si="3"/>
        <v>11</v>
      </c>
      <c r="N186" s="19">
        <f t="shared" si="3"/>
        <v>10</v>
      </c>
      <c r="O186" s="19">
        <f t="shared" si="3"/>
        <v>5</v>
      </c>
      <c r="P186" s="19">
        <f t="shared" si="3"/>
        <v>3</v>
      </c>
      <c r="Q186" s="19">
        <f t="shared" si="3"/>
        <v>2</v>
      </c>
      <c r="R186" s="19">
        <f t="shared" si="3"/>
        <v>1</v>
      </c>
      <c r="S186" s="37">
        <f t="shared" si="3"/>
        <v>0</v>
      </c>
      <c r="T186" s="56"/>
    </row>
    <row r="187" ht="15.75" customHeight="1" spans="2:20">
      <c r="B187" s="20" t="s">
        <v>33</v>
      </c>
      <c r="C187" s="21"/>
      <c r="D187" s="22"/>
      <c r="E187" s="22">
        <f>SUM(E181:E185)</f>
        <v>47</v>
      </c>
      <c r="F187" s="22">
        <f>$E$187-($E$187/14*1)</f>
        <v>43.6428571428571</v>
      </c>
      <c r="G187" s="22">
        <f>$E$187-($E$187/14*2)</f>
        <v>40.2857142857143</v>
      </c>
      <c r="H187" s="22">
        <f>$E$187-($E$187/14*3)</f>
        <v>36.9285714285714</v>
      </c>
      <c r="I187" s="22">
        <f>$E$187-($E$187/14*4)</f>
        <v>33.5714285714286</v>
      </c>
      <c r="J187" s="22">
        <f>$E$187-($E$187/14*5)</f>
        <v>30.2142857142857</v>
      </c>
      <c r="K187" s="22">
        <f>$E$187-($E$187/14*6)</f>
        <v>26.8571428571429</v>
      </c>
      <c r="L187" s="22">
        <f>$E$187-($E$187/14*7)</f>
        <v>23.5</v>
      </c>
      <c r="M187" s="22">
        <f>$E$187-($E$187/14*8)</f>
        <v>20.1428571428571</v>
      </c>
      <c r="N187" s="22">
        <f>$E$187-($E$187/14*9)</f>
        <v>16.7857142857143</v>
      </c>
      <c r="O187" s="22">
        <f>$E$187-($E$187/14*10)</f>
        <v>13.4285714285714</v>
      </c>
      <c r="P187" s="22">
        <f>$E$187-($E$187/14*11)</f>
        <v>10.0714285714286</v>
      </c>
      <c r="Q187" s="22">
        <f>$E$187-($E$187/14*12)</f>
        <v>6.71428571428572</v>
      </c>
      <c r="R187" s="22">
        <f>$E$187-($E$187/14*13)</f>
        <v>3.35714285714285</v>
      </c>
      <c r="S187" s="22">
        <f>$E$187-($E$187/14*14)</f>
        <v>0</v>
      </c>
      <c r="T187" s="56"/>
    </row>
    <row r="188" ht="15.75" customHeight="1" spans="2:20"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6"/>
    </row>
    <row r="189" ht="15.75" customHeight="1" spans="2:20"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6"/>
    </row>
    <row r="190" ht="34.5" customHeight="1" spans="2:20">
      <c r="B190" s="52"/>
      <c r="C190" s="53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6"/>
    </row>
    <row r="191" ht="15.75" customHeight="1" spans="2:20">
      <c r="B191" s="52"/>
      <c r="C191" s="53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6"/>
    </row>
    <row r="192" ht="15.75" customHeight="1" spans="2:19"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</row>
    <row r="193" ht="15.75" customHeight="1" spans="2:19"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</row>
    <row r="194" ht="15.75" customHeight="1" spans="2:19"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</row>
    <row r="195" ht="15.75" customHeight="1" spans="2:19"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</row>
    <row r="196" ht="15.75" customHeight="1" spans="2:19"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</row>
    <row r="197" ht="15.75" customHeight="1" spans="2:19"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</row>
    <row r="198" ht="15.75" customHeight="1" spans="2:19"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</row>
    <row r="199" ht="15.75" customHeight="1" spans="2:19"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</row>
    <row r="200" ht="15.75" customHeight="1" spans="2:19"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</row>
    <row r="201" ht="15.75" customHeight="1" spans="2:19"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</row>
    <row r="202" ht="15.75" customHeight="1" spans="2:19"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</row>
    <row r="203" ht="15.75" customHeight="1" spans="2:19"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</row>
    <row r="204" ht="15.75" customHeight="1" spans="2:30"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45"/>
      <c r="M204" s="53"/>
      <c r="N204" s="53"/>
      <c r="O204" s="53"/>
      <c r="P204" s="53"/>
      <c r="Q204" s="53"/>
      <c r="R204" s="53"/>
      <c r="S204" s="53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</row>
    <row r="205" ht="15.75" customHeight="1" spans="2:30"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3"/>
      <c r="M205" s="53"/>
      <c r="N205" s="53"/>
      <c r="O205" s="53"/>
      <c r="P205" s="53"/>
      <c r="Q205" s="53"/>
      <c r="R205" s="53"/>
      <c r="S205" s="53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</row>
    <row r="206" ht="15.75" customHeight="1" spans="2:19"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</row>
    <row r="207" ht="15.75" customHeight="1" spans="2:19"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</row>
    <row r="208" ht="15.75" customHeight="1" spans="2:27"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63"/>
      <c r="M208" s="54"/>
      <c r="N208" s="54"/>
      <c r="O208" s="54"/>
      <c r="P208" s="54"/>
      <c r="Q208" s="63"/>
      <c r="R208" s="54"/>
      <c r="S208" s="54"/>
      <c r="V208" s="29"/>
      <c r="AA208" s="29"/>
    </row>
    <row r="209" ht="15.75" customHeight="1" spans="2:27"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64"/>
      <c r="M209" s="54"/>
      <c r="N209" s="54"/>
      <c r="O209" s="54"/>
      <c r="P209" s="54"/>
      <c r="Q209" s="64"/>
      <c r="R209" s="54"/>
      <c r="S209" s="54"/>
      <c r="V209" s="30"/>
      <c r="AA209" s="30"/>
    </row>
    <row r="210" ht="15.75" customHeight="1" spans="2:27"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64"/>
      <c r="M210" s="54"/>
      <c r="N210" s="54"/>
      <c r="O210" s="54"/>
      <c r="P210" s="54"/>
      <c r="Q210" s="64"/>
      <c r="R210" s="54"/>
      <c r="S210" s="54"/>
      <c r="V210" s="30"/>
      <c r="AA210" s="30"/>
    </row>
    <row r="211" ht="15.75" customHeight="1" spans="2:27"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64"/>
      <c r="M211" s="54"/>
      <c r="N211" s="54"/>
      <c r="O211" s="54"/>
      <c r="P211" s="54"/>
      <c r="Q211" s="64"/>
      <c r="R211" s="54"/>
      <c r="S211" s="54"/>
      <c r="V211" s="30"/>
      <c r="AA211" s="30"/>
    </row>
    <row r="212" ht="15.75" customHeight="1" spans="2:27"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64"/>
      <c r="M212" s="54"/>
      <c r="N212" s="54"/>
      <c r="O212" s="54"/>
      <c r="P212" s="54"/>
      <c r="Q212" s="64"/>
      <c r="R212" s="54"/>
      <c r="S212" s="54"/>
      <c r="V212" s="30"/>
      <c r="AA212" s="30"/>
    </row>
    <row r="213" ht="15.75" customHeight="1" spans="2:27"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64"/>
      <c r="M213" s="54"/>
      <c r="N213" s="54"/>
      <c r="O213" s="54"/>
      <c r="P213" s="54"/>
      <c r="Q213" s="64"/>
      <c r="R213" s="54"/>
      <c r="S213" s="54"/>
      <c r="V213" s="30"/>
      <c r="AA213" s="30"/>
    </row>
    <row r="214" ht="15.75" customHeight="1" spans="2:27"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64"/>
      <c r="M214" s="54"/>
      <c r="N214" s="54"/>
      <c r="O214" s="54"/>
      <c r="P214" s="54"/>
      <c r="Q214" s="64"/>
      <c r="R214" s="54"/>
      <c r="S214" s="54"/>
      <c r="V214" s="30"/>
      <c r="AA214" s="30"/>
    </row>
    <row r="215" ht="15.75" customHeight="1" spans="2:27"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65"/>
      <c r="M215" s="54"/>
      <c r="N215" s="54"/>
      <c r="O215" s="54"/>
      <c r="P215" s="54"/>
      <c r="Q215" s="65"/>
      <c r="R215" s="54"/>
      <c r="S215" s="54"/>
      <c r="V215" s="31"/>
      <c r="AA215" s="31"/>
    </row>
    <row r="216" ht="15.75" customHeight="1" spans="2:27"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64"/>
      <c r="M216" s="54"/>
      <c r="N216" s="54"/>
      <c r="O216" s="54"/>
      <c r="P216" s="54"/>
      <c r="Q216" s="64"/>
      <c r="R216" s="54"/>
      <c r="S216" s="54"/>
      <c r="V216" s="30"/>
      <c r="AA216" s="30"/>
    </row>
    <row r="217" ht="15.75" customHeight="1" spans="2:27"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64"/>
      <c r="M217" s="54"/>
      <c r="N217" s="54"/>
      <c r="O217" s="54"/>
      <c r="P217" s="54"/>
      <c r="Q217" s="64"/>
      <c r="R217" s="54"/>
      <c r="S217" s="54"/>
      <c r="V217" s="30"/>
      <c r="AA217" s="30"/>
    </row>
    <row r="218" ht="15.75" customHeight="1" spans="2:27"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64"/>
      <c r="M218" s="54"/>
      <c r="N218" s="54"/>
      <c r="O218" s="54"/>
      <c r="P218" s="54"/>
      <c r="Q218" s="64"/>
      <c r="R218" s="54"/>
      <c r="S218" s="54"/>
      <c r="V218" s="30"/>
      <c r="AA218" s="30"/>
    </row>
    <row r="219" ht="15.75" customHeight="1" spans="2:27"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64"/>
      <c r="M219" s="54"/>
      <c r="N219" s="54"/>
      <c r="O219" s="54"/>
      <c r="P219" s="54"/>
      <c r="Q219" s="64"/>
      <c r="R219" s="54"/>
      <c r="S219" s="54"/>
      <c r="V219" s="30"/>
      <c r="AA219" s="30"/>
    </row>
    <row r="220" ht="15.75" customHeight="1" spans="2:27"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65"/>
      <c r="M220" s="54"/>
      <c r="N220" s="54"/>
      <c r="O220" s="54"/>
      <c r="P220" s="54"/>
      <c r="Q220" s="65"/>
      <c r="R220" s="54"/>
      <c r="S220" s="54"/>
      <c r="V220" s="31"/>
      <c r="AA220" s="31"/>
    </row>
    <row r="221" ht="15.75" customHeight="1" spans="2:27"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64"/>
      <c r="R221" s="54"/>
      <c r="S221" s="54"/>
      <c r="V221" s="30"/>
      <c r="AA221" s="30"/>
    </row>
    <row r="222" ht="30" customHeight="1" spans="2:27">
      <c r="B222" s="57" t="s">
        <v>61</v>
      </c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AA222" s="30"/>
    </row>
    <row r="223" ht="15.75" customHeight="1" spans="2:27">
      <c r="B223" s="3"/>
      <c r="S223" s="33"/>
      <c r="V223" s="30"/>
      <c r="AA223" s="30"/>
    </row>
    <row r="224" ht="15.75" customHeight="1" spans="2:27">
      <c r="B224" s="4" t="s">
        <v>1</v>
      </c>
      <c r="C224" s="5" t="s">
        <v>2</v>
      </c>
      <c r="D224" s="6" t="s">
        <v>3</v>
      </c>
      <c r="E224" s="23" t="s">
        <v>4</v>
      </c>
      <c r="F224" s="24">
        <v>44675</v>
      </c>
      <c r="G224" s="24">
        <v>44676</v>
      </c>
      <c r="H224" s="24">
        <v>44677</v>
      </c>
      <c r="I224" s="24">
        <v>44678</v>
      </c>
      <c r="J224" s="24">
        <v>44679</v>
      </c>
      <c r="K224" s="24">
        <v>44680</v>
      </c>
      <c r="L224" s="24">
        <v>44681</v>
      </c>
      <c r="M224" s="24">
        <v>44682</v>
      </c>
      <c r="N224" s="24">
        <v>44683</v>
      </c>
      <c r="O224" s="24">
        <v>44684</v>
      </c>
      <c r="P224" s="24">
        <v>44685</v>
      </c>
      <c r="Q224" s="24">
        <v>44686</v>
      </c>
      <c r="R224" s="24">
        <v>44687</v>
      </c>
      <c r="S224" s="24">
        <v>44688</v>
      </c>
      <c r="T224" s="24">
        <v>44689</v>
      </c>
      <c r="U224" s="24">
        <v>44690</v>
      </c>
      <c r="V224" s="24">
        <v>44691</v>
      </c>
      <c r="W224" s="24">
        <v>44692</v>
      </c>
      <c r="X224" s="24">
        <v>44693</v>
      </c>
      <c r="AA224" s="30"/>
    </row>
    <row r="225" ht="15.75" customHeight="1" spans="2:27">
      <c r="B225" s="7"/>
      <c r="C225" s="8"/>
      <c r="D225" s="9"/>
      <c r="E225" s="25" t="s">
        <v>5</v>
      </c>
      <c r="F225" s="26" t="s">
        <v>6</v>
      </c>
      <c r="G225" s="26" t="s">
        <v>7</v>
      </c>
      <c r="H225" s="26" t="s">
        <v>8</v>
      </c>
      <c r="I225" s="26" t="s">
        <v>9</v>
      </c>
      <c r="J225" s="26" t="s">
        <v>10</v>
      </c>
      <c r="K225" s="26" t="s">
        <v>11</v>
      </c>
      <c r="L225" s="26" t="s">
        <v>12</v>
      </c>
      <c r="M225" s="26" t="s">
        <v>13</v>
      </c>
      <c r="N225" s="26" t="s">
        <v>14</v>
      </c>
      <c r="O225" s="26" t="s">
        <v>15</v>
      </c>
      <c r="P225" s="26" t="s">
        <v>16</v>
      </c>
      <c r="Q225" s="26" t="s">
        <v>17</v>
      </c>
      <c r="R225" s="26" t="s">
        <v>18</v>
      </c>
      <c r="S225" s="26" t="s">
        <v>19</v>
      </c>
      <c r="T225" s="26" t="s">
        <v>62</v>
      </c>
      <c r="U225" s="26" t="s">
        <v>63</v>
      </c>
      <c r="V225" s="26" t="s">
        <v>64</v>
      </c>
      <c r="W225" s="26" t="s">
        <v>65</v>
      </c>
      <c r="X225" s="26" t="s">
        <v>66</v>
      </c>
      <c r="AA225" s="30"/>
    </row>
    <row r="226" ht="15.75" customHeight="1" spans="2:27">
      <c r="B226" s="47" t="s">
        <v>67</v>
      </c>
      <c r="C226" s="48" t="s">
        <v>68</v>
      </c>
      <c r="D226" s="11" t="s">
        <v>22</v>
      </c>
      <c r="E226" s="11">
        <v>16</v>
      </c>
      <c r="F226" s="13">
        <v>1</v>
      </c>
      <c r="G226" s="13">
        <v>1</v>
      </c>
      <c r="H226" s="13">
        <v>1</v>
      </c>
      <c r="I226" s="13">
        <v>1</v>
      </c>
      <c r="J226" s="13">
        <v>1</v>
      </c>
      <c r="K226" s="13">
        <v>1</v>
      </c>
      <c r="L226" s="13">
        <v>1</v>
      </c>
      <c r="M226" s="13">
        <v>2</v>
      </c>
      <c r="N226" s="13">
        <v>2</v>
      </c>
      <c r="O226" s="13"/>
      <c r="P226" s="13"/>
      <c r="Q226" s="13"/>
      <c r="R226" s="13"/>
      <c r="S226" s="34">
        <v>1</v>
      </c>
      <c r="T226" s="34">
        <v>1</v>
      </c>
      <c r="U226" s="34">
        <v>1</v>
      </c>
      <c r="V226" s="34">
        <v>2</v>
      </c>
      <c r="W226" s="34"/>
      <c r="X226" s="34"/>
      <c r="AA226" s="31"/>
    </row>
    <row r="227" ht="15.75" customHeight="1" spans="2:27">
      <c r="B227" s="49" t="s">
        <v>69</v>
      </c>
      <c r="C227" s="50" t="s">
        <v>70</v>
      </c>
      <c r="D227" s="13" t="s">
        <v>25</v>
      </c>
      <c r="E227" s="13">
        <v>15</v>
      </c>
      <c r="F227" s="13">
        <v>3</v>
      </c>
      <c r="G227" s="13"/>
      <c r="H227" s="13">
        <v>3</v>
      </c>
      <c r="I227" s="13"/>
      <c r="J227" s="13"/>
      <c r="K227" s="13"/>
      <c r="L227" s="13">
        <v>1</v>
      </c>
      <c r="M227" s="13">
        <v>2</v>
      </c>
      <c r="N227" s="13"/>
      <c r="O227" s="13">
        <v>2</v>
      </c>
      <c r="P227" s="13"/>
      <c r="Q227" s="13">
        <v>1</v>
      </c>
      <c r="R227" s="13"/>
      <c r="S227" s="35"/>
      <c r="T227" s="35">
        <v>1</v>
      </c>
      <c r="U227" s="35">
        <v>1</v>
      </c>
      <c r="V227" s="35">
        <v>1</v>
      </c>
      <c r="W227" s="35"/>
      <c r="X227" s="35"/>
      <c r="AA227" s="30"/>
    </row>
    <row r="228" ht="15.75" customHeight="1" spans="2:27">
      <c r="B228" s="59" t="s">
        <v>71</v>
      </c>
      <c r="C228" s="13" t="s">
        <v>72</v>
      </c>
      <c r="D228" s="13" t="s">
        <v>28</v>
      </c>
      <c r="E228" s="13">
        <v>15</v>
      </c>
      <c r="F228" s="13"/>
      <c r="G228" s="13">
        <v>1</v>
      </c>
      <c r="H228" s="13"/>
      <c r="I228" s="13">
        <v>2</v>
      </c>
      <c r="J228" s="13"/>
      <c r="K228" s="13">
        <v>3</v>
      </c>
      <c r="L228" s="13"/>
      <c r="M228" s="13">
        <v>1</v>
      </c>
      <c r="N228" s="13"/>
      <c r="O228" s="13"/>
      <c r="P228" s="13">
        <v>2</v>
      </c>
      <c r="Q228" s="13">
        <v>2</v>
      </c>
      <c r="R228" s="13"/>
      <c r="S228" s="35">
        <v>1</v>
      </c>
      <c r="T228" s="35">
        <v>1</v>
      </c>
      <c r="U228" s="35">
        <v>1</v>
      </c>
      <c r="V228" s="35">
        <v>1</v>
      </c>
      <c r="W228" s="35"/>
      <c r="X228" s="35"/>
      <c r="AA228" s="30"/>
    </row>
    <row r="229" ht="15.75" customHeight="1" spans="2:24">
      <c r="B229" s="12" t="s">
        <v>69</v>
      </c>
      <c r="C229" s="13" t="s">
        <v>73</v>
      </c>
      <c r="D229" s="13" t="s">
        <v>31</v>
      </c>
      <c r="E229" s="13">
        <v>15</v>
      </c>
      <c r="F229" s="55"/>
      <c r="G229" s="55">
        <v>1</v>
      </c>
      <c r="H229" s="55">
        <v>1</v>
      </c>
      <c r="I229" s="55">
        <v>1</v>
      </c>
      <c r="J229" s="55">
        <v>3</v>
      </c>
      <c r="K229" s="55"/>
      <c r="L229" s="55">
        <v>1</v>
      </c>
      <c r="M229" s="55">
        <v>2</v>
      </c>
      <c r="N229" s="55"/>
      <c r="O229" s="55">
        <v>2</v>
      </c>
      <c r="P229" s="55"/>
      <c r="Q229" s="55">
        <v>2</v>
      </c>
      <c r="R229" s="55">
        <v>1</v>
      </c>
      <c r="S229" s="35"/>
      <c r="T229" s="35">
        <v>1</v>
      </c>
      <c r="U229" s="35"/>
      <c r="V229" s="35"/>
      <c r="W229" s="35"/>
      <c r="X229" s="35"/>
    </row>
    <row r="230" ht="15.75" customHeight="1" spans="2:24">
      <c r="B230" s="15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36"/>
      <c r="T230" s="36"/>
      <c r="U230" s="36"/>
      <c r="V230" s="36"/>
      <c r="W230" s="36"/>
      <c r="X230" s="36"/>
    </row>
    <row r="231" ht="15.75" customHeight="1" spans="2:24">
      <c r="B231" s="17" t="s">
        <v>32</v>
      </c>
      <c r="C231" s="18"/>
      <c r="D231" s="19"/>
      <c r="E231" s="19">
        <f>SUM(E226:E230)</f>
        <v>61</v>
      </c>
      <c r="F231" s="19">
        <f t="shared" ref="F231:X231" si="4">E231-SUM(F226:F230)</f>
        <v>57</v>
      </c>
      <c r="G231" s="19">
        <f t="shared" si="4"/>
        <v>54</v>
      </c>
      <c r="H231" s="19">
        <f t="shared" si="4"/>
        <v>49</v>
      </c>
      <c r="I231" s="19">
        <f t="shared" si="4"/>
        <v>45</v>
      </c>
      <c r="J231" s="19">
        <f t="shared" si="4"/>
        <v>41</v>
      </c>
      <c r="K231" s="19">
        <f t="shared" si="4"/>
        <v>37</v>
      </c>
      <c r="L231" s="19">
        <f t="shared" si="4"/>
        <v>34</v>
      </c>
      <c r="M231" s="19">
        <f t="shared" si="4"/>
        <v>27</v>
      </c>
      <c r="N231" s="19">
        <f t="shared" si="4"/>
        <v>25</v>
      </c>
      <c r="O231" s="19">
        <f t="shared" si="4"/>
        <v>21</v>
      </c>
      <c r="P231" s="19">
        <f t="shared" si="4"/>
        <v>19</v>
      </c>
      <c r="Q231" s="19">
        <f t="shared" si="4"/>
        <v>14</v>
      </c>
      <c r="R231" s="19">
        <f t="shared" si="4"/>
        <v>13</v>
      </c>
      <c r="S231" s="37">
        <f t="shared" si="4"/>
        <v>11</v>
      </c>
      <c r="T231" s="37">
        <f t="shared" si="4"/>
        <v>7</v>
      </c>
      <c r="U231" s="37">
        <f t="shared" si="4"/>
        <v>4</v>
      </c>
      <c r="V231" s="37">
        <f t="shared" si="4"/>
        <v>0</v>
      </c>
      <c r="W231" s="37">
        <f t="shared" si="4"/>
        <v>0</v>
      </c>
      <c r="X231" s="37">
        <f t="shared" si="4"/>
        <v>0</v>
      </c>
    </row>
    <row r="232" ht="15.75" customHeight="1" spans="2:24">
      <c r="B232" s="20" t="s">
        <v>33</v>
      </c>
      <c r="C232" s="21"/>
      <c r="D232" s="22"/>
      <c r="E232" s="22">
        <f>SUM(E226:E230)</f>
        <v>61</v>
      </c>
      <c r="F232" s="22">
        <f>$E$232-($E$232/19*1)</f>
        <v>57.7894736842105</v>
      </c>
      <c r="G232" s="22">
        <f>$E$232-($E$232/19*2)</f>
        <v>54.5789473684211</v>
      </c>
      <c r="H232" s="22">
        <f>$E$232-($E$232/19*3)</f>
        <v>51.3684210526316</v>
      </c>
      <c r="I232" s="22">
        <f>$E$232-($E$232/19*4)</f>
        <v>48.1578947368421</v>
      </c>
      <c r="J232" s="22">
        <f>$E$232-($E$232/19*5)</f>
        <v>44.9473684210526</v>
      </c>
      <c r="K232" s="22">
        <f>$E$232-($E$232/19*6)</f>
        <v>41.7368421052632</v>
      </c>
      <c r="L232" s="22">
        <f>$E$232-($E$232/19*7)</f>
        <v>38.5263157894737</v>
      </c>
      <c r="M232" s="22">
        <f>$E$232-($E$232/19*8)</f>
        <v>35.3157894736842</v>
      </c>
      <c r="N232" s="22">
        <f>$E$232-($E$232/19*9)</f>
        <v>32.1052631578947</v>
      </c>
      <c r="O232" s="22">
        <f>$E$232-($E$232/19*10)</f>
        <v>28.8947368421053</v>
      </c>
      <c r="P232" s="22">
        <f>$E$232-($E$232/19*11)</f>
        <v>25.6842105263158</v>
      </c>
      <c r="Q232" s="22">
        <f>$E$232-($E$232/19*12)</f>
        <v>22.4736842105263</v>
      </c>
      <c r="R232" s="22">
        <f>$E$232-($E$232/19*13)</f>
        <v>19.2631578947368</v>
      </c>
      <c r="S232" s="22">
        <f>$E$232-($E$232/19*14)</f>
        <v>16.0526315789474</v>
      </c>
      <c r="T232" s="22">
        <f>$E$232-($E$232/19*15)</f>
        <v>12.8421052631579</v>
      </c>
      <c r="U232" s="22">
        <f>$E$232-($E$232/19*16)</f>
        <v>9.63157894736842</v>
      </c>
      <c r="V232" s="22">
        <f>$E$232-($E$232/19*17)</f>
        <v>6.42105263157895</v>
      </c>
      <c r="W232" s="22">
        <f>$E$232-($E$232/19*18)</f>
        <v>3.21052631578947</v>
      </c>
      <c r="X232" s="22">
        <f>$E$232-($E$232/19*19)</f>
        <v>0</v>
      </c>
    </row>
    <row r="233" ht="15.75" customHeight="1"/>
    <row r="234" ht="15.75" customHeight="1" spans="5:27">
      <c r="E234" s="56"/>
      <c r="L234" s="29"/>
      <c r="Q234" s="29"/>
      <c r="V234" s="29"/>
      <c r="AA234" s="29"/>
    </row>
    <row r="235" ht="15.75" customHeight="1" spans="12:27">
      <c r="L235" s="30"/>
      <c r="Q235" s="30"/>
      <c r="V235" s="30"/>
      <c r="AA235" s="30"/>
    </row>
    <row r="236" ht="15.75" customHeight="1" spans="12:27">
      <c r="L236" s="30"/>
      <c r="Q236" s="30"/>
      <c r="V236" s="30"/>
      <c r="AA236" s="30"/>
    </row>
    <row r="237" ht="15.75" customHeight="1" spans="12:27">
      <c r="L237" s="30"/>
      <c r="Q237" s="30"/>
      <c r="V237" s="30"/>
      <c r="AA237" s="30"/>
    </row>
    <row r="238" ht="15.75" customHeight="1" spans="12:27">
      <c r="L238" s="30"/>
      <c r="Q238" s="30"/>
      <c r="V238" s="30"/>
      <c r="AA238" s="30"/>
    </row>
    <row r="239" ht="15.75" customHeight="1" spans="12:27">
      <c r="L239" s="30"/>
      <c r="Q239" s="30"/>
      <c r="V239" s="30"/>
      <c r="AA239" s="30"/>
    </row>
    <row r="240" ht="15.75" customHeight="1" spans="12:27">
      <c r="L240" s="30"/>
      <c r="Q240" s="30"/>
      <c r="V240" s="30"/>
      <c r="AA240" s="30"/>
    </row>
    <row r="241" ht="15.75" customHeight="1" spans="12:27">
      <c r="L241" s="31"/>
      <c r="Q241" s="31"/>
      <c r="V241" s="31"/>
      <c r="AA241" s="31"/>
    </row>
    <row r="242" ht="15.75" customHeight="1" spans="17:27">
      <c r="Q242" s="30"/>
      <c r="V242" s="30"/>
      <c r="AA242" s="30"/>
    </row>
    <row r="243" ht="15.75" customHeight="1" spans="2:27"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V243" s="30"/>
      <c r="AA243" s="30"/>
    </row>
    <row r="244" ht="15.75" customHeight="1" spans="19:27">
      <c r="S244" s="67"/>
      <c r="V244" s="30"/>
      <c r="AA244" s="30"/>
    </row>
    <row r="245" ht="15.75" customHeight="1" spans="8:27"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56"/>
      <c r="V245" s="30"/>
      <c r="AA245" s="30"/>
    </row>
    <row r="246" ht="15.75" customHeight="1" spans="8:27"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56"/>
      <c r="V246" s="30"/>
      <c r="AA246" s="30"/>
    </row>
    <row r="247" ht="15.75" customHeight="1" spans="8:27"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6"/>
      <c r="V247" s="30"/>
      <c r="AA247" s="30"/>
    </row>
    <row r="248" ht="15.75" customHeight="1" spans="8:27"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6"/>
      <c r="V248" s="31"/>
      <c r="AA248" s="31"/>
    </row>
    <row r="249" ht="15.75" customHeight="1" spans="8:27"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6"/>
      <c r="V249" s="30"/>
      <c r="AA249" s="30"/>
    </row>
    <row r="250" ht="15.75" customHeight="1" spans="8:27"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6"/>
      <c r="V250" s="30"/>
      <c r="AA250" s="30"/>
    </row>
    <row r="251" ht="15.75" customHeight="1" spans="8:27"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6"/>
      <c r="V251" s="30"/>
      <c r="AA251" s="30"/>
    </row>
    <row r="252" ht="15.75" customHeight="1" spans="8:27"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6"/>
      <c r="V252" s="30"/>
      <c r="AA252" s="30"/>
    </row>
    <row r="253" ht="15.75" customHeight="1" spans="8:27"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6"/>
      <c r="V253" s="30"/>
      <c r="AA253" s="30"/>
    </row>
    <row r="254" ht="15.75" customHeight="1" spans="8:27"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6"/>
      <c r="V254" s="31"/>
      <c r="AA254" s="31"/>
    </row>
    <row r="255" ht="15.75" customHeight="1" spans="7:27">
      <c r="G255" s="56"/>
      <c r="H255" s="56"/>
      <c r="I255" s="56"/>
      <c r="J255" s="56"/>
      <c r="K255" s="56"/>
      <c r="L255" s="66"/>
      <c r="M255" s="56"/>
      <c r="N255" s="56"/>
      <c r="O255" s="56"/>
      <c r="P255" s="56"/>
      <c r="Q255" s="66"/>
      <c r="R255" s="56"/>
      <c r="S255" s="56"/>
      <c r="V255" s="30"/>
      <c r="AA255" s="30"/>
    </row>
    <row r="256" ht="15.75" customHeight="1" spans="12:27">
      <c r="L256" s="30"/>
      <c r="Q256" s="30"/>
      <c r="V256" s="30"/>
      <c r="AA256" s="30"/>
    </row>
    <row r="257" ht="15.75" customHeight="1"/>
    <row r="258" ht="15.75" customHeight="1"/>
    <row r="259" ht="15.75" customHeight="1"/>
    <row r="260" ht="15.75" customHeight="1"/>
    <row r="261" ht="15.75" customHeight="1" spans="12:27">
      <c r="L261" s="29"/>
      <c r="Q261" s="29"/>
      <c r="V261" s="29"/>
      <c r="AA261" s="29"/>
    </row>
    <row r="262" ht="15.75" customHeight="1" spans="12:27">
      <c r="L262" s="30"/>
      <c r="Q262" s="30"/>
      <c r="V262" s="30"/>
      <c r="AA262" s="30"/>
    </row>
    <row r="263" ht="15.75" customHeight="1" spans="12:27">
      <c r="L263" s="30"/>
      <c r="Q263" s="30"/>
      <c r="V263" s="30"/>
      <c r="AA263" s="30"/>
    </row>
    <row r="264" ht="15.75" customHeight="1" spans="12:27">
      <c r="L264" s="30"/>
      <c r="Q264" s="30"/>
      <c r="V264" s="30"/>
      <c r="AA264" s="30"/>
    </row>
    <row r="265" ht="15.75" customHeight="1" spans="12:27">
      <c r="L265" s="30"/>
      <c r="Q265" s="30"/>
      <c r="V265" s="30"/>
      <c r="AA265" s="30"/>
    </row>
    <row r="266" ht="15.75" customHeight="1" spans="12:27">
      <c r="L266" s="30"/>
      <c r="Q266" s="30"/>
      <c r="V266" s="30"/>
      <c r="AA266" s="30"/>
    </row>
    <row r="267" ht="15.75" customHeight="1" spans="12:27">
      <c r="L267" s="30"/>
      <c r="Q267" s="30"/>
      <c r="V267" s="30"/>
      <c r="AA267" s="30"/>
    </row>
    <row r="268" ht="15.75" customHeight="1" spans="12:27">
      <c r="L268" s="31"/>
      <c r="Q268" s="31"/>
      <c r="V268" s="31"/>
      <c r="AA268" s="31"/>
    </row>
    <row r="269" ht="15.75" customHeight="1" spans="17:27">
      <c r="Q269" s="30"/>
      <c r="V269" s="30"/>
      <c r="AA269" s="30"/>
    </row>
    <row r="270" ht="15.75" customHeight="1" spans="12:27">
      <c r="L270" s="30"/>
      <c r="Q270" s="30"/>
      <c r="V270" s="30"/>
      <c r="AA270" s="30"/>
    </row>
    <row r="271" ht="15.75" customHeight="1" spans="12:27">
      <c r="L271" s="30"/>
      <c r="Q271" s="30"/>
      <c r="V271" s="30"/>
      <c r="AA271" s="30"/>
    </row>
    <row r="272" ht="15.75" customHeight="1" spans="12:27">
      <c r="L272" s="30"/>
      <c r="Q272" s="30"/>
      <c r="V272" s="30"/>
      <c r="AA272" s="30"/>
    </row>
    <row r="273" ht="15.75" customHeight="1" spans="12:27">
      <c r="L273" s="31"/>
      <c r="Q273" s="31"/>
      <c r="V273" s="31"/>
      <c r="AA273" s="31"/>
    </row>
    <row r="274" ht="15.75" customHeight="1" spans="17:27">
      <c r="Q274" s="30"/>
      <c r="V274" s="30"/>
      <c r="AA274" s="30"/>
    </row>
    <row r="275" ht="15.75" customHeight="1" spans="12:27">
      <c r="L275" s="30"/>
      <c r="Q275" s="30"/>
      <c r="V275" s="30"/>
      <c r="AA275" s="30"/>
    </row>
    <row r="276" ht="15.75" customHeight="1" spans="12:27">
      <c r="L276" s="30"/>
      <c r="Q276" s="30"/>
      <c r="V276" s="30"/>
      <c r="AA276" s="30"/>
    </row>
    <row r="277" ht="15.75" customHeight="1" spans="12:27">
      <c r="L277" s="30"/>
      <c r="Q277" s="30"/>
      <c r="V277" s="30"/>
      <c r="AA277" s="30"/>
    </row>
    <row r="278" ht="15.75" customHeight="1" spans="12:27">
      <c r="L278" s="30"/>
      <c r="Q278" s="30"/>
      <c r="V278" s="31"/>
      <c r="AA278" s="31"/>
    </row>
    <row r="279" ht="15.75" customHeight="1" spans="12:27">
      <c r="L279" s="31"/>
      <c r="Q279" s="31"/>
      <c r="V279" s="30"/>
      <c r="AA279" s="30"/>
    </row>
    <row r="280" ht="15.75" customHeight="1" spans="12:27">
      <c r="L280" s="30"/>
      <c r="Q280" s="30"/>
      <c r="V280" s="30"/>
      <c r="AA280" s="30"/>
    </row>
    <row r="281" ht="15.75" customHeight="1" spans="12:27">
      <c r="L281" s="30"/>
      <c r="Q281" s="30"/>
      <c r="V281" s="30"/>
      <c r="AA281" s="30"/>
    </row>
    <row r="282" ht="15.75" customHeight="1"/>
    <row r="283" ht="15.75" customHeight="1"/>
    <row r="284" ht="15.75" customHeight="1"/>
    <row r="285" ht="15.75" customHeight="1"/>
    <row r="286" ht="15.75" customHeight="1"/>
    <row r="287" ht="33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 spans="12:30">
      <c r="L301" s="45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</row>
    <row r="302" ht="15.75" customHeight="1" spans="12:30"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</row>
    <row r="303" ht="15.75" customHeight="1"/>
    <row r="304" ht="15.75" customHeight="1"/>
    <row r="305" ht="15.75" customHeight="1" spans="12:27">
      <c r="L305" s="29"/>
      <c r="Q305" s="29"/>
      <c r="V305" s="29"/>
      <c r="AA305" s="29"/>
    </row>
    <row r="306" ht="15.75" customHeight="1" spans="12:27">
      <c r="L306" s="30"/>
      <c r="Q306" s="30"/>
      <c r="V306" s="30"/>
      <c r="AA306" s="30"/>
    </row>
    <row r="307" ht="15.75" customHeight="1" spans="12:27">
      <c r="L307" s="30"/>
      <c r="Q307" s="30"/>
      <c r="V307" s="30"/>
      <c r="AA307" s="30"/>
    </row>
    <row r="308" ht="15.75" customHeight="1" spans="12:27">
      <c r="L308" s="30"/>
      <c r="Q308" s="30"/>
      <c r="V308" s="30"/>
      <c r="AA308" s="30"/>
    </row>
    <row r="309" ht="15.75" customHeight="1" spans="12:27">
      <c r="L309" s="30"/>
      <c r="Q309" s="30"/>
      <c r="V309" s="30"/>
      <c r="AA309" s="30"/>
    </row>
    <row r="310" ht="15.75" customHeight="1" spans="12:27">
      <c r="L310" s="30"/>
      <c r="Q310" s="30"/>
      <c r="V310" s="30"/>
      <c r="AA310" s="30"/>
    </row>
    <row r="311" ht="15.75" customHeight="1" spans="12:27">
      <c r="L311" s="30"/>
      <c r="Q311" s="30"/>
      <c r="V311" s="30"/>
      <c r="AA311" s="30"/>
    </row>
    <row r="312" ht="15.75" customHeight="1" spans="12:27">
      <c r="L312" s="31"/>
      <c r="Q312" s="31"/>
      <c r="V312" s="31"/>
      <c r="AA312" s="31"/>
    </row>
    <row r="313" ht="15.75" customHeight="1" spans="17:27">
      <c r="Q313" s="30"/>
      <c r="V313" s="30"/>
      <c r="AA313" s="30"/>
    </row>
    <row r="314" ht="15.75" customHeight="1" spans="12:27">
      <c r="L314" s="30"/>
      <c r="Q314" s="30"/>
      <c r="V314" s="30"/>
      <c r="AA314" s="30"/>
    </row>
    <row r="315" ht="15.75" customHeight="1" spans="12:27">
      <c r="L315" s="30"/>
      <c r="Q315" s="30"/>
      <c r="V315" s="30"/>
      <c r="AA315" s="30"/>
    </row>
    <row r="316" ht="15.75" customHeight="1" spans="12:27">
      <c r="L316" s="30"/>
      <c r="Q316" s="30"/>
      <c r="V316" s="30"/>
      <c r="AA316" s="30"/>
    </row>
    <row r="317" ht="15.75" customHeight="1" spans="12:27">
      <c r="L317" s="31"/>
      <c r="Q317" s="31"/>
      <c r="V317" s="31"/>
      <c r="AA317" s="31"/>
    </row>
    <row r="318" ht="15.75" customHeight="1" spans="12:27">
      <c r="L318" s="30"/>
      <c r="Q318" s="30"/>
      <c r="V318" s="30"/>
      <c r="AA318" s="30"/>
    </row>
    <row r="319" ht="15.75" customHeight="1" spans="12:27">
      <c r="L319" s="30"/>
      <c r="Q319" s="30"/>
      <c r="V319" s="30"/>
      <c r="AA319" s="30"/>
    </row>
    <row r="320" ht="15.75" customHeight="1" spans="12:27">
      <c r="L320" s="30"/>
      <c r="Q320" s="30"/>
      <c r="V320" s="30"/>
      <c r="AA320" s="30"/>
    </row>
    <row r="321" ht="15.75" customHeight="1" spans="12:27">
      <c r="L321" s="30"/>
      <c r="Q321" s="30"/>
      <c r="V321" s="30"/>
      <c r="AA321" s="30"/>
    </row>
    <row r="322" ht="15.75" customHeight="1" spans="12:27">
      <c r="L322" s="30"/>
      <c r="Q322" s="30"/>
      <c r="V322" s="30"/>
      <c r="AA322" s="30"/>
    </row>
    <row r="323" ht="15.75" customHeight="1" spans="12:27">
      <c r="L323" s="31"/>
      <c r="Q323" s="31"/>
      <c r="V323" s="31"/>
      <c r="AA323" s="31"/>
    </row>
    <row r="324" ht="15.75" customHeight="1" spans="12:27">
      <c r="L324" s="30"/>
      <c r="Q324" s="30"/>
      <c r="V324" s="30"/>
      <c r="AA324" s="30"/>
    </row>
    <row r="325" ht="15.75" customHeight="1" spans="12:27">
      <c r="L325" s="30"/>
      <c r="Q325" s="30"/>
      <c r="V325" s="30"/>
      <c r="AA325" s="30"/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 spans="12:27">
      <c r="L331" s="29"/>
      <c r="Q331" s="29"/>
      <c r="V331" s="29"/>
      <c r="AA331" s="29"/>
    </row>
    <row r="332" ht="15.75" customHeight="1" spans="12:27">
      <c r="L332" s="30"/>
      <c r="Q332" s="30"/>
      <c r="V332" s="30"/>
      <c r="AA332" s="30"/>
    </row>
    <row r="333" ht="15.75" customHeight="1" spans="12:27">
      <c r="L333" s="30"/>
      <c r="Q333" s="30"/>
      <c r="V333" s="30"/>
      <c r="AA333" s="30"/>
    </row>
    <row r="334" ht="15.75" customHeight="1" spans="12:27">
      <c r="L334" s="30"/>
      <c r="Q334" s="30"/>
      <c r="V334" s="30"/>
      <c r="AA334" s="30"/>
    </row>
    <row r="335" ht="15.75" customHeight="1" spans="12:27">
      <c r="L335" s="30"/>
      <c r="Q335" s="30"/>
      <c r="V335" s="30"/>
      <c r="AA335" s="30"/>
    </row>
    <row r="336" ht="15.75" customHeight="1" spans="12:27">
      <c r="L336" s="30"/>
      <c r="Q336" s="30"/>
      <c r="V336" s="30"/>
      <c r="AA336" s="30"/>
    </row>
    <row r="337" ht="15.75" customHeight="1" spans="12:27">
      <c r="L337" s="30"/>
      <c r="Q337" s="30"/>
      <c r="V337" s="30"/>
      <c r="AA337" s="30"/>
    </row>
    <row r="338" ht="15.75" customHeight="1" spans="12:27">
      <c r="L338" s="31"/>
      <c r="Q338" s="31"/>
      <c r="V338" s="31"/>
      <c r="AA338" s="31"/>
    </row>
    <row r="339" ht="15.75" customHeight="1" spans="12:27">
      <c r="L339" s="30"/>
      <c r="Q339" s="30"/>
      <c r="V339" s="30"/>
      <c r="AA339" s="30"/>
    </row>
    <row r="340" ht="15.75" customHeight="1" spans="12:27">
      <c r="L340" s="30"/>
      <c r="Q340" s="30"/>
      <c r="V340" s="30"/>
      <c r="AA340" s="30"/>
    </row>
    <row r="341" ht="15.75" customHeight="1" spans="12:27">
      <c r="L341" s="30"/>
      <c r="Q341" s="30"/>
      <c r="V341" s="30"/>
      <c r="AA341" s="30"/>
    </row>
    <row r="342" ht="15.75" customHeight="1" spans="12:27">
      <c r="L342" s="30"/>
      <c r="Q342" s="30"/>
      <c r="V342" s="30"/>
      <c r="AA342" s="30"/>
    </row>
    <row r="343" ht="15.75" customHeight="1" spans="12:27">
      <c r="L343" s="31"/>
      <c r="Q343" s="31"/>
      <c r="V343" s="31"/>
      <c r="AA343" s="31"/>
    </row>
    <row r="344" ht="15.75" customHeight="1" spans="17:27">
      <c r="Q344" s="30"/>
      <c r="V344" s="30"/>
      <c r="AA344" s="30"/>
    </row>
    <row r="345" ht="15.75" customHeight="1" spans="17:27">
      <c r="Q345" s="30"/>
      <c r="V345" s="30"/>
      <c r="AA345" s="30"/>
    </row>
    <row r="346" ht="15.75" customHeight="1" spans="12:27">
      <c r="L346" s="30"/>
      <c r="Q346" s="30"/>
      <c r="V346" s="30"/>
      <c r="AA346" s="30"/>
    </row>
    <row r="347" ht="15.75" customHeight="1" spans="12:27">
      <c r="L347" s="30"/>
      <c r="Q347" s="30"/>
      <c r="V347" s="30"/>
      <c r="AA347" s="30"/>
    </row>
    <row r="348" ht="15.75" customHeight="1" spans="12:27">
      <c r="L348" s="30"/>
      <c r="Q348" s="30"/>
      <c r="V348" s="30"/>
      <c r="AA348" s="30"/>
    </row>
    <row r="349" ht="15.75" customHeight="1" spans="12:27">
      <c r="L349" s="31"/>
      <c r="Q349" s="31"/>
      <c r="V349" s="31"/>
      <c r="AA349" s="31"/>
    </row>
    <row r="350" ht="15.75" customHeight="1" spans="12:27">
      <c r="L350" s="30"/>
      <c r="Q350" s="30"/>
      <c r="V350" s="30"/>
      <c r="AA350" s="30"/>
    </row>
    <row r="351" ht="15.75" customHeight="1" spans="12:27">
      <c r="L351" s="30"/>
      <c r="Q351" s="30"/>
      <c r="V351" s="30"/>
      <c r="AA351" s="30"/>
    </row>
    <row r="352" ht="15.75" customHeight="1"/>
    <row r="353" ht="15.75" customHeight="1"/>
    <row r="354" ht="15.75" customHeight="1"/>
    <row r="355" ht="15.75" customHeight="1"/>
    <row r="356" ht="15.75" customHeight="1" spans="12:27">
      <c r="L356" s="29"/>
      <c r="Q356" s="29"/>
      <c r="V356" s="29"/>
      <c r="AA356" s="29"/>
    </row>
    <row r="357" ht="15.75" customHeight="1" spans="12:27">
      <c r="L357" s="30"/>
      <c r="Q357" s="30"/>
      <c r="V357" s="30"/>
      <c r="AA357" s="30"/>
    </row>
    <row r="358" ht="15.75" customHeight="1" spans="12:27">
      <c r="L358" s="30"/>
      <c r="Q358" s="30"/>
      <c r="V358" s="30"/>
      <c r="AA358" s="30"/>
    </row>
    <row r="359" ht="15.75" customHeight="1" spans="12:27">
      <c r="L359" s="30"/>
      <c r="Q359" s="30"/>
      <c r="V359" s="30"/>
      <c r="AA359" s="30"/>
    </row>
    <row r="360" ht="15.75" customHeight="1" spans="12:27">
      <c r="L360" s="30"/>
      <c r="Q360" s="30"/>
      <c r="V360" s="30"/>
      <c r="AA360" s="30"/>
    </row>
    <row r="361" ht="15.75" customHeight="1" spans="12:27">
      <c r="L361" s="30"/>
      <c r="Q361" s="30"/>
      <c r="V361" s="30"/>
      <c r="AA361" s="30"/>
    </row>
    <row r="362" ht="15.75" customHeight="1" spans="12:27">
      <c r="L362" s="30"/>
      <c r="Q362" s="30"/>
      <c r="V362" s="30"/>
      <c r="AA362" s="30"/>
    </row>
    <row r="363" ht="15.75" customHeight="1" spans="12:27">
      <c r="L363" s="31"/>
      <c r="Q363" s="31"/>
      <c r="AA363" s="30"/>
    </row>
    <row r="364" ht="15.75" customHeight="1" spans="17:27">
      <c r="Q364" s="30"/>
      <c r="V364" s="31"/>
      <c r="AA364" s="31"/>
    </row>
    <row r="365" ht="15.75" customHeight="1" spans="17:27">
      <c r="Q365" s="30"/>
      <c r="V365" s="30"/>
      <c r="AA365" s="30"/>
    </row>
    <row r="366" ht="15.75" customHeight="1" spans="12:27">
      <c r="L366" s="30"/>
      <c r="Q366" s="30"/>
      <c r="V366" s="30"/>
      <c r="AA366" s="30"/>
    </row>
    <row r="367" ht="15.75" customHeight="1" spans="12:27">
      <c r="L367" s="30"/>
      <c r="Q367" s="30"/>
      <c r="V367" s="30"/>
      <c r="AA367" s="30"/>
    </row>
    <row r="368" ht="15.75" customHeight="1" spans="12:27">
      <c r="L368" s="30"/>
      <c r="Q368" s="30"/>
      <c r="V368" s="30"/>
      <c r="AA368" s="30"/>
    </row>
    <row r="369" ht="15.75" customHeight="1" spans="12:27">
      <c r="L369" s="31"/>
      <c r="Q369" s="31"/>
      <c r="V369" s="30"/>
      <c r="AA369" s="30"/>
    </row>
    <row r="370" ht="15.75" customHeight="1" spans="17:27">
      <c r="Q370" s="30"/>
      <c r="V370" s="31"/>
      <c r="AA370" s="31"/>
    </row>
    <row r="371" ht="15.75" customHeight="1" spans="12:27">
      <c r="L371" s="30"/>
      <c r="Q371" s="30"/>
      <c r="V371" s="30"/>
      <c r="AA371" s="30"/>
    </row>
    <row r="372" ht="15.75" customHeight="1" spans="12:27">
      <c r="L372" s="30"/>
      <c r="Q372" s="30"/>
      <c r="V372" s="30"/>
      <c r="AA372" s="30"/>
    </row>
    <row r="373" ht="15.75" customHeight="1" spans="12:27">
      <c r="L373" s="30"/>
      <c r="Q373" s="30"/>
      <c r="V373" s="30"/>
      <c r="AA373" s="30"/>
    </row>
    <row r="374" ht="15.75" customHeight="1" spans="12:27">
      <c r="L374" s="30"/>
      <c r="Q374" s="30"/>
      <c r="V374" s="30"/>
      <c r="AA374" s="30"/>
    </row>
    <row r="375" ht="15.75" customHeight="1" spans="12:27">
      <c r="L375" s="31"/>
      <c r="Q375" s="31"/>
      <c r="V375" s="31"/>
      <c r="AA375" s="31"/>
    </row>
    <row r="376" ht="15.75" customHeight="1" spans="12:27">
      <c r="L376" s="30"/>
      <c r="Q376" s="30"/>
      <c r="V376" s="30"/>
      <c r="AA376" s="30"/>
    </row>
    <row r="377" ht="15.75" customHeight="1" spans="12:27">
      <c r="L377" s="30"/>
      <c r="Q377" s="30"/>
      <c r="V377" s="30"/>
      <c r="AA377" s="30"/>
    </row>
    <row r="378" ht="15.75" customHeight="1"/>
    <row r="379" ht="15.75" customHeight="1"/>
    <row r="380" ht="15.75" customHeight="1"/>
    <row r="381" ht="15.75" customHeight="1"/>
    <row r="382" ht="33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 spans="12:30">
      <c r="L396" s="45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</row>
    <row r="397" ht="15.75" customHeight="1" spans="12:30"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</row>
    <row r="398" ht="15.75" customHeight="1"/>
    <row r="399" ht="15.75" customHeight="1"/>
    <row r="400" ht="15.75" customHeight="1" spans="12:27">
      <c r="L400" s="29"/>
      <c r="Q400" s="29"/>
      <c r="V400" s="29"/>
      <c r="AA400" s="29"/>
    </row>
    <row r="401" ht="15.75" customHeight="1" spans="12:27">
      <c r="L401" s="30"/>
      <c r="Q401" s="30"/>
      <c r="V401" s="30"/>
      <c r="AA401" s="30"/>
    </row>
    <row r="402" ht="15.75" customHeight="1" spans="12:27">
      <c r="L402" s="30"/>
      <c r="Q402" s="30"/>
      <c r="V402" s="30"/>
      <c r="AA402" s="30"/>
    </row>
    <row r="403" ht="15.75" customHeight="1" spans="12:27">
      <c r="L403" s="30"/>
      <c r="Q403" s="30"/>
      <c r="V403" s="30"/>
      <c r="AA403" s="30"/>
    </row>
    <row r="404" ht="15.75" customHeight="1" spans="12:27">
      <c r="L404" s="30"/>
      <c r="Q404" s="30"/>
      <c r="V404" s="30"/>
      <c r="AA404" s="30"/>
    </row>
    <row r="405" ht="15.75" customHeight="1" spans="12:27">
      <c r="L405" s="30"/>
      <c r="Q405" s="30"/>
      <c r="V405" s="30"/>
      <c r="AA405" s="30"/>
    </row>
    <row r="406" ht="15.75" customHeight="1" spans="12:27">
      <c r="L406" s="30"/>
      <c r="Q406" s="30"/>
      <c r="V406" s="30"/>
      <c r="AA406" s="30"/>
    </row>
    <row r="407" ht="15.75" customHeight="1" spans="12:27">
      <c r="L407" s="31"/>
      <c r="Q407" s="31"/>
      <c r="V407" s="31"/>
      <c r="AA407" s="31"/>
    </row>
    <row r="408" ht="15.75" customHeight="1" spans="17:27">
      <c r="Q408" s="30"/>
      <c r="V408" s="30"/>
      <c r="AA408" s="30"/>
    </row>
    <row r="409" ht="15.75" customHeight="1" spans="12:27">
      <c r="L409" s="30"/>
      <c r="Q409" s="30"/>
      <c r="V409" s="30"/>
      <c r="AA409" s="30"/>
    </row>
    <row r="410" ht="15.75" customHeight="1" spans="12:27">
      <c r="L410" s="30"/>
      <c r="Q410" s="30"/>
      <c r="V410" s="30"/>
      <c r="AA410" s="30"/>
    </row>
    <row r="411" ht="15.75" customHeight="1" spans="12:27">
      <c r="L411" s="30"/>
      <c r="Q411" s="30"/>
      <c r="V411" s="30"/>
      <c r="AA411" s="30"/>
    </row>
    <row r="412" ht="15.75" customHeight="1" spans="12:27">
      <c r="L412" s="31"/>
      <c r="Q412" s="31"/>
      <c r="V412" s="31"/>
      <c r="AA412" s="31"/>
    </row>
    <row r="413" ht="15.75" customHeight="1" spans="17:27">
      <c r="Q413" s="30"/>
      <c r="V413" s="30"/>
      <c r="AA413" s="30"/>
    </row>
    <row r="414" ht="15.75" customHeight="1" spans="12:27">
      <c r="L414" s="30"/>
      <c r="Q414" s="30"/>
      <c r="V414" s="30"/>
      <c r="AA414" s="30"/>
    </row>
    <row r="415" ht="15.75" customHeight="1" spans="12:27">
      <c r="L415" s="30"/>
      <c r="Q415" s="30"/>
      <c r="V415" s="30"/>
      <c r="AA415" s="30"/>
    </row>
    <row r="416" ht="15.75" customHeight="1" spans="12:27">
      <c r="L416" s="30"/>
      <c r="Q416" s="30"/>
      <c r="V416" s="30"/>
      <c r="AA416" s="30"/>
    </row>
    <row r="417" ht="15.75" customHeight="1" spans="12:27">
      <c r="L417" s="30"/>
      <c r="Q417" s="30"/>
      <c r="V417" s="30"/>
      <c r="AA417" s="30"/>
    </row>
    <row r="418" ht="15.75" customHeight="1" spans="12:27">
      <c r="L418" s="31"/>
      <c r="Q418" s="31"/>
      <c r="V418" s="31"/>
      <c r="AA418" s="31"/>
    </row>
    <row r="419" ht="15.75" customHeight="1" spans="17:27">
      <c r="Q419" s="30"/>
      <c r="V419" s="30"/>
      <c r="AA419" s="30"/>
    </row>
    <row r="420" ht="15.75" customHeight="1" spans="12:27">
      <c r="L420" s="30"/>
      <c r="Q420" s="30"/>
      <c r="V420" s="30"/>
      <c r="AA420" s="30"/>
    </row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 spans="12:27">
      <c r="L426" s="29"/>
      <c r="Q426" s="29"/>
      <c r="V426" s="29"/>
      <c r="AA426" s="29"/>
    </row>
    <row r="427" ht="15.75" customHeight="1" spans="12:27">
      <c r="L427" s="30"/>
      <c r="Q427" s="30"/>
      <c r="V427" s="30"/>
      <c r="AA427" s="30"/>
    </row>
    <row r="428" ht="15.75" customHeight="1" spans="12:27">
      <c r="L428" s="30"/>
      <c r="Q428" s="30"/>
      <c r="V428" s="30"/>
      <c r="AA428" s="30"/>
    </row>
    <row r="429" ht="15.75" customHeight="1" spans="12:27">
      <c r="L429" s="30"/>
      <c r="Q429" s="30"/>
      <c r="V429" s="30"/>
      <c r="AA429" s="30"/>
    </row>
    <row r="430" ht="15.75" customHeight="1" spans="12:27">
      <c r="L430" s="30"/>
      <c r="Q430" s="30"/>
      <c r="V430" s="30"/>
      <c r="AA430" s="30"/>
    </row>
    <row r="431" ht="15.75" customHeight="1" spans="12:27">
      <c r="L431" s="30"/>
      <c r="Q431" s="30"/>
      <c r="V431" s="30"/>
      <c r="AA431" s="30"/>
    </row>
    <row r="432" ht="15.75" customHeight="1" spans="12:27">
      <c r="L432" s="30"/>
      <c r="Q432" s="30"/>
      <c r="V432" s="30"/>
      <c r="AA432" s="30"/>
    </row>
    <row r="433" ht="15.75" customHeight="1" spans="12:27">
      <c r="L433" s="31"/>
      <c r="Q433" s="31"/>
      <c r="V433" s="31"/>
      <c r="AA433" s="31"/>
    </row>
    <row r="434" ht="15.75" customHeight="1" spans="17:27">
      <c r="Q434" s="30"/>
      <c r="V434" s="30"/>
      <c r="AA434" s="30"/>
    </row>
    <row r="435" ht="15.75" customHeight="1" spans="12:27">
      <c r="L435" s="30"/>
      <c r="Q435" s="30"/>
      <c r="V435" s="30"/>
      <c r="AA435" s="30"/>
    </row>
    <row r="436" ht="15.75" customHeight="1" spans="12:27">
      <c r="L436" s="30"/>
      <c r="Q436" s="30"/>
      <c r="V436" s="30"/>
      <c r="AA436" s="30"/>
    </row>
    <row r="437" ht="15.75" customHeight="1" spans="12:27">
      <c r="L437" s="30"/>
      <c r="Q437" s="30"/>
      <c r="V437" s="30"/>
      <c r="AA437" s="30"/>
    </row>
    <row r="438" ht="15.75" customHeight="1" spans="12:27">
      <c r="L438" s="31"/>
      <c r="Q438" s="31"/>
      <c r="V438" s="30"/>
      <c r="AA438" s="30"/>
    </row>
    <row r="439" ht="15.75" customHeight="1" spans="17:27">
      <c r="Q439" s="30"/>
      <c r="V439" s="31"/>
      <c r="AA439" s="31"/>
    </row>
    <row r="440" ht="15.75" customHeight="1" spans="12:27">
      <c r="L440" s="30"/>
      <c r="Q440" s="30"/>
      <c r="V440" s="30"/>
      <c r="AA440" s="30"/>
    </row>
    <row r="441" ht="15.75" customHeight="1" spans="12:27">
      <c r="L441" s="30"/>
      <c r="Q441" s="30"/>
      <c r="V441" s="30"/>
      <c r="AA441" s="30"/>
    </row>
    <row r="442" ht="15.75" customHeight="1" spans="12:27">
      <c r="L442" s="30"/>
      <c r="Q442" s="30"/>
      <c r="V442" s="30"/>
      <c r="AA442" s="30"/>
    </row>
    <row r="443" ht="15.75" customHeight="1" spans="12:27">
      <c r="L443" s="30"/>
      <c r="Q443" s="30"/>
      <c r="V443" s="30"/>
      <c r="AA443" s="30"/>
    </row>
    <row r="444" ht="15.75" customHeight="1" spans="12:27">
      <c r="L444" s="31"/>
      <c r="Q444" s="31"/>
      <c r="V444" s="31"/>
      <c r="AA444" s="31"/>
    </row>
    <row r="445" ht="15.75" customHeight="1" spans="17:27">
      <c r="Q445" s="30"/>
      <c r="V445" s="30"/>
      <c r="AA445" s="30"/>
    </row>
    <row r="446" ht="15.75" customHeight="1" spans="12:27">
      <c r="L446" s="30"/>
      <c r="Q446" s="30"/>
      <c r="V446" s="30"/>
      <c r="AA446" s="30"/>
    </row>
    <row r="447" ht="15.75" customHeight="1"/>
    <row r="448" ht="15.75" customHeight="1"/>
    <row r="449" ht="15.75" customHeight="1"/>
    <row r="450" ht="15.75" customHeight="1"/>
    <row r="451" ht="15.75" customHeight="1" spans="12:27">
      <c r="L451" s="29"/>
      <c r="Q451" s="29"/>
      <c r="V451" s="29"/>
      <c r="AA451" s="29"/>
    </row>
    <row r="452" ht="15.75" customHeight="1" spans="12:27">
      <c r="L452" s="30"/>
      <c r="Q452" s="30"/>
      <c r="V452" s="30"/>
      <c r="AA452" s="30"/>
    </row>
    <row r="453" ht="15.75" customHeight="1" spans="12:27">
      <c r="L453" s="30"/>
      <c r="Q453" s="30"/>
      <c r="V453" s="30"/>
      <c r="AA453" s="30"/>
    </row>
    <row r="454" ht="15.75" customHeight="1" spans="12:27">
      <c r="L454" s="30"/>
      <c r="Q454" s="30"/>
      <c r="V454" s="30"/>
      <c r="AA454" s="30"/>
    </row>
    <row r="455" ht="15.75" customHeight="1" spans="12:27">
      <c r="L455" s="30"/>
      <c r="Q455" s="30"/>
      <c r="V455" s="30"/>
      <c r="AA455" s="30"/>
    </row>
    <row r="456" ht="15.75" customHeight="1" spans="12:27">
      <c r="L456" s="30"/>
      <c r="Q456" s="30"/>
      <c r="V456" s="30"/>
      <c r="AA456" s="30"/>
    </row>
    <row r="457" ht="15.75" customHeight="1" spans="12:27">
      <c r="L457" s="30"/>
      <c r="Q457" s="30"/>
      <c r="V457" s="30"/>
      <c r="AA457" s="30"/>
    </row>
    <row r="458" ht="15.75" customHeight="1" spans="12:27">
      <c r="L458" s="31"/>
      <c r="Q458" s="31"/>
      <c r="AA458" s="30"/>
    </row>
    <row r="459" ht="15.75" customHeight="1" spans="17:27">
      <c r="Q459" s="30"/>
      <c r="V459" s="31"/>
      <c r="AA459" s="31"/>
    </row>
    <row r="460" ht="15.75" customHeight="1" spans="12:27">
      <c r="L460" s="30"/>
      <c r="Q460" s="30"/>
      <c r="V460" s="30"/>
      <c r="AA460" s="30"/>
    </row>
    <row r="461" ht="15.75" customHeight="1" spans="12:27">
      <c r="L461" s="30"/>
      <c r="Q461" s="30"/>
      <c r="V461" s="30"/>
      <c r="AA461" s="30"/>
    </row>
    <row r="462" ht="15.75" customHeight="1" spans="12:27">
      <c r="L462" s="30"/>
      <c r="Q462" s="30"/>
      <c r="V462" s="30"/>
      <c r="AA462" s="30"/>
    </row>
    <row r="463" ht="15.75" customHeight="1" spans="12:27">
      <c r="L463" s="31"/>
      <c r="Q463" s="31"/>
      <c r="V463" s="31"/>
      <c r="AA463" s="31"/>
    </row>
    <row r="464" ht="15.75" customHeight="1" spans="17:27">
      <c r="Q464" s="30"/>
      <c r="AA464" s="30"/>
    </row>
    <row r="465" ht="15.75" customHeight="1" spans="12:27">
      <c r="L465" s="30"/>
      <c r="Q465" s="30"/>
      <c r="V465" s="30"/>
      <c r="AA465" s="30"/>
    </row>
    <row r="466" ht="15.75" customHeight="1" spans="12:27">
      <c r="L466" s="30"/>
      <c r="Q466" s="30"/>
      <c r="V466" s="30"/>
      <c r="AA466" s="30"/>
    </row>
    <row r="467" ht="15.75" customHeight="1" spans="12:27">
      <c r="L467" s="30"/>
      <c r="Q467" s="30"/>
      <c r="V467" s="30"/>
      <c r="AA467" s="30"/>
    </row>
    <row r="468" ht="15.75" customHeight="1" spans="12:27">
      <c r="L468" s="30"/>
      <c r="Q468" s="30"/>
      <c r="V468" s="30"/>
      <c r="AA468" s="30"/>
    </row>
    <row r="469" ht="15.75" customHeight="1" spans="12:27">
      <c r="L469" s="31"/>
      <c r="Q469" s="31"/>
      <c r="V469" s="31"/>
      <c r="AA469" s="31"/>
    </row>
    <row r="470" ht="15.75" customHeight="1" spans="12:27">
      <c r="L470" s="30"/>
      <c r="Q470" s="30"/>
      <c r="V470" s="30"/>
      <c r="AA470" s="30"/>
    </row>
    <row r="471" ht="15.75" customHeight="1" spans="12:27">
      <c r="L471" s="30"/>
      <c r="Q471" s="30"/>
      <c r="V471" s="30"/>
      <c r="AA471" s="30"/>
    </row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05">
    <mergeCell ref="B2:S2"/>
    <mergeCell ref="B3:S3"/>
    <mergeCell ref="B12:C12"/>
    <mergeCell ref="B13:C13"/>
    <mergeCell ref="B58:S58"/>
    <mergeCell ref="B59:S59"/>
    <mergeCell ref="B67:C67"/>
    <mergeCell ref="B68:C68"/>
    <mergeCell ref="L70:O70"/>
    <mergeCell ref="V70:Y70"/>
    <mergeCell ref="AA70:AD70"/>
    <mergeCell ref="L71:O71"/>
    <mergeCell ref="V71:Y71"/>
    <mergeCell ref="AA71:AD71"/>
    <mergeCell ref="L72:O72"/>
    <mergeCell ref="V72:Y72"/>
    <mergeCell ref="AA72:AD72"/>
    <mergeCell ref="L73:O73"/>
    <mergeCell ref="V73:Y73"/>
    <mergeCell ref="AA73:AD73"/>
    <mergeCell ref="L74:O74"/>
    <mergeCell ref="V74:Y74"/>
    <mergeCell ref="AA74:AD74"/>
    <mergeCell ref="L75:O75"/>
    <mergeCell ref="V75:Y75"/>
    <mergeCell ref="AA75:AD75"/>
    <mergeCell ref="L76:O76"/>
    <mergeCell ref="V76:Y76"/>
    <mergeCell ref="AA76:AD76"/>
    <mergeCell ref="L77:O77"/>
    <mergeCell ref="V77:Y77"/>
    <mergeCell ref="AA77:AD77"/>
    <mergeCell ref="L78:O78"/>
    <mergeCell ref="V78:Y78"/>
    <mergeCell ref="AA78:AD78"/>
    <mergeCell ref="L79:O79"/>
    <mergeCell ref="V79:Y79"/>
    <mergeCell ref="AA79:AD79"/>
    <mergeCell ref="L80:O80"/>
    <mergeCell ref="V80:Y80"/>
    <mergeCell ref="AA80:AD80"/>
    <mergeCell ref="L81:O81"/>
    <mergeCell ref="V81:Y81"/>
    <mergeCell ref="AA81:AD81"/>
    <mergeCell ref="V82:Y82"/>
    <mergeCell ref="AA82:AD82"/>
    <mergeCell ref="V83:Y83"/>
    <mergeCell ref="AA83:AD83"/>
    <mergeCell ref="L84:O84"/>
    <mergeCell ref="V84:Y84"/>
    <mergeCell ref="AA84:AD84"/>
    <mergeCell ref="L85:O85"/>
    <mergeCell ref="V85:Y85"/>
    <mergeCell ref="AA85:AD85"/>
    <mergeCell ref="L86:O86"/>
    <mergeCell ref="V86:Y86"/>
    <mergeCell ref="AA86:AD86"/>
    <mergeCell ref="L87:O87"/>
    <mergeCell ref="V87:Y87"/>
    <mergeCell ref="AA87:AD87"/>
    <mergeCell ref="L88:O88"/>
    <mergeCell ref="V88:Y88"/>
    <mergeCell ref="AA88:AD88"/>
    <mergeCell ref="L89:O89"/>
    <mergeCell ref="V89:Y89"/>
    <mergeCell ref="AA89:AD89"/>
    <mergeCell ref="L90:O90"/>
    <mergeCell ref="V90:Y90"/>
    <mergeCell ref="AA90:AD90"/>
    <mergeCell ref="B119:S119"/>
    <mergeCell ref="B120:S120"/>
    <mergeCell ref="B128:C128"/>
    <mergeCell ref="B129:C129"/>
    <mergeCell ref="B177:S177"/>
    <mergeCell ref="B178:S178"/>
    <mergeCell ref="B186:C186"/>
    <mergeCell ref="B187:C187"/>
    <mergeCell ref="B222:X222"/>
    <mergeCell ref="B223:S223"/>
    <mergeCell ref="B231:C231"/>
    <mergeCell ref="B232:C232"/>
    <mergeCell ref="L376:O376"/>
    <mergeCell ref="Q376:T376"/>
    <mergeCell ref="V376:Y376"/>
    <mergeCell ref="AA376:AD376"/>
    <mergeCell ref="L377:O377"/>
    <mergeCell ref="Q377:T377"/>
    <mergeCell ref="V377:Y377"/>
    <mergeCell ref="AA377:AD377"/>
    <mergeCell ref="B4:B5"/>
    <mergeCell ref="B60:B61"/>
    <mergeCell ref="B121:B122"/>
    <mergeCell ref="B179:B180"/>
    <mergeCell ref="B224:B225"/>
    <mergeCell ref="C4:C5"/>
    <mergeCell ref="C60:C61"/>
    <mergeCell ref="C121:C122"/>
    <mergeCell ref="C179:C180"/>
    <mergeCell ref="C224:C225"/>
    <mergeCell ref="D4:D5"/>
    <mergeCell ref="D60:D61"/>
    <mergeCell ref="D121:D122"/>
    <mergeCell ref="D179:D180"/>
    <mergeCell ref="D224:D225"/>
    <mergeCell ref="L82:O83"/>
  </mergeCells>
  <pageMargins left="0.699305555555556" right="0.699305555555556" top="0.75" bottom="0.75" header="0" footer="0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2021-05-11T06:21:00Z</dcterms:created>
  <dcterms:modified xsi:type="dcterms:W3CDTF">2022-05-12T16:36:29Z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