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5E06AC66-5F83-4A69-A180-2DD9824669F6}" xr6:coauthVersionLast="28" xr6:coauthVersionMax="28" xr10:uidLastSave="{00000000-0000-0000-0000-000000000000}"/>
  <bookViews>
    <workbookView xWindow="0" yWindow="0" windowWidth="19200" windowHeight="6070" activeTab="4" xr2:uid="{00000000-000D-0000-FFFF-FFFF00000000}"/>
  </bookViews>
  <sheets>
    <sheet name="Demand" sheetId="2" r:id="rId1"/>
    <sheet name="SMA" sheetId="3" r:id="rId2"/>
    <sheet name="ESWT" sheetId="4" r:id="rId3"/>
    <sheet name="Season" sheetId="5" r:id="rId4"/>
    <sheet name="Answers" sheetId="6" r:id="rId5"/>
  </sheets>
  <calcPr calcId="171027"/>
</workbook>
</file>

<file path=xl/calcChain.xml><?xml version="1.0" encoding="utf-8"?>
<calcChain xmlns="http://schemas.openxmlformats.org/spreadsheetml/2006/main">
  <c r="F9" i="4" l="1"/>
  <c r="H5" i="5"/>
  <c r="H6" i="5"/>
  <c r="H4" i="5"/>
  <c r="H1" i="5"/>
  <c r="E5" i="5"/>
  <c r="E6" i="5"/>
  <c r="E7" i="5"/>
  <c r="E8" i="5"/>
  <c r="E9" i="5"/>
  <c r="E10" i="5"/>
  <c r="E11" i="5"/>
  <c r="E12" i="5"/>
  <c r="E13" i="5"/>
  <c r="E14" i="5"/>
  <c r="E15" i="5"/>
  <c r="E4" i="5"/>
  <c r="D5" i="5"/>
  <c r="D6" i="5"/>
  <c r="D7" i="5"/>
  <c r="D8" i="5"/>
  <c r="D9" i="5"/>
  <c r="D10" i="5"/>
  <c r="D11" i="5"/>
  <c r="D12" i="5"/>
  <c r="D13" i="5"/>
  <c r="D14" i="5"/>
  <c r="D15" i="5"/>
  <c r="D4" i="5"/>
  <c r="G9" i="4"/>
  <c r="H9" i="4" s="1"/>
  <c r="E8" i="4"/>
  <c r="D9" i="4"/>
  <c r="E9" i="4" s="1"/>
  <c r="D8" i="4"/>
  <c r="D12" i="3"/>
  <c r="E13" i="3" s="1"/>
  <c r="F13" i="3" s="1"/>
  <c r="D13" i="3"/>
  <c r="E14" i="3" s="1"/>
  <c r="F14" i="3" s="1"/>
  <c r="D14" i="3"/>
  <c r="E15" i="3" s="1"/>
  <c r="F15" i="3" s="1"/>
  <c r="D15" i="3"/>
  <c r="E16" i="3" s="1"/>
  <c r="F16" i="3" s="1"/>
  <c r="D16" i="3"/>
  <c r="E17" i="3" s="1"/>
  <c r="F17" i="3" s="1"/>
  <c r="D17" i="3"/>
  <c r="E18" i="3" s="1"/>
  <c r="F18" i="3" s="1"/>
  <c r="D18" i="3"/>
  <c r="E19" i="3" s="1"/>
  <c r="F19" i="3" s="1"/>
  <c r="D19" i="3"/>
  <c r="E20" i="3" s="1"/>
  <c r="F20" i="3" s="1"/>
  <c r="D20" i="3"/>
  <c r="E21" i="3" s="1"/>
  <c r="F21" i="3" s="1"/>
  <c r="D21" i="3"/>
  <c r="E22" i="3" s="1"/>
  <c r="F22" i="3" s="1"/>
  <c r="D22" i="3"/>
  <c r="E23" i="3" s="1"/>
  <c r="F23" i="3" s="1"/>
  <c r="D23" i="3"/>
  <c r="E24" i="3" s="1"/>
  <c r="F24" i="3" s="1"/>
  <c r="D24" i="3"/>
  <c r="E25" i="3" s="1"/>
  <c r="F25" i="3" s="1"/>
  <c r="D25" i="3"/>
  <c r="E26" i="3" s="1"/>
  <c r="F26" i="3" s="1"/>
  <c r="D26" i="3"/>
  <c r="E27" i="3" s="1"/>
  <c r="F27" i="3" s="1"/>
  <c r="D27" i="3"/>
  <c r="E28" i="3" s="1"/>
  <c r="F28" i="3" s="1"/>
  <c r="D28" i="3"/>
  <c r="E29" i="3" s="1"/>
  <c r="F29" i="3" s="1"/>
  <c r="D29" i="3"/>
  <c r="E30" i="3" s="1"/>
  <c r="F30" i="3" s="1"/>
  <c r="D30" i="3"/>
  <c r="E31" i="3" s="1"/>
  <c r="D11" i="3"/>
  <c r="E12" i="3" s="1"/>
  <c r="F12" i="3" s="1"/>
  <c r="G12" i="3" s="1"/>
  <c r="D10" i="4" l="1"/>
  <c r="F10" i="4"/>
  <c r="G10" i="4" s="1"/>
  <c r="H10" i="4" s="1"/>
  <c r="G13" i="3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J8" i="3" s="1"/>
  <c r="E10" i="4" l="1"/>
  <c r="F11" i="4" s="1"/>
  <c r="G11" i="4" s="1"/>
  <c r="H11" i="4" s="1"/>
  <c r="D11" i="4" l="1"/>
  <c r="E11" i="4" l="1"/>
  <c r="D12" i="4" s="1"/>
  <c r="F12" i="4" l="1"/>
  <c r="G12" i="4" s="1"/>
  <c r="H12" i="4" s="1"/>
  <c r="E12" i="4"/>
  <c r="D13" i="4" s="1"/>
  <c r="F13" i="4"/>
  <c r="G13" i="4" s="1"/>
  <c r="H13" i="4" l="1"/>
  <c r="E13" i="4"/>
  <c r="F14" i="4" s="1"/>
  <c r="G14" i="4" s="1"/>
  <c r="H14" i="4" s="1"/>
  <c r="D14" i="4" l="1"/>
  <c r="E14" i="4"/>
  <c r="D15" i="4"/>
  <c r="F15" i="4"/>
  <c r="G15" i="4" s="1"/>
  <c r="H15" i="4" s="1"/>
  <c r="E15" i="4" l="1"/>
  <c r="F16" i="4" s="1"/>
  <c r="G16" i="4" s="1"/>
  <c r="H16" i="4" s="1"/>
  <c r="D16" i="4" l="1"/>
  <c r="E16" i="4" s="1"/>
  <c r="F17" i="4" l="1"/>
  <c r="G17" i="4" s="1"/>
  <c r="H17" i="4" s="1"/>
  <c r="D17" i="4"/>
  <c r="E17" i="4"/>
  <c r="D18" i="4" s="1"/>
  <c r="F18" i="4" l="1"/>
  <c r="G18" i="4" s="1"/>
  <c r="H18" i="4" s="1"/>
  <c r="E18" i="4"/>
  <c r="D19" i="4" s="1"/>
  <c r="F19" i="4" l="1"/>
  <c r="G19" i="4" s="1"/>
  <c r="H19" i="4" s="1"/>
  <c r="E19" i="4"/>
  <c r="D20" i="4" s="1"/>
  <c r="F20" i="4" l="1"/>
  <c r="G20" i="4" s="1"/>
  <c r="H20" i="4" s="1"/>
  <c r="E20" i="4"/>
  <c r="D21" i="4" s="1"/>
  <c r="F21" i="4" l="1"/>
  <c r="G21" i="4" s="1"/>
  <c r="H21" i="4" s="1"/>
  <c r="E21" i="4"/>
  <c r="D22" i="4" s="1"/>
  <c r="F22" i="4" l="1"/>
  <c r="G22" i="4" s="1"/>
  <c r="H22" i="4" s="1"/>
  <c r="E22" i="4"/>
  <c r="D23" i="4" s="1"/>
  <c r="F23" i="4" l="1"/>
  <c r="G23" i="4" s="1"/>
  <c r="H23" i="4" s="1"/>
  <c r="E23" i="4"/>
  <c r="D24" i="4" s="1"/>
  <c r="F24" i="4" l="1"/>
  <c r="G24" i="4" s="1"/>
  <c r="H24" i="4" s="1"/>
  <c r="E24" i="4"/>
  <c r="D25" i="4" s="1"/>
  <c r="F25" i="4" l="1"/>
  <c r="G25" i="4" s="1"/>
  <c r="H25" i="4" s="1"/>
  <c r="E25" i="4"/>
  <c r="F26" i="4" s="1"/>
  <c r="G26" i="4" s="1"/>
  <c r="H26" i="4" s="1"/>
  <c r="D26" i="4" l="1"/>
  <c r="E26" i="4" s="1"/>
  <c r="D27" i="4" s="1"/>
  <c r="F27" i="4" l="1"/>
  <c r="G27" i="4" s="1"/>
  <c r="H27" i="4" s="1"/>
  <c r="E27" i="4"/>
  <c r="D28" i="4" s="1"/>
  <c r="F28" i="4" l="1"/>
  <c r="G28" i="4" s="1"/>
  <c r="H28" i="4" s="1"/>
  <c r="E28" i="4"/>
  <c r="D29" i="4" s="1"/>
  <c r="F29" i="4" l="1"/>
  <c r="G29" i="4" s="1"/>
  <c r="H29" i="4" s="1"/>
  <c r="E29" i="4"/>
  <c r="F30" i="4" s="1"/>
  <c r="G30" i="4" s="1"/>
  <c r="D30" i="4" l="1"/>
  <c r="E30" i="4" s="1"/>
  <c r="F31" i="4" s="1"/>
  <c r="H30" i="4"/>
  <c r="K8" i="4" s="1"/>
  <c r="F32" i="4" l="1"/>
  <c r="F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1" authorId="0" shapeId="0" xr:uid="{00000000-0006-0000-0100-000001000000}">
      <text>
        <r>
          <rPr>
            <sz val="8"/>
            <color indexed="81"/>
            <rFont val="Tahoma"/>
            <family val="2"/>
          </rPr>
          <t>Start this column here. Use AVERAGE and OFFSET functions.</t>
        </r>
      </text>
    </comment>
    <comment ref="E12" authorId="0" shapeId="0" xr:uid="{00000000-0006-0000-0100-000002000000}">
      <text>
        <r>
          <rPr>
            <sz val="8"/>
            <color indexed="81"/>
            <rFont val="Tahoma"/>
            <family val="2"/>
          </rPr>
          <t>=ROUND(D11,0)</t>
        </r>
      </text>
    </comment>
    <comment ref="F12" authorId="0" shapeId="0" xr:uid="{00000000-0006-0000-0100-000003000000}">
      <text>
        <r>
          <rPr>
            <sz val="8"/>
            <color indexed="81"/>
            <rFont val="Tahoma"/>
            <family val="2"/>
          </rPr>
          <t>=E12-C12</t>
        </r>
      </text>
    </comment>
    <comment ref="G12" authorId="0" shapeId="0" xr:uid="{00000000-0006-0000-0100-000004000000}">
      <text>
        <r>
          <rPr>
            <sz val="8"/>
            <color indexed="81"/>
            <rFont val="Tahoma"/>
            <family val="2"/>
          </rPr>
          <t>=ABS(F12)</t>
        </r>
      </text>
    </comment>
    <comment ref="E13" authorId="0" shapeId="0" xr:uid="{00000000-0006-0000-0100-000005000000}">
      <text>
        <r>
          <rPr>
            <sz val="8"/>
            <color indexed="81"/>
            <rFont val="Tahoma"/>
            <family val="2"/>
          </rPr>
          <t>=ROUND(D12,0)</t>
        </r>
      </text>
    </comment>
    <comment ref="F13" authorId="0" shapeId="0" xr:uid="{00000000-0006-0000-0100-000006000000}">
      <text>
        <r>
          <rPr>
            <sz val="8"/>
            <color indexed="81"/>
            <rFont val="Tahoma"/>
            <family val="2"/>
          </rPr>
          <t>=E13-C13</t>
        </r>
      </text>
    </comment>
    <comment ref="G13" authorId="0" shapeId="0" xr:uid="{00000000-0006-0000-0100-000007000000}">
      <text>
        <r>
          <rPr>
            <sz val="8"/>
            <color indexed="81"/>
            <rFont val="Tahoma"/>
            <family val="2"/>
          </rPr>
          <t>=$G$4*ABS(F13)+(1-$G$4)*G12</t>
        </r>
      </text>
    </comment>
    <comment ref="E14" authorId="0" shapeId="0" xr:uid="{00000000-0006-0000-0100-000008000000}">
      <text>
        <r>
          <rPr>
            <sz val="8"/>
            <color indexed="81"/>
            <rFont val="Tahoma"/>
            <family val="2"/>
          </rPr>
          <t>=ROUND(D13,0)</t>
        </r>
      </text>
    </comment>
    <comment ref="F14" authorId="0" shapeId="0" xr:uid="{00000000-0006-0000-0100-000009000000}">
      <text>
        <r>
          <rPr>
            <sz val="8"/>
            <color indexed="81"/>
            <rFont val="Tahoma"/>
            <family val="2"/>
          </rPr>
          <t>=E14-C14</t>
        </r>
      </text>
    </comment>
    <comment ref="G14" authorId="0" shapeId="0" xr:uid="{00000000-0006-0000-0100-00000A000000}">
      <text>
        <r>
          <rPr>
            <sz val="8"/>
            <color indexed="81"/>
            <rFont val="Tahoma"/>
            <family val="2"/>
          </rPr>
          <t>=$G$4*ABS(F14)+(1-$G$4)*G13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8" authorId="0" shapeId="0" xr:uid="{00000000-0006-0000-0200-000001000000}">
      <text>
        <r>
          <rPr>
            <sz val="8"/>
            <color indexed="81"/>
            <rFont val="Tahoma"/>
            <family val="2"/>
          </rPr>
          <t>=C8</t>
        </r>
      </text>
    </comment>
    <comment ref="E8" authorId="0" shapeId="0" xr:uid="{00000000-0006-0000-0200-000002000000}">
      <text>
        <r>
          <rPr>
            <sz val="8"/>
            <color indexed="81"/>
            <rFont val="Tahoma"/>
            <family val="2"/>
          </rPr>
          <t>=C8-C7</t>
        </r>
      </text>
    </comment>
    <comment ref="D9" authorId="0" shapeId="0" xr:uid="{00000000-0006-0000-0200-000003000000}">
      <text>
        <r>
          <rPr>
            <sz val="8"/>
            <color indexed="81"/>
            <rFont val="Tahoma"/>
            <family val="2"/>
          </rPr>
          <t>=$B$4*C9+(1-$B$4)*(D8+E8)</t>
        </r>
      </text>
    </comment>
    <comment ref="E9" authorId="0" shapeId="0" xr:uid="{00000000-0006-0000-0200-000004000000}">
      <text>
        <r>
          <rPr>
            <sz val="8"/>
            <color indexed="81"/>
            <rFont val="Tahoma"/>
            <family val="2"/>
          </rPr>
          <t>=$C$4*(D9-D8)+(1-$C$4)*E8</t>
        </r>
      </text>
    </comment>
    <comment ref="F9" authorId="0" shapeId="0" xr:uid="{00000000-0006-0000-0200-000005000000}">
      <text>
        <r>
          <rPr>
            <sz val="8"/>
            <color indexed="81"/>
            <rFont val="Tahoma"/>
            <family val="2"/>
          </rPr>
          <t>=ROUND(D8+E8,0)</t>
        </r>
      </text>
    </comment>
    <comment ref="G9" authorId="0" shapeId="0" xr:uid="{00000000-0006-0000-0200-000006000000}">
      <text>
        <r>
          <rPr>
            <sz val="8"/>
            <color indexed="81"/>
            <rFont val="Tahoma"/>
            <family val="2"/>
          </rPr>
          <t>=F9-C9</t>
        </r>
      </text>
    </comment>
    <comment ref="H9" authorId="0" shapeId="0" xr:uid="{00000000-0006-0000-0200-000007000000}">
      <text>
        <r>
          <rPr>
            <sz val="8"/>
            <color indexed="81"/>
            <rFont val="Tahoma"/>
            <family val="2"/>
          </rPr>
          <t>=ABS(G9)</t>
        </r>
      </text>
    </comment>
    <comment ref="D10" authorId="0" shapeId="0" xr:uid="{00000000-0006-0000-0200-000008000000}">
      <text>
        <r>
          <rPr>
            <sz val="8"/>
            <color indexed="81"/>
            <rFont val="Tahoma"/>
            <family val="2"/>
          </rPr>
          <t>=$B$4*C10+(1-$B$4)*(D9+E9)</t>
        </r>
      </text>
    </comment>
    <comment ref="E10" authorId="0" shapeId="0" xr:uid="{00000000-0006-0000-0200-000009000000}">
      <text>
        <r>
          <rPr>
            <sz val="8"/>
            <color indexed="81"/>
            <rFont val="Tahoma"/>
            <family val="2"/>
          </rPr>
          <t>=$C$4*(D10-D9)+(1-$C$4)*E9</t>
        </r>
      </text>
    </comment>
    <comment ref="F10" authorId="0" shapeId="0" xr:uid="{00000000-0006-0000-0200-00000A000000}">
      <text>
        <r>
          <rPr>
            <sz val="8"/>
            <color indexed="81"/>
            <rFont val="Tahoma"/>
            <family val="2"/>
          </rPr>
          <t>=ROUND(D9+E9,0)</t>
        </r>
      </text>
    </comment>
    <comment ref="G10" authorId="0" shapeId="0" xr:uid="{00000000-0006-0000-0200-00000B000000}">
      <text>
        <r>
          <rPr>
            <sz val="8"/>
            <color indexed="81"/>
            <rFont val="Tahoma"/>
            <family val="2"/>
          </rPr>
          <t>=F10-C10</t>
        </r>
      </text>
    </comment>
    <comment ref="H10" authorId="0" shapeId="0" xr:uid="{00000000-0006-0000-0200-00000C000000}">
      <text>
        <r>
          <rPr>
            <sz val="8"/>
            <color indexed="81"/>
            <rFont val="Tahoma"/>
            <family val="2"/>
          </rPr>
          <t>=$H$4*ABS(G10)+(1-$H$4)*H9</t>
        </r>
      </text>
    </comment>
    <comment ref="D11" authorId="0" shapeId="0" xr:uid="{00000000-0006-0000-0200-00000D000000}">
      <text>
        <r>
          <rPr>
            <sz val="8"/>
            <color indexed="81"/>
            <rFont val="Tahoma"/>
            <family val="2"/>
          </rPr>
          <t>=$B$4*C11+(1-$B$4)*(D10+E10)</t>
        </r>
      </text>
    </comment>
    <comment ref="E11" authorId="0" shapeId="0" xr:uid="{00000000-0006-0000-0200-00000E000000}">
      <text>
        <r>
          <rPr>
            <sz val="8"/>
            <color indexed="81"/>
            <rFont val="Tahoma"/>
            <family val="2"/>
          </rPr>
          <t>=$C$4*(D11-D10)+(1-$C$4)*E10</t>
        </r>
      </text>
    </comment>
    <comment ref="F11" authorId="0" shapeId="0" xr:uid="{00000000-0006-0000-0200-00000F000000}">
      <text>
        <r>
          <rPr>
            <sz val="8"/>
            <color indexed="81"/>
            <rFont val="Tahoma"/>
            <family val="2"/>
          </rPr>
          <t>=ROUND(D10+E10,0)</t>
        </r>
      </text>
    </comment>
    <comment ref="G11" authorId="0" shapeId="0" xr:uid="{00000000-0006-0000-0200-000010000000}">
      <text>
        <r>
          <rPr>
            <sz val="8"/>
            <color indexed="81"/>
            <rFont val="Tahoma"/>
            <family val="2"/>
          </rPr>
          <t>=F11-C11</t>
        </r>
      </text>
    </comment>
    <comment ref="H11" authorId="0" shapeId="0" xr:uid="{00000000-0006-0000-0200-000011000000}">
      <text>
        <r>
          <rPr>
            <sz val="8"/>
            <color indexed="81"/>
            <rFont val="Tahoma"/>
            <family val="2"/>
          </rPr>
          <t>=$H$4*ABS(G11)+(1-$H$4)*H10</t>
        </r>
      </text>
    </comment>
  </commentList>
</comments>
</file>

<file path=xl/sharedStrings.xml><?xml version="1.0" encoding="utf-8"?>
<sst xmlns="http://schemas.openxmlformats.org/spreadsheetml/2006/main" count="61" uniqueCount="47">
  <si>
    <t>B11798</t>
  </si>
  <si>
    <t>E36986</t>
  </si>
  <si>
    <t>O95539</t>
  </si>
  <si>
    <t>Month</t>
  </si>
  <si>
    <t>Year</t>
  </si>
  <si>
    <t>n</t>
  </si>
  <si>
    <t>MAD in Month 24</t>
  </si>
  <si>
    <t>Find optimal n</t>
  </si>
  <si>
    <t>MAD</t>
  </si>
  <si>
    <t>Error (Et)</t>
  </si>
  <si>
    <t>Forecast (Ft)</t>
  </si>
  <si>
    <t>Average (At)</t>
  </si>
  <si>
    <t>Demand (Dt)</t>
  </si>
  <si>
    <t>Month #</t>
  </si>
  <si>
    <t>Smoothing Parameter for Computing Accuracy</t>
  </si>
  <si>
    <t># Periods in Moving Average (n):</t>
  </si>
  <si>
    <t>ProductID</t>
  </si>
  <si>
    <t>beta</t>
  </si>
  <si>
    <t>alpha</t>
  </si>
  <si>
    <t>Trend (Tt)</t>
  </si>
  <si>
    <t>Beta Smoothing Parameter</t>
  </si>
  <si>
    <t>Alpha Smoothing Parameter</t>
  </si>
  <si>
    <t xml:space="preserve">Forecast </t>
  </si>
  <si>
    <t>Seasonal Factor</t>
  </si>
  <si>
    <t xml:space="preserve">Average </t>
  </si>
  <si>
    <t xml:space="preserve">Demand </t>
  </si>
  <si>
    <t>2015 Forecast</t>
  </si>
  <si>
    <t>Question 1</t>
  </si>
  <si>
    <t>Forecasting method for products are as follows:</t>
  </si>
  <si>
    <t>E36986 - ESWT is applied because there exist an increasing trend for the demand of E36986</t>
  </si>
  <si>
    <t>B11798 -  We use a simple heuristic for seasonality for B11798 because this product seems to be having a seasonal demand pattern.</t>
  </si>
  <si>
    <t>Question 2</t>
  </si>
  <si>
    <t>Optimal number of periods n for SMA=4</t>
  </si>
  <si>
    <t>Optimal smoothing parameters alpha and beta for ESWT are 0.5 and 0.5 respectively</t>
  </si>
  <si>
    <t>Question 3</t>
  </si>
  <si>
    <t>Question 4</t>
  </si>
  <si>
    <t>Question 5</t>
  </si>
  <si>
    <t>A. a large alpha</t>
  </si>
  <si>
    <t>If downward trend is present, SMA or ES tends to over forecast future demand</t>
  </si>
  <si>
    <t>If upward trend is present, SMA or ES tends to under forecast future demand</t>
  </si>
  <si>
    <t>B. a small n</t>
  </si>
  <si>
    <t xml:space="preserve">                 Products that entered market before 2010 usually  have steady demand(no upward or downward trend over future years)</t>
  </si>
  <si>
    <t>The limitation in heuristic for seasonality is that it is not taking into account the trend within a season because only average values of a season are considered.</t>
  </si>
  <si>
    <t>Optimal n=4</t>
  </si>
  <si>
    <t>Optimal alpha=0.5</t>
  </si>
  <si>
    <t>Optimal beta=0.5</t>
  </si>
  <si>
    <t xml:space="preserve">O95539 - SMA is used because there does not exist any clear trend or seasonality in the demand for O95539. O95539 was introduced in 1990, much before 2010.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</si>
</sst>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9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2" fillId="0" borderId="0" xfId="1"/>
    <xf numFmtId="0" fontId="2" fillId="0" borderId="0" xfId="1" applyAlignment="1"/>
    <xf numFmtId="0" fontId="2" fillId="0" borderId="2" xfId="1" applyBorder="1"/>
    <xf numFmtId="0" fontId="2" fillId="0" borderId="3" xfId="1" applyBorder="1" applyAlignment="1">
      <alignment horizontal="center"/>
    </xf>
    <xf numFmtId="0" fontId="2" fillId="2" borderId="4" xfId="1" applyFill="1" applyBorder="1" applyAlignment="1">
      <alignment horizontal="center"/>
    </xf>
    <xf numFmtId="0" fontId="2" fillId="0" borderId="5" xfId="1" applyBorder="1"/>
    <xf numFmtId="0" fontId="2" fillId="0" borderId="6" xfId="1" applyBorder="1" applyAlignment="1">
      <alignment horizontal="center"/>
    </xf>
    <xf numFmtId="0" fontId="2" fillId="2" borderId="7" xfId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164" fontId="2" fillId="0" borderId="5" xfId="1" applyNumberFormat="1" applyBorder="1"/>
    <xf numFmtId="0" fontId="2" fillId="2" borderId="6" xfId="1" applyFill="1" applyBorder="1" applyAlignment="1">
      <alignment horizontal="center"/>
    </xf>
    <xf numFmtId="164" fontId="2" fillId="0" borderId="8" xfId="1" applyNumberFormat="1" applyBorder="1" applyAlignment="1">
      <alignment horizontal="center"/>
    </xf>
    <xf numFmtId="0" fontId="2" fillId="0" borderId="9" xfId="1" applyBorder="1" applyAlignment="1">
      <alignment horizontal="center"/>
    </xf>
    <xf numFmtId="164" fontId="2" fillId="0" borderId="5" xfId="1" applyNumberFormat="1" applyBorder="1" applyAlignment="1">
      <alignment horizontal="center"/>
    </xf>
    <xf numFmtId="0" fontId="2" fillId="0" borderId="7" xfId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2" xfId="1" applyFont="1" applyBorder="1" applyAlignment="1">
      <alignment horizontal="center" wrapText="1"/>
    </xf>
    <xf numFmtId="0" fontId="4" fillId="0" borderId="11" xfId="1" applyFont="1" applyBorder="1" applyAlignment="1">
      <alignment horizontal="center"/>
    </xf>
    <xf numFmtId="0" fontId="2" fillId="0" borderId="0" xfId="1" applyBorder="1"/>
    <xf numFmtId="0" fontId="2" fillId="0" borderId="0" xfId="1" applyBorder="1" applyAlignment="1"/>
    <xf numFmtId="0" fontId="5" fillId="2" borderId="13" xfId="1" applyFont="1" applyFill="1" applyBorder="1" applyAlignment="1">
      <alignment horizontal="center"/>
    </xf>
    <xf numFmtId="0" fontId="4" fillId="0" borderId="14" xfId="1" applyFont="1" applyBorder="1" applyAlignment="1">
      <alignment horizont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0" xfId="1" applyFont="1" applyBorder="1" applyAlignment="1"/>
    <xf numFmtId="0" fontId="2" fillId="0" borderId="15" xfId="1" applyBorder="1"/>
    <xf numFmtId="0" fontId="2" fillId="0" borderId="16" xfId="1" applyBorder="1" applyAlignment="1"/>
    <xf numFmtId="0" fontId="4" fillId="0" borderId="16" xfId="1" applyFont="1" applyBorder="1" applyAlignment="1"/>
    <xf numFmtId="0" fontId="2" fillId="0" borderId="8" xfId="1" applyBorder="1"/>
    <xf numFmtId="0" fontId="2" fillId="0" borderId="17" xfId="1" applyBorder="1" applyAlignment="1">
      <alignment horizontal="center"/>
    </xf>
    <xf numFmtId="0" fontId="2" fillId="2" borderId="9" xfId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164" fontId="2" fillId="0" borderId="6" xfId="1" applyNumberFormat="1" applyBorder="1" applyAlignment="1">
      <alignment horizontal="center"/>
    </xf>
    <xf numFmtId="164" fontId="2" fillId="0" borderId="8" xfId="1" applyNumberFormat="1" applyBorder="1"/>
    <xf numFmtId="164" fontId="2" fillId="0" borderId="17" xfId="1" applyNumberFormat="1" applyBorder="1"/>
    <xf numFmtId="0" fontId="2" fillId="0" borderId="9" xfId="1" applyBorder="1"/>
    <xf numFmtId="164" fontId="2" fillId="0" borderId="6" xfId="1" applyNumberFormat="1" applyBorder="1"/>
    <xf numFmtId="0" fontId="2" fillId="0" borderId="7" xfId="1" applyBorder="1"/>
    <xf numFmtId="0" fontId="2" fillId="0" borderId="0" xfId="1" applyFont="1" applyAlignment="1">
      <alignment horizontal="right"/>
    </xf>
    <xf numFmtId="0" fontId="2" fillId="0" borderId="10" xfId="1" applyBorder="1"/>
    <xf numFmtId="0" fontId="2" fillId="0" borderId="12" xfId="1" applyBorder="1"/>
    <xf numFmtId="164" fontId="2" fillId="0" borderId="11" xfId="1" applyNumberFormat="1" applyBorder="1"/>
    <xf numFmtId="0" fontId="5" fillId="2" borderId="18" xfId="1" applyFont="1" applyFill="1" applyBorder="1" applyAlignment="1">
      <alignment horizontal="center"/>
    </xf>
    <xf numFmtId="0" fontId="4" fillId="0" borderId="19" xfId="1" applyFont="1" applyBorder="1" applyAlignment="1">
      <alignment horizontal="center" wrapText="1"/>
    </xf>
    <xf numFmtId="0" fontId="4" fillId="0" borderId="19" xfId="1" applyFont="1" applyBorder="1" applyAlignment="1">
      <alignment horizontal="center" vertical="center" wrapText="1"/>
    </xf>
    <xf numFmtId="0" fontId="2" fillId="0" borderId="20" xfId="1" applyBorder="1" applyAlignment="1">
      <alignment horizontal="center"/>
    </xf>
    <xf numFmtId="0" fontId="2" fillId="0" borderId="21" xfId="1" applyBorder="1" applyAlignment="1">
      <alignment horizontal="center"/>
    </xf>
    <xf numFmtId="0" fontId="2" fillId="2" borderId="22" xfId="1" applyFill="1" applyBorder="1" applyAlignment="1">
      <alignment horizontal="center"/>
    </xf>
    <xf numFmtId="0" fontId="2" fillId="0" borderId="23" xfId="1" applyBorder="1" applyAlignment="1">
      <alignment horizontal="center"/>
    </xf>
    <xf numFmtId="0" fontId="2" fillId="0" borderId="24" xfId="1" applyBorder="1" applyAlignment="1">
      <alignment horizontal="center"/>
    </xf>
    <xf numFmtId="0" fontId="2" fillId="2" borderId="25" xfId="1" applyFill="1" applyBorder="1" applyAlignment="1">
      <alignment horizontal="center"/>
    </xf>
    <xf numFmtId="0" fontId="2" fillId="0" borderId="26" xfId="1" applyBorder="1" applyAlignment="1">
      <alignment horizontal="center"/>
    </xf>
    <xf numFmtId="0" fontId="2" fillId="0" borderId="27" xfId="1" applyBorder="1" applyAlignment="1">
      <alignment horizontal="center"/>
    </xf>
    <xf numFmtId="2" fontId="2" fillId="0" borderId="5" xfId="1" applyNumberFormat="1" applyBorder="1" applyAlignment="1">
      <alignment horizontal="center"/>
    </xf>
    <xf numFmtId="0" fontId="4" fillId="0" borderId="10" xfId="1" applyFont="1" applyBorder="1" applyAlignment="1">
      <alignment horizontal="center" wrapText="1"/>
    </xf>
    <xf numFmtId="0" fontId="2" fillId="0" borderId="16" xfId="1" applyBorder="1"/>
    <xf numFmtId="0" fontId="2" fillId="0" borderId="28" xfId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0" fontId="0" fillId="0" borderId="23" xfId="0" applyNumberFormat="1" applyBorder="1"/>
    <xf numFmtId="0" fontId="0" fillId="0" borderId="20" xfId="0" applyNumberFormat="1" applyBorder="1"/>
    <xf numFmtId="0" fontId="1" fillId="0" borderId="0" xfId="0" applyFont="1"/>
    <xf numFmtId="0" fontId="2" fillId="0" borderId="6" xfId="1" applyNumberFormat="1" applyBorder="1" applyAlignment="1">
      <alignment horizontal="center"/>
    </xf>
    <xf numFmtId="0" fontId="2" fillId="3" borderId="6" xfId="1" applyNumberFormat="1" applyFont="1" applyFill="1" applyBorder="1" applyAlignment="1">
      <alignment horizontal="center"/>
    </xf>
    <xf numFmtId="0" fontId="2" fillId="3" borderId="17" xfId="1" applyNumberFormat="1" applyFont="1" applyFill="1" applyBorder="1" applyAlignment="1">
      <alignment horizontal="center"/>
    </xf>
    <xf numFmtId="0" fontId="0" fillId="0" borderId="0" xfId="0"/>
    <xf numFmtId="0" fontId="2" fillId="4" borderId="7" xfId="1" applyFill="1" applyBorder="1"/>
    <xf numFmtId="0" fontId="2" fillId="4" borderId="12" xfId="1" applyFill="1" applyBorder="1"/>
    <xf numFmtId="164" fontId="2" fillId="4" borderId="6" xfId="1" applyNumberFormat="1" applyFill="1" applyBorder="1"/>
    <xf numFmtId="0" fontId="2" fillId="4" borderId="7" xfId="1" applyFill="1" applyBorder="1" applyAlignment="1">
      <alignment horizontal="center"/>
    </xf>
    <xf numFmtId="164" fontId="2" fillId="4" borderId="25" xfId="1" applyNumberFormat="1" applyFill="1" applyBorder="1" applyAlignment="1">
      <alignment horizontal="center"/>
    </xf>
    <xf numFmtId="0" fontId="2" fillId="5" borderId="0" xfId="1" applyFill="1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4" borderId="15" xfId="1" applyFill="1" applyBorder="1" applyAlignment="1">
      <alignment horizontal="center"/>
    </xf>
    <xf numFmtId="0" fontId="2" fillId="0" borderId="0" xfId="1" applyAlignment="1">
      <alignment horizont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O95539</a:t>
            </a:r>
          </a:p>
        </c:rich>
      </c:tx>
      <c:layout>
        <c:manualLayout>
          <c:xMode val="edge"/>
          <c:yMode val="edge"/>
          <c:x val="0.473784558180227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Demand!$C$3:$C$14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Demand!$D$3:$D$14</c:f>
              <c:numCache>
                <c:formatCode>General</c:formatCode>
                <c:ptCount val="12"/>
                <c:pt idx="0">
                  <c:v>3611</c:v>
                </c:pt>
                <c:pt idx="1">
                  <c:v>3617</c:v>
                </c:pt>
                <c:pt idx="2">
                  <c:v>3626</c:v>
                </c:pt>
                <c:pt idx="3">
                  <c:v>3647</c:v>
                </c:pt>
                <c:pt idx="4">
                  <c:v>3579</c:v>
                </c:pt>
                <c:pt idx="5">
                  <c:v>3596</c:v>
                </c:pt>
                <c:pt idx="6">
                  <c:v>3615</c:v>
                </c:pt>
                <c:pt idx="7">
                  <c:v>3608</c:v>
                </c:pt>
                <c:pt idx="8">
                  <c:v>3588</c:v>
                </c:pt>
                <c:pt idx="9">
                  <c:v>3622</c:v>
                </c:pt>
                <c:pt idx="10">
                  <c:v>3590</c:v>
                </c:pt>
                <c:pt idx="11">
                  <c:v>3514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4-41E6-B099-F3F9DE8DC0F5}"/>
            </c:ext>
          </c:extLst>
        </c:ser>
        <c:ser>
          <c:idx val="1"/>
          <c:order val="1"/>
          <c:tx>
            <c:v>2014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Demand!$C$15:$C$26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Demand!$D$15:$D$26</c:f>
              <c:numCache>
                <c:formatCode>General</c:formatCode>
                <c:ptCount val="12"/>
                <c:pt idx="0">
                  <c:v>3600</c:v>
                </c:pt>
                <c:pt idx="1">
                  <c:v>3617</c:v>
                </c:pt>
                <c:pt idx="2">
                  <c:v>3645</c:v>
                </c:pt>
                <c:pt idx="3">
                  <c:v>3622</c:v>
                </c:pt>
                <c:pt idx="4">
                  <c:v>3626</c:v>
                </c:pt>
                <c:pt idx="5">
                  <c:v>3594</c:v>
                </c:pt>
                <c:pt idx="6">
                  <c:v>3644</c:v>
                </c:pt>
                <c:pt idx="7">
                  <c:v>3571</c:v>
                </c:pt>
                <c:pt idx="8">
                  <c:v>3607</c:v>
                </c:pt>
                <c:pt idx="9">
                  <c:v>3677</c:v>
                </c:pt>
                <c:pt idx="10">
                  <c:v>3624</c:v>
                </c:pt>
                <c:pt idx="11">
                  <c:v>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74-41E6-B099-F3F9DE8DC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567040"/>
        <c:axId val="1412568680"/>
      </c:scatterChart>
      <c:valAx>
        <c:axId val="1412567040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68680"/>
        <c:crosses val="autoZero"/>
        <c:crossBetween val="midCat"/>
        <c:majorUnit val="1"/>
      </c:valAx>
      <c:valAx>
        <c:axId val="141256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6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B11798</a:t>
            </a:r>
          </a:p>
        </c:rich>
      </c:tx>
      <c:layout>
        <c:manualLayout>
          <c:xMode val="edge"/>
          <c:yMode val="edge"/>
          <c:x val="0.473784558180227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Demand!$C$3:$C$14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Demand!$F$3:$F$14</c:f>
              <c:numCache>
                <c:formatCode>General</c:formatCode>
                <c:ptCount val="12"/>
                <c:pt idx="0">
                  <c:v>136</c:v>
                </c:pt>
                <c:pt idx="1">
                  <c:v>77</c:v>
                </c:pt>
                <c:pt idx="2">
                  <c:v>237</c:v>
                </c:pt>
                <c:pt idx="3">
                  <c:v>323</c:v>
                </c:pt>
                <c:pt idx="4">
                  <c:v>586</c:v>
                </c:pt>
                <c:pt idx="5">
                  <c:v>601</c:v>
                </c:pt>
                <c:pt idx="6">
                  <c:v>907</c:v>
                </c:pt>
                <c:pt idx="7">
                  <c:v>930</c:v>
                </c:pt>
                <c:pt idx="8">
                  <c:v>632</c:v>
                </c:pt>
                <c:pt idx="9">
                  <c:v>390</c:v>
                </c:pt>
                <c:pt idx="10">
                  <c:v>370</c:v>
                </c:pt>
                <c:pt idx="11">
                  <c:v>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11-4A4B-A0A0-9E1860016968}"/>
            </c:ext>
          </c:extLst>
        </c:ser>
        <c:ser>
          <c:idx val="1"/>
          <c:order val="1"/>
          <c:tx>
            <c:v>2014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Demand!$C$15:$C$26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Demand!$F$15:$F$26</c:f>
              <c:numCache>
                <c:formatCode>General</c:formatCode>
                <c:ptCount val="12"/>
                <c:pt idx="0">
                  <c:v>366</c:v>
                </c:pt>
                <c:pt idx="1">
                  <c:v>213</c:v>
                </c:pt>
                <c:pt idx="2">
                  <c:v>479</c:v>
                </c:pt>
                <c:pt idx="3">
                  <c:v>810</c:v>
                </c:pt>
                <c:pt idx="4">
                  <c:v>1124</c:v>
                </c:pt>
                <c:pt idx="5">
                  <c:v>1393</c:v>
                </c:pt>
                <c:pt idx="6">
                  <c:v>2307</c:v>
                </c:pt>
                <c:pt idx="7">
                  <c:v>2017</c:v>
                </c:pt>
                <c:pt idx="8">
                  <c:v>1221</c:v>
                </c:pt>
                <c:pt idx="9">
                  <c:v>844</c:v>
                </c:pt>
                <c:pt idx="10">
                  <c:v>744</c:v>
                </c:pt>
                <c:pt idx="11">
                  <c:v>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11-4A4B-A0A0-9E1860016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567040"/>
        <c:axId val="1412568680"/>
      </c:scatterChart>
      <c:valAx>
        <c:axId val="1412567040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68680"/>
        <c:crosses val="autoZero"/>
        <c:crossBetween val="midCat"/>
        <c:majorUnit val="1"/>
      </c:valAx>
      <c:valAx>
        <c:axId val="141256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6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E36986</a:t>
            </a:r>
          </a:p>
        </c:rich>
      </c:tx>
      <c:layout>
        <c:manualLayout>
          <c:xMode val="edge"/>
          <c:yMode val="edge"/>
          <c:x val="0.4737845581802273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Demand!$C$3:$C$14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Demand!$E$3:$E$14</c:f>
              <c:numCache>
                <c:formatCode>General</c:formatCode>
                <c:ptCount val="12"/>
                <c:pt idx="0">
                  <c:v>867</c:v>
                </c:pt>
                <c:pt idx="1">
                  <c:v>1019</c:v>
                </c:pt>
                <c:pt idx="2">
                  <c:v>1084</c:v>
                </c:pt>
                <c:pt idx="3">
                  <c:v>1062</c:v>
                </c:pt>
                <c:pt idx="4">
                  <c:v>1214</c:v>
                </c:pt>
                <c:pt idx="5">
                  <c:v>1149</c:v>
                </c:pt>
                <c:pt idx="6">
                  <c:v>1192</c:v>
                </c:pt>
                <c:pt idx="7">
                  <c:v>1366</c:v>
                </c:pt>
                <c:pt idx="8">
                  <c:v>1474</c:v>
                </c:pt>
                <c:pt idx="9">
                  <c:v>1409</c:v>
                </c:pt>
                <c:pt idx="10">
                  <c:v>1561</c:v>
                </c:pt>
                <c:pt idx="11">
                  <c:v>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55-4728-B2B6-899F26104F86}"/>
            </c:ext>
          </c:extLst>
        </c:ser>
        <c:ser>
          <c:idx val="1"/>
          <c:order val="1"/>
          <c:tx>
            <c:v>2014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Demand!$C$15:$C$26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Demand!$E$15:$E$26</c:f>
              <c:numCache>
                <c:formatCode>General</c:formatCode>
                <c:ptCount val="12"/>
                <c:pt idx="0">
                  <c:v>1712</c:v>
                </c:pt>
                <c:pt idx="1">
                  <c:v>1777</c:v>
                </c:pt>
                <c:pt idx="2">
                  <c:v>1734</c:v>
                </c:pt>
                <c:pt idx="3">
                  <c:v>1842</c:v>
                </c:pt>
                <c:pt idx="4">
                  <c:v>2037</c:v>
                </c:pt>
                <c:pt idx="5">
                  <c:v>1929</c:v>
                </c:pt>
                <c:pt idx="6">
                  <c:v>2081</c:v>
                </c:pt>
                <c:pt idx="7">
                  <c:v>2167</c:v>
                </c:pt>
                <c:pt idx="8">
                  <c:v>2167</c:v>
                </c:pt>
                <c:pt idx="9">
                  <c:v>2276</c:v>
                </c:pt>
                <c:pt idx="10">
                  <c:v>2341</c:v>
                </c:pt>
                <c:pt idx="11">
                  <c:v>2384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55-4728-B2B6-899F26104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567040"/>
        <c:axId val="1412568680"/>
      </c:scatterChart>
      <c:valAx>
        <c:axId val="1412567040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68680"/>
        <c:crosses val="autoZero"/>
        <c:crossBetween val="midCat"/>
        <c:majorUnit val="1"/>
      </c:valAx>
      <c:valAx>
        <c:axId val="141256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56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Vs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Forecasted demand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SMA!$B$7:$B$33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SMA!$E$7:$E$33</c:f>
              <c:numCache>
                <c:formatCode>General</c:formatCode>
                <c:ptCount val="27"/>
                <c:pt idx="5">
                  <c:v>3616</c:v>
                </c:pt>
                <c:pt idx="6">
                  <c:v>3613</c:v>
                </c:pt>
                <c:pt idx="7">
                  <c:v>3613</c:v>
                </c:pt>
                <c:pt idx="8">
                  <c:v>3609</c:v>
                </c:pt>
                <c:pt idx="9">
                  <c:v>3597</c:v>
                </c:pt>
                <c:pt idx="10">
                  <c:v>3606</c:v>
                </c:pt>
                <c:pt idx="11">
                  <c:v>3605</c:v>
                </c:pt>
                <c:pt idx="12">
                  <c:v>3584</c:v>
                </c:pt>
                <c:pt idx="13">
                  <c:v>3583</c:v>
                </c:pt>
                <c:pt idx="14">
                  <c:v>3589</c:v>
                </c:pt>
                <c:pt idx="15">
                  <c:v>3593</c:v>
                </c:pt>
                <c:pt idx="16">
                  <c:v>3600</c:v>
                </c:pt>
                <c:pt idx="17">
                  <c:v>3622</c:v>
                </c:pt>
                <c:pt idx="18">
                  <c:v>3621</c:v>
                </c:pt>
                <c:pt idx="19">
                  <c:v>3626</c:v>
                </c:pt>
                <c:pt idx="20">
                  <c:v>3611</c:v>
                </c:pt>
                <c:pt idx="21">
                  <c:v>3608</c:v>
                </c:pt>
                <c:pt idx="22">
                  <c:v>3619</c:v>
                </c:pt>
                <c:pt idx="23">
                  <c:v>3625</c:v>
                </c:pt>
                <c:pt idx="24">
                  <c:v>3607</c:v>
                </c:pt>
                <c:pt idx="25">
                  <c:v>3607</c:v>
                </c:pt>
                <c:pt idx="26">
                  <c:v>3607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EB-4CCC-B2F1-07294A34CE58}"/>
            </c:ext>
          </c:extLst>
        </c:ser>
        <c:ser>
          <c:idx val="0"/>
          <c:order val="1"/>
          <c:tx>
            <c:v>Historical demand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SMA!$B$7:$B$33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SMA!$C$7:$C$33</c:f>
              <c:numCache>
                <c:formatCode>General</c:formatCode>
                <c:ptCount val="27"/>
                <c:pt idx="0">
                  <c:v>3611</c:v>
                </c:pt>
                <c:pt idx="1">
                  <c:v>3617</c:v>
                </c:pt>
                <c:pt idx="2">
                  <c:v>3626</c:v>
                </c:pt>
                <c:pt idx="3">
                  <c:v>3647</c:v>
                </c:pt>
                <c:pt idx="4">
                  <c:v>3579</c:v>
                </c:pt>
                <c:pt idx="5">
                  <c:v>3596</c:v>
                </c:pt>
                <c:pt idx="6">
                  <c:v>3615</c:v>
                </c:pt>
                <c:pt idx="7">
                  <c:v>3608</c:v>
                </c:pt>
                <c:pt idx="8">
                  <c:v>3588</c:v>
                </c:pt>
                <c:pt idx="9">
                  <c:v>3622</c:v>
                </c:pt>
                <c:pt idx="10">
                  <c:v>3590</c:v>
                </c:pt>
                <c:pt idx="11">
                  <c:v>3514</c:v>
                </c:pt>
                <c:pt idx="12">
                  <c:v>3600</c:v>
                </c:pt>
                <c:pt idx="13">
                  <c:v>3617</c:v>
                </c:pt>
                <c:pt idx="14">
                  <c:v>3645</c:v>
                </c:pt>
                <c:pt idx="15">
                  <c:v>3622</c:v>
                </c:pt>
                <c:pt idx="16">
                  <c:v>3626</c:v>
                </c:pt>
                <c:pt idx="17">
                  <c:v>3594</c:v>
                </c:pt>
                <c:pt idx="18">
                  <c:v>3644</c:v>
                </c:pt>
                <c:pt idx="19">
                  <c:v>3571</c:v>
                </c:pt>
                <c:pt idx="20">
                  <c:v>3607</c:v>
                </c:pt>
                <c:pt idx="21">
                  <c:v>3677</c:v>
                </c:pt>
                <c:pt idx="22">
                  <c:v>3624</c:v>
                </c:pt>
                <c:pt idx="23">
                  <c:v>3554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EB-4CCC-B2F1-07294A34C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309104"/>
        <c:axId val="1412309760"/>
      </c:scatterChart>
      <c:valAx>
        <c:axId val="141230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309760"/>
        <c:crosses val="autoZero"/>
        <c:crossBetween val="midCat"/>
      </c:valAx>
      <c:valAx>
        <c:axId val="14123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309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vs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Historical demand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ESWT!$B$7:$B$33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ESWT!$C$7:$C$33</c:f>
              <c:numCache>
                <c:formatCode>General</c:formatCode>
                <c:ptCount val="27"/>
                <c:pt idx="0">
                  <c:v>867</c:v>
                </c:pt>
                <c:pt idx="1">
                  <c:v>1019</c:v>
                </c:pt>
                <c:pt idx="2">
                  <c:v>1084</c:v>
                </c:pt>
                <c:pt idx="3">
                  <c:v>1062</c:v>
                </c:pt>
                <c:pt idx="4">
                  <c:v>1214</c:v>
                </c:pt>
                <c:pt idx="5">
                  <c:v>1149</c:v>
                </c:pt>
                <c:pt idx="6">
                  <c:v>1192</c:v>
                </c:pt>
                <c:pt idx="7">
                  <c:v>1366</c:v>
                </c:pt>
                <c:pt idx="8">
                  <c:v>1474</c:v>
                </c:pt>
                <c:pt idx="9">
                  <c:v>1409</c:v>
                </c:pt>
                <c:pt idx="10">
                  <c:v>1561</c:v>
                </c:pt>
                <c:pt idx="11">
                  <c:v>1496</c:v>
                </c:pt>
                <c:pt idx="12">
                  <c:v>1712</c:v>
                </c:pt>
                <c:pt idx="13">
                  <c:v>1777</c:v>
                </c:pt>
                <c:pt idx="14">
                  <c:v>1734</c:v>
                </c:pt>
                <c:pt idx="15">
                  <c:v>1842</c:v>
                </c:pt>
                <c:pt idx="16">
                  <c:v>2037</c:v>
                </c:pt>
                <c:pt idx="17">
                  <c:v>1929</c:v>
                </c:pt>
                <c:pt idx="18">
                  <c:v>2081</c:v>
                </c:pt>
                <c:pt idx="19">
                  <c:v>2167</c:v>
                </c:pt>
                <c:pt idx="20">
                  <c:v>2167</c:v>
                </c:pt>
                <c:pt idx="21">
                  <c:v>2276</c:v>
                </c:pt>
                <c:pt idx="22">
                  <c:v>2341</c:v>
                </c:pt>
                <c:pt idx="23">
                  <c:v>2384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6-4C24-BF5A-B70018E07056}"/>
            </c:ext>
          </c:extLst>
        </c:ser>
        <c:ser>
          <c:idx val="1"/>
          <c:order val="1"/>
          <c:tx>
            <c:v>Forecasted demand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ESWT!$B$7:$B$33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ESWT!$F$7:$F$33</c:f>
              <c:numCache>
                <c:formatCode>General</c:formatCode>
                <c:ptCount val="27"/>
                <c:pt idx="2">
                  <c:v>1171</c:v>
                </c:pt>
                <c:pt idx="3">
                  <c:v>1258</c:v>
                </c:pt>
                <c:pt idx="4">
                  <c:v>1241</c:v>
                </c:pt>
                <c:pt idx="5">
                  <c:v>1302</c:v>
                </c:pt>
                <c:pt idx="6">
                  <c:v>1262</c:v>
                </c:pt>
                <c:pt idx="7">
                  <c:v>1246</c:v>
                </c:pt>
                <c:pt idx="8">
                  <c:v>1355</c:v>
                </c:pt>
                <c:pt idx="9">
                  <c:v>1493</c:v>
                </c:pt>
                <c:pt idx="10">
                  <c:v>1509</c:v>
                </c:pt>
                <c:pt idx="11">
                  <c:v>1606</c:v>
                </c:pt>
                <c:pt idx="12">
                  <c:v>1594</c:v>
                </c:pt>
                <c:pt idx="13">
                  <c:v>1726</c:v>
                </c:pt>
                <c:pt idx="14">
                  <c:v>1837</c:v>
                </c:pt>
                <c:pt idx="15">
                  <c:v>1845</c:v>
                </c:pt>
                <c:pt idx="16">
                  <c:v>1903</c:v>
                </c:pt>
                <c:pt idx="17">
                  <c:v>2062</c:v>
                </c:pt>
                <c:pt idx="18">
                  <c:v>2055</c:v>
                </c:pt>
                <c:pt idx="19">
                  <c:v>2134</c:v>
                </c:pt>
                <c:pt idx="20">
                  <c:v>2224</c:v>
                </c:pt>
                <c:pt idx="21">
                  <c:v>2255</c:v>
                </c:pt>
                <c:pt idx="22">
                  <c:v>2331</c:v>
                </c:pt>
                <c:pt idx="23">
                  <c:v>2403</c:v>
                </c:pt>
                <c:pt idx="24">
                  <c:v>2456</c:v>
                </c:pt>
                <c:pt idx="25">
                  <c:v>2519</c:v>
                </c:pt>
                <c:pt idx="26">
                  <c:v>2582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B6-4C24-BF5A-B70018E0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316320"/>
        <c:axId val="1412310416"/>
      </c:scatterChart>
      <c:valAx>
        <c:axId val="14123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310416"/>
        <c:crosses val="autoZero"/>
        <c:crossBetween val="midCat"/>
      </c:valAx>
      <c:valAx>
        <c:axId val="14123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31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34925</xdr:colOff>
      <xdr:row>3</xdr:row>
      <xdr:rowOff>41275</xdr:rowOff>
    </xdr:from>
    <xdr:to>
      <xdr:col>14</xdr:col>
      <xdr:colOff>339725</xdr:colOff>
      <xdr:row>18</xdr:row>
      <xdr:rowOff>22225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625F975-F441-4FDC-9AF7-456C5174D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323850</xdr:colOff>
      <xdr:row>13</xdr:row>
      <xdr:rowOff>25400</xdr:rowOff>
    </xdr:from>
    <xdr:to>
      <xdr:col>23</xdr:col>
      <xdr:colOff>19050</xdr:colOff>
      <xdr:row>28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B47C171-A706-41BF-9EAC-1735E0EAC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603250</xdr:colOff>
      <xdr:row>20</xdr:row>
      <xdr:rowOff>69850</xdr:rowOff>
    </xdr:from>
    <xdr:to>
      <xdr:col>14</xdr:col>
      <xdr:colOff>298450</xdr:colOff>
      <xdr:row>35</xdr:row>
      <xdr:rowOff>44450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4EAD5B-5F59-4082-AF4A-3F9FE517C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15</xdr:row>
      <xdr:rowOff>22225</xdr:rowOff>
    </xdr:from>
    <xdr:to>
      <xdr:col>15</xdr:col>
      <xdr:colOff>104775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80ABF6-88ED-4A12-80B0-1BD28FDCC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18</xdr:row>
      <xdr:rowOff>142875</xdr:rowOff>
    </xdr:from>
    <xdr:to>
      <xdr:col>16</xdr:col>
      <xdr:colOff>92075</xdr:colOff>
      <xdr:row>36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AE906-D4B6-44A0-8F78-007E0E34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opLeftCell="A4" workbookViewId="0">
      <selection activeCell="G19" sqref="G19"/>
    </sheetView>
  </sheetViews>
  <sheetFormatPr defaultRowHeight="14.5" x14ac:dyDescent="0.35"/>
  <cols>
    <col min="1" max="1" width="5" customWidth="1"/>
  </cols>
  <sheetData>
    <row r="1" spans="2:8" ht="15" thickBot="1" x14ac:dyDescent="0.4">
      <c r="B1" s="3"/>
      <c r="C1" s="3"/>
      <c r="D1" s="3"/>
      <c r="E1" s="3"/>
      <c r="F1" s="3"/>
    </row>
    <row r="2" spans="2:8" ht="15" thickBot="1" x14ac:dyDescent="0.4">
      <c r="B2" s="64" t="s">
        <v>4</v>
      </c>
      <c r="C2" s="65" t="s">
        <v>3</v>
      </c>
      <c r="D2" s="65" t="s">
        <v>2</v>
      </c>
      <c r="E2" s="65" t="s">
        <v>1</v>
      </c>
      <c r="F2" s="66" t="s">
        <v>0</v>
      </c>
    </row>
    <row r="3" spans="2:8" x14ac:dyDescent="0.35">
      <c r="B3" s="82">
        <v>2013</v>
      </c>
      <c r="C3" s="67">
        <v>1</v>
      </c>
      <c r="D3" s="68">
        <v>3611</v>
      </c>
      <c r="E3" s="68">
        <v>867</v>
      </c>
      <c r="F3" s="69">
        <v>136</v>
      </c>
      <c r="H3" s="1"/>
    </row>
    <row r="4" spans="2:8" x14ac:dyDescent="0.35">
      <c r="B4" s="83"/>
      <c r="C4" s="67">
        <v>2</v>
      </c>
      <c r="D4" s="68">
        <v>3617</v>
      </c>
      <c r="E4" s="68">
        <v>1019</v>
      </c>
      <c r="F4" s="69">
        <v>77</v>
      </c>
      <c r="H4" s="1"/>
    </row>
    <row r="5" spans="2:8" x14ac:dyDescent="0.35">
      <c r="B5" s="83"/>
      <c r="C5" s="67">
        <v>3</v>
      </c>
      <c r="D5" s="68">
        <v>3626</v>
      </c>
      <c r="E5" s="68">
        <v>1084</v>
      </c>
      <c r="F5" s="69">
        <v>237</v>
      </c>
      <c r="H5" s="1"/>
    </row>
    <row r="6" spans="2:8" x14ac:dyDescent="0.35">
      <c r="B6" s="83"/>
      <c r="C6" s="67">
        <v>4</v>
      </c>
      <c r="D6" s="68">
        <v>3647</v>
      </c>
      <c r="E6" s="68">
        <v>1062</v>
      </c>
      <c r="F6" s="69">
        <v>323</v>
      </c>
      <c r="H6" s="1"/>
    </row>
    <row r="7" spans="2:8" x14ac:dyDescent="0.35">
      <c r="B7" s="83"/>
      <c r="C7" s="67">
        <v>5</v>
      </c>
      <c r="D7" s="68">
        <v>3579</v>
      </c>
      <c r="E7" s="68">
        <v>1214</v>
      </c>
      <c r="F7" s="69">
        <v>586</v>
      </c>
      <c r="H7" s="1"/>
    </row>
    <row r="8" spans="2:8" x14ac:dyDescent="0.35">
      <c r="B8" s="83"/>
      <c r="C8" s="67">
        <v>6</v>
      </c>
      <c r="D8" s="68">
        <v>3596</v>
      </c>
      <c r="E8" s="68">
        <v>1149</v>
      </c>
      <c r="F8" s="69">
        <v>601</v>
      </c>
      <c r="H8" s="1"/>
    </row>
    <row r="9" spans="2:8" x14ac:dyDescent="0.35">
      <c r="B9" s="83"/>
      <c r="C9" s="67">
        <v>7</v>
      </c>
      <c r="D9" s="68">
        <v>3615</v>
      </c>
      <c r="E9" s="68">
        <v>1192</v>
      </c>
      <c r="F9" s="69">
        <v>907</v>
      </c>
      <c r="H9" s="1"/>
    </row>
    <row r="10" spans="2:8" x14ac:dyDescent="0.35">
      <c r="B10" s="83"/>
      <c r="C10" s="67">
        <v>8</v>
      </c>
      <c r="D10" s="68">
        <v>3608</v>
      </c>
      <c r="E10" s="68">
        <v>1366</v>
      </c>
      <c r="F10" s="69">
        <v>930</v>
      </c>
      <c r="H10" s="1"/>
    </row>
    <row r="11" spans="2:8" x14ac:dyDescent="0.35">
      <c r="B11" s="83"/>
      <c r="C11" s="67">
        <v>9</v>
      </c>
      <c r="D11" s="68">
        <v>3588</v>
      </c>
      <c r="E11" s="68">
        <v>1474</v>
      </c>
      <c r="F11" s="69">
        <v>632</v>
      </c>
      <c r="H11" s="1"/>
    </row>
    <row r="12" spans="2:8" x14ac:dyDescent="0.35">
      <c r="B12" s="83"/>
      <c r="C12" s="67">
        <v>10</v>
      </c>
      <c r="D12" s="68">
        <v>3622</v>
      </c>
      <c r="E12" s="68">
        <v>1409</v>
      </c>
      <c r="F12" s="69">
        <v>390</v>
      </c>
      <c r="H12" s="1"/>
    </row>
    <row r="13" spans="2:8" x14ac:dyDescent="0.35">
      <c r="B13" s="83"/>
      <c r="C13" s="67">
        <v>11</v>
      </c>
      <c r="D13" s="68">
        <v>3590</v>
      </c>
      <c r="E13" s="68">
        <v>1561</v>
      </c>
      <c r="F13" s="69">
        <v>370</v>
      </c>
      <c r="H13" s="1"/>
    </row>
    <row r="14" spans="2:8" x14ac:dyDescent="0.35">
      <c r="B14" s="83"/>
      <c r="C14" s="67">
        <v>12</v>
      </c>
      <c r="D14" s="68">
        <v>3514</v>
      </c>
      <c r="E14" s="68">
        <v>1496</v>
      </c>
      <c r="F14" s="69">
        <v>298</v>
      </c>
      <c r="H14" s="1"/>
    </row>
    <row r="15" spans="2:8" x14ac:dyDescent="0.35">
      <c r="B15" s="83">
        <v>2014</v>
      </c>
      <c r="C15" s="67">
        <v>1</v>
      </c>
      <c r="D15" s="68">
        <v>3600</v>
      </c>
      <c r="E15" s="68">
        <v>1712</v>
      </c>
      <c r="F15" s="69">
        <v>366</v>
      </c>
      <c r="H15" s="1"/>
    </row>
    <row r="16" spans="2:8" x14ac:dyDescent="0.35">
      <c r="B16" s="83"/>
      <c r="C16" s="67">
        <v>2</v>
      </c>
      <c r="D16" s="68">
        <v>3617</v>
      </c>
      <c r="E16" s="68">
        <v>1777</v>
      </c>
      <c r="F16" s="69">
        <v>213</v>
      </c>
      <c r="H16" s="1"/>
    </row>
    <row r="17" spans="2:8" x14ac:dyDescent="0.35">
      <c r="B17" s="83"/>
      <c r="C17" s="67">
        <v>3</v>
      </c>
      <c r="D17" s="68">
        <v>3645</v>
      </c>
      <c r="E17" s="68">
        <v>1734</v>
      </c>
      <c r="F17" s="69">
        <v>479</v>
      </c>
      <c r="H17" s="1"/>
    </row>
    <row r="18" spans="2:8" x14ac:dyDescent="0.35">
      <c r="B18" s="83"/>
      <c r="C18" s="67">
        <v>4</v>
      </c>
      <c r="D18" s="68">
        <v>3622</v>
      </c>
      <c r="E18" s="68">
        <v>1842</v>
      </c>
      <c r="F18" s="69">
        <v>810</v>
      </c>
      <c r="H18" s="1"/>
    </row>
    <row r="19" spans="2:8" x14ac:dyDescent="0.35">
      <c r="B19" s="83"/>
      <c r="C19" s="67">
        <v>5</v>
      </c>
      <c r="D19" s="68">
        <v>3626</v>
      </c>
      <c r="E19" s="68">
        <v>2037</v>
      </c>
      <c r="F19" s="69">
        <v>1124</v>
      </c>
      <c r="H19" s="1"/>
    </row>
    <row r="20" spans="2:8" x14ac:dyDescent="0.35">
      <c r="B20" s="83"/>
      <c r="C20" s="67">
        <v>6</v>
      </c>
      <c r="D20" s="68">
        <v>3594</v>
      </c>
      <c r="E20" s="68">
        <v>1929</v>
      </c>
      <c r="F20" s="69">
        <v>1393</v>
      </c>
      <c r="H20" s="1"/>
    </row>
    <row r="21" spans="2:8" x14ac:dyDescent="0.35">
      <c r="B21" s="83"/>
      <c r="C21" s="67">
        <v>7</v>
      </c>
      <c r="D21" s="68">
        <v>3644</v>
      </c>
      <c r="E21" s="68">
        <v>2081</v>
      </c>
      <c r="F21" s="69">
        <v>2307</v>
      </c>
      <c r="H21" s="1"/>
    </row>
    <row r="22" spans="2:8" x14ac:dyDescent="0.35">
      <c r="B22" s="83"/>
      <c r="C22" s="67">
        <v>8</v>
      </c>
      <c r="D22" s="68">
        <v>3571</v>
      </c>
      <c r="E22" s="68">
        <v>2167</v>
      </c>
      <c r="F22" s="69">
        <v>2017</v>
      </c>
      <c r="H22" s="1"/>
    </row>
    <row r="23" spans="2:8" x14ac:dyDescent="0.35">
      <c r="B23" s="83"/>
      <c r="C23" s="67">
        <v>9</v>
      </c>
      <c r="D23" s="68">
        <v>3607</v>
      </c>
      <c r="E23" s="68">
        <v>2167</v>
      </c>
      <c r="F23" s="69">
        <v>1221</v>
      </c>
      <c r="H23" s="1"/>
    </row>
    <row r="24" spans="2:8" x14ac:dyDescent="0.35">
      <c r="B24" s="83"/>
      <c r="C24" s="67">
        <v>10</v>
      </c>
      <c r="D24" s="68">
        <v>3677</v>
      </c>
      <c r="E24" s="68">
        <v>2276</v>
      </c>
      <c r="F24" s="69">
        <v>844</v>
      </c>
      <c r="H24" s="1"/>
    </row>
    <row r="25" spans="2:8" x14ac:dyDescent="0.35">
      <c r="B25" s="83"/>
      <c r="C25" s="67">
        <v>11</v>
      </c>
      <c r="D25" s="68">
        <v>3624</v>
      </c>
      <c r="E25" s="68">
        <v>2341</v>
      </c>
      <c r="F25" s="69">
        <v>744</v>
      </c>
      <c r="H25" s="1"/>
    </row>
    <row r="26" spans="2:8" ht="15" thickBot="1" x14ac:dyDescent="0.4">
      <c r="B26" s="84"/>
      <c r="C26" s="3">
        <v>12</v>
      </c>
      <c r="D26" s="2">
        <v>3554</v>
      </c>
      <c r="E26" s="2">
        <v>2384</v>
      </c>
      <c r="F26" s="70">
        <v>626</v>
      </c>
      <c r="H26" s="1"/>
    </row>
  </sheetData>
  <mergeCells count="2">
    <mergeCell ref="B3:B14"/>
    <mergeCell ref="B15:B2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57"/>
  <sheetViews>
    <sheetView showGridLines="0" topLeftCell="A6" zoomScaleNormal="100" workbookViewId="0">
      <selection activeCell="G22" sqref="G22"/>
    </sheetView>
  </sheetViews>
  <sheetFormatPr defaultColWidth="8.90625" defaultRowHeight="12.5" x14ac:dyDescent="0.25"/>
  <cols>
    <col min="1" max="1" width="3.36328125" style="4" customWidth="1"/>
    <col min="2" max="2" width="12.453125" style="4" customWidth="1"/>
    <col min="3" max="3" width="9.453125" style="4" customWidth="1"/>
    <col min="4" max="5" width="10.6328125" style="4" customWidth="1"/>
    <col min="6" max="6" width="8.90625" style="4"/>
    <col min="7" max="7" width="15.453125" style="4" customWidth="1"/>
    <col min="8" max="8" width="10.36328125" style="4" bestFit="1" customWidth="1"/>
    <col min="9" max="9" width="8.90625" style="4"/>
    <col min="10" max="10" width="15" style="4" customWidth="1"/>
    <col min="11" max="16384" width="8.90625" style="4"/>
  </cols>
  <sheetData>
    <row r="1" spans="2:20" ht="13.5" thickBot="1" x14ac:dyDescent="0.35">
      <c r="B1" s="34" t="s">
        <v>16</v>
      </c>
      <c r="C1" s="33" t="s">
        <v>2</v>
      </c>
      <c r="D1" s="32"/>
      <c r="E1" s="32"/>
      <c r="F1" s="32"/>
      <c r="G1" s="32"/>
    </row>
    <row r="2" spans="2:20" ht="13.5" thickBot="1" x14ac:dyDescent="0.35">
      <c r="B2" s="31"/>
      <c r="C2" s="27"/>
      <c r="D2" s="26"/>
      <c r="E2" s="26"/>
      <c r="F2" s="26"/>
      <c r="G2" s="26"/>
    </row>
    <row r="3" spans="2:20" ht="52" x14ac:dyDescent="0.3">
      <c r="B3" s="30" t="s">
        <v>15</v>
      </c>
      <c r="C3" s="27"/>
      <c r="D3" s="26"/>
      <c r="E3" s="26"/>
      <c r="F3" s="26"/>
      <c r="G3" s="29" t="s">
        <v>14</v>
      </c>
    </row>
    <row r="4" spans="2:20" ht="13" thickBot="1" x14ac:dyDescent="0.3">
      <c r="B4" s="28">
        <v>5</v>
      </c>
      <c r="C4" s="27"/>
      <c r="D4" s="26"/>
      <c r="E4" s="26"/>
      <c r="F4" s="26"/>
      <c r="G4" s="28">
        <v>0.7</v>
      </c>
    </row>
    <row r="5" spans="2:20" ht="13" thickBot="1" x14ac:dyDescent="0.3">
      <c r="B5" s="27"/>
      <c r="C5" s="27"/>
      <c r="D5" s="26"/>
      <c r="E5" s="26"/>
      <c r="F5" s="26"/>
      <c r="G5" s="26"/>
    </row>
    <row r="6" spans="2:20" ht="26.5" thickBot="1" x14ac:dyDescent="0.35">
      <c r="B6" s="25" t="s">
        <v>13</v>
      </c>
      <c r="C6" s="24" t="s">
        <v>12</v>
      </c>
      <c r="D6" s="24" t="s">
        <v>11</v>
      </c>
      <c r="E6" s="24" t="s">
        <v>10</v>
      </c>
      <c r="F6" s="24" t="s">
        <v>9</v>
      </c>
      <c r="G6" s="23" t="s">
        <v>8</v>
      </c>
      <c r="H6" s="22"/>
      <c r="I6" s="4" t="s">
        <v>7</v>
      </c>
    </row>
    <row r="7" spans="2:20" x14ac:dyDescent="0.25">
      <c r="B7" s="11">
        <v>1</v>
      </c>
      <c r="C7" s="11">
        <v>3611</v>
      </c>
      <c r="D7" s="10"/>
      <c r="E7" s="10"/>
      <c r="F7" s="10"/>
      <c r="G7" s="13"/>
      <c r="I7" s="21"/>
      <c r="J7" s="20" t="s">
        <v>6</v>
      </c>
      <c r="T7" s="12"/>
    </row>
    <row r="8" spans="2:20" ht="13" x14ac:dyDescent="0.3">
      <c r="B8" s="11">
        <v>2</v>
      </c>
      <c r="C8" s="11">
        <v>3617</v>
      </c>
      <c r="D8" s="10"/>
      <c r="E8" s="10"/>
      <c r="F8" s="10"/>
      <c r="G8" s="13"/>
      <c r="I8" s="19" t="s">
        <v>5</v>
      </c>
      <c r="J8" s="17">
        <f ca="1">G30</f>
        <v>55.544142284688689</v>
      </c>
      <c r="T8" s="12"/>
    </row>
    <row r="9" spans="2:20" x14ac:dyDescent="0.25">
      <c r="B9" s="11">
        <v>3</v>
      </c>
      <c r="C9" s="11">
        <v>3626</v>
      </c>
      <c r="D9" s="10"/>
      <c r="E9" s="10"/>
      <c r="F9" s="10"/>
      <c r="G9" s="13"/>
      <c r="I9" s="18">
        <v>1</v>
      </c>
      <c r="J9" s="17">
        <f t="dataTable" ref="J9:J13" dt2D="0" dtr="0" r1="B4" ca="1"/>
        <v>65.737954206634726</v>
      </c>
      <c r="T9" s="12"/>
    </row>
    <row r="10" spans="2:20" x14ac:dyDescent="0.25">
      <c r="B10" s="11">
        <v>4</v>
      </c>
      <c r="C10" s="11">
        <v>3647</v>
      </c>
      <c r="D10" s="10"/>
      <c r="E10" s="10"/>
      <c r="F10" s="10"/>
      <c r="G10" s="13"/>
      <c r="I10" s="18">
        <v>2</v>
      </c>
      <c r="J10" s="17">
        <v>77.590681582252159</v>
      </c>
      <c r="T10" s="12"/>
    </row>
    <row r="11" spans="2:20" x14ac:dyDescent="0.25">
      <c r="B11" s="11">
        <v>5</v>
      </c>
      <c r="C11" s="11">
        <v>3579</v>
      </c>
      <c r="D11" s="10">
        <f ca="1">AVERAGE(OFFSET(D11,-($B$4-1),-1,$B$4,1))</f>
        <v>3616</v>
      </c>
      <c r="E11" s="10"/>
      <c r="F11" s="10"/>
      <c r="G11" s="13"/>
      <c r="I11" s="18">
        <v>3</v>
      </c>
      <c r="J11" s="17">
        <v>63.500568266948939</v>
      </c>
      <c r="T11" s="12"/>
    </row>
    <row r="12" spans="2:20" x14ac:dyDescent="0.25">
      <c r="B12" s="11">
        <v>6</v>
      </c>
      <c r="C12" s="11">
        <v>3596</v>
      </c>
      <c r="D12" s="10">
        <f t="shared" ref="D12:D30" ca="1" si="0">AVERAGE(OFFSET(D12,-($B$4-1),-1,$B$4,1))</f>
        <v>3613</v>
      </c>
      <c r="E12" s="10">
        <f ca="1">ROUND(D11,0)</f>
        <v>3616</v>
      </c>
      <c r="F12" s="10">
        <f ca="1">E12-C12</f>
        <v>20</v>
      </c>
      <c r="G12" s="13">
        <f ca="1">ABS(F12)</f>
        <v>20</v>
      </c>
      <c r="I12" s="79">
        <v>4</v>
      </c>
      <c r="J12" s="80">
        <v>51.393895442779097</v>
      </c>
      <c r="K12" s="81"/>
      <c r="T12" s="12"/>
    </row>
    <row r="13" spans="2:20" ht="13" thickBot="1" x14ac:dyDescent="0.3">
      <c r="B13" s="11">
        <v>7</v>
      </c>
      <c r="C13" s="11">
        <v>3615</v>
      </c>
      <c r="D13" s="10">
        <f t="shared" ca="1" si="0"/>
        <v>3612.6</v>
      </c>
      <c r="E13" s="10">
        <f t="shared" ref="E13:E31" ca="1" si="1">ROUND(D12,0)</f>
        <v>3613</v>
      </c>
      <c r="F13" s="10">
        <f t="shared" ref="F13:F30" ca="1" si="2">E13-C13</f>
        <v>-2</v>
      </c>
      <c r="G13" s="13">
        <f ca="1">$G$4*ABS(F13)+(1-$G$4)*G12</f>
        <v>7.4</v>
      </c>
      <c r="I13" s="16">
        <v>5</v>
      </c>
      <c r="J13" s="15">
        <v>55.544142284688689</v>
      </c>
      <c r="T13" s="12"/>
    </row>
    <row r="14" spans="2:20" x14ac:dyDescent="0.25">
      <c r="B14" s="11">
        <v>8</v>
      </c>
      <c r="C14" s="11">
        <v>3608</v>
      </c>
      <c r="D14" s="10">
        <f t="shared" ca="1" si="0"/>
        <v>3609</v>
      </c>
      <c r="E14" s="10">
        <f t="shared" ca="1" si="1"/>
        <v>3613</v>
      </c>
      <c r="F14" s="10">
        <f t="shared" ca="1" si="2"/>
        <v>5</v>
      </c>
      <c r="G14" s="13">
        <f t="shared" ref="G14:G30" ca="1" si="3">$G$4*ABS(F14)+(1-$G$4)*G13</f>
        <v>5.7200000000000006</v>
      </c>
      <c r="I14" s="85" t="s">
        <v>43</v>
      </c>
      <c r="J14" s="85"/>
      <c r="T14" s="12"/>
    </row>
    <row r="15" spans="2:20" x14ac:dyDescent="0.25">
      <c r="B15" s="11">
        <v>9</v>
      </c>
      <c r="C15" s="11">
        <v>3588</v>
      </c>
      <c r="D15" s="10">
        <f t="shared" ca="1" si="0"/>
        <v>3597.2</v>
      </c>
      <c r="E15" s="10">
        <f t="shared" ca="1" si="1"/>
        <v>3609</v>
      </c>
      <c r="F15" s="10">
        <f t="shared" ca="1" si="2"/>
        <v>21</v>
      </c>
      <c r="G15" s="13">
        <f t="shared" ca="1" si="3"/>
        <v>16.416</v>
      </c>
      <c r="T15" s="12"/>
    </row>
    <row r="16" spans="2:20" x14ac:dyDescent="0.25">
      <c r="B16" s="11">
        <v>10</v>
      </c>
      <c r="C16" s="11">
        <v>3622</v>
      </c>
      <c r="D16" s="10">
        <f t="shared" ca="1" si="0"/>
        <v>3605.8</v>
      </c>
      <c r="E16" s="10">
        <f t="shared" ca="1" si="1"/>
        <v>3597</v>
      </c>
      <c r="F16" s="10">
        <f t="shared" ca="1" si="2"/>
        <v>-25</v>
      </c>
      <c r="G16" s="13">
        <f t="shared" ca="1" si="3"/>
        <v>22.424800000000001</v>
      </c>
      <c r="T16" s="12"/>
    </row>
    <row r="17" spans="2:20" x14ac:dyDescent="0.25">
      <c r="B17" s="11">
        <v>11</v>
      </c>
      <c r="C17" s="11">
        <v>3590</v>
      </c>
      <c r="D17" s="10">
        <f t="shared" ca="1" si="0"/>
        <v>3604.6</v>
      </c>
      <c r="E17" s="10">
        <f t="shared" ca="1" si="1"/>
        <v>3606</v>
      </c>
      <c r="F17" s="10">
        <f t="shared" ca="1" si="2"/>
        <v>16</v>
      </c>
      <c r="G17" s="13">
        <f t="shared" ca="1" si="3"/>
        <v>17.927440000000001</v>
      </c>
      <c r="T17" s="12"/>
    </row>
    <row r="18" spans="2:20" x14ac:dyDescent="0.25">
      <c r="B18" s="11">
        <v>12</v>
      </c>
      <c r="C18" s="11">
        <v>3514</v>
      </c>
      <c r="D18" s="10">
        <f t="shared" ca="1" si="0"/>
        <v>3584.4</v>
      </c>
      <c r="E18" s="10">
        <f t="shared" ca="1" si="1"/>
        <v>3605</v>
      </c>
      <c r="F18" s="10">
        <f t="shared" ca="1" si="2"/>
        <v>91</v>
      </c>
      <c r="G18" s="13">
        <f t="shared" ca="1" si="3"/>
        <v>69.078232</v>
      </c>
      <c r="T18" s="12"/>
    </row>
    <row r="19" spans="2:20" x14ac:dyDescent="0.25">
      <c r="B19" s="11">
        <v>13</v>
      </c>
      <c r="C19" s="11">
        <v>3600</v>
      </c>
      <c r="D19" s="10">
        <f t="shared" ca="1" si="0"/>
        <v>3582.8</v>
      </c>
      <c r="E19" s="10">
        <f t="shared" ca="1" si="1"/>
        <v>3584</v>
      </c>
      <c r="F19" s="10">
        <f t="shared" ca="1" si="2"/>
        <v>-16</v>
      </c>
      <c r="G19" s="13">
        <f t="shared" ca="1" si="3"/>
        <v>31.923469600000001</v>
      </c>
      <c r="T19" s="12"/>
    </row>
    <row r="20" spans="2:20" x14ac:dyDescent="0.25">
      <c r="B20" s="11">
        <v>14</v>
      </c>
      <c r="C20" s="11">
        <v>3617</v>
      </c>
      <c r="D20" s="10">
        <f t="shared" ca="1" si="0"/>
        <v>3588.6</v>
      </c>
      <c r="E20" s="10">
        <f t="shared" ca="1" si="1"/>
        <v>3583</v>
      </c>
      <c r="F20" s="10">
        <f t="shared" ca="1" si="2"/>
        <v>-34</v>
      </c>
      <c r="G20" s="13">
        <f t="shared" ca="1" si="3"/>
        <v>33.377040879999996</v>
      </c>
      <c r="T20" s="12"/>
    </row>
    <row r="21" spans="2:20" x14ac:dyDescent="0.25">
      <c r="B21" s="11">
        <v>15</v>
      </c>
      <c r="C21" s="11">
        <v>3645</v>
      </c>
      <c r="D21" s="10">
        <f t="shared" ca="1" si="0"/>
        <v>3593.2</v>
      </c>
      <c r="E21" s="10">
        <f t="shared" ca="1" si="1"/>
        <v>3589</v>
      </c>
      <c r="F21" s="10">
        <f t="shared" ca="1" si="2"/>
        <v>-56</v>
      </c>
      <c r="G21" s="13">
        <f t="shared" ca="1" si="3"/>
        <v>49.213112263999996</v>
      </c>
      <c r="T21" s="12"/>
    </row>
    <row r="22" spans="2:20" x14ac:dyDescent="0.25">
      <c r="B22" s="11">
        <v>16</v>
      </c>
      <c r="C22" s="11">
        <v>3622</v>
      </c>
      <c r="D22" s="10">
        <f t="shared" ca="1" si="0"/>
        <v>3599.6</v>
      </c>
      <c r="E22" s="10">
        <f t="shared" ca="1" si="1"/>
        <v>3593</v>
      </c>
      <c r="F22" s="10">
        <f t="shared" ca="1" si="2"/>
        <v>-29</v>
      </c>
      <c r="G22" s="13">
        <f t="shared" ca="1" si="3"/>
        <v>35.063933679199998</v>
      </c>
      <c r="T22" s="12"/>
    </row>
    <row r="23" spans="2:20" x14ac:dyDescent="0.25">
      <c r="B23" s="11">
        <v>17</v>
      </c>
      <c r="C23" s="11">
        <v>3626</v>
      </c>
      <c r="D23" s="10">
        <f t="shared" ca="1" si="0"/>
        <v>3622</v>
      </c>
      <c r="E23" s="10">
        <f t="shared" ca="1" si="1"/>
        <v>3600</v>
      </c>
      <c r="F23" s="10">
        <f t="shared" ca="1" si="2"/>
        <v>-26</v>
      </c>
      <c r="G23" s="13">
        <f t="shared" ca="1" si="3"/>
        <v>28.719180103759999</v>
      </c>
      <c r="T23" s="12"/>
    </row>
    <row r="24" spans="2:20" x14ac:dyDescent="0.25">
      <c r="B24" s="11">
        <v>18</v>
      </c>
      <c r="C24" s="11">
        <v>3594</v>
      </c>
      <c r="D24" s="10">
        <f t="shared" ca="1" si="0"/>
        <v>3620.8</v>
      </c>
      <c r="E24" s="10">
        <f t="shared" ca="1" si="1"/>
        <v>3622</v>
      </c>
      <c r="F24" s="10">
        <f t="shared" ca="1" si="2"/>
        <v>28</v>
      </c>
      <c r="G24" s="13">
        <f t="shared" ca="1" si="3"/>
        <v>28.215754031128</v>
      </c>
      <c r="T24" s="12"/>
    </row>
    <row r="25" spans="2:20" x14ac:dyDescent="0.25">
      <c r="B25" s="11">
        <v>19</v>
      </c>
      <c r="C25" s="11">
        <v>3644</v>
      </c>
      <c r="D25" s="10">
        <f t="shared" ca="1" si="0"/>
        <v>3626.2</v>
      </c>
      <c r="E25" s="10">
        <f t="shared" ca="1" si="1"/>
        <v>3621</v>
      </c>
      <c r="F25" s="10">
        <f t="shared" ca="1" si="2"/>
        <v>-23</v>
      </c>
      <c r="G25" s="13">
        <f t="shared" ca="1" si="3"/>
        <v>24.564726209338399</v>
      </c>
      <c r="T25" s="12"/>
    </row>
    <row r="26" spans="2:20" x14ac:dyDescent="0.25">
      <c r="B26" s="11">
        <v>20</v>
      </c>
      <c r="C26" s="11">
        <v>3571</v>
      </c>
      <c r="D26" s="10">
        <f t="shared" ca="1" si="0"/>
        <v>3611.4</v>
      </c>
      <c r="E26" s="10">
        <f t="shared" ca="1" si="1"/>
        <v>3626</v>
      </c>
      <c r="F26" s="10">
        <f t="shared" ca="1" si="2"/>
        <v>55</v>
      </c>
      <c r="G26" s="13">
        <f t="shared" ca="1" si="3"/>
        <v>45.869417862801519</v>
      </c>
      <c r="T26" s="12"/>
    </row>
    <row r="27" spans="2:20" x14ac:dyDescent="0.25">
      <c r="B27" s="11">
        <v>21</v>
      </c>
      <c r="C27" s="11">
        <v>3607</v>
      </c>
      <c r="D27" s="10">
        <f t="shared" ca="1" si="0"/>
        <v>3608.4</v>
      </c>
      <c r="E27" s="10">
        <f t="shared" ca="1" si="1"/>
        <v>3611</v>
      </c>
      <c r="F27" s="10">
        <f t="shared" ca="1" si="2"/>
        <v>4</v>
      </c>
      <c r="G27" s="13">
        <f t="shared" ca="1" si="3"/>
        <v>16.560825358840457</v>
      </c>
      <c r="T27" s="12"/>
    </row>
    <row r="28" spans="2:20" x14ac:dyDescent="0.25">
      <c r="B28" s="11">
        <v>22</v>
      </c>
      <c r="C28" s="11">
        <v>3677</v>
      </c>
      <c r="D28" s="10">
        <f t="shared" ca="1" si="0"/>
        <v>3618.6</v>
      </c>
      <c r="E28" s="10">
        <f t="shared" ca="1" si="1"/>
        <v>3608</v>
      </c>
      <c r="F28" s="10">
        <f t="shared" ca="1" si="2"/>
        <v>-69</v>
      </c>
      <c r="G28" s="13">
        <f t="shared" ca="1" si="3"/>
        <v>53.268247607652135</v>
      </c>
      <c r="T28" s="12"/>
    </row>
    <row r="29" spans="2:20" x14ac:dyDescent="0.25">
      <c r="B29" s="11">
        <v>23</v>
      </c>
      <c r="C29" s="11">
        <v>3624</v>
      </c>
      <c r="D29" s="10">
        <f t="shared" ca="1" si="0"/>
        <v>3624.6</v>
      </c>
      <c r="E29" s="10">
        <f t="shared" ca="1" si="1"/>
        <v>3619</v>
      </c>
      <c r="F29" s="10">
        <f t="shared" ca="1" si="2"/>
        <v>-5</v>
      </c>
      <c r="G29" s="13">
        <f t="shared" ca="1" si="3"/>
        <v>19.480474282295646</v>
      </c>
      <c r="T29" s="12"/>
    </row>
    <row r="30" spans="2:20" x14ac:dyDescent="0.25">
      <c r="B30" s="11">
        <v>24</v>
      </c>
      <c r="C30" s="11">
        <v>3554</v>
      </c>
      <c r="D30" s="10">
        <f t="shared" ca="1" si="0"/>
        <v>3606.6</v>
      </c>
      <c r="E30" s="10">
        <f t="shared" ca="1" si="1"/>
        <v>3625</v>
      </c>
      <c r="F30" s="10">
        <f t="shared" ca="1" si="2"/>
        <v>71</v>
      </c>
      <c r="G30" s="13">
        <f t="shared" ca="1" si="3"/>
        <v>55.544142284688689</v>
      </c>
      <c r="T30" s="12"/>
    </row>
    <row r="31" spans="2:20" x14ac:dyDescent="0.25">
      <c r="B31" s="11">
        <v>25</v>
      </c>
      <c r="C31" s="10"/>
      <c r="D31" s="10"/>
      <c r="E31" s="38">
        <f t="shared" ca="1" si="1"/>
        <v>3607</v>
      </c>
      <c r="F31" s="10"/>
      <c r="G31" s="9"/>
    </row>
    <row r="32" spans="2:20" x14ac:dyDescent="0.25">
      <c r="B32" s="11">
        <v>26</v>
      </c>
      <c r="C32" s="10"/>
      <c r="D32" s="10"/>
      <c r="E32" s="38">
        <v>3607</v>
      </c>
      <c r="F32" s="10"/>
      <c r="G32" s="9"/>
    </row>
    <row r="33" spans="2:7" ht="13" thickBot="1" x14ac:dyDescent="0.3">
      <c r="B33" s="8">
        <v>27</v>
      </c>
      <c r="C33" s="7"/>
      <c r="D33" s="7"/>
      <c r="E33" s="38">
        <v>3607</v>
      </c>
      <c r="F33" s="7"/>
      <c r="G33" s="6"/>
    </row>
    <row r="34" spans="2:7" x14ac:dyDescent="0.25">
      <c r="B34" s="5"/>
      <c r="C34" s="5"/>
    </row>
    <row r="35" spans="2:7" x14ac:dyDescent="0.25">
      <c r="B35" s="5"/>
      <c r="C35" s="5"/>
    </row>
    <row r="36" spans="2:7" x14ac:dyDescent="0.25">
      <c r="B36" s="5"/>
      <c r="C36" s="5"/>
    </row>
    <row r="37" spans="2:7" x14ac:dyDescent="0.25">
      <c r="B37" s="5"/>
      <c r="C37" s="5"/>
    </row>
    <row r="38" spans="2:7" x14ac:dyDescent="0.25">
      <c r="B38" s="5"/>
      <c r="C38" s="5"/>
    </row>
    <row r="39" spans="2:7" x14ac:dyDescent="0.25">
      <c r="B39" s="5"/>
      <c r="C39" s="5"/>
    </row>
    <row r="40" spans="2:7" x14ac:dyDescent="0.25">
      <c r="B40" s="5"/>
      <c r="C40" s="5"/>
    </row>
    <row r="41" spans="2:7" x14ac:dyDescent="0.25">
      <c r="B41" s="5"/>
      <c r="C41" s="5"/>
    </row>
    <row r="42" spans="2:7" x14ac:dyDescent="0.25">
      <c r="B42" s="5"/>
      <c r="C42" s="5"/>
    </row>
    <row r="43" spans="2:7" x14ac:dyDescent="0.25">
      <c r="B43" s="5"/>
      <c r="C43" s="5"/>
    </row>
    <row r="44" spans="2:7" x14ac:dyDescent="0.25">
      <c r="B44" s="5"/>
      <c r="C44" s="5"/>
    </row>
    <row r="45" spans="2:7" x14ac:dyDescent="0.25">
      <c r="B45" s="5"/>
      <c r="C45" s="5"/>
    </row>
    <row r="46" spans="2:7" x14ac:dyDescent="0.25">
      <c r="B46" s="5"/>
      <c r="C46" s="5"/>
    </row>
    <row r="47" spans="2:7" x14ac:dyDescent="0.25">
      <c r="B47" s="5"/>
      <c r="C47" s="5"/>
    </row>
    <row r="48" spans="2:7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</sheetData>
  <mergeCells count="1">
    <mergeCell ref="I14:J14"/>
  </mergeCells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53"/>
  <sheetViews>
    <sheetView showGridLines="0" zoomScaleNormal="100" workbookViewId="0">
      <selection activeCell="O14" sqref="O14"/>
    </sheetView>
  </sheetViews>
  <sheetFormatPr defaultColWidth="8.90625" defaultRowHeight="12.5" x14ac:dyDescent="0.25"/>
  <cols>
    <col min="1" max="1" width="3.36328125" style="4" customWidth="1"/>
    <col min="2" max="2" width="12.453125" style="4" customWidth="1"/>
    <col min="3" max="3" width="10.90625" style="4" customWidth="1"/>
    <col min="4" max="6" width="10.6328125" style="4" customWidth="1"/>
    <col min="7" max="7" width="8.90625" style="4"/>
    <col min="8" max="8" width="15.453125" style="4" customWidth="1"/>
    <col min="9" max="9" width="10.36328125" style="4" bestFit="1" customWidth="1"/>
    <col min="10" max="16384" width="8.90625" style="4"/>
  </cols>
  <sheetData>
    <row r="1" spans="2:14" ht="13.5" thickBot="1" x14ac:dyDescent="0.35">
      <c r="B1" s="34" t="s">
        <v>16</v>
      </c>
      <c r="C1" s="33" t="s">
        <v>1</v>
      </c>
      <c r="D1" s="32"/>
      <c r="E1" s="32"/>
      <c r="F1" s="32"/>
      <c r="G1" s="32"/>
      <c r="H1" s="32"/>
    </row>
    <row r="2" spans="2:14" ht="13.5" thickBot="1" x14ac:dyDescent="0.35">
      <c r="B2" s="31"/>
      <c r="C2" s="27"/>
      <c r="D2" s="26"/>
      <c r="E2" s="26"/>
      <c r="F2" s="26"/>
      <c r="G2" s="26"/>
      <c r="H2" s="26"/>
    </row>
    <row r="3" spans="2:14" ht="52" x14ac:dyDescent="0.3">
      <c r="B3" s="51" t="s">
        <v>21</v>
      </c>
      <c r="C3" s="51" t="s">
        <v>20</v>
      </c>
      <c r="D3" s="26"/>
      <c r="E3" s="26"/>
      <c r="F3" s="26"/>
      <c r="G3" s="26"/>
      <c r="H3" s="50" t="s">
        <v>14</v>
      </c>
    </row>
    <row r="4" spans="2:14" ht="13" thickBot="1" x14ac:dyDescent="0.3">
      <c r="B4" s="49">
        <v>0.5</v>
      </c>
      <c r="C4" s="49">
        <v>0.5</v>
      </c>
      <c r="D4" s="26"/>
      <c r="E4" s="26"/>
      <c r="F4" s="26"/>
      <c r="G4" s="26"/>
      <c r="H4" s="49">
        <v>0.7</v>
      </c>
    </row>
    <row r="5" spans="2:14" ht="13" thickBot="1" x14ac:dyDescent="0.3">
      <c r="B5" s="27"/>
      <c r="C5" s="27"/>
      <c r="D5" s="26"/>
      <c r="E5" s="26"/>
      <c r="F5" s="26"/>
      <c r="G5" s="26"/>
      <c r="H5" s="26"/>
    </row>
    <row r="6" spans="2:14" ht="26" x14ac:dyDescent="0.3">
      <c r="B6" s="25" t="s">
        <v>13</v>
      </c>
      <c r="C6" s="24" t="s">
        <v>12</v>
      </c>
      <c r="D6" s="24" t="s">
        <v>11</v>
      </c>
      <c r="E6" s="24" t="s">
        <v>19</v>
      </c>
      <c r="F6" s="24" t="s">
        <v>10</v>
      </c>
      <c r="G6" s="24" t="s">
        <v>9</v>
      </c>
      <c r="H6" s="23" t="s">
        <v>8</v>
      </c>
      <c r="I6" s="22"/>
    </row>
    <row r="7" spans="2:14" ht="13" thickBot="1" x14ac:dyDescent="0.3">
      <c r="B7" s="11">
        <v>1</v>
      </c>
      <c r="C7" s="14">
        <v>867</v>
      </c>
      <c r="D7" s="10"/>
      <c r="E7" s="10"/>
      <c r="F7" s="10"/>
      <c r="G7" s="10"/>
      <c r="H7" s="9"/>
      <c r="L7" s="45" t="s">
        <v>18</v>
      </c>
    </row>
    <row r="8" spans="2:14" x14ac:dyDescent="0.25">
      <c r="B8" s="11">
        <v>2</v>
      </c>
      <c r="C8" s="14">
        <v>1019</v>
      </c>
      <c r="D8" s="39">
        <f>C8</f>
        <v>1019</v>
      </c>
      <c r="E8" s="39">
        <f>C8-C7</f>
        <v>152</v>
      </c>
      <c r="F8" s="10"/>
      <c r="G8" s="10"/>
      <c r="H8" s="9"/>
      <c r="K8" s="48">
        <f>H30</f>
        <v>18.121985219848909</v>
      </c>
      <c r="L8" s="47">
        <v>0.2</v>
      </c>
      <c r="M8" s="77">
        <v>0.5</v>
      </c>
      <c r="N8" s="46">
        <v>0.8</v>
      </c>
    </row>
    <row r="9" spans="2:14" x14ac:dyDescent="0.25">
      <c r="B9" s="11">
        <v>3</v>
      </c>
      <c r="C9" s="14">
        <v>1084</v>
      </c>
      <c r="D9" s="39">
        <f>$B$4*C9+(1-$B$4)*(D8+E8)</f>
        <v>1127.5</v>
      </c>
      <c r="E9" s="39">
        <f>$C$4*(D9-D8)+(1-$C$4)*E8</f>
        <v>130.25</v>
      </c>
      <c r="F9" s="72">
        <f>ROUND(D8+E8,0)</f>
        <v>1171</v>
      </c>
      <c r="G9" s="72">
        <f>F9-C9</f>
        <v>87</v>
      </c>
      <c r="H9" s="13">
        <f>ABS(G9)</f>
        <v>87</v>
      </c>
      <c r="J9" s="45" t="s">
        <v>17</v>
      </c>
      <c r="K9" s="44">
        <v>0.2</v>
      </c>
      <c r="L9" s="43">
        <f t="dataTable" ref="L9:N11" dt2D="1" dtr="1" r1="B4" r2="C4"/>
        <v>26.050526339991414</v>
      </c>
      <c r="M9" s="43">
        <v>18.580554138170374</v>
      </c>
      <c r="N9" s="13">
        <v>22.078059971442656</v>
      </c>
    </row>
    <row r="10" spans="2:14" x14ac:dyDescent="0.25">
      <c r="B10" s="11">
        <v>4</v>
      </c>
      <c r="C10" s="14">
        <v>1062</v>
      </c>
      <c r="D10" s="39">
        <f t="shared" ref="D10:D30" si="0">$B$4*C10+(1-$B$4)*(D9+E9)</f>
        <v>1159.875</v>
      </c>
      <c r="E10" s="39">
        <f t="shared" ref="E10:E30" si="1">$C$4*(D10-D9)+(1-$C$4)*E9</f>
        <v>81.3125</v>
      </c>
      <c r="F10" s="72">
        <f>ROUND(D9+E9,0)</f>
        <v>1258</v>
      </c>
      <c r="G10" s="72">
        <f t="shared" ref="G10:G30" si="2">F10-C10</f>
        <v>196</v>
      </c>
      <c r="H10" s="13">
        <f>$H$4*ABS(G10)+(1-$H$4)*H9</f>
        <v>163.29999999999998</v>
      </c>
      <c r="K10" s="76">
        <v>0.5</v>
      </c>
      <c r="L10" s="43">
        <v>41.357398031469288</v>
      </c>
      <c r="M10" s="78">
        <v>18.121985219848909</v>
      </c>
      <c r="N10" s="13">
        <v>23.818443097115352</v>
      </c>
    </row>
    <row r="11" spans="2:14" ht="13" thickBot="1" x14ac:dyDescent="0.3">
      <c r="B11" s="11">
        <v>5</v>
      </c>
      <c r="C11" s="14">
        <v>1214</v>
      </c>
      <c r="D11" s="39">
        <f t="shared" si="0"/>
        <v>1227.59375</v>
      </c>
      <c r="E11" s="39">
        <f t="shared" si="1"/>
        <v>74.515625</v>
      </c>
      <c r="F11" s="72">
        <f t="shared" ref="F11:F30" si="3">ROUND(D10+E10,0)</f>
        <v>1241</v>
      </c>
      <c r="G11" s="72">
        <f t="shared" si="2"/>
        <v>27</v>
      </c>
      <c r="H11" s="13">
        <f t="shared" ref="H11:H30" si="4">$H$4*ABS(G11)+(1-$H$4)*H10</f>
        <v>67.89</v>
      </c>
      <c r="K11" s="42">
        <v>0.8</v>
      </c>
      <c r="L11" s="41">
        <v>21.708511619321722</v>
      </c>
      <c r="M11" s="41">
        <v>19.845911514811171</v>
      </c>
      <c r="N11" s="40">
        <v>27.879683367212003</v>
      </c>
    </row>
    <row r="12" spans="2:14" x14ac:dyDescent="0.25">
      <c r="B12" s="11">
        <v>6</v>
      </c>
      <c r="C12" s="14">
        <v>1149</v>
      </c>
      <c r="D12" s="39">
        <f t="shared" si="0"/>
        <v>1225.5546875</v>
      </c>
      <c r="E12" s="39">
        <f t="shared" si="1"/>
        <v>36.23828125</v>
      </c>
      <c r="F12" s="72">
        <f t="shared" si="3"/>
        <v>1302</v>
      </c>
      <c r="G12" s="72">
        <f t="shared" si="2"/>
        <v>153</v>
      </c>
      <c r="H12" s="13">
        <f t="shared" si="4"/>
        <v>127.467</v>
      </c>
    </row>
    <row r="13" spans="2:14" x14ac:dyDescent="0.25">
      <c r="B13" s="11">
        <v>7</v>
      </c>
      <c r="C13" s="14">
        <v>1192</v>
      </c>
      <c r="D13" s="39">
        <f t="shared" si="0"/>
        <v>1226.896484375</v>
      </c>
      <c r="E13" s="39">
        <f t="shared" si="1"/>
        <v>18.7900390625</v>
      </c>
      <c r="F13" s="72">
        <f t="shared" si="3"/>
        <v>1262</v>
      </c>
      <c r="G13" s="72">
        <f t="shared" si="2"/>
        <v>70</v>
      </c>
      <c r="H13" s="13">
        <f t="shared" si="4"/>
        <v>87.240100000000012</v>
      </c>
      <c r="K13" s="86" t="s">
        <v>44</v>
      </c>
      <c r="L13" s="86"/>
      <c r="M13" s="86"/>
    </row>
    <row r="14" spans="2:14" x14ac:dyDescent="0.25">
      <c r="B14" s="11">
        <v>8</v>
      </c>
      <c r="C14" s="14">
        <v>1366</v>
      </c>
      <c r="D14" s="39">
        <f t="shared" si="0"/>
        <v>1305.84326171875</v>
      </c>
      <c r="E14" s="39">
        <f t="shared" si="1"/>
        <v>48.868408203125</v>
      </c>
      <c r="F14" s="72">
        <f t="shared" si="3"/>
        <v>1246</v>
      </c>
      <c r="G14" s="72">
        <f t="shared" si="2"/>
        <v>-120</v>
      </c>
      <c r="H14" s="13">
        <f t="shared" si="4"/>
        <v>110.17203000000001</v>
      </c>
      <c r="K14" s="86" t="s">
        <v>45</v>
      </c>
      <c r="L14" s="86"/>
      <c r="M14" s="86"/>
    </row>
    <row r="15" spans="2:14" x14ac:dyDescent="0.25">
      <c r="B15" s="11">
        <v>9</v>
      </c>
      <c r="C15" s="14">
        <v>1474</v>
      </c>
      <c r="D15" s="39">
        <f t="shared" si="0"/>
        <v>1414.3558349609375</v>
      </c>
      <c r="E15" s="39">
        <f t="shared" si="1"/>
        <v>78.69049072265625</v>
      </c>
      <c r="F15" s="72">
        <f t="shared" si="3"/>
        <v>1355</v>
      </c>
      <c r="G15" s="72">
        <f t="shared" si="2"/>
        <v>-119</v>
      </c>
      <c r="H15" s="13">
        <f t="shared" si="4"/>
        <v>116.351609</v>
      </c>
    </row>
    <row r="16" spans="2:14" x14ac:dyDescent="0.25">
      <c r="B16" s="11">
        <v>10</v>
      </c>
      <c r="C16" s="14">
        <v>1409</v>
      </c>
      <c r="D16" s="39">
        <f t="shared" si="0"/>
        <v>1451.0231628417969</v>
      </c>
      <c r="E16" s="39">
        <f t="shared" si="1"/>
        <v>57.678909301757813</v>
      </c>
      <c r="F16" s="72">
        <f t="shared" si="3"/>
        <v>1493</v>
      </c>
      <c r="G16" s="72">
        <f t="shared" si="2"/>
        <v>84</v>
      </c>
      <c r="H16" s="13">
        <f t="shared" si="4"/>
        <v>93.705482700000005</v>
      </c>
    </row>
    <row r="17" spans="2:8" x14ac:dyDescent="0.25">
      <c r="B17" s="11">
        <v>11</v>
      </c>
      <c r="C17" s="14">
        <v>1561</v>
      </c>
      <c r="D17" s="39">
        <f t="shared" si="0"/>
        <v>1534.8510360717773</v>
      </c>
      <c r="E17" s="39">
        <f t="shared" si="1"/>
        <v>70.753391265869141</v>
      </c>
      <c r="F17" s="72">
        <f t="shared" si="3"/>
        <v>1509</v>
      </c>
      <c r="G17" s="72">
        <f t="shared" si="2"/>
        <v>-52</v>
      </c>
      <c r="H17" s="13">
        <f t="shared" si="4"/>
        <v>64.511644810000007</v>
      </c>
    </row>
    <row r="18" spans="2:8" x14ac:dyDescent="0.25">
      <c r="B18" s="11">
        <v>12</v>
      </c>
      <c r="C18" s="14">
        <v>1496</v>
      </c>
      <c r="D18" s="39">
        <f t="shared" si="0"/>
        <v>1550.8022136688232</v>
      </c>
      <c r="E18" s="39">
        <f t="shared" si="1"/>
        <v>43.35228443145752</v>
      </c>
      <c r="F18" s="72">
        <f t="shared" si="3"/>
        <v>1606</v>
      </c>
      <c r="G18" s="72">
        <f t="shared" si="2"/>
        <v>110</v>
      </c>
      <c r="H18" s="13">
        <f t="shared" si="4"/>
        <v>96.353493443000005</v>
      </c>
    </row>
    <row r="19" spans="2:8" x14ac:dyDescent="0.25">
      <c r="B19" s="11">
        <v>13</v>
      </c>
      <c r="C19" s="14">
        <v>1712</v>
      </c>
      <c r="D19" s="39">
        <f t="shared" si="0"/>
        <v>1653.0772490501404</v>
      </c>
      <c r="E19" s="39">
        <f t="shared" si="1"/>
        <v>72.813659906387329</v>
      </c>
      <c r="F19" s="72">
        <f t="shared" si="3"/>
        <v>1594</v>
      </c>
      <c r="G19" s="72">
        <f t="shared" si="2"/>
        <v>-118</v>
      </c>
      <c r="H19" s="13">
        <f t="shared" si="4"/>
        <v>111.5060480329</v>
      </c>
    </row>
    <row r="20" spans="2:8" x14ac:dyDescent="0.25">
      <c r="B20" s="11">
        <v>14</v>
      </c>
      <c r="C20" s="14">
        <v>1777</v>
      </c>
      <c r="D20" s="39">
        <f t="shared" si="0"/>
        <v>1751.4454544782639</v>
      </c>
      <c r="E20" s="39">
        <f t="shared" si="1"/>
        <v>85.590932667255402</v>
      </c>
      <c r="F20" s="72">
        <f t="shared" si="3"/>
        <v>1726</v>
      </c>
      <c r="G20" s="72">
        <f t="shared" si="2"/>
        <v>-51</v>
      </c>
      <c r="H20" s="13">
        <f t="shared" si="4"/>
        <v>69.151814409869999</v>
      </c>
    </row>
    <row r="21" spans="2:8" x14ac:dyDescent="0.25">
      <c r="B21" s="11">
        <v>15</v>
      </c>
      <c r="C21" s="14">
        <v>1734</v>
      </c>
      <c r="D21" s="39">
        <f t="shared" si="0"/>
        <v>1785.5181935727596</v>
      </c>
      <c r="E21" s="39">
        <f t="shared" si="1"/>
        <v>59.831835880875587</v>
      </c>
      <c r="F21" s="72">
        <f t="shared" si="3"/>
        <v>1837</v>
      </c>
      <c r="G21" s="72">
        <f t="shared" si="2"/>
        <v>103</v>
      </c>
      <c r="H21" s="13">
        <f t="shared" si="4"/>
        <v>92.84554432296099</v>
      </c>
    </row>
    <row r="22" spans="2:8" x14ac:dyDescent="0.25">
      <c r="B22" s="11">
        <v>16</v>
      </c>
      <c r="C22" s="14">
        <v>1842</v>
      </c>
      <c r="D22" s="39">
        <f t="shared" si="0"/>
        <v>1843.6750147268176</v>
      </c>
      <c r="E22" s="39">
        <f t="shared" si="1"/>
        <v>58.994328517466784</v>
      </c>
      <c r="F22" s="72">
        <f t="shared" si="3"/>
        <v>1845</v>
      </c>
      <c r="G22" s="72">
        <f t="shared" si="2"/>
        <v>3</v>
      </c>
      <c r="H22" s="13">
        <f t="shared" si="4"/>
        <v>29.953663296888301</v>
      </c>
    </row>
    <row r="23" spans="2:8" x14ac:dyDescent="0.25">
      <c r="B23" s="11">
        <v>17</v>
      </c>
      <c r="C23" s="14">
        <v>2037</v>
      </c>
      <c r="D23" s="39">
        <f t="shared" si="0"/>
        <v>1969.8346716221422</v>
      </c>
      <c r="E23" s="39">
        <f t="shared" si="1"/>
        <v>92.576992706395686</v>
      </c>
      <c r="F23" s="72">
        <f t="shared" si="3"/>
        <v>1903</v>
      </c>
      <c r="G23" s="72">
        <f t="shared" si="2"/>
        <v>-134</v>
      </c>
      <c r="H23" s="13">
        <f t="shared" si="4"/>
        <v>102.78609898906649</v>
      </c>
    </row>
    <row r="24" spans="2:8" x14ac:dyDescent="0.25">
      <c r="B24" s="11">
        <v>18</v>
      </c>
      <c r="C24" s="14">
        <v>1929</v>
      </c>
      <c r="D24" s="39">
        <f t="shared" si="0"/>
        <v>1995.7058321642689</v>
      </c>
      <c r="E24" s="39">
        <f t="shared" si="1"/>
        <v>59.224076624261215</v>
      </c>
      <c r="F24" s="72">
        <f t="shared" si="3"/>
        <v>2062</v>
      </c>
      <c r="G24" s="72">
        <f t="shared" si="2"/>
        <v>133</v>
      </c>
      <c r="H24" s="13">
        <f t="shared" si="4"/>
        <v>123.93582969671995</v>
      </c>
    </row>
    <row r="25" spans="2:8" x14ac:dyDescent="0.25">
      <c r="B25" s="11">
        <v>19</v>
      </c>
      <c r="C25" s="14">
        <v>2081</v>
      </c>
      <c r="D25" s="39">
        <f t="shared" si="0"/>
        <v>2067.9649543942651</v>
      </c>
      <c r="E25" s="39">
        <f t="shared" si="1"/>
        <v>65.741599427128676</v>
      </c>
      <c r="F25" s="72">
        <f t="shared" si="3"/>
        <v>2055</v>
      </c>
      <c r="G25" s="72">
        <f t="shared" si="2"/>
        <v>-26</v>
      </c>
      <c r="H25" s="13">
        <f t="shared" si="4"/>
        <v>55.380748909015992</v>
      </c>
    </row>
    <row r="26" spans="2:8" x14ac:dyDescent="0.25">
      <c r="B26" s="11">
        <v>20</v>
      </c>
      <c r="C26" s="14">
        <v>2167</v>
      </c>
      <c r="D26" s="39">
        <f t="shared" si="0"/>
        <v>2150.3532769106969</v>
      </c>
      <c r="E26" s="39">
        <f t="shared" si="1"/>
        <v>74.064960971780238</v>
      </c>
      <c r="F26" s="72">
        <f t="shared" si="3"/>
        <v>2134</v>
      </c>
      <c r="G26" s="72">
        <f t="shared" si="2"/>
        <v>-33</v>
      </c>
      <c r="H26" s="13">
        <f t="shared" si="4"/>
        <v>39.714224672704802</v>
      </c>
    </row>
    <row r="27" spans="2:8" x14ac:dyDescent="0.25">
      <c r="B27" s="11">
        <v>21</v>
      </c>
      <c r="C27" s="14">
        <v>2167</v>
      </c>
      <c r="D27" s="39">
        <f t="shared" si="0"/>
        <v>2195.7091189412386</v>
      </c>
      <c r="E27" s="39">
        <f t="shared" si="1"/>
        <v>59.710401501160959</v>
      </c>
      <c r="F27" s="72">
        <f t="shared" si="3"/>
        <v>2224</v>
      </c>
      <c r="G27" s="72">
        <f t="shared" si="2"/>
        <v>57</v>
      </c>
      <c r="H27" s="13">
        <f t="shared" si="4"/>
        <v>51.814267401811442</v>
      </c>
    </row>
    <row r="28" spans="2:8" x14ac:dyDescent="0.25">
      <c r="B28" s="11">
        <v>22</v>
      </c>
      <c r="C28" s="14">
        <v>2276</v>
      </c>
      <c r="D28" s="39">
        <f t="shared" si="0"/>
        <v>2265.7097602211998</v>
      </c>
      <c r="E28" s="39">
        <f t="shared" si="1"/>
        <v>64.85552139056108</v>
      </c>
      <c r="F28" s="72">
        <f t="shared" si="3"/>
        <v>2255</v>
      </c>
      <c r="G28" s="72">
        <f t="shared" si="2"/>
        <v>-21</v>
      </c>
      <c r="H28" s="13">
        <f t="shared" si="4"/>
        <v>30.244280220543434</v>
      </c>
    </row>
    <row r="29" spans="2:8" x14ac:dyDescent="0.25">
      <c r="B29" s="11">
        <v>23</v>
      </c>
      <c r="C29" s="14">
        <v>2341</v>
      </c>
      <c r="D29" s="39">
        <f t="shared" si="0"/>
        <v>2335.7826408058804</v>
      </c>
      <c r="E29" s="39">
        <f t="shared" si="1"/>
        <v>67.46420098762087</v>
      </c>
      <c r="F29" s="72">
        <f t="shared" si="3"/>
        <v>2331</v>
      </c>
      <c r="G29" s="72">
        <f t="shared" si="2"/>
        <v>-10</v>
      </c>
      <c r="H29" s="13">
        <f t="shared" si="4"/>
        <v>16.073284066163033</v>
      </c>
    </row>
    <row r="30" spans="2:8" x14ac:dyDescent="0.25">
      <c r="B30" s="11">
        <v>24</v>
      </c>
      <c r="C30" s="14">
        <v>2384</v>
      </c>
      <c r="D30" s="39">
        <f t="shared" si="0"/>
        <v>2393.6234208967508</v>
      </c>
      <c r="E30" s="39">
        <f t="shared" si="1"/>
        <v>62.652490539245605</v>
      </c>
      <c r="F30" s="72">
        <f t="shared" si="3"/>
        <v>2403</v>
      </c>
      <c r="G30" s="72">
        <f t="shared" si="2"/>
        <v>19</v>
      </c>
      <c r="H30" s="13">
        <f t="shared" si="4"/>
        <v>18.121985219848909</v>
      </c>
    </row>
    <row r="31" spans="2:8" x14ac:dyDescent="0.25">
      <c r="B31" s="11">
        <v>25</v>
      </c>
      <c r="C31" s="10"/>
      <c r="D31" s="10"/>
      <c r="E31" s="10"/>
      <c r="F31" s="73">
        <f>ROUND(D30+E30,0)</f>
        <v>2456</v>
      </c>
      <c r="G31" s="10"/>
      <c r="H31" s="9"/>
    </row>
    <row r="32" spans="2:8" x14ac:dyDescent="0.25">
      <c r="B32" s="11">
        <v>26</v>
      </c>
      <c r="C32" s="10"/>
      <c r="D32" s="10"/>
      <c r="E32" s="10"/>
      <c r="F32" s="73">
        <f>ROUND(D30+2*E30,0)</f>
        <v>2519</v>
      </c>
      <c r="G32" s="10"/>
      <c r="H32" s="9"/>
    </row>
    <row r="33" spans="2:8" ht="13" thickBot="1" x14ac:dyDescent="0.3">
      <c r="B33" s="37">
        <v>27</v>
      </c>
      <c r="C33" s="36"/>
      <c r="D33" s="36"/>
      <c r="E33" s="36"/>
      <c r="F33" s="74">
        <f>ROUND(D30+3*E30,0)</f>
        <v>2582</v>
      </c>
      <c r="G33" s="36"/>
      <c r="H33" s="35"/>
    </row>
    <row r="34" spans="2:8" x14ac:dyDescent="0.25">
      <c r="B34" s="5"/>
      <c r="C34" s="5"/>
    </row>
    <row r="35" spans="2:8" x14ac:dyDescent="0.25">
      <c r="B35" s="5"/>
      <c r="C35" s="5"/>
    </row>
    <row r="36" spans="2:8" x14ac:dyDescent="0.25">
      <c r="B36" s="5"/>
      <c r="C36" s="5"/>
    </row>
    <row r="37" spans="2:8" x14ac:dyDescent="0.25">
      <c r="B37" s="5"/>
      <c r="C37" s="5"/>
    </row>
    <row r="38" spans="2:8" x14ac:dyDescent="0.25">
      <c r="B38" s="5"/>
      <c r="C38" s="5"/>
    </row>
    <row r="39" spans="2:8" x14ac:dyDescent="0.25">
      <c r="B39" s="5"/>
      <c r="C39" s="5"/>
    </row>
    <row r="40" spans="2:8" x14ac:dyDescent="0.25">
      <c r="B40" s="5"/>
      <c r="C40" s="5"/>
    </row>
    <row r="41" spans="2:8" x14ac:dyDescent="0.25">
      <c r="B41" s="5"/>
      <c r="C41" s="5"/>
    </row>
    <row r="42" spans="2:8" x14ac:dyDescent="0.25">
      <c r="B42" s="5"/>
      <c r="C42" s="5"/>
    </row>
    <row r="43" spans="2:8" x14ac:dyDescent="0.25">
      <c r="B43" s="5"/>
      <c r="C43" s="5"/>
    </row>
    <row r="44" spans="2:8" x14ac:dyDescent="0.25">
      <c r="B44" s="5"/>
      <c r="C44" s="5"/>
    </row>
    <row r="45" spans="2:8" x14ac:dyDescent="0.25">
      <c r="B45" s="5"/>
      <c r="C45" s="5"/>
    </row>
    <row r="46" spans="2:8" x14ac:dyDescent="0.25">
      <c r="B46" s="5"/>
      <c r="C46" s="5"/>
    </row>
    <row r="47" spans="2:8" x14ac:dyDescent="0.25">
      <c r="B47" s="5"/>
      <c r="C47" s="5"/>
    </row>
    <row r="48" spans="2:8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</sheetData>
  <mergeCells count="2">
    <mergeCell ref="K13:M13"/>
    <mergeCell ref="K14:M14"/>
  </mergeCells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6"/>
  <sheetViews>
    <sheetView showGridLines="0" zoomScaleNormal="100" workbookViewId="0">
      <selection activeCell="G22" sqref="G22"/>
    </sheetView>
  </sheetViews>
  <sheetFormatPr defaultColWidth="8.90625" defaultRowHeight="12.5" x14ac:dyDescent="0.25"/>
  <cols>
    <col min="1" max="1" width="3.36328125" style="4" customWidth="1"/>
    <col min="2" max="2" width="12.453125" style="4" customWidth="1"/>
    <col min="3" max="3" width="10.90625" style="4" customWidth="1"/>
    <col min="4" max="4" width="10.6328125" style="4" customWidth="1"/>
    <col min="5" max="5" width="16.36328125" style="4" customWidth="1"/>
    <col min="6" max="6" width="8.90625" style="4" customWidth="1"/>
    <col min="7" max="7" width="12.7265625" style="4" customWidth="1"/>
    <col min="8" max="16384" width="8.90625" style="4"/>
  </cols>
  <sheetData>
    <row r="1" spans="2:8" ht="13.5" thickBot="1" x14ac:dyDescent="0.35">
      <c r="B1" s="34" t="s">
        <v>16</v>
      </c>
      <c r="C1" s="33" t="s">
        <v>0</v>
      </c>
      <c r="D1" s="32"/>
      <c r="E1" s="32"/>
      <c r="G1" s="63" t="s">
        <v>26</v>
      </c>
      <c r="H1" s="62">
        <f>SUM(C16:C27)+(SUM(C16:C27)-SUM(C4:C15))</f>
        <v>18801</v>
      </c>
    </row>
    <row r="2" spans="2:8" ht="13" thickBot="1" x14ac:dyDescent="0.3">
      <c r="B2" s="27"/>
      <c r="C2" s="27"/>
      <c r="D2" s="26"/>
      <c r="E2" s="26"/>
    </row>
    <row r="3" spans="2:8" ht="13" x14ac:dyDescent="0.3">
      <c r="B3" s="25" t="s">
        <v>13</v>
      </c>
      <c r="C3" s="24" t="s">
        <v>25</v>
      </c>
      <c r="D3" s="24" t="s">
        <v>24</v>
      </c>
      <c r="E3" s="61" t="s">
        <v>23</v>
      </c>
      <c r="F3" s="22"/>
      <c r="G3" s="21" t="s">
        <v>13</v>
      </c>
      <c r="H3" s="20" t="s">
        <v>22</v>
      </c>
    </row>
    <row r="4" spans="2:8" x14ac:dyDescent="0.25">
      <c r="B4" s="11">
        <v>1</v>
      </c>
      <c r="C4" s="14">
        <v>136</v>
      </c>
      <c r="D4" s="10">
        <f>AVERAGE(C4,C16)</f>
        <v>251</v>
      </c>
      <c r="E4" s="60">
        <f>D4/AVERAGE($D$4:$D$15)</f>
        <v>0.34167092053768927</v>
      </c>
      <c r="G4" s="18">
        <v>1</v>
      </c>
      <c r="H4" s="38">
        <f>ROUND(($H$1/12)*E4,0)</f>
        <v>535</v>
      </c>
    </row>
    <row r="5" spans="2:8" x14ac:dyDescent="0.25">
      <c r="B5" s="11">
        <v>2</v>
      </c>
      <c r="C5" s="14">
        <v>77</v>
      </c>
      <c r="D5" s="10">
        <f t="shared" ref="D5:D15" si="0">AVERAGE(C5,C17)</f>
        <v>145</v>
      </c>
      <c r="E5" s="60">
        <f t="shared" ref="E5:E15" si="1">D5/AVERAGE($D$4:$D$15)</f>
        <v>0.19737961545005955</v>
      </c>
      <c r="G5" s="18">
        <v>2</v>
      </c>
      <c r="H5" s="38">
        <f t="shared" ref="H5:H6" si="2">ROUND(($H$1/12)*E5,0)</f>
        <v>309</v>
      </c>
    </row>
    <row r="6" spans="2:8" ht="13" thickBot="1" x14ac:dyDescent="0.3">
      <c r="B6" s="11">
        <v>3</v>
      </c>
      <c r="C6" s="14">
        <v>237</v>
      </c>
      <c r="D6" s="10">
        <f t="shared" si="0"/>
        <v>358</v>
      </c>
      <c r="E6" s="60">
        <f t="shared" si="1"/>
        <v>0.48732346435256085</v>
      </c>
      <c r="G6" s="16">
        <v>3</v>
      </c>
      <c r="H6" s="38">
        <f t="shared" si="2"/>
        <v>764</v>
      </c>
    </row>
    <row r="7" spans="2:8" x14ac:dyDescent="0.25">
      <c r="B7" s="11">
        <v>4</v>
      </c>
      <c r="C7" s="14">
        <v>323</v>
      </c>
      <c r="D7" s="10">
        <f t="shared" si="0"/>
        <v>566.5</v>
      </c>
      <c r="E7" s="60">
        <f t="shared" si="1"/>
        <v>0.77114173898247407</v>
      </c>
    </row>
    <row r="8" spans="2:8" x14ac:dyDescent="0.25">
      <c r="B8" s="11">
        <v>5</v>
      </c>
      <c r="C8" s="14">
        <v>586</v>
      </c>
      <c r="D8" s="10">
        <f t="shared" si="0"/>
        <v>855</v>
      </c>
      <c r="E8" s="60">
        <f t="shared" si="1"/>
        <v>1.1638591117917305</v>
      </c>
    </row>
    <row r="9" spans="2:8" x14ac:dyDescent="0.25">
      <c r="B9" s="11">
        <v>6</v>
      </c>
      <c r="C9" s="14">
        <v>601</v>
      </c>
      <c r="D9" s="10">
        <f t="shared" si="0"/>
        <v>997</v>
      </c>
      <c r="E9" s="60">
        <f t="shared" si="1"/>
        <v>1.3571550110600648</v>
      </c>
    </row>
    <row r="10" spans="2:8" x14ac:dyDescent="0.25">
      <c r="B10" s="11">
        <v>7</v>
      </c>
      <c r="C10" s="14">
        <v>907</v>
      </c>
      <c r="D10" s="10">
        <f t="shared" si="0"/>
        <v>1607</v>
      </c>
      <c r="E10" s="60">
        <f t="shared" si="1"/>
        <v>2.1875106346775568</v>
      </c>
    </row>
    <row r="11" spans="2:8" x14ac:dyDescent="0.25">
      <c r="B11" s="11">
        <v>8</v>
      </c>
      <c r="C11" s="14">
        <v>930</v>
      </c>
      <c r="D11" s="10">
        <f t="shared" si="0"/>
        <v>1473.5</v>
      </c>
      <c r="E11" s="60">
        <f t="shared" si="1"/>
        <v>2.0057852645907777</v>
      </c>
    </row>
    <row r="12" spans="2:8" x14ac:dyDescent="0.25">
      <c r="B12" s="11">
        <v>9</v>
      </c>
      <c r="C12" s="14">
        <v>632</v>
      </c>
      <c r="D12" s="10">
        <f t="shared" si="0"/>
        <v>926.5</v>
      </c>
      <c r="E12" s="60">
        <f t="shared" si="1"/>
        <v>1.2611876807895184</v>
      </c>
    </row>
    <row r="13" spans="2:8" x14ac:dyDescent="0.25">
      <c r="B13" s="11">
        <v>10</v>
      </c>
      <c r="C13" s="14">
        <v>390</v>
      </c>
      <c r="D13" s="10">
        <f t="shared" si="0"/>
        <v>617</v>
      </c>
      <c r="E13" s="60">
        <f t="shared" si="1"/>
        <v>0.83988429470818449</v>
      </c>
    </row>
    <row r="14" spans="2:8" x14ac:dyDescent="0.25">
      <c r="B14" s="11">
        <v>11</v>
      </c>
      <c r="C14" s="14">
        <v>370</v>
      </c>
      <c r="D14" s="10">
        <f t="shared" si="0"/>
        <v>557</v>
      </c>
      <c r="E14" s="60">
        <f t="shared" si="1"/>
        <v>0.75820997107367705</v>
      </c>
    </row>
    <row r="15" spans="2:8" x14ac:dyDescent="0.25">
      <c r="B15" s="11">
        <v>12</v>
      </c>
      <c r="C15" s="14">
        <v>298</v>
      </c>
      <c r="D15" s="10">
        <f t="shared" si="0"/>
        <v>462</v>
      </c>
      <c r="E15" s="60">
        <f t="shared" si="1"/>
        <v>0.62889229198570695</v>
      </c>
    </row>
    <row r="16" spans="2:8" x14ac:dyDescent="0.25">
      <c r="B16" s="11">
        <v>13</v>
      </c>
      <c r="C16" s="57">
        <v>366</v>
      </c>
      <c r="D16" s="59"/>
      <c r="E16" s="58"/>
    </row>
    <row r="17" spans="2:5" x14ac:dyDescent="0.25">
      <c r="B17" s="11">
        <v>14</v>
      </c>
      <c r="C17" s="57">
        <v>213</v>
      </c>
      <c r="D17" s="56"/>
      <c r="E17" s="55"/>
    </row>
    <row r="18" spans="2:5" x14ac:dyDescent="0.25">
      <c r="B18" s="11">
        <v>15</v>
      </c>
      <c r="C18" s="57">
        <v>479</v>
      </c>
      <c r="D18" s="56"/>
      <c r="E18" s="55"/>
    </row>
    <row r="19" spans="2:5" x14ac:dyDescent="0.25">
      <c r="B19" s="11">
        <v>16</v>
      </c>
      <c r="C19" s="57">
        <v>810</v>
      </c>
      <c r="D19" s="56"/>
      <c r="E19" s="55"/>
    </row>
    <row r="20" spans="2:5" x14ac:dyDescent="0.25">
      <c r="B20" s="11">
        <v>17</v>
      </c>
      <c r="C20" s="57">
        <v>1124</v>
      </c>
      <c r="D20" s="56"/>
      <c r="E20" s="55"/>
    </row>
    <row r="21" spans="2:5" x14ac:dyDescent="0.25">
      <c r="B21" s="11">
        <v>18</v>
      </c>
      <c r="C21" s="57">
        <v>1393</v>
      </c>
      <c r="D21" s="56"/>
      <c r="E21" s="55"/>
    </row>
    <row r="22" spans="2:5" x14ac:dyDescent="0.25">
      <c r="B22" s="11">
        <v>19</v>
      </c>
      <c r="C22" s="57">
        <v>2307</v>
      </c>
      <c r="D22" s="56"/>
      <c r="E22" s="55"/>
    </row>
    <row r="23" spans="2:5" x14ac:dyDescent="0.25">
      <c r="B23" s="11">
        <v>20</v>
      </c>
      <c r="C23" s="57">
        <v>2017</v>
      </c>
      <c r="D23" s="56"/>
      <c r="E23" s="55"/>
    </row>
    <row r="24" spans="2:5" x14ac:dyDescent="0.25">
      <c r="B24" s="11">
        <v>21</v>
      </c>
      <c r="C24" s="57">
        <v>1221</v>
      </c>
      <c r="D24" s="56"/>
      <c r="E24" s="55"/>
    </row>
    <row r="25" spans="2:5" x14ac:dyDescent="0.25">
      <c r="B25" s="11">
        <v>22</v>
      </c>
      <c r="C25" s="57">
        <v>844</v>
      </c>
      <c r="D25" s="56"/>
      <c r="E25" s="55"/>
    </row>
    <row r="26" spans="2:5" x14ac:dyDescent="0.25">
      <c r="B26" s="11">
        <v>23</v>
      </c>
      <c r="C26" s="57">
        <v>744</v>
      </c>
      <c r="D26" s="56"/>
      <c r="E26" s="55"/>
    </row>
    <row r="27" spans="2:5" ht="13" thickBot="1" x14ac:dyDescent="0.3">
      <c r="B27" s="37">
        <v>24</v>
      </c>
      <c r="C27" s="54">
        <v>626</v>
      </c>
      <c r="D27" s="53"/>
      <c r="E27" s="52"/>
    </row>
    <row r="28" spans="2:5" x14ac:dyDescent="0.25">
      <c r="B28" s="5"/>
      <c r="C28" s="5"/>
    </row>
    <row r="29" spans="2:5" x14ac:dyDescent="0.25">
      <c r="B29" s="5"/>
      <c r="C29" s="5"/>
    </row>
    <row r="30" spans="2:5" x14ac:dyDescent="0.25">
      <c r="B30" s="5"/>
      <c r="C30" s="5"/>
    </row>
    <row r="31" spans="2:5" x14ac:dyDescent="0.25">
      <c r="B31" s="5"/>
      <c r="C31" s="5"/>
    </row>
    <row r="32" spans="2:5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2D0A-7CFD-43DB-8D86-ECC14BF3587F}">
  <dimension ref="A1:Q21"/>
  <sheetViews>
    <sheetView tabSelected="1" workbookViewId="0">
      <selection activeCell="M5" sqref="M5"/>
    </sheetView>
  </sheetViews>
  <sheetFormatPr defaultRowHeight="14.5" x14ac:dyDescent="0.35"/>
  <cols>
    <col min="1" max="1" width="12.54296875" customWidth="1"/>
  </cols>
  <sheetData>
    <row r="1" spans="1:17" x14ac:dyDescent="0.35">
      <c r="A1" s="71" t="s">
        <v>27</v>
      </c>
    </row>
    <row r="2" spans="1:17" x14ac:dyDescent="0.35">
      <c r="A2" s="87" t="s">
        <v>28</v>
      </c>
      <c r="B2" s="87"/>
      <c r="C2" s="87"/>
      <c r="D2" s="87"/>
      <c r="E2" s="87"/>
    </row>
    <row r="3" spans="1:17" x14ac:dyDescent="0.35">
      <c r="A3" s="87" t="s">
        <v>46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7" s="75" customFormat="1" x14ac:dyDescent="0.35">
      <c r="A4" s="87" t="s">
        <v>41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</row>
    <row r="5" spans="1:17" x14ac:dyDescent="0.35">
      <c r="A5" s="88" t="s">
        <v>29</v>
      </c>
      <c r="B5" s="88"/>
      <c r="C5" s="88"/>
      <c r="D5" s="88"/>
      <c r="E5" s="88"/>
      <c r="F5" s="88"/>
      <c r="G5" s="88"/>
      <c r="H5" s="88"/>
      <c r="I5" s="88"/>
    </row>
    <row r="6" spans="1:17" x14ac:dyDescent="0.35">
      <c r="A6" s="87" t="s">
        <v>30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</row>
    <row r="8" spans="1:17" x14ac:dyDescent="0.35">
      <c r="A8" s="71" t="s">
        <v>31</v>
      </c>
    </row>
    <row r="9" spans="1:17" x14ac:dyDescent="0.35">
      <c r="A9" s="87" t="s">
        <v>32</v>
      </c>
      <c r="B9" s="87"/>
      <c r="C9" s="87"/>
      <c r="D9" s="87"/>
    </row>
    <row r="10" spans="1:17" x14ac:dyDescent="0.35">
      <c r="A10" s="87" t="s">
        <v>33</v>
      </c>
      <c r="B10" s="87"/>
      <c r="C10" s="87"/>
      <c r="D10" s="87"/>
      <c r="E10" s="87"/>
      <c r="F10" s="87"/>
      <c r="G10" s="87"/>
      <c r="H10" s="87"/>
    </row>
    <row r="11" spans="1:17" x14ac:dyDescent="0.35">
      <c r="A11" s="87" t="s">
        <v>42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</row>
    <row r="13" spans="1:17" x14ac:dyDescent="0.35">
      <c r="A13" s="71" t="s">
        <v>34</v>
      </c>
    </row>
    <row r="14" spans="1:17" x14ac:dyDescent="0.35">
      <c r="A14" s="87" t="s">
        <v>40</v>
      </c>
      <c r="B14" s="87"/>
    </row>
    <row r="16" spans="1:17" x14ac:dyDescent="0.35">
      <c r="A16" s="71" t="s">
        <v>35</v>
      </c>
    </row>
    <row r="17" spans="1:8" x14ac:dyDescent="0.35">
      <c r="A17" s="87" t="s">
        <v>37</v>
      </c>
      <c r="B17" s="87"/>
    </row>
    <row r="19" spans="1:8" x14ac:dyDescent="0.35">
      <c r="A19" s="71" t="s">
        <v>36</v>
      </c>
    </row>
    <row r="20" spans="1:8" x14ac:dyDescent="0.35">
      <c r="A20" s="87" t="s">
        <v>38</v>
      </c>
      <c r="B20" s="87"/>
      <c r="C20" s="87"/>
      <c r="D20" s="87"/>
      <c r="E20" s="87"/>
      <c r="F20" s="87"/>
      <c r="G20" s="87"/>
      <c r="H20" s="87"/>
    </row>
    <row r="21" spans="1:8" x14ac:dyDescent="0.35">
      <c r="A21" s="87" t="s">
        <v>39</v>
      </c>
      <c r="B21" s="87"/>
      <c r="C21" s="87"/>
      <c r="D21" s="87"/>
      <c r="E21" s="87"/>
      <c r="F21" s="87"/>
      <c r="G21" s="87"/>
    </row>
  </sheetData>
  <mergeCells count="12">
    <mergeCell ref="A10:H10"/>
    <mergeCell ref="A2:E2"/>
    <mergeCell ref="A5:I5"/>
    <mergeCell ref="A6:M6"/>
    <mergeCell ref="A9:D9"/>
    <mergeCell ref="A3:Q3"/>
    <mergeCell ref="A4:Q4"/>
    <mergeCell ref="A14:B14"/>
    <mergeCell ref="A17:B17"/>
    <mergeCell ref="A20:H20"/>
    <mergeCell ref="A21:G21"/>
    <mergeCell ref="A11:P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</vt:lpstr>
      <vt:lpstr>SMA</vt:lpstr>
      <vt:lpstr>ESWT</vt:lpstr>
      <vt:lpstr>Season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2018-03-30T04:59:13Z</dcterms:modified>
</cp:coreProperties>
</file>