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ande\Desktop\"/>
    </mc:Choice>
  </mc:AlternateContent>
  <xr:revisionPtr revIDLastSave="0" documentId="13_ncr:1_{6215A0ED-2D75-40B1-8CB8-D46E8F9ABFEB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Analysis" sheetId="2" r:id="rId1"/>
    <sheet name="Freight Rate" sheetId="3" r:id="rId2"/>
  </sheets>
  <definedNames>
    <definedName name="A">Analysis!$D$5</definedName>
    <definedName name="BW">Analysis!$D$26</definedName>
    <definedName name="D">Analysis!$D$4</definedName>
    <definedName name="F">Analysis!$D$27</definedName>
    <definedName name="H">Analysis!$D$6</definedName>
    <definedName name="HC">Analysis!$D$32</definedName>
    <definedName name="MW">Analysis!$D$25</definedName>
    <definedName name="OC">Analysis!$D$31</definedName>
    <definedName name="PC">Analysis!$D$33</definedName>
    <definedName name="PriceTable">Analysis!$D$10:$G$11</definedName>
    <definedName name="Q">Analysis!$D$22</definedName>
    <definedName name="RateTable">Analysis!$I$4:$K$10</definedName>
    <definedName name="SC">Analysis!$D$28</definedName>
    <definedName name="solver_adj" localSheetId="0" hidden="1">Analysis!$D$22</definedName>
    <definedName name="solver_cir1" localSheetId="0" hidden="1">1</definedName>
    <definedName name="solver_cir2" localSheetId="0" hidden="1">1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dua" localSheetId="0" hidden="1">1</definedName>
    <definedName name="solver_eng" localSheetId="0" hidden="1">1</definedName>
    <definedName name="solver_est" localSheetId="0" hidden="1">1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1" localSheetId="0" hidden="1">Analysis!$D$22</definedName>
    <definedName name="solver_lhs2" localSheetId="0" hidden="1">Analysis!$D$22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opt" localSheetId="0" hidden="1">Analysis!$D$35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dp" localSheetId="0" hidden="1">0</definedName>
    <definedName name="solver_rel1" localSheetId="0" hidden="1">1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3000</definedName>
    <definedName name="solver_rhs2" localSheetId="0" hidden="1">100</definedName>
    <definedName name="solver_rlx" localSheetId="0" hidden="1">2</definedName>
    <definedName name="solver_rsd" localSheetId="0" hidden="1">0</definedName>
    <definedName name="solver_rsp" localSheetId="0" hidden="1">0</definedName>
    <definedName name="solver_scl" localSheetId="0" hidden="1">2</definedName>
    <definedName name="solver_sel" localSheetId="0" hidden="1">1</definedName>
    <definedName name="solver_sho" localSheetId="0" hidden="1">2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vir" localSheetId="0" hidden="1">1</definedName>
    <definedName name="SW">Analysis!$D$24</definedName>
    <definedName name="TC">Analysis!$D$34</definedName>
    <definedName name="TDC">Analysis!$D$35</definedName>
    <definedName name="V">Analysis!$D$29</definedName>
    <definedName name="WT">Analysis!$D$7</definedName>
  </definedNames>
  <calcPr calcId="179017"/>
</workbook>
</file>

<file path=xl/calcChain.xml><?xml version="1.0" encoding="utf-8"?>
<calcChain xmlns="http://schemas.openxmlformats.org/spreadsheetml/2006/main">
  <c r="D14" i="2" l="1"/>
  <c r="D37" i="2" l="1"/>
  <c r="D38" i="2" s="1"/>
  <c r="D31" i="2"/>
  <c r="D29" i="2"/>
  <c r="D33" i="2" s="1"/>
  <c r="D24" i="2"/>
  <c r="D27" i="2" s="1"/>
  <c r="E18" i="2"/>
  <c r="F18" i="2"/>
  <c r="G18" i="2"/>
  <c r="D18" i="2"/>
  <c r="D15" i="2"/>
  <c r="D16" i="2" s="1"/>
  <c r="E14" i="2"/>
  <c r="E15" i="2" s="1"/>
  <c r="F14" i="2"/>
  <c r="F15" i="2" s="1"/>
  <c r="G14" i="2"/>
  <c r="G15" i="2" s="1"/>
  <c r="I6" i="2"/>
  <c r="I7" i="2"/>
  <c r="I8" i="2"/>
  <c r="I9" i="2"/>
  <c r="I10" i="2"/>
  <c r="I5" i="2"/>
  <c r="E17" i="2" l="1"/>
  <c r="E16" i="2"/>
  <c r="E19" i="2" s="1"/>
  <c r="F16" i="2"/>
  <c r="F17" i="2"/>
  <c r="G16" i="2"/>
  <c r="G17" i="2"/>
  <c r="D25" i="2"/>
  <c r="D26" i="2" s="1"/>
  <c r="D28" i="2" s="1"/>
  <c r="D34" i="2" s="1"/>
  <c r="D32" i="2"/>
  <c r="J15" i="2"/>
  <c r="D17" i="2"/>
  <c r="F19" i="2" l="1"/>
  <c r="D35" i="2"/>
  <c r="J29" i="2" s="1"/>
  <c r="G19" i="2"/>
  <c r="D19" i="2"/>
  <c r="K15" i="2"/>
  <c r="L15" i="2"/>
</calcChain>
</file>

<file path=xl/sharedStrings.xml><?xml version="1.0" encoding="utf-8"?>
<sst xmlns="http://schemas.openxmlformats.org/spreadsheetml/2006/main" count="107" uniqueCount="82">
  <si>
    <t>Symbol</t>
  </si>
  <si>
    <t>Value</t>
  </si>
  <si>
    <t>Metric</t>
  </si>
  <si>
    <t>Demand</t>
  </si>
  <si>
    <t>Holding cost</t>
  </si>
  <si>
    <t>Weight</t>
  </si>
  <si>
    <t>A</t>
  </si>
  <si>
    <t>WT</t>
  </si>
  <si>
    <t>per order</t>
  </si>
  <si>
    <t>units per yr</t>
  </si>
  <si>
    <t>lb per unit</t>
  </si>
  <si>
    <t>Break</t>
  </si>
  <si>
    <t>MW</t>
  </si>
  <si>
    <t>Rate</t>
  </si>
  <si>
    <t>Order quantity</t>
  </si>
  <si>
    <t>Q</t>
  </si>
  <si>
    <t>Shipment weight</t>
  </si>
  <si>
    <t>SW</t>
  </si>
  <si>
    <t>Minimum weight</t>
  </si>
  <si>
    <t>SC</t>
  </si>
  <si>
    <t>OC</t>
  </si>
  <si>
    <t>HC</t>
  </si>
  <si>
    <t>TC</t>
  </si>
  <si>
    <t>PC</t>
  </si>
  <si>
    <t>Freight rate</t>
  </si>
  <si>
    <t>F</t>
  </si>
  <si>
    <t>per cwt</t>
  </si>
  <si>
    <t>per unit</t>
  </si>
  <si>
    <t>D</t>
  </si>
  <si>
    <t>EOQ</t>
  </si>
  <si>
    <t>units</t>
  </si>
  <si>
    <t>Q*</t>
  </si>
  <si>
    <t>TDC</t>
  </si>
  <si>
    <t>H</t>
  </si>
  <si>
    <t>V</t>
  </si>
  <si>
    <t>Description</t>
  </si>
  <si>
    <t>Price</t>
  </si>
  <si>
    <t>Total distribution cost</t>
  </si>
  <si>
    <t>BW</t>
  </si>
  <si>
    <t>Billed weight</t>
  </si>
  <si>
    <t>% per yr</t>
  </si>
  <si>
    <t>MOQ</t>
  </si>
  <si>
    <t>Model Input</t>
  </si>
  <si>
    <t>Price Discount</t>
  </si>
  <si>
    <t>Freight Rate</t>
  </si>
  <si>
    <t>Calculations: EOQ and EOQ with Discount</t>
  </si>
  <si>
    <t xml:space="preserve">Price on the range </t>
  </si>
  <si>
    <t>Economic order quantity</t>
  </si>
  <si>
    <t>Mininum order quantity</t>
  </si>
  <si>
    <t>Optimal order quantity</t>
  </si>
  <si>
    <t>Annual ordering cost</t>
  </si>
  <si>
    <t>Annual holding cost</t>
  </si>
  <si>
    <t>Annual purchasing cost</t>
  </si>
  <si>
    <t>Annual total cost</t>
  </si>
  <si>
    <t>Calculations: EOQ with Discount and Transportation</t>
  </si>
  <si>
    <t>Shipment cost</t>
  </si>
  <si>
    <t>lb per ship.</t>
  </si>
  <si>
    <t>per ship.</t>
  </si>
  <si>
    <t>Ordering cost</t>
  </si>
  <si>
    <t>Purchasing cost</t>
  </si>
  <si>
    <t>Transportation cost</t>
  </si>
  <si>
    <t>Table of Rates from 45245 to 46032</t>
  </si>
  <si>
    <t>Class</t>
  </si>
  <si>
    <t>L5C</t>
  </si>
  <si>
    <t>5C</t>
  </si>
  <si>
    <t>1M</t>
  </si>
  <si>
    <t>2M</t>
  </si>
  <si>
    <t>5M</t>
  </si>
  <si>
    <t>10M</t>
  </si>
  <si>
    <t>20M</t>
  </si>
  <si>
    <t>Result (summarize your answers to Q2~5 below)</t>
  </si>
  <si>
    <t>Paste the rate you obtain here</t>
  </si>
  <si>
    <t>OC+HC</t>
  </si>
  <si>
    <t xml:space="preserve">Data Table: Q2 </t>
  </si>
  <si>
    <t>Data Table: Q4</t>
  </si>
  <si>
    <t>Optimal order quanity</t>
  </si>
  <si>
    <t>Minimum TDC</t>
  </si>
  <si>
    <t>TDC*</t>
  </si>
  <si>
    <t>Q2. Basic EOQ solution without considering price discounts and transportation costs=4476</t>
  </si>
  <si>
    <t>Q4. Optimal order quantity considering both price discounts and transportatio costs=30000</t>
  </si>
  <si>
    <t>Q5. Order quantity of 4400 units did not consider price discounts or transportation costs.This order quantity was determined based on basic EOQ model.</t>
  </si>
  <si>
    <t>Q3. Optimal order quantity considering price discounts=12000. Changing the cutoff points for the price ranges does not always change the optimal order quantity. It changes optimal order quantity only when MOQ becomes greater than EOQ.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</si>
</sst>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  <numFmt numFmtId="167" formatCode="_(&quot;$&quot;* #,##0_);_(&quot;$&quot;* \(#,##0\);_(&quot;$&quot;* &quot;-&quot;??_);_(@_)"/>
  </numFmts>
  <fonts count="12" x14ac:knownFonts="1">
    <font>
      <sz val="12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rgb="FF0000FF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44" fontId="9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/>
    <xf numFmtId="164" fontId="3" fillId="0" borderId="1" xfId="1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3" fontId="3" fillId="0" borderId="1" xfId="0" applyNumberFormat="1" applyFont="1" applyBorder="1"/>
    <xf numFmtId="0" fontId="3" fillId="0" borderId="1" xfId="0" applyFont="1" applyBorder="1"/>
    <xf numFmtId="166" fontId="3" fillId="0" borderId="1" xfId="0" applyNumberFormat="1" applyFont="1" applyBorder="1" applyAlignment="1">
      <alignment horizontal="right"/>
    </xf>
    <xf numFmtId="0" fontId="4" fillId="0" borderId="0" xfId="0" applyFont="1" applyAlignment="1"/>
    <xf numFmtId="164" fontId="3" fillId="0" borderId="1" xfId="1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3" fontId="6" fillId="3" borderId="1" xfId="0" applyNumberFormat="1" applyFont="1" applyFill="1" applyBorder="1" applyAlignment="1">
      <alignment horizontal="right"/>
    </xf>
    <xf numFmtId="6" fontId="6" fillId="3" borderId="1" xfId="0" applyNumberFormat="1" applyFont="1" applyFill="1" applyBorder="1" applyAlignment="1">
      <alignment horizontal="right"/>
    </xf>
    <xf numFmtId="9" fontId="6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8" fontId="6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6" fillId="3" borderId="1" xfId="2" applyFont="1" applyFill="1" applyBorder="1" applyAlignment="1">
      <alignment horizontal="right"/>
    </xf>
    <xf numFmtId="3" fontId="6" fillId="3" borderId="1" xfId="2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right"/>
    </xf>
    <xf numFmtId="0" fontId="1" fillId="0" borderId="0" xfId="3"/>
    <xf numFmtId="0" fontId="7" fillId="0" borderId="5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right" vertical="center" wrapText="1"/>
    </xf>
    <xf numFmtId="0" fontId="3" fillId="0" borderId="1" xfId="2" applyFont="1" applyBorder="1" applyAlignment="1">
      <alignment horizontal="right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right"/>
    </xf>
    <xf numFmtId="167" fontId="3" fillId="0" borderId="1" xfId="4" applyNumberFormat="1" applyFont="1" applyBorder="1" applyAlignment="1">
      <alignment horizontal="right"/>
    </xf>
    <xf numFmtId="0" fontId="10" fillId="4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right" vertical="center" wrapText="1"/>
    </xf>
    <xf numFmtId="42" fontId="3" fillId="0" borderId="1" xfId="4" applyNumberFormat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7" fillId="0" borderId="2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</cellXfs>
  <cellStyles count="5">
    <cellStyle name="Comma" xfId="1" builtinId="3"/>
    <cellStyle name="Currency" xfId="4" builtinId="4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Ordering Cost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Analysis!$I$16:$I$25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Analysis!$J$16:$J$25</c:f>
              <c:numCache>
                <c:formatCode>0</c:formatCode>
                <c:ptCount val="10"/>
                <c:pt idx="0">
                  <c:v>74521</c:v>
                </c:pt>
                <c:pt idx="1">
                  <c:v>37260.5</c:v>
                </c:pt>
                <c:pt idx="2">
                  <c:v>24840.333333333332</c:v>
                </c:pt>
                <c:pt idx="3">
                  <c:v>18630.25</c:v>
                </c:pt>
                <c:pt idx="4">
                  <c:v>14904.199999999999</c:v>
                </c:pt>
                <c:pt idx="5">
                  <c:v>12420.166666666666</c:v>
                </c:pt>
                <c:pt idx="6">
                  <c:v>10645.857142857143</c:v>
                </c:pt>
                <c:pt idx="7">
                  <c:v>9315.125</c:v>
                </c:pt>
                <c:pt idx="8">
                  <c:v>8280.1111111111113</c:v>
                </c:pt>
                <c:pt idx="9">
                  <c:v>7452.0999999999995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13-4DC9-89A0-5F83E4EC30CE}"/>
            </c:ext>
          </c:extLst>
        </c:ser>
        <c:ser>
          <c:idx val="1"/>
          <c:order val="1"/>
          <c:tx>
            <c:v>Holding Cost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Analysis!$I$16:$I$25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Analysis!$K$16:$K$25</c:f>
              <c:numCache>
                <c:formatCode>0</c:formatCode>
                <c:ptCount val="10"/>
                <c:pt idx="0">
                  <c:v>3720</c:v>
                </c:pt>
                <c:pt idx="1">
                  <c:v>7440</c:v>
                </c:pt>
                <c:pt idx="2">
                  <c:v>11160</c:v>
                </c:pt>
                <c:pt idx="3">
                  <c:v>14880</c:v>
                </c:pt>
                <c:pt idx="4">
                  <c:v>18600</c:v>
                </c:pt>
                <c:pt idx="5">
                  <c:v>22320</c:v>
                </c:pt>
                <c:pt idx="6">
                  <c:v>26040</c:v>
                </c:pt>
                <c:pt idx="7">
                  <c:v>29760</c:v>
                </c:pt>
                <c:pt idx="8">
                  <c:v>33480</c:v>
                </c:pt>
                <c:pt idx="9">
                  <c:v>37200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13-4DC9-89A0-5F83E4EC30CE}"/>
            </c:ext>
          </c:extLst>
        </c:ser>
        <c:ser>
          <c:idx val="2"/>
          <c:order val="2"/>
          <c:tx>
            <c:v>Ordering Cost+Holding Cost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Analysis!$I$16:$I$25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Analysis!$L$16:$L$25</c:f>
              <c:numCache>
                <c:formatCode>0</c:formatCode>
                <c:ptCount val="10"/>
                <c:pt idx="0">
                  <c:v>78241</c:v>
                </c:pt>
                <c:pt idx="1">
                  <c:v>44700.5</c:v>
                </c:pt>
                <c:pt idx="2">
                  <c:v>36000.333333333328</c:v>
                </c:pt>
                <c:pt idx="3">
                  <c:v>33510.25</c:v>
                </c:pt>
                <c:pt idx="4">
                  <c:v>33504.199999999997</c:v>
                </c:pt>
                <c:pt idx="5">
                  <c:v>34740.166666666664</c:v>
                </c:pt>
                <c:pt idx="6">
                  <c:v>36685.857142857145</c:v>
                </c:pt>
                <c:pt idx="7">
                  <c:v>39075.125</c:v>
                </c:pt>
                <c:pt idx="8">
                  <c:v>41760.111111111109</c:v>
                </c:pt>
                <c:pt idx="9">
                  <c:v>44652.1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13-4DC9-89A0-5F83E4EC3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739104"/>
        <c:axId val="1028739432"/>
      </c:scatterChart>
      <c:valAx>
        <c:axId val="1028739104"/>
        <c:scaling>
          <c:orientation val="minMax"/>
          <c:max val="1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39432"/>
        <c:crosses val="autoZero"/>
        <c:crossBetween val="midCat"/>
      </c:valAx>
      <c:valAx>
        <c:axId val="102873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3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Distribution Cost Vs</a:t>
            </a:r>
            <a:r>
              <a:rPr lang="en-US" baseline="0"/>
              <a:t> Order Quantity</a:t>
            </a:r>
          </a:p>
        </c:rich>
      </c:tx>
      <c:layout>
        <c:manualLayout>
          <c:xMode val="edge"/>
          <c:yMode val="edge"/>
          <c:x val="0.24705298074714904"/>
          <c:y val="2.6382520230061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Analysis!$I$30:$I$118</c:f>
              <c:numCache>
                <c:formatCode>General</c:formatCode>
                <c:ptCount val="8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  <c:pt idx="18">
                  <c:v>10000</c:v>
                </c:pt>
                <c:pt idx="19">
                  <c:v>10500</c:v>
                </c:pt>
                <c:pt idx="20">
                  <c:v>11000</c:v>
                </c:pt>
                <c:pt idx="21">
                  <c:v>11500</c:v>
                </c:pt>
                <c:pt idx="22">
                  <c:v>12000</c:v>
                </c:pt>
                <c:pt idx="23">
                  <c:v>12500</c:v>
                </c:pt>
                <c:pt idx="24">
                  <c:v>13000</c:v>
                </c:pt>
                <c:pt idx="25">
                  <c:v>13500</c:v>
                </c:pt>
                <c:pt idx="26">
                  <c:v>14000</c:v>
                </c:pt>
                <c:pt idx="27">
                  <c:v>14500</c:v>
                </c:pt>
                <c:pt idx="28">
                  <c:v>15000</c:v>
                </c:pt>
                <c:pt idx="29">
                  <c:v>15500</c:v>
                </c:pt>
                <c:pt idx="30">
                  <c:v>16000</c:v>
                </c:pt>
                <c:pt idx="31">
                  <c:v>16500</c:v>
                </c:pt>
                <c:pt idx="32">
                  <c:v>17000</c:v>
                </c:pt>
                <c:pt idx="33">
                  <c:v>17500</c:v>
                </c:pt>
                <c:pt idx="34">
                  <c:v>18000</c:v>
                </c:pt>
                <c:pt idx="35">
                  <c:v>18500</c:v>
                </c:pt>
                <c:pt idx="36">
                  <c:v>19000</c:v>
                </c:pt>
                <c:pt idx="37">
                  <c:v>19500</c:v>
                </c:pt>
                <c:pt idx="38">
                  <c:v>20000</c:v>
                </c:pt>
                <c:pt idx="39">
                  <c:v>20500</c:v>
                </c:pt>
                <c:pt idx="40">
                  <c:v>21000</c:v>
                </c:pt>
                <c:pt idx="41">
                  <c:v>21500</c:v>
                </c:pt>
                <c:pt idx="42">
                  <c:v>22000</c:v>
                </c:pt>
                <c:pt idx="43">
                  <c:v>22500</c:v>
                </c:pt>
                <c:pt idx="44">
                  <c:v>23000</c:v>
                </c:pt>
                <c:pt idx="45">
                  <c:v>23500</c:v>
                </c:pt>
                <c:pt idx="46">
                  <c:v>24000</c:v>
                </c:pt>
                <c:pt idx="47">
                  <c:v>24500</c:v>
                </c:pt>
                <c:pt idx="48">
                  <c:v>25000</c:v>
                </c:pt>
                <c:pt idx="49">
                  <c:v>25500</c:v>
                </c:pt>
                <c:pt idx="50">
                  <c:v>26000</c:v>
                </c:pt>
                <c:pt idx="51">
                  <c:v>26500</c:v>
                </c:pt>
                <c:pt idx="52">
                  <c:v>27000</c:v>
                </c:pt>
                <c:pt idx="53">
                  <c:v>27500</c:v>
                </c:pt>
                <c:pt idx="54">
                  <c:v>28000</c:v>
                </c:pt>
                <c:pt idx="55">
                  <c:v>28500</c:v>
                </c:pt>
                <c:pt idx="56">
                  <c:v>29000</c:v>
                </c:pt>
                <c:pt idx="57">
                  <c:v>29500</c:v>
                </c:pt>
                <c:pt idx="58">
                  <c:v>30000</c:v>
                </c:pt>
                <c:pt idx="59">
                  <c:v>30500</c:v>
                </c:pt>
                <c:pt idx="60">
                  <c:v>31000</c:v>
                </c:pt>
                <c:pt idx="61">
                  <c:v>31500</c:v>
                </c:pt>
                <c:pt idx="62">
                  <c:v>32000</c:v>
                </c:pt>
                <c:pt idx="63">
                  <c:v>32500</c:v>
                </c:pt>
                <c:pt idx="64">
                  <c:v>33000</c:v>
                </c:pt>
                <c:pt idx="65">
                  <c:v>33500</c:v>
                </c:pt>
                <c:pt idx="66">
                  <c:v>34000</c:v>
                </c:pt>
                <c:pt idx="67">
                  <c:v>34500</c:v>
                </c:pt>
                <c:pt idx="68">
                  <c:v>35000</c:v>
                </c:pt>
                <c:pt idx="69">
                  <c:v>35500</c:v>
                </c:pt>
                <c:pt idx="70">
                  <c:v>36000</c:v>
                </c:pt>
                <c:pt idx="71">
                  <c:v>36500</c:v>
                </c:pt>
                <c:pt idx="72">
                  <c:v>37000</c:v>
                </c:pt>
                <c:pt idx="73">
                  <c:v>37500</c:v>
                </c:pt>
                <c:pt idx="74">
                  <c:v>38000</c:v>
                </c:pt>
                <c:pt idx="75">
                  <c:v>38500</c:v>
                </c:pt>
                <c:pt idx="76">
                  <c:v>39000</c:v>
                </c:pt>
                <c:pt idx="77">
                  <c:v>39500</c:v>
                </c:pt>
                <c:pt idx="78">
                  <c:v>40000</c:v>
                </c:pt>
                <c:pt idx="79">
                  <c:v>40500</c:v>
                </c:pt>
                <c:pt idx="80">
                  <c:v>41000</c:v>
                </c:pt>
                <c:pt idx="81">
                  <c:v>41500</c:v>
                </c:pt>
                <c:pt idx="82">
                  <c:v>42000</c:v>
                </c:pt>
                <c:pt idx="83">
                  <c:v>42500</c:v>
                </c:pt>
                <c:pt idx="84">
                  <c:v>43000</c:v>
                </c:pt>
                <c:pt idx="85">
                  <c:v>43500</c:v>
                </c:pt>
                <c:pt idx="86">
                  <c:v>44000</c:v>
                </c:pt>
                <c:pt idx="87">
                  <c:v>44500</c:v>
                </c:pt>
                <c:pt idx="88">
                  <c:v>45000</c:v>
                </c:pt>
              </c:numCache>
            </c:numRef>
          </c:xVal>
          <c:yVal>
            <c:numRef>
              <c:f>Analysis!$J$30:$J$118</c:f>
              <c:numCache>
                <c:formatCode>_(* #,##0_);_(* \(#,##0\);_(* "-"??_);_(@_)</c:formatCode>
                <c:ptCount val="89"/>
                <c:pt idx="0">
                  <c:v>4819436.9278800003</c:v>
                </c:pt>
                <c:pt idx="1">
                  <c:v>4796456.5945466673</c:v>
                </c:pt>
                <c:pt idx="2">
                  <c:v>4765321.1797799999</c:v>
                </c:pt>
                <c:pt idx="3">
                  <c:v>4759729.0797800003</c:v>
                </c:pt>
                <c:pt idx="4">
                  <c:v>4756621.0131133329</c:v>
                </c:pt>
                <c:pt idx="5">
                  <c:v>4747573.3388571432</c:v>
                </c:pt>
                <c:pt idx="6">
                  <c:v>4735151.9215000002</c:v>
                </c:pt>
                <c:pt idx="7">
                  <c:v>4725904.1524444446</c:v>
                </c:pt>
                <c:pt idx="8">
                  <c:v>4725385.1109199999</c:v>
                </c:pt>
                <c:pt idx="9">
                  <c:v>4725890.1836472722</c:v>
                </c:pt>
                <c:pt idx="10">
                  <c:v>4681692.4775866661</c:v>
                </c:pt>
                <c:pt idx="11">
                  <c:v>4682579.0801507682</c:v>
                </c:pt>
                <c:pt idx="12">
                  <c:v>4683602.1680628564</c:v>
                </c:pt>
                <c:pt idx="13">
                  <c:v>4684734.4442533329</c:v>
                </c:pt>
                <c:pt idx="14">
                  <c:v>4685955.4359199991</c:v>
                </c:pt>
                <c:pt idx="15">
                  <c:v>4684983.8736470584</c:v>
                </c:pt>
                <c:pt idx="16">
                  <c:v>4682488.0695555545</c:v>
                </c:pt>
                <c:pt idx="17">
                  <c:v>4683239.6486494727</c:v>
                </c:pt>
                <c:pt idx="18">
                  <c:v>4684689.4328599991</c:v>
                </c:pt>
                <c:pt idx="19">
                  <c:v>4686176.5709552374</c:v>
                </c:pt>
                <c:pt idx="20">
                  <c:v>4687695.9692236362</c:v>
                </c:pt>
                <c:pt idx="21">
                  <c:v>4689243.419816521</c:v>
                </c:pt>
                <c:pt idx="22">
                  <c:v>4645670.8161933329</c:v>
                </c:pt>
                <c:pt idx="23">
                  <c:v>4647246.4128599996</c:v>
                </c:pt>
                <c:pt idx="24">
                  <c:v>4646607.8950769231</c:v>
                </c:pt>
                <c:pt idx="25">
                  <c:v>4645902.0026666662</c:v>
                </c:pt>
                <c:pt idx="26">
                  <c:v>4645376.8168571424</c:v>
                </c:pt>
                <c:pt idx="27">
                  <c:v>4645013.6438620696</c:v>
                </c:pt>
                <c:pt idx="28">
                  <c:v>4644796.2823999999</c:v>
                </c:pt>
                <c:pt idx="29">
                  <c:v>4644710.6216774192</c:v>
                </c:pt>
                <c:pt idx="30">
                  <c:v>4644744.3147499999</c:v>
                </c:pt>
                <c:pt idx="31">
                  <c:v>4644886.5112727266</c:v>
                </c:pt>
                <c:pt idx="32">
                  <c:v>4645127.6374117648</c:v>
                </c:pt>
                <c:pt idx="33">
                  <c:v>4645459.213485714</c:v>
                </c:pt>
                <c:pt idx="34">
                  <c:v>4645873.7020000005</c:v>
                </c:pt>
                <c:pt idx="35">
                  <c:v>4647133.8801421626</c:v>
                </c:pt>
                <c:pt idx="36">
                  <c:v>4648851.8758747373</c:v>
                </c:pt>
                <c:pt idx="37">
                  <c:v>4650575.3077235902</c:v>
                </c:pt>
                <c:pt idx="38">
                  <c:v>4652303.76798</c:v>
                </c:pt>
                <c:pt idx="39">
                  <c:v>4654036.8887117077</c:v>
                </c:pt>
                <c:pt idx="40">
                  <c:v>4655774.3370276196</c:v>
                </c:pt>
                <c:pt idx="41">
                  <c:v>4657515.8110032557</c:v>
                </c:pt>
                <c:pt idx="42">
                  <c:v>4659261.0361618185</c:v>
                </c:pt>
                <c:pt idx="43">
                  <c:v>4661009.7624244448</c:v>
                </c:pt>
                <c:pt idx="44">
                  <c:v>4662761.7614582609</c:v>
                </c:pt>
                <c:pt idx="45">
                  <c:v>4664516.8243629793</c:v>
                </c:pt>
                <c:pt idx="46">
                  <c:v>4666274.7596466672</c:v>
                </c:pt>
                <c:pt idx="47">
                  <c:v>4668035.3914493881</c:v>
                </c:pt>
                <c:pt idx="48">
                  <c:v>4669798.55798</c:v>
                </c:pt>
                <c:pt idx="49">
                  <c:v>4671564.1101368628</c:v>
                </c:pt>
                <c:pt idx="50">
                  <c:v>4673331.9102876922</c:v>
                </c:pt>
                <c:pt idx="51">
                  <c:v>4675101.8311875472</c:v>
                </c:pt>
                <c:pt idx="52">
                  <c:v>4676873.7550170375</c:v>
                </c:pt>
                <c:pt idx="53">
                  <c:v>4678647.5725254547</c:v>
                </c:pt>
                <c:pt idx="54">
                  <c:v>4680423.1822657147</c:v>
                </c:pt>
                <c:pt idx="55">
                  <c:v>4682200.4899098249</c:v>
                </c:pt>
                <c:pt idx="56">
                  <c:v>4683979.4076351728</c:v>
                </c:pt>
                <c:pt idx="57">
                  <c:v>4685759.8535732208</c:v>
                </c:pt>
                <c:pt idx="58">
                  <c:v>4641749.1513133338</c:v>
                </c:pt>
                <c:pt idx="59">
                  <c:v>4643514.4294554107</c:v>
                </c:pt>
                <c:pt idx="60">
                  <c:v>4645281.0212058071</c:v>
                </c:pt>
                <c:pt idx="61">
                  <c:v>4647048.8640117468</c:v>
                </c:pt>
                <c:pt idx="62">
                  <c:v>4648817.8992300006</c:v>
                </c:pt>
                <c:pt idx="63">
                  <c:v>4650588.0718261544</c:v>
                </c:pt>
                <c:pt idx="64">
                  <c:v>4652359.3301012125</c:v>
                </c:pt>
                <c:pt idx="65">
                  <c:v>4654131.6254426874</c:v>
                </c:pt>
                <c:pt idx="66">
                  <c:v>4655904.9120976478</c:v>
                </c:pt>
                <c:pt idx="67">
                  <c:v>4657679.1469655074</c:v>
                </c:pt>
                <c:pt idx="68">
                  <c:v>4659454.289408572</c:v>
                </c:pt>
                <c:pt idx="69">
                  <c:v>4661230.3010785924</c:v>
                </c:pt>
                <c:pt idx="70">
                  <c:v>4663007.1457577785</c:v>
                </c:pt>
                <c:pt idx="71">
                  <c:v>4664784.7892128769</c:v>
                </c:pt>
                <c:pt idx="72">
                  <c:v>4666563.1990610817</c:v>
                </c:pt>
                <c:pt idx="73">
                  <c:v>4668342.3446466671</c:v>
                </c:pt>
                <c:pt idx="74">
                  <c:v>4670122.1969273686</c:v>
                </c:pt>
                <c:pt idx="75">
                  <c:v>4671902.7283696113</c:v>
                </c:pt>
                <c:pt idx="76">
                  <c:v>4673683.9128517956</c:v>
                </c:pt>
                <c:pt idx="77">
                  <c:v>4675465.7255749376</c:v>
                </c:pt>
                <c:pt idx="78">
                  <c:v>4677248.1429800009</c:v>
                </c:pt>
                <c:pt idx="79">
                  <c:v>4679031.1426713588</c:v>
                </c:pt>
                <c:pt idx="80">
                  <c:v>4680814.7033458538</c:v>
                </c:pt>
                <c:pt idx="81">
                  <c:v>4682598.8047269881</c:v>
                </c:pt>
                <c:pt idx="82">
                  <c:v>4684383.4275038103</c:v>
                </c:pt>
                <c:pt idx="83">
                  <c:v>4686168.5532741183</c:v>
                </c:pt>
                <c:pt idx="84">
                  <c:v>4687954.1644916283</c:v>
                </c:pt>
                <c:pt idx="85">
                  <c:v>4689740.2444167826</c:v>
                </c:pt>
                <c:pt idx="86">
                  <c:v>4691526.7770709097</c:v>
                </c:pt>
                <c:pt idx="87">
                  <c:v>4693313.7471934836</c:v>
                </c:pt>
                <c:pt idx="88">
                  <c:v>4695101.1402022224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80-4131-B2C0-72716E8FB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773216"/>
        <c:axId val="1028765016"/>
      </c:scatterChart>
      <c:valAx>
        <c:axId val="102877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</a:t>
                </a:r>
              </a:p>
            </c:rich>
          </c:tx>
          <c:layout>
            <c:manualLayout>
              <c:xMode val="edge"/>
              <c:yMode val="edge"/>
              <c:x val="0.42486701662292214"/>
              <c:y val="0.93261942303964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65016"/>
        <c:crosses val="autoZero"/>
        <c:crossBetween val="midCat"/>
        <c:majorUnit val="2000"/>
      </c:valAx>
      <c:valAx>
        <c:axId val="102876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Distribution Cost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77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70826</xdr:colOff>
      <xdr:row>7</xdr:row>
      <xdr:rowOff>105995</xdr:rowOff>
    </xdr:from>
    <xdr:to>
      <xdr:col>18</xdr:col>
      <xdr:colOff>305288</xdr:colOff>
      <xdr:row>23</xdr:row>
      <xdr:rowOff>162657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ED4E7-8907-43A7-B1C5-9F8E1BBA0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80594</xdr:colOff>
      <xdr:row>26</xdr:row>
      <xdr:rowOff>140186</xdr:rowOff>
    </xdr:from>
    <xdr:to>
      <xdr:col>16</xdr:col>
      <xdr:colOff>713153</xdr:colOff>
      <xdr:row>44</xdr:row>
      <xdr:rowOff>39077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C2D444-C47A-4CFF-9F33-DB3AB41D3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18"/>
  <sheetViews>
    <sheetView showGridLines="0" tabSelected="1" topLeftCell="A40" zoomScale="130" zoomScaleNormal="130" workbookViewId="0">
      <selection activeCell="B50" sqref="B50:G52"/>
    </sheetView>
  </sheetViews>
  <sheetFormatPr defaultColWidth="8.921875" defaultRowHeight="13" x14ac:dyDescent="0.3"/>
  <cols>
    <col min="1" max="1" width="2.4609375" style="2" customWidth="1"/>
    <col min="2" max="2" width="16.53515625" style="1" customWidth="1"/>
    <col min="3" max="3" width="7.84375" style="1" customWidth="1"/>
    <col min="4" max="4" width="9.53515625" style="1" customWidth="1"/>
    <col min="5" max="5" width="9.3046875" style="1" customWidth="1"/>
    <col min="6" max="6" width="9.15234375" style="2" customWidth="1"/>
    <col min="7" max="7" width="8.84375" style="2" customWidth="1"/>
    <col min="8" max="13" width="7.84375" style="2" customWidth="1"/>
    <col min="14" max="16384" width="8.921875" style="2"/>
  </cols>
  <sheetData>
    <row r="1" spans="2:12" ht="12.65" customHeight="1" x14ac:dyDescent="0.3"/>
    <row r="2" spans="2:12" x14ac:dyDescent="0.3">
      <c r="B2" s="26" t="s">
        <v>42</v>
      </c>
      <c r="C2" s="23"/>
      <c r="D2" s="23"/>
      <c r="E2" s="23"/>
      <c r="I2" s="25" t="s">
        <v>44</v>
      </c>
      <c r="J2" s="25"/>
      <c r="K2" s="25"/>
    </row>
    <row r="3" spans="2:12" x14ac:dyDescent="0.3">
      <c r="B3" s="22" t="s">
        <v>35</v>
      </c>
      <c r="C3" s="22" t="s">
        <v>0</v>
      </c>
      <c r="D3" s="22" t="s">
        <v>1</v>
      </c>
      <c r="E3" s="22" t="s">
        <v>2</v>
      </c>
      <c r="I3" s="24" t="s">
        <v>11</v>
      </c>
      <c r="J3" s="24" t="s">
        <v>12</v>
      </c>
      <c r="K3" s="24" t="s">
        <v>13</v>
      </c>
    </row>
    <row r="4" spans="2:12" x14ac:dyDescent="0.3">
      <c r="B4" s="4" t="s">
        <v>3</v>
      </c>
      <c r="C4" s="5" t="s">
        <v>28</v>
      </c>
      <c r="D4" s="17">
        <v>149042</v>
      </c>
      <c r="E4" s="4" t="s">
        <v>9</v>
      </c>
      <c r="I4" s="6">
        <v>0</v>
      </c>
      <c r="J4" s="20">
        <v>1</v>
      </c>
      <c r="K4" s="20">
        <v>130.71</v>
      </c>
    </row>
    <row r="5" spans="2:12" x14ac:dyDescent="0.3">
      <c r="B5" s="4" t="s">
        <v>58</v>
      </c>
      <c r="C5" s="5" t="s">
        <v>6</v>
      </c>
      <c r="D5" s="18">
        <v>500</v>
      </c>
      <c r="E5" s="4" t="s">
        <v>8</v>
      </c>
      <c r="I5" s="7">
        <f>J5*K5/K4</f>
        <v>383.09999234947594</v>
      </c>
      <c r="J5" s="27">
        <v>500</v>
      </c>
      <c r="K5" s="27">
        <v>100.15</v>
      </c>
    </row>
    <row r="6" spans="2:12" x14ac:dyDescent="0.3">
      <c r="B6" s="4" t="s">
        <v>4</v>
      </c>
      <c r="C6" s="5" t="s">
        <v>33</v>
      </c>
      <c r="D6" s="19">
        <v>0.24</v>
      </c>
      <c r="E6" s="4" t="s">
        <v>40</v>
      </c>
      <c r="I6" s="7">
        <f t="shared" ref="I6:I10" si="0">J6*K6/K5</f>
        <v>736.29555666500244</v>
      </c>
      <c r="J6" s="28">
        <v>1000</v>
      </c>
      <c r="K6" s="20">
        <v>73.739999999999995</v>
      </c>
    </row>
    <row r="7" spans="2:12" x14ac:dyDescent="0.3">
      <c r="B7" s="4" t="s">
        <v>5</v>
      </c>
      <c r="C7" s="5" t="s">
        <v>7</v>
      </c>
      <c r="D7" s="20">
        <v>1.1000000000000001</v>
      </c>
      <c r="E7" s="4" t="s">
        <v>10</v>
      </c>
      <c r="I7" s="7">
        <f t="shared" si="0"/>
        <v>1659.6148630322757</v>
      </c>
      <c r="J7" s="28">
        <v>2000</v>
      </c>
      <c r="K7" s="27">
        <v>61.19</v>
      </c>
    </row>
    <row r="8" spans="2:12" ht="15.5" x14ac:dyDescent="0.35">
      <c r="B8"/>
      <c r="C8"/>
      <c r="D8"/>
      <c r="E8"/>
      <c r="I8" s="7">
        <f t="shared" si="0"/>
        <v>3567.576401372773</v>
      </c>
      <c r="J8" s="28">
        <v>5000</v>
      </c>
      <c r="K8" s="20">
        <v>43.66</v>
      </c>
    </row>
    <row r="9" spans="2:12" x14ac:dyDescent="0.3">
      <c r="B9" s="25" t="s">
        <v>43</v>
      </c>
      <c r="C9" s="25"/>
      <c r="E9" s="8"/>
      <c r="I9" s="7">
        <f t="shared" si="0"/>
        <v>9054.0540540540551</v>
      </c>
      <c r="J9" s="28">
        <v>10000</v>
      </c>
      <c r="K9" s="27">
        <v>39.53</v>
      </c>
    </row>
    <row r="10" spans="2:12" x14ac:dyDescent="0.3">
      <c r="B10" s="4" t="s">
        <v>48</v>
      </c>
      <c r="C10" s="29" t="s">
        <v>41</v>
      </c>
      <c r="D10" s="20">
        <v>0</v>
      </c>
      <c r="E10" s="20">
        <v>6000</v>
      </c>
      <c r="F10" s="17">
        <v>12000</v>
      </c>
      <c r="G10" s="17">
        <v>30000</v>
      </c>
      <c r="I10" s="7">
        <f t="shared" si="0"/>
        <v>13807.235011383758</v>
      </c>
      <c r="J10" s="28">
        <v>20000</v>
      </c>
      <c r="K10" s="20">
        <v>27.29</v>
      </c>
    </row>
    <row r="11" spans="2:12" x14ac:dyDescent="0.3">
      <c r="B11" s="4" t="s">
        <v>46</v>
      </c>
      <c r="C11" s="29" t="s">
        <v>34</v>
      </c>
      <c r="D11" s="21">
        <v>31</v>
      </c>
      <c r="E11" s="21">
        <v>30.7</v>
      </c>
      <c r="F11" s="21">
        <v>30.4</v>
      </c>
      <c r="G11" s="21">
        <v>30.1</v>
      </c>
    </row>
    <row r="12" spans="2:12" x14ac:dyDescent="0.3">
      <c r="B12" s="2"/>
      <c r="C12" s="2"/>
    </row>
    <row r="13" spans="2:12" x14ac:dyDescent="0.3">
      <c r="B13" s="3" t="s">
        <v>45</v>
      </c>
      <c r="C13" s="2"/>
      <c r="I13" s="3" t="s">
        <v>73</v>
      </c>
      <c r="L13" s="3"/>
    </row>
    <row r="14" spans="2:12" x14ac:dyDescent="0.3">
      <c r="B14" s="12" t="s">
        <v>47</v>
      </c>
      <c r="C14" s="29" t="s">
        <v>29</v>
      </c>
      <c r="D14" s="36">
        <f>SQRT((2*A*D)/(D11*H))</f>
        <v>4475.7710935346586</v>
      </c>
      <c r="E14" s="36">
        <f>SQRT((2*A*D)/(E11*H))</f>
        <v>4497.5865164995412</v>
      </c>
      <c r="F14" s="36">
        <f>SQRT((2*A*D)/(F11*H))</f>
        <v>4519.7240736304229</v>
      </c>
      <c r="G14" s="36">
        <f>SQRT((2*A*D)/(G11*H))</f>
        <v>4542.1917716900089</v>
      </c>
      <c r="I14" s="5" t="s">
        <v>15</v>
      </c>
      <c r="J14" s="5" t="s">
        <v>20</v>
      </c>
      <c r="K14" s="5" t="s">
        <v>21</v>
      </c>
      <c r="L14" s="5" t="s">
        <v>72</v>
      </c>
    </row>
    <row r="15" spans="2:12" x14ac:dyDescent="0.3">
      <c r="B15" s="12" t="s">
        <v>49</v>
      </c>
      <c r="C15" s="29" t="s">
        <v>31</v>
      </c>
      <c r="D15" s="36">
        <f>MAX(D10,D14)</f>
        <v>4475.7710935346586</v>
      </c>
      <c r="E15" s="36">
        <f t="shared" ref="E15:G15" si="1">MAX(E10,E14)</f>
        <v>6000</v>
      </c>
      <c r="F15" s="36">
        <f t="shared" si="1"/>
        <v>12000</v>
      </c>
      <c r="G15" s="36">
        <f t="shared" si="1"/>
        <v>30000</v>
      </c>
      <c r="I15" s="12"/>
      <c r="J15" s="35">
        <f>D16</f>
        <v>16649.868467948927</v>
      </c>
      <c r="K15" s="35">
        <f>D17</f>
        <v>16649.868467948927</v>
      </c>
      <c r="L15" s="35">
        <f>D16+D17</f>
        <v>33299.736935897854</v>
      </c>
    </row>
    <row r="16" spans="2:12" x14ac:dyDescent="0.3">
      <c r="B16" s="12" t="s">
        <v>50</v>
      </c>
      <c r="C16" s="29" t="s">
        <v>20</v>
      </c>
      <c r="D16" s="37">
        <f>(D/D15)*A</f>
        <v>16649.868467948927</v>
      </c>
      <c r="E16" s="37">
        <f>(D/E15)*A</f>
        <v>12420.166666666666</v>
      </c>
      <c r="F16" s="37">
        <f>(D/F15)*A</f>
        <v>6210.083333333333</v>
      </c>
      <c r="G16" s="37">
        <f>(D/G15)*A</f>
        <v>2484.0333333333338</v>
      </c>
      <c r="I16" s="12">
        <v>1000</v>
      </c>
      <c r="J16" s="35">
        <f t="dataTable" ref="J16:L25" dt2D="0" dtr="0" r1="D14"/>
        <v>74521</v>
      </c>
      <c r="K16" s="35">
        <v>3720</v>
      </c>
      <c r="L16" s="35">
        <v>78241</v>
      </c>
    </row>
    <row r="17" spans="2:12" x14ac:dyDescent="0.3">
      <c r="B17" s="12" t="s">
        <v>51</v>
      </c>
      <c r="C17" s="29" t="s">
        <v>21</v>
      </c>
      <c r="D17" s="37">
        <f>(D15/2)*H*D11</f>
        <v>16649.868467948927</v>
      </c>
      <c r="E17" s="37">
        <f>(E15/2)*H*E11</f>
        <v>22104</v>
      </c>
      <c r="F17" s="37">
        <f>(F15/2)*H*F11</f>
        <v>43776</v>
      </c>
      <c r="G17" s="37">
        <f>(G15/2)*H*G11</f>
        <v>108360</v>
      </c>
      <c r="I17" s="12">
        <v>2000</v>
      </c>
      <c r="J17" s="35">
        <v>37260.5</v>
      </c>
      <c r="K17" s="35">
        <v>7440</v>
      </c>
      <c r="L17" s="35">
        <v>44700.5</v>
      </c>
    </row>
    <row r="18" spans="2:12" x14ac:dyDescent="0.3">
      <c r="B18" s="12" t="s">
        <v>52</v>
      </c>
      <c r="C18" s="29" t="s">
        <v>23</v>
      </c>
      <c r="D18" s="40">
        <f>D*D11</f>
        <v>4620302</v>
      </c>
      <c r="E18" s="40">
        <f>D*E11</f>
        <v>4575589.3999999994</v>
      </c>
      <c r="F18" s="40">
        <f>D*F11</f>
        <v>4530876.8</v>
      </c>
      <c r="G18" s="40">
        <f>D*G11</f>
        <v>4486164.2</v>
      </c>
      <c r="I18" s="12">
        <v>3000</v>
      </c>
      <c r="J18" s="35">
        <v>24840.333333333332</v>
      </c>
      <c r="K18" s="35">
        <v>11160</v>
      </c>
      <c r="L18" s="35">
        <v>36000.333333333328</v>
      </c>
    </row>
    <row r="19" spans="2:12" x14ac:dyDescent="0.3">
      <c r="B19" s="12" t="s">
        <v>53</v>
      </c>
      <c r="C19" s="29" t="s">
        <v>22</v>
      </c>
      <c r="D19" s="37">
        <f>SUM(D16:D18)</f>
        <v>4653601.7369358977</v>
      </c>
      <c r="E19" s="37">
        <f t="shared" ref="E19:G19" si="2">SUM(E16:E18)</f>
        <v>4610113.5666666664</v>
      </c>
      <c r="F19" s="37">
        <f t="shared" si="2"/>
        <v>4580862.8833333328</v>
      </c>
      <c r="G19" s="37">
        <f t="shared" si="2"/>
        <v>4597008.2333333334</v>
      </c>
      <c r="I19" s="12">
        <v>4000</v>
      </c>
      <c r="J19" s="35">
        <v>18630.25</v>
      </c>
      <c r="K19" s="35">
        <v>14880</v>
      </c>
      <c r="L19" s="35">
        <v>33510.25</v>
      </c>
    </row>
    <row r="20" spans="2:12" x14ac:dyDescent="0.3">
      <c r="B20" s="2"/>
      <c r="C20" s="2"/>
      <c r="D20" s="2"/>
      <c r="I20" s="12">
        <v>5000</v>
      </c>
      <c r="J20" s="35">
        <v>14904.199999999999</v>
      </c>
      <c r="K20" s="35">
        <v>18600</v>
      </c>
      <c r="L20" s="35">
        <v>33504.199999999997</v>
      </c>
    </row>
    <row r="21" spans="2:12" x14ac:dyDescent="0.3">
      <c r="B21" s="3" t="s">
        <v>54</v>
      </c>
      <c r="C21" s="2"/>
      <c r="D21" s="2"/>
      <c r="I21" s="12">
        <v>6000</v>
      </c>
      <c r="J21" s="35">
        <v>12420.166666666666</v>
      </c>
      <c r="K21" s="35">
        <v>22320</v>
      </c>
      <c r="L21" s="35">
        <v>34740.166666666664</v>
      </c>
    </row>
    <row r="22" spans="2:12" x14ac:dyDescent="0.3">
      <c r="B22" s="4" t="s">
        <v>14</v>
      </c>
      <c r="C22" s="5" t="s">
        <v>15</v>
      </c>
      <c r="D22" s="30">
        <v>6000</v>
      </c>
      <c r="E22" s="4" t="s">
        <v>30</v>
      </c>
      <c r="I22" s="12">
        <v>7000</v>
      </c>
      <c r="J22" s="35">
        <v>10645.857142857143</v>
      </c>
      <c r="K22" s="35">
        <v>26040</v>
      </c>
      <c r="L22" s="35">
        <v>36685.857142857145</v>
      </c>
    </row>
    <row r="23" spans="2:12" x14ac:dyDescent="0.3">
      <c r="B23" s="14"/>
      <c r="E23" s="8"/>
      <c r="I23" s="12">
        <v>8000</v>
      </c>
      <c r="J23" s="35">
        <v>9315.125</v>
      </c>
      <c r="K23" s="35">
        <v>29760</v>
      </c>
      <c r="L23" s="35">
        <v>39075.125</v>
      </c>
    </row>
    <row r="24" spans="2:12" x14ac:dyDescent="0.3">
      <c r="B24" s="4" t="s">
        <v>16</v>
      </c>
      <c r="C24" s="5" t="s">
        <v>17</v>
      </c>
      <c r="D24" s="15">
        <f>Q*1.1</f>
        <v>6600.0000000000009</v>
      </c>
      <c r="E24" s="4" t="s">
        <v>56</v>
      </c>
      <c r="I24" s="12">
        <v>9000</v>
      </c>
      <c r="J24" s="35">
        <v>8280.1111111111113</v>
      </c>
      <c r="K24" s="35">
        <v>33480</v>
      </c>
      <c r="L24" s="35">
        <v>41760.111111111109</v>
      </c>
    </row>
    <row r="25" spans="2:12" x14ac:dyDescent="0.3">
      <c r="B25" s="4" t="s">
        <v>18</v>
      </c>
      <c r="C25" s="5" t="s">
        <v>12</v>
      </c>
      <c r="D25" s="15">
        <f>VLOOKUP(SW,RateTable,2)</f>
        <v>5000</v>
      </c>
      <c r="E25" s="4" t="s">
        <v>56</v>
      </c>
      <c r="I25" s="12">
        <v>10000</v>
      </c>
      <c r="J25" s="35">
        <v>7452.0999999999995</v>
      </c>
      <c r="K25" s="35">
        <v>37200</v>
      </c>
      <c r="L25" s="35">
        <v>44652.1</v>
      </c>
    </row>
    <row r="26" spans="2:12" x14ac:dyDescent="0.3">
      <c r="B26" s="4" t="s">
        <v>39</v>
      </c>
      <c r="C26" s="5" t="s">
        <v>38</v>
      </c>
      <c r="D26" s="15">
        <f>MAX(SW,MW)</f>
        <v>6600.0000000000009</v>
      </c>
      <c r="E26" s="4" t="s">
        <v>56</v>
      </c>
    </row>
    <row r="27" spans="2:12" x14ac:dyDescent="0.3">
      <c r="B27" s="4" t="s">
        <v>24</v>
      </c>
      <c r="C27" s="5" t="s">
        <v>25</v>
      </c>
      <c r="D27" s="16">
        <f>VLOOKUP(SW,RateTable,3)</f>
        <v>43.66</v>
      </c>
      <c r="E27" s="4" t="s">
        <v>26</v>
      </c>
      <c r="I27" s="25" t="s">
        <v>74</v>
      </c>
      <c r="J27" s="25"/>
    </row>
    <row r="28" spans="2:12" x14ac:dyDescent="0.3">
      <c r="B28" s="4" t="s">
        <v>55</v>
      </c>
      <c r="C28" s="5" t="s">
        <v>19</v>
      </c>
      <c r="D28" s="16">
        <f>BW*F/100</f>
        <v>2881.56</v>
      </c>
      <c r="E28" s="4" t="s">
        <v>57</v>
      </c>
      <c r="I28" s="10" t="s">
        <v>15</v>
      </c>
      <c r="J28" s="5" t="s">
        <v>32</v>
      </c>
    </row>
    <row r="29" spans="2:12" x14ac:dyDescent="0.3">
      <c r="B29" s="4" t="s">
        <v>36</v>
      </c>
      <c r="C29" s="5" t="s">
        <v>34</v>
      </c>
      <c r="D29" s="16">
        <f>HLOOKUP(Q,PriceTable,2)</f>
        <v>30.7</v>
      </c>
      <c r="E29" s="4" t="s">
        <v>27</v>
      </c>
      <c r="I29" s="12"/>
      <c r="J29" s="11">
        <f>TDC</f>
        <v>4681692.4775866661</v>
      </c>
    </row>
    <row r="30" spans="2:12" x14ac:dyDescent="0.3">
      <c r="B30" s="2"/>
      <c r="C30" s="2"/>
      <c r="E30" s="8"/>
      <c r="I30" s="34">
        <v>1000</v>
      </c>
      <c r="J30" s="7">
        <f t="dataTable" ref="J30:J118" dt2D="0" dtr="0" r1="D22"/>
        <v>4819436.9278800003</v>
      </c>
    </row>
    <row r="31" spans="2:12" x14ac:dyDescent="0.3">
      <c r="B31" s="4" t="s">
        <v>58</v>
      </c>
      <c r="C31" s="5" t="s">
        <v>20</v>
      </c>
      <c r="D31" s="13">
        <f>D/Q*A</f>
        <v>12420.166666666666</v>
      </c>
      <c r="E31" s="4"/>
      <c r="I31" s="34">
        <v>1500</v>
      </c>
      <c r="J31" s="7">
        <v>4796456.5945466673</v>
      </c>
    </row>
    <row r="32" spans="2:12" x14ac:dyDescent="0.3">
      <c r="B32" s="4" t="s">
        <v>4</v>
      </c>
      <c r="C32" s="5" t="s">
        <v>21</v>
      </c>
      <c r="D32" s="13">
        <f>Q/2*H*V</f>
        <v>22104</v>
      </c>
      <c r="E32" s="4"/>
      <c r="I32" s="34">
        <v>2000</v>
      </c>
      <c r="J32" s="7">
        <v>4765321.1797799999</v>
      </c>
    </row>
    <row r="33" spans="2:10" x14ac:dyDescent="0.3">
      <c r="B33" s="4" t="s">
        <v>59</v>
      </c>
      <c r="C33" s="5" t="s">
        <v>23</v>
      </c>
      <c r="D33" s="13">
        <f>D*V</f>
        <v>4575589.3999999994</v>
      </c>
      <c r="E33" s="4"/>
      <c r="I33" s="34">
        <v>2500</v>
      </c>
      <c r="J33" s="7">
        <v>4759729.0797800003</v>
      </c>
    </row>
    <row r="34" spans="2:10" x14ac:dyDescent="0.3">
      <c r="B34" s="4" t="s">
        <v>60</v>
      </c>
      <c r="C34" s="5" t="s">
        <v>22</v>
      </c>
      <c r="D34" s="13">
        <f>D/Q*SC</f>
        <v>71578.910919999995</v>
      </c>
      <c r="E34" s="4"/>
      <c r="I34" s="34">
        <v>3000</v>
      </c>
      <c r="J34" s="7">
        <v>4756621.0131133329</v>
      </c>
    </row>
    <row r="35" spans="2:10" x14ac:dyDescent="0.3">
      <c r="B35" s="4" t="s">
        <v>37</v>
      </c>
      <c r="C35" s="5" t="s">
        <v>32</v>
      </c>
      <c r="D35" s="13">
        <f>SUM(D31:D34)</f>
        <v>4681692.4775866661</v>
      </c>
      <c r="E35" s="4"/>
      <c r="I35" s="34">
        <v>3500</v>
      </c>
      <c r="J35" s="7">
        <v>4747573.3388571432</v>
      </c>
    </row>
    <row r="36" spans="2:10" x14ac:dyDescent="0.3">
      <c r="B36" s="2"/>
      <c r="C36" s="2"/>
      <c r="D36" s="2"/>
      <c r="I36" s="34">
        <v>4000</v>
      </c>
      <c r="J36" s="7">
        <v>4735151.9215000002</v>
      </c>
    </row>
    <row r="37" spans="2:10" x14ac:dyDescent="0.3">
      <c r="B37" s="4" t="s">
        <v>76</v>
      </c>
      <c r="C37" s="29" t="s">
        <v>77</v>
      </c>
      <c r="D37" s="37">
        <f>MIN(J30:J118)</f>
        <v>4641749.1513133338</v>
      </c>
      <c r="E37" s="5"/>
      <c r="I37" s="34">
        <v>4500</v>
      </c>
      <c r="J37" s="7">
        <v>4725904.1524444446</v>
      </c>
    </row>
    <row r="38" spans="2:10" x14ac:dyDescent="0.3">
      <c r="B38" s="4" t="s">
        <v>75</v>
      </c>
      <c r="C38" s="29" t="s">
        <v>31</v>
      </c>
      <c r="D38" s="10">
        <f>INDEX(I30:J118,MATCH(D37,J30:J118,0),1)</f>
        <v>30000</v>
      </c>
      <c r="E38" s="5"/>
      <c r="I38" s="34">
        <v>5000</v>
      </c>
      <c r="J38" s="7">
        <v>4725385.1109199999</v>
      </c>
    </row>
    <row r="39" spans="2:10" x14ac:dyDescent="0.3">
      <c r="I39" s="34">
        <v>5500</v>
      </c>
      <c r="J39" s="7">
        <v>4725890.1836472722</v>
      </c>
    </row>
    <row r="40" spans="2:10" x14ac:dyDescent="0.3">
      <c r="B40" s="9" t="s">
        <v>70</v>
      </c>
      <c r="I40" s="34">
        <v>6000</v>
      </c>
      <c r="J40" s="7">
        <v>4681692.4775866661</v>
      </c>
    </row>
    <row r="41" spans="2:10" x14ac:dyDescent="0.3">
      <c r="I41" s="34">
        <v>6500</v>
      </c>
      <c r="J41" s="7">
        <v>4682579.0801507682</v>
      </c>
    </row>
    <row r="42" spans="2:10" x14ac:dyDescent="0.3">
      <c r="B42" s="41" t="s">
        <v>78</v>
      </c>
      <c r="C42" s="41"/>
      <c r="D42" s="41"/>
      <c r="E42" s="41"/>
      <c r="F42" s="41"/>
      <c r="G42" s="41"/>
      <c r="I42" s="34">
        <v>7000</v>
      </c>
      <c r="J42" s="7">
        <v>4683602.1680628564</v>
      </c>
    </row>
    <row r="43" spans="2:10" x14ac:dyDescent="0.3">
      <c r="B43" s="41"/>
      <c r="C43" s="41"/>
      <c r="D43" s="41"/>
      <c r="E43" s="41"/>
      <c r="F43" s="41"/>
      <c r="G43" s="41"/>
      <c r="I43" s="34">
        <v>7500</v>
      </c>
      <c r="J43" s="7">
        <v>4684734.4442533329</v>
      </c>
    </row>
    <row r="44" spans="2:10" x14ac:dyDescent="0.3">
      <c r="B44" s="42" t="s">
        <v>81</v>
      </c>
      <c r="C44" s="42"/>
      <c r="D44" s="42"/>
      <c r="E44" s="42"/>
      <c r="F44" s="42"/>
      <c r="G44" s="42"/>
      <c r="I44" s="34">
        <v>8000</v>
      </c>
      <c r="J44" s="7">
        <v>4685955.4359199991</v>
      </c>
    </row>
    <row r="45" spans="2:10" x14ac:dyDescent="0.3">
      <c r="B45" s="42"/>
      <c r="C45" s="42"/>
      <c r="D45" s="42"/>
      <c r="E45" s="42"/>
      <c r="F45" s="42"/>
      <c r="G45" s="42"/>
      <c r="I45" s="34">
        <v>8500</v>
      </c>
      <c r="J45" s="7">
        <v>4684983.8736470584</v>
      </c>
    </row>
    <row r="46" spans="2:10" x14ac:dyDescent="0.3">
      <c r="B46" s="42"/>
      <c r="C46" s="42"/>
      <c r="D46" s="42"/>
      <c r="E46" s="42"/>
      <c r="F46" s="42"/>
      <c r="G46" s="42"/>
      <c r="I46" s="34">
        <v>9000</v>
      </c>
      <c r="J46" s="7">
        <v>4682488.0695555545</v>
      </c>
    </row>
    <row r="47" spans="2:10" x14ac:dyDescent="0.3">
      <c r="I47" s="34">
        <v>9500</v>
      </c>
      <c r="J47" s="7">
        <v>4683239.6486494727</v>
      </c>
    </row>
    <row r="48" spans="2:10" x14ac:dyDescent="0.3">
      <c r="B48" s="43" t="s">
        <v>79</v>
      </c>
      <c r="C48" s="43"/>
      <c r="D48" s="43"/>
      <c r="E48" s="43"/>
      <c r="F48" s="43"/>
      <c r="G48" s="43"/>
      <c r="I48" s="34">
        <v>10000</v>
      </c>
      <c r="J48" s="7">
        <v>4684689.4328599991</v>
      </c>
    </row>
    <row r="49" spans="2:10" x14ac:dyDescent="0.3">
      <c r="I49" s="34">
        <v>10500</v>
      </c>
      <c r="J49" s="7">
        <v>4686176.5709552374</v>
      </c>
    </row>
    <row r="50" spans="2:10" x14ac:dyDescent="0.3">
      <c r="B50" s="44" t="s">
        <v>80</v>
      </c>
      <c r="C50" s="44"/>
      <c r="D50" s="44"/>
      <c r="E50" s="44"/>
      <c r="F50" s="44"/>
      <c r="G50" s="44"/>
      <c r="I50" s="34">
        <v>11000</v>
      </c>
      <c r="J50" s="7">
        <v>4687695.9692236362</v>
      </c>
    </row>
    <row r="51" spans="2:10" x14ac:dyDescent="0.3">
      <c r="B51" s="44"/>
      <c r="C51" s="44"/>
      <c r="D51" s="44"/>
      <c r="E51" s="44"/>
      <c r="F51" s="44"/>
      <c r="G51" s="44"/>
      <c r="I51" s="34">
        <v>11500</v>
      </c>
      <c r="J51" s="7">
        <v>4689243.419816521</v>
      </c>
    </row>
    <row r="52" spans="2:10" x14ac:dyDescent="0.3">
      <c r="B52" s="44"/>
      <c r="C52" s="44"/>
      <c r="D52" s="44"/>
      <c r="E52" s="44"/>
      <c r="F52" s="44"/>
      <c r="G52" s="44"/>
      <c r="I52" s="34">
        <v>12000</v>
      </c>
      <c r="J52" s="7">
        <v>4645670.8161933329</v>
      </c>
    </row>
    <row r="53" spans="2:10" x14ac:dyDescent="0.3">
      <c r="I53" s="34">
        <v>12500</v>
      </c>
      <c r="J53" s="7">
        <v>4647246.4128599996</v>
      </c>
    </row>
    <row r="54" spans="2:10" x14ac:dyDescent="0.3">
      <c r="I54" s="34">
        <v>13000</v>
      </c>
      <c r="J54" s="7">
        <v>4646607.8950769231</v>
      </c>
    </row>
    <row r="55" spans="2:10" x14ac:dyDescent="0.3">
      <c r="I55" s="34">
        <v>13500</v>
      </c>
      <c r="J55" s="7">
        <v>4645902.0026666662</v>
      </c>
    </row>
    <row r="56" spans="2:10" x14ac:dyDescent="0.3">
      <c r="I56" s="34">
        <v>14000</v>
      </c>
      <c r="J56" s="7">
        <v>4645376.8168571424</v>
      </c>
    </row>
    <row r="57" spans="2:10" x14ac:dyDescent="0.3">
      <c r="I57" s="34">
        <v>14500</v>
      </c>
      <c r="J57" s="7">
        <v>4645013.6438620696</v>
      </c>
    </row>
    <row r="58" spans="2:10" x14ac:dyDescent="0.3">
      <c r="I58" s="34">
        <v>15000</v>
      </c>
      <c r="J58" s="7">
        <v>4644796.2823999999</v>
      </c>
    </row>
    <row r="59" spans="2:10" x14ac:dyDescent="0.3">
      <c r="I59" s="34">
        <v>15500</v>
      </c>
      <c r="J59" s="7">
        <v>4644710.6216774192</v>
      </c>
    </row>
    <row r="60" spans="2:10" x14ac:dyDescent="0.3">
      <c r="I60" s="34">
        <v>16000</v>
      </c>
      <c r="J60" s="7">
        <v>4644744.3147499999</v>
      </c>
    </row>
    <row r="61" spans="2:10" x14ac:dyDescent="0.3">
      <c r="I61" s="34">
        <v>16500</v>
      </c>
      <c r="J61" s="7">
        <v>4644886.5112727266</v>
      </c>
    </row>
    <row r="62" spans="2:10" x14ac:dyDescent="0.3">
      <c r="I62" s="34">
        <v>17000</v>
      </c>
      <c r="J62" s="7">
        <v>4645127.6374117648</v>
      </c>
    </row>
    <row r="63" spans="2:10" x14ac:dyDescent="0.3">
      <c r="I63" s="34">
        <v>17500</v>
      </c>
      <c r="J63" s="7">
        <v>4645459.213485714</v>
      </c>
    </row>
    <row r="64" spans="2:10" x14ac:dyDescent="0.3">
      <c r="I64" s="34">
        <v>18000</v>
      </c>
      <c r="J64" s="7">
        <v>4645873.7020000005</v>
      </c>
    </row>
    <row r="65" spans="9:10" x14ac:dyDescent="0.3">
      <c r="I65" s="34">
        <v>18500</v>
      </c>
      <c r="J65" s="7">
        <v>4647133.8801421626</v>
      </c>
    </row>
    <row r="66" spans="9:10" x14ac:dyDescent="0.3">
      <c r="I66" s="34">
        <v>19000</v>
      </c>
      <c r="J66" s="7">
        <v>4648851.8758747373</v>
      </c>
    </row>
    <row r="67" spans="9:10" x14ac:dyDescent="0.3">
      <c r="I67" s="34">
        <v>19500</v>
      </c>
      <c r="J67" s="7">
        <v>4650575.3077235902</v>
      </c>
    </row>
    <row r="68" spans="9:10" x14ac:dyDescent="0.3">
      <c r="I68" s="34">
        <v>20000</v>
      </c>
      <c r="J68" s="7">
        <v>4652303.76798</v>
      </c>
    </row>
    <row r="69" spans="9:10" x14ac:dyDescent="0.3">
      <c r="I69" s="34">
        <v>20500</v>
      </c>
      <c r="J69" s="7">
        <v>4654036.8887117077</v>
      </c>
    </row>
    <row r="70" spans="9:10" x14ac:dyDescent="0.3">
      <c r="I70" s="34">
        <v>21000</v>
      </c>
      <c r="J70" s="7">
        <v>4655774.3370276196</v>
      </c>
    </row>
    <row r="71" spans="9:10" x14ac:dyDescent="0.3">
      <c r="I71" s="34">
        <v>21500</v>
      </c>
      <c r="J71" s="7">
        <v>4657515.8110032557</v>
      </c>
    </row>
    <row r="72" spans="9:10" x14ac:dyDescent="0.3">
      <c r="I72" s="34">
        <v>22000</v>
      </c>
      <c r="J72" s="7">
        <v>4659261.0361618185</v>
      </c>
    </row>
    <row r="73" spans="9:10" x14ac:dyDescent="0.3">
      <c r="I73" s="34">
        <v>22500</v>
      </c>
      <c r="J73" s="7">
        <v>4661009.7624244448</v>
      </c>
    </row>
    <row r="74" spans="9:10" x14ac:dyDescent="0.3">
      <c r="I74" s="34">
        <v>23000</v>
      </c>
      <c r="J74" s="7">
        <v>4662761.7614582609</v>
      </c>
    </row>
    <row r="75" spans="9:10" x14ac:dyDescent="0.3">
      <c r="I75" s="34">
        <v>23500</v>
      </c>
      <c r="J75" s="7">
        <v>4664516.8243629793</v>
      </c>
    </row>
    <row r="76" spans="9:10" x14ac:dyDescent="0.3">
      <c r="I76" s="34">
        <v>24000</v>
      </c>
      <c r="J76" s="7">
        <v>4666274.7596466672</v>
      </c>
    </row>
    <row r="77" spans="9:10" x14ac:dyDescent="0.3">
      <c r="I77" s="34">
        <v>24500</v>
      </c>
      <c r="J77" s="7">
        <v>4668035.3914493881</v>
      </c>
    </row>
    <row r="78" spans="9:10" x14ac:dyDescent="0.3">
      <c r="I78" s="34">
        <v>25000</v>
      </c>
      <c r="J78" s="7">
        <v>4669798.55798</v>
      </c>
    </row>
    <row r="79" spans="9:10" x14ac:dyDescent="0.3">
      <c r="I79" s="34">
        <v>25500</v>
      </c>
      <c r="J79" s="7">
        <v>4671564.1101368628</v>
      </c>
    </row>
    <row r="80" spans="9:10" x14ac:dyDescent="0.3">
      <c r="I80" s="34">
        <v>26000</v>
      </c>
      <c r="J80" s="7">
        <v>4673331.9102876922</v>
      </c>
    </row>
    <row r="81" spans="9:10" x14ac:dyDescent="0.3">
      <c r="I81" s="34">
        <v>26500</v>
      </c>
      <c r="J81" s="7">
        <v>4675101.8311875472</v>
      </c>
    </row>
    <row r="82" spans="9:10" x14ac:dyDescent="0.3">
      <c r="I82" s="34">
        <v>27000</v>
      </c>
      <c r="J82" s="7">
        <v>4676873.7550170375</v>
      </c>
    </row>
    <row r="83" spans="9:10" x14ac:dyDescent="0.3">
      <c r="I83" s="34">
        <v>27500</v>
      </c>
      <c r="J83" s="7">
        <v>4678647.5725254547</v>
      </c>
    </row>
    <row r="84" spans="9:10" x14ac:dyDescent="0.3">
      <c r="I84" s="34">
        <v>28000</v>
      </c>
      <c r="J84" s="7">
        <v>4680423.1822657147</v>
      </c>
    </row>
    <row r="85" spans="9:10" x14ac:dyDescent="0.3">
      <c r="I85" s="34">
        <v>28500</v>
      </c>
      <c r="J85" s="7">
        <v>4682200.4899098249</v>
      </c>
    </row>
    <row r="86" spans="9:10" x14ac:dyDescent="0.3">
      <c r="I86" s="34">
        <v>29000</v>
      </c>
      <c r="J86" s="7">
        <v>4683979.4076351728</v>
      </c>
    </row>
    <row r="87" spans="9:10" x14ac:dyDescent="0.3">
      <c r="I87" s="34">
        <v>29500</v>
      </c>
      <c r="J87" s="7">
        <v>4685759.8535732208</v>
      </c>
    </row>
    <row r="88" spans="9:10" x14ac:dyDescent="0.3">
      <c r="I88" s="34">
        <v>30000</v>
      </c>
      <c r="J88" s="7">
        <v>4641749.1513133338</v>
      </c>
    </row>
    <row r="89" spans="9:10" x14ac:dyDescent="0.3">
      <c r="I89" s="34">
        <v>30500</v>
      </c>
      <c r="J89" s="7">
        <v>4643514.4294554107</v>
      </c>
    </row>
    <row r="90" spans="9:10" x14ac:dyDescent="0.3">
      <c r="I90" s="34">
        <v>31000</v>
      </c>
      <c r="J90" s="7">
        <v>4645281.0212058071</v>
      </c>
    </row>
    <row r="91" spans="9:10" x14ac:dyDescent="0.3">
      <c r="I91" s="34">
        <v>31500</v>
      </c>
      <c r="J91" s="7">
        <v>4647048.8640117468</v>
      </c>
    </row>
    <row r="92" spans="9:10" x14ac:dyDescent="0.3">
      <c r="I92" s="34">
        <v>32000</v>
      </c>
      <c r="J92" s="7">
        <v>4648817.8992300006</v>
      </c>
    </row>
    <row r="93" spans="9:10" x14ac:dyDescent="0.3">
      <c r="I93" s="34">
        <v>32500</v>
      </c>
      <c r="J93" s="7">
        <v>4650588.0718261544</v>
      </c>
    </row>
    <row r="94" spans="9:10" x14ac:dyDescent="0.3">
      <c r="I94" s="34">
        <v>33000</v>
      </c>
      <c r="J94" s="7">
        <v>4652359.3301012125</v>
      </c>
    </row>
    <row r="95" spans="9:10" x14ac:dyDescent="0.3">
      <c r="I95" s="34">
        <v>33500</v>
      </c>
      <c r="J95" s="7">
        <v>4654131.6254426874</v>
      </c>
    </row>
    <row r="96" spans="9:10" x14ac:dyDescent="0.3">
      <c r="I96" s="34">
        <v>34000</v>
      </c>
      <c r="J96" s="7">
        <v>4655904.9120976478</v>
      </c>
    </row>
    <row r="97" spans="9:10" x14ac:dyDescent="0.3">
      <c r="I97" s="34">
        <v>34500</v>
      </c>
      <c r="J97" s="7">
        <v>4657679.1469655074</v>
      </c>
    </row>
    <row r="98" spans="9:10" x14ac:dyDescent="0.3">
      <c r="I98" s="34">
        <v>35000</v>
      </c>
      <c r="J98" s="7">
        <v>4659454.289408572</v>
      </c>
    </row>
    <row r="99" spans="9:10" x14ac:dyDescent="0.3">
      <c r="I99" s="34">
        <v>35500</v>
      </c>
      <c r="J99" s="7">
        <v>4661230.3010785924</v>
      </c>
    </row>
    <row r="100" spans="9:10" x14ac:dyDescent="0.3">
      <c r="I100" s="34">
        <v>36000</v>
      </c>
      <c r="J100" s="7">
        <v>4663007.1457577785</v>
      </c>
    </row>
    <row r="101" spans="9:10" x14ac:dyDescent="0.3">
      <c r="I101" s="34">
        <v>36500</v>
      </c>
      <c r="J101" s="7">
        <v>4664784.7892128769</v>
      </c>
    </row>
    <row r="102" spans="9:10" x14ac:dyDescent="0.3">
      <c r="I102" s="34">
        <v>37000</v>
      </c>
      <c r="J102" s="7">
        <v>4666563.1990610817</v>
      </c>
    </row>
    <row r="103" spans="9:10" x14ac:dyDescent="0.3">
      <c r="I103" s="34">
        <v>37500</v>
      </c>
      <c r="J103" s="7">
        <v>4668342.3446466671</v>
      </c>
    </row>
    <row r="104" spans="9:10" x14ac:dyDescent="0.3">
      <c r="I104" s="34">
        <v>38000</v>
      </c>
      <c r="J104" s="7">
        <v>4670122.1969273686</v>
      </c>
    </row>
    <row r="105" spans="9:10" x14ac:dyDescent="0.3">
      <c r="I105" s="34">
        <v>38500</v>
      </c>
      <c r="J105" s="7">
        <v>4671902.7283696113</v>
      </c>
    </row>
    <row r="106" spans="9:10" x14ac:dyDescent="0.3">
      <c r="I106" s="34">
        <v>39000</v>
      </c>
      <c r="J106" s="7">
        <v>4673683.9128517956</v>
      </c>
    </row>
    <row r="107" spans="9:10" x14ac:dyDescent="0.3">
      <c r="I107" s="34">
        <v>39500</v>
      </c>
      <c r="J107" s="7">
        <v>4675465.7255749376</v>
      </c>
    </row>
    <row r="108" spans="9:10" x14ac:dyDescent="0.3">
      <c r="I108" s="34">
        <v>40000</v>
      </c>
      <c r="J108" s="7">
        <v>4677248.1429800009</v>
      </c>
    </row>
    <row r="109" spans="9:10" x14ac:dyDescent="0.3">
      <c r="I109" s="34">
        <v>40500</v>
      </c>
      <c r="J109" s="7">
        <v>4679031.1426713588</v>
      </c>
    </row>
    <row r="110" spans="9:10" x14ac:dyDescent="0.3">
      <c r="I110" s="34">
        <v>41000</v>
      </c>
      <c r="J110" s="7">
        <v>4680814.7033458538</v>
      </c>
    </row>
    <row r="111" spans="9:10" x14ac:dyDescent="0.3">
      <c r="I111" s="34">
        <v>41500</v>
      </c>
      <c r="J111" s="7">
        <v>4682598.8047269881</v>
      </c>
    </row>
    <row r="112" spans="9:10" x14ac:dyDescent="0.3">
      <c r="I112" s="34">
        <v>42000</v>
      </c>
      <c r="J112" s="7">
        <v>4684383.4275038103</v>
      </c>
    </row>
    <row r="113" spans="9:10" x14ac:dyDescent="0.3">
      <c r="I113" s="34">
        <v>42500</v>
      </c>
      <c r="J113" s="7">
        <v>4686168.5532741183</v>
      </c>
    </row>
    <row r="114" spans="9:10" x14ac:dyDescent="0.3">
      <c r="I114" s="34">
        <v>43000</v>
      </c>
      <c r="J114" s="7">
        <v>4687954.1644916283</v>
      </c>
    </row>
    <row r="115" spans="9:10" x14ac:dyDescent="0.3">
      <c r="I115" s="34">
        <v>43500</v>
      </c>
      <c r="J115" s="7">
        <v>4689740.2444167826</v>
      </c>
    </row>
    <row r="116" spans="9:10" x14ac:dyDescent="0.3">
      <c r="I116" s="34">
        <v>44000</v>
      </c>
      <c r="J116" s="7">
        <v>4691526.7770709097</v>
      </c>
    </row>
    <row r="117" spans="9:10" x14ac:dyDescent="0.3">
      <c r="I117" s="34">
        <v>44500</v>
      </c>
      <c r="J117" s="7">
        <v>4693313.7471934836</v>
      </c>
    </row>
    <row r="118" spans="9:10" x14ac:dyDescent="0.3">
      <c r="I118" s="34">
        <v>45000</v>
      </c>
      <c r="J118" s="7">
        <v>4695101.1402022224</v>
      </c>
    </row>
  </sheetData>
  <mergeCells count="4">
    <mergeCell ref="B42:G43"/>
    <mergeCell ref="B44:G46"/>
    <mergeCell ref="B48:G48"/>
    <mergeCell ref="B50:G52"/>
  </mergeCells>
  <printOptions headings="1"/>
  <pageMargins left="0.75" right="0.75" top="1" bottom="1" header="0.5" footer="0.5"/>
  <pageSetup scale="50" orientation="landscape" r:id="rId1"/>
  <headerFooter alignWithMargins="0">
    <oddHeader>&amp;L&amp;F&amp;R&amp;D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4"/>
  <sheetViews>
    <sheetView showGridLines="0" topLeftCell="A17" zoomScale="142" zoomScaleNormal="145" workbookViewId="0">
      <selection activeCell="B25" sqref="B25"/>
    </sheetView>
  </sheetViews>
  <sheetFormatPr defaultColWidth="8.921875" defaultRowHeight="14.5" x14ac:dyDescent="0.35"/>
  <cols>
    <col min="1" max="1" width="5.61328125" style="31" customWidth="1"/>
    <col min="2" max="16384" width="8.921875" style="31"/>
  </cols>
  <sheetData>
    <row r="2" spans="2:9" ht="15" customHeight="1" x14ac:dyDescent="0.35">
      <c r="B2" s="45" t="s">
        <v>61</v>
      </c>
      <c r="C2" s="46"/>
      <c r="D2" s="46"/>
      <c r="E2" s="46"/>
      <c r="F2" s="46"/>
      <c r="G2" s="46"/>
      <c r="H2" s="46"/>
      <c r="I2" s="47"/>
    </row>
    <row r="3" spans="2:9" x14ac:dyDescent="0.35">
      <c r="B3" s="32" t="s">
        <v>62</v>
      </c>
      <c r="C3" s="32" t="s">
        <v>63</v>
      </c>
      <c r="D3" s="32" t="s">
        <v>64</v>
      </c>
      <c r="E3" s="32" t="s">
        <v>65</v>
      </c>
      <c r="F3" s="32" t="s">
        <v>66</v>
      </c>
      <c r="G3" s="32" t="s">
        <v>67</v>
      </c>
      <c r="H3" s="32" t="s">
        <v>68</v>
      </c>
      <c r="I3" s="32" t="s">
        <v>69</v>
      </c>
    </row>
    <row r="4" spans="2:9" x14ac:dyDescent="0.35">
      <c r="B4" s="32">
        <v>50</v>
      </c>
      <c r="C4" s="33">
        <v>91.66</v>
      </c>
      <c r="D4" s="33">
        <v>70.239999999999995</v>
      </c>
      <c r="E4" s="33">
        <v>51.71</v>
      </c>
      <c r="F4" s="33">
        <v>42.91</v>
      </c>
      <c r="G4" s="33">
        <v>30.62</v>
      </c>
      <c r="H4" s="33">
        <v>27.72</v>
      </c>
      <c r="I4" s="33">
        <v>19.14</v>
      </c>
    </row>
    <row r="5" spans="2:9" x14ac:dyDescent="0.35">
      <c r="B5" s="32">
        <v>55</v>
      </c>
      <c r="C5" s="33">
        <v>97.03</v>
      </c>
      <c r="D5" s="33">
        <v>74.34</v>
      </c>
      <c r="E5" s="33">
        <v>54.74</v>
      </c>
      <c r="F5" s="33">
        <v>45.42</v>
      </c>
      <c r="G5" s="33">
        <v>32.409999999999997</v>
      </c>
      <c r="H5" s="33">
        <v>29.34</v>
      </c>
      <c r="I5" s="33">
        <v>20.260000000000002</v>
      </c>
    </row>
    <row r="6" spans="2:9" x14ac:dyDescent="0.35">
      <c r="B6" s="32">
        <v>60</v>
      </c>
      <c r="C6" s="33">
        <v>102.68</v>
      </c>
      <c r="D6" s="33">
        <v>78.67</v>
      </c>
      <c r="E6" s="33">
        <v>57.93</v>
      </c>
      <c r="F6" s="33">
        <v>48.07</v>
      </c>
      <c r="G6" s="33">
        <v>34.299999999999997</v>
      </c>
      <c r="H6" s="33">
        <v>31.05</v>
      </c>
      <c r="I6" s="33">
        <v>21.44</v>
      </c>
    </row>
    <row r="7" spans="2:9" x14ac:dyDescent="0.35">
      <c r="B7" s="32">
        <v>65</v>
      </c>
      <c r="C7" s="33">
        <v>107.15</v>
      </c>
      <c r="D7" s="33">
        <v>82.1</v>
      </c>
      <c r="E7" s="33">
        <v>60.45</v>
      </c>
      <c r="F7" s="33">
        <v>50.16</v>
      </c>
      <c r="G7" s="33">
        <v>35.79</v>
      </c>
      <c r="H7" s="33">
        <v>32.4</v>
      </c>
      <c r="I7" s="33">
        <v>22.37</v>
      </c>
    </row>
    <row r="8" spans="2:9" x14ac:dyDescent="0.35">
      <c r="B8" s="32">
        <v>70</v>
      </c>
      <c r="C8" s="33">
        <v>113.21</v>
      </c>
      <c r="D8" s="33">
        <v>86.74</v>
      </c>
      <c r="E8" s="33">
        <v>63.87</v>
      </c>
      <c r="F8" s="33">
        <v>53</v>
      </c>
      <c r="G8" s="33">
        <v>37.81</v>
      </c>
      <c r="H8" s="33">
        <v>34.24</v>
      </c>
      <c r="I8" s="33">
        <v>23.64</v>
      </c>
    </row>
    <row r="9" spans="2:9" x14ac:dyDescent="0.35">
      <c r="B9" s="32">
        <v>77.5</v>
      </c>
      <c r="C9" s="33">
        <v>122.91</v>
      </c>
      <c r="D9" s="33">
        <v>94.18</v>
      </c>
      <c r="E9" s="33">
        <v>69.34</v>
      </c>
      <c r="F9" s="33">
        <v>57.54</v>
      </c>
      <c r="G9" s="33">
        <v>41.06</v>
      </c>
      <c r="H9" s="33">
        <v>37.17</v>
      </c>
      <c r="I9" s="33">
        <v>25.66</v>
      </c>
    </row>
    <row r="10" spans="2:9" x14ac:dyDescent="0.35">
      <c r="B10" s="32">
        <v>85</v>
      </c>
      <c r="C10" s="33">
        <v>130.71</v>
      </c>
      <c r="D10" s="33">
        <v>100.15</v>
      </c>
      <c r="E10" s="33">
        <v>73.739999999999995</v>
      </c>
      <c r="F10" s="33">
        <v>61.19</v>
      </c>
      <c r="G10" s="33">
        <v>43.66</v>
      </c>
      <c r="H10" s="33">
        <v>39.53</v>
      </c>
      <c r="I10" s="33">
        <v>27.29</v>
      </c>
    </row>
    <row r="11" spans="2:9" x14ac:dyDescent="0.35">
      <c r="B11" s="32">
        <v>92.5</v>
      </c>
      <c r="C11" s="33">
        <v>141.43</v>
      </c>
      <c r="D11" s="33">
        <v>108.37</v>
      </c>
      <c r="E11" s="33">
        <v>79.790000000000006</v>
      </c>
      <c r="F11" s="33">
        <v>66.209999999999994</v>
      </c>
      <c r="G11" s="33">
        <v>47.24</v>
      </c>
      <c r="H11" s="33">
        <v>42.77</v>
      </c>
      <c r="I11" s="33">
        <v>29.53</v>
      </c>
    </row>
    <row r="12" spans="2:9" x14ac:dyDescent="0.35">
      <c r="B12" s="32">
        <v>100</v>
      </c>
      <c r="C12" s="33">
        <v>150.75</v>
      </c>
      <c r="D12" s="33">
        <v>115.5</v>
      </c>
      <c r="E12" s="33">
        <v>85.04</v>
      </c>
      <c r="F12" s="33">
        <v>70.569999999999993</v>
      </c>
      <c r="G12" s="33">
        <v>50.35</v>
      </c>
      <c r="H12" s="33">
        <v>45.59</v>
      </c>
      <c r="I12" s="33">
        <v>31.48</v>
      </c>
    </row>
    <row r="13" spans="2:9" x14ac:dyDescent="0.35">
      <c r="B13" s="32">
        <v>110</v>
      </c>
      <c r="C13" s="33">
        <v>161.63999999999999</v>
      </c>
      <c r="D13" s="33">
        <v>123.85</v>
      </c>
      <c r="E13" s="33">
        <v>91.19</v>
      </c>
      <c r="F13" s="33">
        <v>75.67</v>
      </c>
      <c r="G13" s="33">
        <v>53.99</v>
      </c>
      <c r="H13" s="33">
        <v>48.88</v>
      </c>
      <c r="I13" s="33">
        <v>33.75</v>
      </c>
    </row>
    <row r="14" spans="2:9" x14ac:dyDescent="0.35">
      <c r="B14" s="32">
        <v>125</v>
      </c>
      <c r="C14" s="33">
        <v>172.24</v>
      </c>
      <c r="D14" s="33">
        <v>131.97999999999999</v>
      </c>
      <c r="E14" s="33">
        <v>97.17</v>
      </c>
      <c r="F14" s="33">
        <v>80.63</v>
      </c>
      <c r="G14" s="33">
        <v>57.53</v>
      </c>
      <c r="H14" s="33">
        <v>52.09</v>
      </c>
      <c r="I14" s="33">
        <v>35.96</v>
      </c>
    </row>
    <row r="15" spans="2:9" x14ac:dyDescent="0.35">
      <c r="B15" s="32">
        <v>150</v>
      </c>
      <c r="C15" s="33">
        <v>205.4</v>
      </c>
      <c r="D15" s="33">
        <v>157.38999999999999</v>
      </c>
      <c r="E15" s="33">
        <v>115.88</v>
      </c>
      <c r="F15" s="33">
        <v>96.16</v>
      </c>
      <c r="G15" s="33">
        <v>68.61</v>
      </c>
      <c r="H15" s="33">
        <v>62.12</v>
      </c>
      <c r="I15" s="33">
        <v>42.89</v>
      </c>
    </row>
    <row r="16" spans="2:9" x14ac:dyDescent="0.35">
      <c r="B16" s="32">
        <v>175</v>
      </c>
      <c r="C16" s="33">
        <v>231.03</v>
      </c>
      <c r="D16" s="33">
        <v>177.02</v>
      </c>
      <c r="E16" s="33">
        <v>130.34</v>
      </c>
      <c r="F16" s="33">
        <v>108.15</v>
      </c>
      <c r="G16" s="33">
        <v>77.17</v>
      </c>
      <c r="H16" s="33">
        <v>69.87</v>
      </c>
      <c r="I16" s="33">
        <v>48.24</v>
      </c>
    </row>
    <row r="17" spans="2:9" x14ac:dyDescent="0.35">
      <c r="B17" s="32">
        <v>200</v>
      </c>
      <c r="C17" s="33">
        <v>262.98</v>
      </c>
      <c r="D17" s="33">
        <v>201.5</v>
      </c>
      <c r="E17" s="33">
        <v>148.36000000000001</v>
      </c>
      <c r="F17" s="33">
        <v>123.11</v>
      </c>
      <c r="G17" s="33">
        <v>87.84</v>
      </c>
      <c r="H17" s="33">
        <v>79.53</v>
      </c>
      <c r="I17" s="33">
        <v>54.91</v>
      </c>
    </row>
    <row r="18" spans="2:9" x14ac:dyDescent="0.35">
      <c r="B18" s="32">
        <v>250</v>
      </c>
      <c r="C18" s="33">
        <v>328.06</v>
      </c>
      <c r="D18" s="33">
        <v>251.37</v>
      </c>
      <c r="E18" s="33">
        <v>185.08</v>
      </c>
      <c r="F18" s="33">
        <v>153.58000000000001</v>
      </c>
      <c r="G18" s="33">
        <v>109.58</v>
      </c>
      <c r="H18" s="33">
        <v>99.21</v>
      </c>
      <c r="I18" s="33">
        <v>68.5</v>
      </c>
    </row>
    <row r="19" spans="2:9" x14ac:dyDescent="0.35">
      <c r="B19" s="32">
        <v>300</v>
      </c>
      <c r="C19" s="33">
        <v>380.18</v>
      </c>
      <c r="D19" s="33">
        <v>291.3</v>
      </c>
      <c r="E19" s="33">
        <v>214.48</v>
      </c>
      <c r="F19" s="33">
        <v>177.97</v>
      </c>
      <c r="G19" s="33">
        <v>126.99</v>
      </c>
      <c r="H19" s="33">
        <v>114.97</v>
      </c>
      <c r="I19" s="33">
        <v>79.38</v>
      </c>
    </row>
    <row r="20" spans="2:9" x14ac:dyDescent="0.35">
      <c r="B20" s="32">
        <v>400</v>
      </c>
      <c r="C20" s="33">
        <v>485.21</v>
      </c>
      <c r="D20" s="33">
        <v>371.78</v>
      </c>
      <c r="E20" s="33">
        <v>273.73</v>
      </c>
      <c r="F20" s="33">
        <v>227.14</v>
      </c>
      <c r="G20" s="33">
        <v>162.07</v>
      </c>
      <c r="H20" s="33">
        <v>146.72999999999999</v>
      </c>
      <c r="I20" s="33">
        <v>101.31</v>
      </c>
    </row>
    <row r="21" spans="2:9" x14ac:dyDescent="0.35">
      <c r="B21" s="32">
        <v>500</v>
      </c>
      <c r="C21" s="33">
        <v>636.71</v>
      </c>
      <c r="D21" s="33">
        <v>487.86</v>
      </c>
      <c r="E21" s="33">
        <v>359.2</v>
      </c>
      <c r="F21" s="33">
        <v>298.06</v>
      </c>
      <c r="G21" s="33">
        <v>212.68</v>
      </c>
      <c r="H21" s="33">
        <v>192.55</v>
      </c>
      <c r="I21" s="33">
        <v>132.94</v>
      </c>
    </row>
    <row r="23" spans="2:9" x14ac:dyDescent="0.35">
      <c r="B23" s="31" t="s">
        <v>71</v>
      </c>
    </row>
    <row r="25" spans="2:9" x14ac:dyDescent="0.35">
      <c r="B25" s="48" t="s">
        <v>61</v>
      </c>
      <c r="C25" s="49"/>
      <c r="D25" s="49"/>
      <c r="E25" s="49"/>
      <c r="F25" s="49"/>
      <c r="G25" s="49"/>
      <c r="H25" s="49"/>
      <c r="I25" s="50"/>
    </row>
    <row r="26" spans="2:9" x14ac:dyDescent="0.35">
      <c r="B26" s="38" t="s">
        <v>62</v>
      </c>
      <c r="C26" s="38" t="s">
        <v>63</v>
      </c>
      <c r="D26" s="38" t="s">
        <v>64</v>
      </c>
      <c r="E26" s="38" t="s">
        <v>65</v>
      </c>
      <c r="F26" s="38" t="s">
        <v>66</v>
      </c>
      <c r="G26" s="38" t="s">
        <v>67</v>
      </c>
      <c r="H26" s="38" t="s">
        <v>68</v>
      </c>
      <c r="I26" s="38" t="s">
        <v>69</v>
      </c>
    </row>
    <row r="27" spans="2:9" x14ac:dyDescent="0.35">
      <c r="B27" s="38">
        <v>50</v>
      </c>
      <c r="C27" s="39">
        <v>117.2</v>
      </c>
      <c r="D27" s="39">
        <v>90.36</v>
      </c>
      <c r="E27" s="39">
        <v>66.209999999999994</v>
      </c>
      <c r="F27" s="39">
        <v>55.02</v>
      </c>
      <c r="G27" s="39">
        <v>39.4</v>
      </c>
      <c r="H27" s="39">
        <v>35.659999999999997</v>
      </c>
      <c r="I27" s="39">
        <v>24.62</v>
      </c>
    </row>
    <row r="28" spans="2:9" x14ac:dyDescent="0.35">
      <c r="B28" s="38">
        <v>55</v>
      </c>
      <c r="C28" s="39">
        <v>124.06</v>
      </c>
      <c r="D28" s="39">
        <v>95.64</v>
      </c>
      <c r="E28" s="39">
        <v>70.08</v>
      </c>
      <c r="F28" s="39">
        <v>58.24</v>
      </c>
      <c r="G28" s="39">
        <v>41.7</v>
      </c>
      <c r="H28" s="39">
        <v>37.75</v>
      </c>
      <c r="I28" s="39">
        <v>26.06</v>
      </c>
    </row>
    <row r="29" spans="2:9" x14ac:dyDescent="0.35">
      <c r="B29" s="38">
        <v>60</v>
      </c>
      <c r="C29" s="39">
        <v>131.28</v>
      </c>
      <c r="D29" s="39">
        <v>101.21</v>
      </c>
      <c r="E29" s="39">
        <v>74.17</v>
      </c>
      <c r="F29" s="39">
        <v>61.63</v>
      </c>
      <c r="G29" s="39">
        <v>44.13</v>
      </c>
      <c r="H29" s="39">
        <v>39.950000000000003</v>
      </c>
      <c r="I29" s="39">
        <v>27.57</v>
      </c>
    </row>
    <row r="30" spans="2:9" x14ac:dyDescent="0.35">
      <c r="B30" s="38">
        <v>65</v>
      </c>
      <c r="C30" s="39">
        <v>137</v>
      </c>
      <c r="D30" s="39">
        <v>105.62</v>
      </c>
      <c r="E30" s="39">
        <v>77.400000000000006</v>
      </c>
      <c r="F30" s="39">
        <v>64.319999999999993</v>
      </c>
      <c r="G30" s="39">
        <v>46.05</v>
      </c>
      <c r="H30" s="39">
        <v>41.69</v>
      </c>
      <c r="I30" s="39">
        <v>28.77</v>
      </c>
    </row>
    <row r="31" spans="2:9" x14ac:dyDescent="0.35">
      <c r="B31" s="38">
        <v>70</v>
      </c>
      <c r="C31" s="39">
        <v>144.75</v>
      </c>
      <c r="D31" s="39">
        <v>111.59</v>
      </c>
      <c r="E31" s="39">
        <v>81.77</v>
      </c>
      <c r="F31" s="39">
        <v>67.95</v>
      </c>
      <c r="G31" s="39">
        <v>48.66</v>
      </c>
      <c r="H31" s="39">
        <v>44.04</v>
      </c>
      <c r="I31" s="39">
        <v>30.4</v>
      </c>
    </row>
    <row r="32" spans="2:9" x14ac:dyDescent="0.35">
      <c r="B32" s="38">
        <v>77.5</v>
      </c>
      <c r="C32" s="39">
        <v>157.15</v>
      </c>
      <c r="D32" s="39">
        <v>121.16</v>
      </c>
      <c r="E32" s="39">
        <v>88.78</v>
      </c>
      <c r="F32" s="39">
        <v>73.78</v>
      </c>
      <c r="G32" s="39">
        <v>52.83</v>
      </c>
      <c r="H32" s="39">
        <v>47.82</v>
      </c>
      <c r="I32" s="39">
        <v>33.01</v>
      </c>
    </row>
    <row r="33" spans="2:9" x14ac:dyDescent="0.35">
      <c r="B33" s="38">
        <v>85</v>
      </c>
      <c r="C33" s="39">
        <v>167.12</v>
      </c>
      <c r="D33" s="39">
        <v>128.84</v>
      </c>
      <c r="E33" s="39">
        <v>94.41</v>
      </c>
      <c r="F33" s="39">
        <v>78.459999999999994</v>
      </c>
      <c r="G33" s="39">
        <v>56.18</v>
      </c>
      <c r="H33" s="39">
        <v>50.85</v>
      </c>
      <c r="I33" s="39">
        <v>35.1</v>
      </c>
    </row>
    <row r="34" spans="2:9" x14ac:dyDescent="0.35">
      <c r="B34" s="38">
        <v>92.5</v>
      </c>
      <c r="C34" s="39">
        <v>180.83</v>
      </c>
      <c r="D34" s="39">
        <v>139.41</v>
      </c>
      <c r="E34" s="39">
        <v>102.16</v>
      </c>
      <c r="F34" s="39">
        <v>84.89</v>
      </c>
      <c r="G34" s="39">
        <v>60.79</v>
      </c>
      <c r="H34" s="39">
        <v>55.02</v>
      </c>
      <c r="I34" s="39">
        <v>37.979999999999997</v>
      </c>
    </row>
    <row r="35" spans="2:9" x14ac:dyDescent="0.35">
      <c r="B35" s="38">
        <v>100</v>
      </c>
      <c r="C35" s="39">
        <v>192.74</v>
      </c>
      <c r="D35" s="39">
        <v>148.59</v>
      </c>
      <c r="E35" s="39">
        <v>108.89</v>
      </c>
      <c r="F35" s="39">
        <v>90.48</v>
      </c>
      <c r="G35" s="39">
        <v>64.790000000000006</v>
      </c>
      <c r="H35" s="39">
        <v>58.65</v>
      </c>
      <c r="I35" s="39">
        <v>40.479999999999997</v>
      </c>
    </row>
    <row r="36" spans="2:9" x14ac:dyDescent="0.35">
      <c r="B36" s="38">
        <v>110</v>
      </c>
      <c r="C36" s="39">
        <v>206.67</v>
      </c>
      <c r="D36" s="39">
        <v>159.33000000000001</v>
      </c>
      <c r="E36" s="39">
        <v>116.76</v>
      </c>
      <c r="F36" s="39">
        <v>97.02</v>
      </c>
      <c r="G36" s="39">
        <v>69.47</v>
      </c>
      <c r="H36" s="39">
        <v>62.88</v>
      </c>
      <c r="I36" s="39">
        <v>43.41</v>
      </c>
    </row>
    <row r="37" spans="2:9" x14ac:dyDescent="0.35">
      <c r="B37" s="38">
        <v>125</v>
      </c>
      <c r="C37" s="39">
        <v>220.23</v>
      </c>
      <c r="D37" s="39">
        <v>169.78</v>
      </c>
      <c r="E37" s="39">
        <v>124.41</v>
      </c>
      <c r="F37" s="39">
        <v>103.39</v>
      </c>
      <c r="G37" s="39">
        <v>74.03</v>
      </c>
      <c r="H37" s="39">
        <v>67.010000000000005</v>
      </c>
      <c r="I37" s="39">
        <v>46.26</v>
      </c>
    </row>
    <row r="38" spans="2:9" x14ac:dyDescent="0.35">
      <c r="B38" s="38">
        <v>150</v>
      </c>
      <c r="C38" s="39">
        <v>262.63</v>
      </c>
      <c r="D38" s="39">
        <v>202.47</v>
      </c>
      <c r="E38" s="39">
        <v>148.37</v>
      </c>
      <c r="F38" s="39">
        <v>123.29</v>
      </c>
      <c r="G38" s="39">
        <v>88.28</v>
      </c>
      <c r="H38" s="39">
        <v>79.91</v>
      </c>
      <c r="I38" s="39">
        <v>55.16</v>
      </c>
    </row>
    <row r="39" spans="2:9" x14ac:dyDescent="0.35">
      <c r="B39" s="38">
        <v>175</v>
      </c>
      <c r="C39" s="39">
        <v>295.39999999999998</v>
      </c>
      <c r="D39" s="39">
        <v>227.74</v>
      </c>
      <c r="E39" s="39">
        <v>166.88</v>
      </c>
      <c r="F39" s="39">
        <v>138.68</v>
      </c>
      <c r="G39" s="39">
        <v>99.3</v>
      </c>
      <c r="H39" s="39">
        <v>89.88</v>
      </c>
      <c r="I39" s="39">
        <v>62.04</v>
      </c>
    </row>
    <row r="40" spans="2:9" x14ac:dyDescent="0.35">
      <c r="B40" s="38">
        <v>200</v>
      </c>
      <c r="C40" s="39">
        <v>336.24</v>
      </c>
      <c r="D40" s="39">
        <v>259.23</v>
      </c>
      <c r="E40" s="39">
        <v>189.96</v>
      </c>
      <c r="F40" s="39">
        <v>157.85</v>
      </c>
      <c r="G40" s="39">
        <v>113.03</v>
      </c>
      <c r="H40" s="39">
        <v>102.31</v>
      </c>
      <c r="I40" s="39">
        <v>70.62</v>
      </c>
    </row>
    <row r="41" spans="2:9" x14ac:dyDescent="0.35">
      <c r="B41" s="38">
        <v>250</v>
      </c>
      <c r="C41" s="39">
        <v>419.46</v>
      </c>
      <c r="D41" s="39">
        <v>323.38</v>
      </c>
      <c r="E41" s="39">
        <v>236.97</v>
      </c>
      <c r="F41" s="39">
        <v>196.92</v>
      </c>
      <c r="G41" s="39">
        <v>141</v>
      </c>
      <c r="H41" s="39">
        <v>127.63</v>
      </c>
      <c r="I41" s="39">
        <v>88.1</v>
      </c>
    </row>
    <row r="42" spans="2:9" x14ac:dyDescent="0.35">
      <c r="B42" s="38">
        <v>300</v>
      </c>
      <c r="C42" s="39">
        <v>486.09</v>
      </c>
      <c r="D42" s="39">
        <v>374.75</v>
      </c>
      <c r="E42" s="39">
        <v>274.61</v>
      </c>
      <c r="F42" s="39">
        <v>228.2</v>
      </c>
      <c r="G42" s="39">
        <v>163.4</v>
      </c>
      <c r="H42" s="39">
        <v>147.91</v>
      </c>
      <c r="I42" s="39">
        <v>102.1</v>
      </c>
    </row>
    <row r="43" spans="2:9" x14ac:dyDescent="0.35">
      <c r="B43" s="38">
        <v>400</v>
      </c>
      <c r="C43" s="39">
        <v>620.38</v>
      </c>
      <c r="D43" s="39">
        <v>478.28</v>
      </c>
      <c r="E43" s="39">
        <v>350.48</v>
      </c>
      <c r="F43" s="39">
        <v>291.24</v>
      </c>
      <c r="G43" s="39">
        <v>208.54</v>
      </c>
      <c r="H43" s="39">
        <v>188.77</v>
      </c>
      <c r="I43" s="39">
        <v>130.30000000000001</v>
      </c>
    </row>
    <row r="44" spans="2:9" x14ac:dyDescent="0.35">
      <c r="B44" s="38">
        <v>500</v>
      </c>
      <c r="C44" s="39">
        <v>814.09</v>
      </c>
      <c r="D44" s="39">
        <v>627.62</v>
      </c>
      <c r="E44" s="39">
        <v>459.91</v>
      </c>
      <c r="F44" s="39">
        <v>382.18</v>
      </c>
      <c r="G44" s="39">
        <v>273.64999999999998</v>
      </c>
      <c r="H44" s="39">
        <v>247.71</v>
      </c>
      <c r="I44" s="39">
        <v>170.99</v>
      </c>
    </row>
  </sheetData>
  <mergeCells count="2">
    <mergeCell ref="B2:I2"/>
    <mergeCell ref="B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Analysis</vt:lpstr>
      <vt:lpstr>Freight Rate</vt:lpstr>
      <vt:lpstr>A</vt:lpstr>
      <vt:lpstr>BW</vt:lpstr>
      <vt:lpstr>D</vt:lpstr>
      <vt:lpstr>F</vt:lpstr>
      <vt:lpstr>H</vt:lpstr>
      <vt:lpstr>HC</vt:lpstr>
      <vt:lpstr>MW</vt:lpstr>
      <vt:lpstr>OC</vt:lpstr>
      <vt:lpstr>PC</vt:lpstr>
      <vt:lpstr>PriceTable</vt:lpstr>
      <vt:lpstr>Q</vt:lpstr>
      <vt:lpstr>RateTable</vt:lpstr>
      <vt:lpstr>SC</vt:lpstr>
      <vt:lpstr>SW</vt:lpstr>
      <vt:lpstr>TC</vt:lpstr>
      <vt:lpstr>TDC</vt:lpstr>
      <vt:lpstr>V</vt:lpstr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E. Tyworth</dc:creator>
  <cp:lastModifiedBy>sande</cp:lastModifiedBy>
  <cp:lastPrinted>2008-03-25T17:13:14Z</cp:lastPrinted>
  <dcterms:created xsi:type="dcterms:W3CDTF">2002-11-18T18:32:35Z</dcterms:created>
  <dcterms:modified xsi:type="dcterms:W3CDTF">2018-04-07T02:35:50Z</dcterms:modified>
</cp:coreProperties>
</file>