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13_ncr:1_{3FC78E63-73D2-4DFA-884A-E9A7B57DAC63}" xr6:coauthVersionLast="31" xr6:coauthVersionMax="31" xr10:uidLastSave="{00000000-0000-0000-0000-000000000000}"/>
  <bookViews>
    <workbookView xWindow="0" yWindow="0" windowWidth="19200" windowHeight="6960" activeTab="3" xr2:uid="{00000000-000D-0000-FFFF-FFFF00000000}"/>
  </bookViews>
  <sheets>
    <sheet name="Distance" sheetId="8" r:id="rId1"/>
    <sheet name="Rate" sheetId="11" r:id="rId2"/>
    <sheet name="Analysis" sheetId="12" r:id="rId3"/>
    <sheet name="Answers" sheetId="16" r:id="rId4"/>
  </sheets>
  <definedNames>
    <definedName name="solver_adj" localSheetId="2" hidden="1">Analysis!$C$27:$H$38,Analysis!$C$41:$H$41,Analysis!$K$27:$K$38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2</definedName>
    <definedName name="solver_eng" localSheetId="3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itr" localSheetId="2" hidden="1">100</definedName>
    <definedName name="solver_itr" localSheetId="1" hidden="1">100</definedName>
    <definedName name="solver_lhs1" localSheetId="2" hidden="1">Analysis!$C$22:$H$22</definedName>
    <definedName name="solver_lhs1" localSheetId="1" hidden="1">Rate!#REF!</definedName>
    <definedName name="solver_lhs2" localSheetId="2" hidden="1">Analysis!$C$41:$H$41</definedName>
    <definedName name="solver_lhs2" localSheetId="1" hidden="1">Rate!#REF!</definedName>
    <definedName name="solver_lhs3" localSheetId="2" hidden="1">Analysis!$C$45:$H$45</definedName>
    <definedName name="solver_lhs3" localSheetId="1" hidden="1">Rate!#REF!</definedName>
    <definedName name="solver_lhs4" localSheetId="2" hidden="1">Analysis!$C$49:$C$60</definedName>
    <definedName name="solver_lhs4" localSheetId="1" hidden="1">Rate!#REF!</definedName>
    <definedName name="solver_lhs5" localSheetId="2" hidden="1">Analysis!$K$27:$K$38</definedName>
    <definedName name="solver_lhs5" localSheetId="1" hidden="1">Rate!#REF!</definedName>
    <definedName name="solver_lhs6" localSheetId="2" hidden="1">Analysis!$K$27:$K$38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eg" localSheetId="1" hidden="1">2</definedName>
    <definedName name="solver_nod" localSheetId="2" hidden="1">2147483647</definedName>
    <definedName name="solver_num" localSheetId="2" hidden="1">5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Analysis!$C$67</definedName>
    <definedName name="solver_opt" localSheetId="3" hidden="1">Answers!$F$22</definedName>
    <definedName name="solver_opt" localSheetId="0" hidden="1">Distance!$A$1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el1" localSheetId="2" hidden="1">1</definedName>
    <definedName name="solver_rel1" localSheetId="1" hidden="1">2</definedName>
    <definedName name="solver_rel2" localSheetId="2" hidden="1">1</definedName>
    <definedName name="solver_rel2" localSheetId="1" hidden="1">2</definedName>
    <definedName name="solver_rel3" localSheetId="2" hidden="1">2</definedName>
    <definedName name="solver_rel3" localSheetId="1" hidden="1">3</definedName>
    <definedName name="solver_rel4" localSheetId="2" hidden="1">2</definedName>
    <definedName name="solver_rel4" localSheetId="1" hidden="1">1</definedName>
    <definedName name="solver_rel5" localSheetId="2" hidden="1">2</definedName>
    <definedName name="solver_rel5" localSheetId="1" hidden="1">2</definedName>
    <definedName name="solver_rel6" localSheetId="2" hidden="1">2</definedName>
    <definedName name="solver_rhs1" localSheetId="2" hidden="1">Analysis!$C$41:$H$41</definedName>
    <definedName name="solver_rhs1" localSheetId="1" hidden="1">Rate!#REF!</definedName>
    <definedName name="solver_rhs2" localSheetId="2" hidden="1">Analysis!$C$21:$H$21</definedName>
    <definedName name="solver_rhs2" localSheetId="1" hidden="1">Rate!#REF!</definedName>
    <definedName name="solver_rhs3" localSheetId="2" hidden="1">Analysis!$C$46:$H$46</definedName>
    <definedName name="solver_rhs3" localSheetId="1" hidden="1">Rate!#REF!</definedName>
    <definedName name="solver_rhs4" localSheetId="2" hidden="1">Analysis!$D$49:$D$60</definedName>
    <definedName name="solver_rhs4" localSheetId="1" hidden="1">Rate!#REF!</definedName>
    <definedName name="solver_rhs5" localSheetId="2" hidden="1">Analysis!$K$5:$K$16</definedName>
    <definedName name="solver_rhs5" localSheetId="1" hidden="1">Rate!#REF!</definedName>
    <definedName name="solver_rhs6" localSheetId="2" hidden="1">Analysis!$K$5:$K$16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tim" localSheetId="2" hidden="1">100</definedName>
    <definedName name="solver_tim" localSheetId="1" hidden="1">100</definedName>
    <definedName name="solver_tol" localSheetId="2" hidden="1">0.05</definedName>
    <definedName name="solver_tol" localSheetId="1" hidden="1">0.05</definedName>
    <definedName name="solver_typ" localSheetId="2" hidden="1">2</definedName>
    <definedName name="solver_typ" localSheetId="3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2" l="1"/>
  <c r="K7" i="12"/>
  <c r="K8" i="12"/>
  <c r="K9" i="12"/>
  <c r="K10" i="12"/>
  <c r="K11" i="12"/>
  <c r="K12" i="12"/>
  <c r="K13" i="12"/>
  <c r="K14" i="12"/>
  <c r="K15" i="12"/>
  <c r="K16" i="12"/>
  <c r="K5" i="12"/>
  <c r="B8" i="16"/>
  <c r="C8" i="16"/>
  <c r="D8" i="16"/>
  <c r="E8" i="16"/>
  <c r="F8" i="16"/>
  <c r="A8" i="16"/>
  <c r="B7" i="16"/>
  <c r="C7" i="16"/>
  <c r="D7" i="16"/>
  <c r="E7" i="16"/>
  <c r="F7" i="16"/>
  <c r="A7" i="16"/>
  <c r="C67" i="12"/>
  <c r="D50" i="12"/>
  <c r="D51" i="12"/>
  <c r="D52" i="12"/>
  <c r="D53" i="12"/>
  <c r="D54" i="12"/>
  <c r="D55" i="12"/>
  <c r="D56" i="12"/>
  <c r="D57" i="12"/>
  <c r="D58" i="12"/>
  <c r="D59" i="12"/>
  <c r="D60" i="12"/>
  <c r="D49" i="12"/>
  <c r="C50" i="12"/>
  <c r="C51" i="12"/>
  <c r="C52" i="12"/>
  <c r="C53" i="12"/>
  <c r="C54" i="12"/>
  <c r="C55" i="12"/>
  <c r="C56" i="12"/>
  <c r="C57" i="12"/>
  <c r="C58" i="12"/>
  <c r="C59" i="12"/>
  <c r="C60" i="12"/>
  <c r="C49" i="12"/>
  <c r="D46" i="12"/>
  <c r="E46" i="12"/>
  <c r="F46" i="12"/>
  <c r="G46" i="12"/>
  <c r="H46" i="12"/>
  <c r="C46" i="12"/>
  <c r="D45" i="12"/>
  <c r="E45" i="12"/>
  <c r="F45" i="12"/>
  <c r="G45" i="12"/>
  <c r="H45" i="12"/>
  <c r="C45" i="12"/>
  <c r="D22" i="12" l="1"/>
  <c r="E22" i="12"/>
  <c r="F22" i="12"/>
  <c r="G22" i="12"/>
  <c r="H22" i="12"/>
  <c r="C22" i="12"/>
  <c r="D21" i="12"/>
  <c r="E21" i="12"/>
  <c r="F21" i="12"/>
  <c r="G21" i="12"/>
  <c r="H21" i="12"/>
  <c r="C21" i="12"/>
  <c r="H6" i="12"/>
  <c r="H7" i="12"/>
  <c r="H8" i="12"/>
  <c r="H9" i="12"/>
  <c r="H10" i="12"/>
  <c r="H11" i="12"/>
  <c r="H12" i="12"/>
  <c r="H13" i="12"/>
  <c r="H14" i="12"/>
  <c r="H15" i="12"/>
  <c r="H16" i="12"/>
  <c r="G6" i="12"/>
  <c r="G7" i="12"/>
  <c r="G8" i="12"/>
  <c r="G9" i="12"/>
  <c r="G10" i="12"/>
  <c r="G11" i="12"/>
  <c r="G12" i="12"/>
  <c r="G13" i="12"/>
  <c r="G14" i="12"/>
  <c r="G15" i="12"/>
  <c r="G16" i="12"/>
  <c r="F6" i="12"/>
  <c r="F7" i="12"/>
  <c r="F8" i="12"/>
  <c r="F9" i="12"/>
  <c r="F10" i="12"/>
  <c r="F11" i="12"/>
  <c r="F12" i="12"/>
  <c r="F13" i="12"/>
  <c r="F14" i="12"/>
  <c r="F15" i="12"/>
  <c r="F16" i="12"/>
  <c r="E6" i="12"/>
  <c r="E7" i="12"/>
  <c r="E8" i="12"/>
  <c r="E9" i="12"/>
  <c r="E10" i="12"/>
  <c r="E11" i="12"/>
  <c r="E12" i="12"/>
  <c r="E13" i="12"/>
  <c r="E14" i="12"/>
  <c r="E15" i="12"/>
  <c r="E16" i="12"/>
  <c r="D6" i="12"/>
  <c r="D7" i="12"/>
  <c r="D8" i="12"/>
  <c r="D9" i="12"/>
  <c r="D10" i="12"/>
  <c r="D11" i="12"/>
  <c r="D12" i="12"/>
  <c r="D13" i="12"/>
  <c r="D14" i="12"/>
  <c r="D15" i="12"/>
  <c r="D16" i="12"/>
  <c r="D5" i="12"/>
  <c r="E5" i="12"/>
  <c r="F5" i="12"/>
  <c r="G5" i="12"/>
  <c r="H5" i="12"/>
  <c r="C6" i="12"/>
  <c r="C7" i="12"/>
  <c r="C8" i="12"/>
  <c r="C9" i="12"/>
  <c r="C10" i="12"/>
  <c r="C11" i="12"/>
  <c r="C12" i="12"/>
  <c r="C13" i="12"/>
  <c r="C14" i="12"/>
  <c r="C15" i="12"/>
  <c r="C16" i="12"/>
  <c r="C5" i="12"/>
  <c r="F6" i="11"/>
  <c r="F7" i="11"/>
  <c r="F8" i="11"/>
  <c r="F9" i="11"/>
  <c r="F10" i="11"/>
  <c r="F11" i="11"/>
  <c r="F12" i="11"/>
  <c r="F13" i="11"/>
  <c r="F14" i="11"/>
  <c r="F15" i="11"/>
  <c r="F16" i="11"/>
  <c r="F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7" authorId="0" shapeId="0" xr:uid="{00000000-0006-0000-0200-000001000000}">
      <text>
        <r>
          <rPr>
            <sz val="9"/>
            <color indexed="81"/>
            <rFont val="Tahoma"/>
            <family val="2"/>
          </rPr>
          <t>This matrix contains X</t>
        </r>
        <r>
          <rPr>
            <sz val="8"/>
            <color indexed="81"/>
            <rFont val="Tahoma"/>
            <family val="2"/>
          </rPr>
          <t>ij</t>
        </r>
      </text>
    </comment>
    <comment ref="K27" authorId="0" shapeId="0" xr:uid="{00000000-0006-0000-0200-000002000000}">
      <text>
        <r>
          <rPr>
            <sz val="9"/>
            <color indexed="81"/>
            <rFont val="Tahoma"/>
            <family val="2"/>
          </rPr>
          <t>This column contains X</t>
        </r>
        <r>
          <rPr>
            <sz val="8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to X</t>
        </r>
        <r>
          <rPr>
            <sz val="8"/>
            <color indexed="81"/>
            <rFont val="Tahoma"/>
            <family val="2"/>
          </rPr>
          <t>12</t>
        </r>
      </text>
    </comment>
    <comment ref="C41" authorId="0" shapeId="0" xr:uid="{00000000-0006-0000-0200-000003000000}">
      <text>
        <r>
          <rPr>
            <sz val="9"/>
            <color indexed="81"/>
            <rFont val="Tahoma"/>
            <family val="2"/>
          </rPr>
          <t>This row contains X</t>
        </r>
        <r>
          <rPr>
            <sz val="8"/>
            <color indexed="81"/>
            <rFont val="Tahoma"/>
            <family val="2"/>
          </rPr>
          <t>A</t>
        </r>
        <r>
          <rPr>
            <sz val="9"/>
            <color indexed="81"/>
            <rFont val="Tahoma"/>
            <family val="2"/>
          </rPr>
          <t xml:space="preserve"> to X</t>
        </r>
        <r>
          <rPr>
            <sz val="8"/>
            <color indexed="81"/>
            <rFont val="Tahoma"/>
            <family val="2"/>
          </rPr>
          <t>F</t>
        </r>
      </text>
    </comment>
    <comment ref="C67" authorId="0" shapeId="0" xr:uid="{00000000-0006-0000-0200-000004000000}">
      <text>
        <r>
          <rPr>
            <sz val="9"/>
            <color indexed="81"/>
            <rFont val="Tahoma"/>
            <family val="2"/>
          </rPr>
          <t>=SUMPRODUCT(C27:H38,C5:H16)</t>
        </r>
      </text>
    </comment>
  </commentList>
</comments>
</file>

<file path=xl/sharedStrings.xml><?xml version="1.0" encoding="utf-8"?>
<sst xmlns="http://schemas.openxmlformats.org/spreadsheetml/2006/main" count="237" uniqueCount="115">
  <si>
    <t>Boston</t>
  </si>
  <si>
    <t>New York</t>
  </si>
  <si>
    <t>Philadelphia</t>
  </si>
  <si>
    <t>Washington DC</t>
  </si>
  <si>
    <t>State</t>
  </si>
  <si>
    <t>City</t>
  </si>
  <si>
    <t>NY</t>
  </si>
  <si>
    <t>Atlanta</t>
  </si>
  <si>
    <t>Orlando</t>
  </si>
  <si>
    <t>Chicago</t>
  </si>
  <si>
    <t>Cincinnati</t>
  </si>
  <si>
    <t>Houston</t>
  </si>
  <si>
    <t>Denver</t>
  </si>
  <si>
    <t>Phoenix</t>
  </si>
  <si>
    <t>Seattle</t>
  </si>
  <si>
    <t>San Francisco</t>
  </si>
  <si>
    <t>Los Angeles</t>
  </si>
  <si>
    <t>Dallas</t>
  </si>
  <si>
    <t>St Louis</t>
  </si>
  <si>
    <t>Minneapolis</t>
  </si>
  <si>
    <t>PA</t>
  </si>
  <si>
    <t>CA</t>
  </si>
  <si>
    <t>DC</t>
  </si>
  <si>
    <t>GA</t>
  </si>
  <si>
    <t>FL</t>
  </si>
  <si>
    <t>MN</t>
  </si>
  <si>
    <t>IL</t>
  </si>
  <si>
    <t>OH</t>
  </si>
  <si>
    <t>MO</t>
  </si>
  <si>
    <t>TX</t>
  </si>
  <si>
    <t>CO</t>
  </si>
  <si>
    <t>AZ</t>
  </si>
  <si>
    <t>WA</t>
  </si>
  <si>
    <t>MA</t>
  </si>
  <si>
    <t>MA01</t>
  </si>
  <si>
    <t>NY01</t>
  </si>
  <si>
    <t>PA01</t>
  </si>
  <si>
    <t>DC01</t>
  </si>
  <si>
    <t>GA01</t>
  </si>
  <si>
    <t>FL01</t>
  </si>
  <si>
    <t>MN01</t>
  </si>
  <si>
    <t>IL01</t>
  </si>
  <si>
    <t>OH01</t>
  </si>
  <si>
    <t>MO01</t>
  </si>
  <si>
    <t>TX01</t>
  </si>
  <si>
    <t>TX02</t>
  </si>
  <si>
    <t>CO01</t>
  </si>
  <si>
    <t>AZ01</t>
  </si>
  <si>
    <t>WA01</t>
  </si>
  <si>
    <t>CA01</t>
  </si>
  <si>
    <t>CA02</t>
  </si>
  <si>
    <t>StoreID</t>
  </si>
  <si>
    <t>NC</t>
  </si>
  <si>
    <t>NC01</t>
  </si>
  <si>
    <t>Distance (miles)</t>
  </si>
  <si>
    <t># Loads</t>
  </si>
  <si>
    <t>Per-Mile Rates for Carriers</t>
  </si>
  <si>
    <t>Destination</t>
  </si>
  <si>
    <t>Miles</t>
  </si>
  <si>
    <t>Minimum Charge per Truckload</t>
  </si>
  <si>
    <t>Available Pulls (Trucks)</t>
  </si>
  <si>
    <t>Minimum Load Commitment</t>
  </si>
  <si>
    <t>Per-Load Transportation Costs for Carriers</t>
  </si>
  <si>
    <t>Decision Variables</t>
  </si>
  <si>
    <t>Carrier</t>
  </si>
  <si>
    <t>Arc Constraints</t>
  </si>
  <si>
    <t>Commitment</t>
  </si>
  <si>
    <t>Objective Function</t>
  </si>
  <si>
    <t>Minimize Costs</t>
  </si>
  <si>
    <t>Charlotte</t>
  </si>
  <si>
    <t>A</t>
  </si>
  <si>
    <t>B</t>
  </si>
  <si>
    <t>C</t>
  </si>
  <si>
    <t>D</t>
  </si>
  <si>
    <t>E</t>
  </si>
  <si>
    <t>F</t>
  </si>
  <si>
    <t>Destinations</t>
  </si>
  <si>
    <t># Stops</t>
  </si>
  <si>
    <t>Stop-off Charge</t>
  </si>
  <si>
    <t>Available Pulls</t>
  </si>
  <si>
    <t>Carriers Available Pulls and Commitment</t>
  </si>
  <si>
    <t>Parameters</t>
  </si>
  <si>
    <t>Model</t>
  </si>
  <si>
    <t xml:space="preserve">Note: * means the carrier does not serve the destination. </t>
  </si>
  <si>
    <t>Note: per-load cost = max(min charge per load, mileage × per mile rate + # stops × per-stop charge)</t>
  </si>
  <si>
    <t>Loads Requirement</t>
  </si>
  <si>
    <t>Shipping Rates</t>
  </si>
  <si>
    <t># Loads Assigned</t>
  </si>
  <si>
    <t># Loads Delivered</t>
  </si>
  <si>
    <t># Loads Required</t>
  </si>
  <si>
    <t>Destinatino</t>
  </si>
  <si>
    <t>Node Constraints</t>
  </si>
  <si>
    <t>Inflow</t>
  </si>
  <si>
    <t>Outflow</t>
  </si>
  <si>
    <t>When setting Solver, set arc constraints such that for each carrier, minimum commitment &lt;= carrier inflow (C41:H41) &lt;= available pulls.</t>
  </si>
  <si>
    <t>For each destination, destination outflow (K27:K38) = the number of loads required.</t>
  </si>
  <si>
    <t>Question 1</t>
  </si>
  <si>
    <t>Minimum shipping cost this week=$22118.36</t>
  </si>
  <si>
    <t>Loads assigned to carried D in optimal solution is: Total=7 loads with 4 to New York, 1 to Washington DC, and 2 to Los Angeles</t>
  </si>
  <si>
    <t>Carrier C does not have all its trucks assigned</t>
  </si>
  <si>
    <t>Question 2</t>
  </si>
  <si>
    <t>Question 3</t>
  </si>
  <si>
    <t>If A doubles interim stop-off charge, it wont change its optimal load assignment.</t>
  </si>
  <si>
    <t>It is because all assignments of A are to Washington DC and Washington DC does not have any interim stops.</t>
  </si>
  <si>
    <t>Question 4</t>
  </si>
  <si>
    <t>If all loads destined for Chicago are assigned to B, loads assigned to B in optimal solution are:</t>
  </si>
  <si>
    <t>Total=8 loads with 3 to Chicago, 1 to San Francisco, and 4 to Minneapolis</t>
  </si>
  <si>
    <t>Add one additional constraint to assign all loads destined to Chicago to B i.e. add $D$29=3 as another constraint and run the solver again.</t>
  </si>
  <si>
    <t>Question 5</t>
  </si>
  <si>
    <t>If we re-run current model, solver will not be able to find a feasible solution i.e solver will not be able to find a solution for which all constraints are satisfied.</t>
  </si>
  <si>
    <t>3. Make minimum flow in arcs leaving destination nodes to be 0 by adding another set of constraints.</t>
  </si>
  <si>
    <t>4. Make maximum flow in arcs leaving destination nodes to be equal to loads requirements to corresponding destinations by adding next set of constraints.</t>
  </si>
  <si>
    <t>1. Remove "minimum commitment &lt;= carrier inflow (C41:H41)" constraint and  "carrier inflow (C41:H41) &lt;= available pulls" constraint</t>
  </si>
  <si>
    <t>To solve the problem, modify the arc constraints:</t>
  </si>
  <si>
    <t>2. Make minimum and maximum flow in arcs entering carriers equal to number of available pulls by equating carrier inflow with available pulls for corresponding carriers.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</si>
</sst>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b/>
      <i/>
      <sz val="11"/>
      <color rgb="FFFF0000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3" applyFont="1"/>
    <xf numFmtId="0" fontId="2" fillId="0" borderId="0" xfId="3"/>
    <xf numFmtId="0" fontId="2" fillId="0" borderId="0" xfId="3" applyBorder="1"/>
    <xf numFmtId="0" fontId="2" fillId="0" borderId="11" xfId="1" applyFont="1" applyBorder="1"/>
    <xf numFmtId="0" fontId="2" fillId="0" borderId="0" xfId="1" applyFont="1" applyBorder="1"/>
    <xf numFmtId="0" fontId="2" fillId="0" borderId="14" xfId="1" applyFont="1" applyBorder="1"/>
    <xf numFmtId="0" fontId="2" fillId="0" borderId="17" xfId="1" applyFont="1" applyBorder="1"/>
    <xf numFmtId="0" fontId="2" fillId="0" borderId="1" xfId="1" applyFont="1" applyBorder="1"/>
    <xf numFmtId="0" fontId="2" fillId="0" borderId="18" xfId="1" applyFont="1" applyBorder="1"/>
    <xf numFmtId="0" fontId="2" fillId="0" borderId="11" xfId="3" applyFont="1" applyFill="1" applyBorder="1"/>
    <xf numFmtId="0" fontId="2" fillId="0" borderId="12" xfId="3" applyFont="1" applyFill="1" applyBorder="1"/>
    <xf numFmtId="164" fontId="2" fillId="0" borderId="0" xfId="3" applyNumberFormat="1" applyFont="1" applyFill="1" applyBorder="1" applyAlignment="1">
      <alignment horizontal="right"/>
    </xf>
    <xf numFmtId="164" fontId="2" fillId="0" borderId="0" xfId="3" applyNumberFormat="1" applyFont="1" applyFill="1" applyBorder="1"/>
    <xf numFmtId="164" fontId="2" fillId="0" borderId="6" xfId="3" applyNumberFormat="1" applyFont="1" applyFill="1" applyBorder="1"/>
    <xf numFmtId="0" fontId="2" fillId="0" borderId="0" xfId="3" applyFont="1" applyFill="1" applyBorder="1"/>
    <xf numFmtId="164" fontId="2" fillId="0" borderId="6" xfId="3" applyNumberFormat="1" applyFont="1" applyFill="1" applyBorder="1" applyAlignment="1">
      <alignment horizontal="right"/>
    </xf>
    <xf numFmtId="0" fontId="2" fillId="0" borderId="14" xfId="3" applyFont="1" applyFill="1" applyBorder="1"/>
    <xf numFmtId="165" fontId="2" fillId="0" borderId="10" xfId="4" applyNumberFormat="1" applyFont="1" applyFill="1" applyBorder="1"/>
    <xf numFmtId="165" fontId="2" fillId="0" borderId="11" xfId="4" applyNumberFormat="1" applyFont="1" applyFill="1" applyBorder="1"/>
    <xf numFmtId="165" fontId="2" fillId="0" borderId="19" xfId="4" applyNumberFormat="1" applyFont="1" applyFill="1" applyBorder="1"/>
    <xf numFmtId="165" fontId="2" fillId="0" borderId="13" xfId="4" applyNumberFormat="1" applyFont="1" applyFill="1" applyBorder="1"/>
    <xf numFmtId="165" fontId="2" fillId="0" borderId="0" xfId="4" applyNumberFormat="1" applyFont="1" applyFill="1" applyBorder="1"/>
    <xf numFmtId="165" fontId="2" fillId="0" borderId="6" xfId="4" applyNumberFormat="1" applyFont="1" applyFill="1" applyBorder="1"/>
    <xf numFmtId="0" fontId="2" fillId="0" borderId="13" xfId="3" applyFont="1" applyFill="1" applyBorder="1"/>
    <xf numFmtId="0" fontId="2" fillId="0" borderId="6" xfId="3" applyFont="1" applyFill="1" applyBorder="1"/>
    <xf numFmtId="0" fontId="2" fillId="0" borderId="2" xfId="3" applyFont="1" applyFill="1" applyBorder="1"/>
    <xf numFmtId="0" fontId="2" fillId="0" borderId="20" xfId="3" applyFont="1" applyFill="1" applyBorder="1"/>
    <xf numFmtId="0" fontId="2" fillId="0" borderId="7" xfId="3" applyFont="1" applyFill="1" applyBorder="1"/>
    <xf numFmtId="0" fontId="2" fillId="0" borderId="0" xfId="3" applyFont="1"/>
    <xf numFmtId="0" fontId="2" fillId="0" borderId="15" xfId="3" applyFont="1" applyBorder="1" applyAlignment="1">
      <alignment horizontal="center"/>
    </xf>
    <xf numFmtId="0" fontId="2" fillId="0" borderId="9" xfId="3" applyFont="1" applyBorder="1" applyAlignment="1">
      <alignment horizontal="center"/>
    </xf>
    <xf numFmtId="0" fontId="2" fillId="0" borderId="8" xfId="3" applyFont="1" applyBorder="1" applyAlignment="1">
      <alignment horizontal="center"/>
    </xf>
    <xf numFmtId="0" fontId="2" fillId="0" borderId="16" xfId="3" applyFont="1" applyBorder="1" applyAlignment="1">
      <alignment horizontal="center"/>
    </xf>
    <xf numFmtId="0" fontId="2" fillId="0" borderId="1" xfId="3" applyFont="1" applyBorder="1"/>
    <xf numFmtId="0" fontId="2" fillId="0" borderId="0" xfId="3" applyFont="1" applyBorder="1"/>
    <xf numFmtId="0" fontId="2" fillId="0" borderId="5" xfId="3" applyFont="1" applyBorder="1"/>
    <xf numFmtId="0" fontId="2" fillId="0" borderId="2" xfId="3" applyFont="1" applyBorder="1"/>
    <xf numFmtId="0" fontId="3" fillId="0" borderId="0" xfId="1" applyFont="1" applyBorder="1"/>
    <xf numFmtId="0" fontId="4" fillId="0" borderId="0" xfId="1" applyFont="1" applyBorder="1"/>
    <xf numFmtId="165" fontId="2" fillId="0" borderId="0" xfId="3" applyNumberFormat="1" applyBorder="1"/>
    <xf numFmtId="0" fontId="5" fillId="0" borderId="0" xfId="3" applyFont="1"/>
    <xf numFmtId="0" fontId="2" fillId="0" borderId="21" xfId="3" applyFont="1" applyBorder="1" applyAlignment="1">
      <alignment horizontal="center"/>
    </xf>
    <xf numFmtId="0" fontId="2" fillId="0" borderId="22" xfId="3" applyFont="1" applyBorder="1" applyAlignment="1">
      <alignment horizontal="center"/>
    </xf>
    <xf numFmtId="0" fontId="2" fillId="0" borderId="23" xfId="3" applyFont="1" applyBorder="1" applyAlignment="1">
      <alignment horizontal="center"/>
    </xf>
    <xf numFmtId="0" fontId="2" fillId="0" borderId="3" xfId="3" applyFont="1" applyBorder="1" applyAlignment="1">
      <alignment horizontal="center"/>
    </xf>
    <xf numFmtId="0" fontId="2" fillId="0" borderId="4" xfId="3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5">
    <cellStyle name="Comma 2" xfId="2" xr:uid="{00000000-0005-0000-0000-000000000000}"/>
    <cellStyle name="Currency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15" zoomScaleNormal="115" workbookViewId="0">
      <selection activeCell="D11" sqref="D11"/>
    </sheetView>
  </sheetViews>
  <sheetFormatPr defaultRowHeight="14.5" x14ac:dyDescent="0.35"/>
  <cols>
    <col min="1" max="1" width="11.453125" customWidth="1"/>
    <col min="2" max="3" width="19.6328125" customWidth="1"/>
    <col min="4" max="4" width="15.1796875" customWidth="1"/>
    <col min="5" max="5" width="12.90625" customWidth="1"/>
  </cols>
  <sheetData>
    <row r="1" spans="1:4" x14ac:dyDescent="0.35">
      <c r="A1" t="s">
        <v>51</v>
      </c>
      <c r="B1" t="s">
        <v>5</v>
      </c>
      <c r="C1" t="s">
        <v>4</v>
      </c>
      <c r="D1" t="s">
        <v>54</v>
      </c>
    </row>
    <row r="2" spans="1:4" x14ac:dyDescent="0.35">
      <c r="A2" t="s">
        <v>34</v>
      </c>
      <c r="B2" t="s">
        <v>0</v>
      </c>
      <c r="C2" t="s">
        <v>33</v>
      </c>
      <c r="D2">
        <v>959</v>
      </c>
    </row>
    <row r="3" spans="1:4" x14ac:dyDescent="0.35">
      <c r="A3" t="s">
        <v>35</v>
      </c>
      <c r="B3" t="s">
        <v>1</v>
      </c>
      <c r="C3" t="s">
        <v>6</v>
      </c>
      <c r="D3">
        <v>719</v>
      </c>
    </row>
    <row r="4" spans="1:4" x14ac:dyDescent="0.35">
      <c r="A4" t="s">
        <v>36</v>
      </c>
      <c r="B4" t="s">
        <v>2</v>
      </c>
      <c r="C4" t="s">
        <v>20</v>
      </c>
      <c r="D4">
        <v>652</v>
      </c>
    </row>
    <row r="5" spans="1:4" x14ac:dyDescent="0.35">
      <c r="A5" t="s">
        <v>37</v>
      </c>
      <c r="B5" t="s">
        <v>3</v>
      </c>
      <c r="C5" t="s">
        <v>22</v>
      </c>
      <c r="D5">
        <v>580</v>
      </c>
    </row>
    <row r="6" spans="1:4" x14ac:dyDescent="0.35">
      <c r="A6" t="s">
        <v>53</v>
      </c>
      <c r="B6" t="s">
        <v>69</v>
      </c>
      <c r="C6" t="s">
        <v>52</v>
      </c>
      <c r="D6">
        <v>582</v>
      </c>
    </row>
    <row r="7" spans="1:4" x14ac:dyDescent="0.35">
      <c r="A7" t="s">
        <v>38</v>
      </c>
      <c r="B7" t="s">
        <v>7</v>
      </c>
      <c r="C7" t="s">
        <v>23</v>
      </c>
      <c r="D7">
        <v>553</v>
      </c>
    </row>
    <row r="8" spans="1:4" x14ac:dyDescent="0.35">
      <c r="A8" t="s">
        <v>39</v>
      </c>
      <c r="B8" t="s">
        <v>8</v>
      </c>
      <c r="C8" t="s">
        <v>24</v>
      </c>
      <c r="D8">
        <v>991</v>
      </c>
    </row>
    <row r="9" spans="1:4" x14ac:dyDescent="0.35">
      <c r="A9" t="s">
        <v>40</v>
      </c>
      <c r="B9" t="s">
        <v>19</v>
      </c>
      <c r="C9" t="s">
        <v>25</v>
      </c>
      <c r="D9">
        <v>590</v>
      </c>
    </row>
    <row r="10" spans="1:4" x14ac:dyDescent="0.35">
      <c r="A10" t="s">
        <v>41</v>
      </c>
      <c r="B10" t="s">
        <v>9</v>
      </c>
      <c r="C10" t="s">
        <v>26</v>
      </c>
      <c r="D10">
        <v>179</v>
      </c>
    </row>
    <row r="11" spans="1:4" x14ac:dyDescent="0.35">
      <c r="A11" t="s">
        <v>42</v>
      </c>
      <c r="B11" t="s">
        <v>10</v>
      </c>
      <c r="C11" t="s">
        <v>27</v>
      </c>
      <c r="D11">
        <v>123</v>
      </c>
    </row>
    <row r="12" spans="1:4" x14ac:dyDescent="0.35">
      <c r="A12" t="s">
        <v>43</v>
      </c>
      <c r="B12" t="s">
        <v>18</v>
      </c>
      <c r="C12" t="s">
        <v>28</v>
      </c>
      <c r="D12">
        <v>259</v>
      </c>
    </row>
    <row r="13" spans="1:4" x14ac:dyDescent="0.35">
      <c r="A13" t="s">
        <v>44</v>
      </c>
      <c r="B13" t="s">
        <v>17</v>
      </c>
      <c r="C13" t="s">
        <v>29</v>
      </c>
      <c r="D13">
        <v>916</v>
      </c>
    </row>
    <row r="14" spans="1:4" x14ac:dyDescent="0.35">
      <c r="A14" t="s">
        <v>45</v>
      </c>
      <c r="B14" t="s">
        <v>11</v>
      </c>
      <c r="C14" t="s">
        <v>29</v>
      </c>
      <c r="D14">
        <v>1031</v>
      </c>
    </row>
    <row r="15" spans="1:4" x14ac:dyDescent="0.35">
      <c r="A15" t="s">
        <v>47</v>
      </c>
      <c r="B15" t="s">
        <v>13</v>
      </c>
      <c r="C15" t="s">
        <v>31</v>
      </c>
      <c r="D15">
        <v>1715</v>
      </c>
    </row>
    <row r="16" spans="1:4" x14ac:dyDescent="0.35">
      <c r="A16" t="s">
        <v>46</v>
      </c>
      <c r="B16" t="s">
        <v>12</v>
      </c>
      <c r="C16" t="s">
        <v>30</v>
      </c>
      <c r="D16">
        <v>1101</v>
      </c>
    </row>
    <row r="17" spans="1:4" x14ac:dyDescent="0.35">
      <c r="A17" t="s">
        <v>48</v>
      </c>
      <c r="B17" t="s">
        <v>14</v>
      </c>
      <c r="C17" t="s">
        <v>32</v>
      </c>
      <c r="D17">
        <v>2213</v>
      </c>
    </row>
    <row r="18" spans="1:4" x14ac:dyDescent="0.35">
      <c r="A18" t="s">
        <v>49</v>
      </c>
      <c r="B18" t="s">
        <v>15</v>
      </c>
      <c r="C18" t="s">
        <v>21</v>
      </c>
      <c r="D18">
        <v>2270</v>
      </c>
    </row>
    <row r="19" spans="1:4" x14ac:dyDescent="0.35">
      <c r="A19" t="s">
        <v>50</v>
      </c>
      <c r="B19" t="s">
        <v>16</v>
      </c>
      <c r="C19" t="s">
        <v>21</v>
      </c>
      <c r="D19">
        <v>2083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2"/>
  <sheetViews>
    <sheetView topLeftCell="A13" zoomScale="115" zoomScaleNormal="115" workbookViewId="0">
      <selection activeCell="C22" sqref="C22"/>
    </sheetView>
  </sheetViews>
  <sheetFormatPr defaultColWidth="8.90625" defaultRowHeight="12.5" x14ac:dyDescent="0.25"/>
  <cols>
    <col min="1" max="1" width="3.453125" style="2" customWidth="1"/>
    <col min="2" max="2" width="16" style="2" customWidth="1"/>
    <col min="3" max="3" width="11.54296875" style="2" customWidth="1"/>
    <col min="4" max="4" width="10.36328125" style="2" customWidth="1"/>
    <col min="5" max="5" width="12.6328125" style="2" bestFit="1" customWidth="1"/>
    <col min="6" max="6" width="12.6328125" style="2" customWidth="1"/>
    <col min="7" max="7" width="12.6328125" style="2" bestFit="1" customWidth="1"/>
    <col min="8" max="8" width="12.6328125" style="2" customWidth="1"/>
    <col min="9" max="9" width="11" style="2" customWidth="1"/>
    <col min="10" max="10" width="9.6328125" style="2" customWidth="1"/>
    <col min="11" max="11" width="8.90625" style="2"/>
    <col min="12" max="12" width="9.54296875" style="2" customWidth="1"/>
    <col min="13" max="13" width="11.08984375" style="2" bestFit="1" customWidth="1"/>
    <col min="14" max="14" width="8.90625" style="2"/>
    <col min="15" max="15" width="11.08984375" style="2" bestFit="1" customWidth="1"/>
    <col min="16" max="16384" width="8.90625" style="2"/>
  </cols>
  <sheetData>
    <row r="2" spans="2:12" ht="13" thickBot="1" x14ac:dyDescent="0.3">
      <c r="B2" s="29" t="s">
        <v>86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ht="14.4" customHeight="1" x14ac:dyDescent="0.25">
      <c r="B3" s="45" t="s">
        <v>76</v>
      </c>
      <c r="C3" s="46"/>
      <c r="D3" s="46"/>
      <c r="E3" s="46"/>
      <c r="F3" s="46"/>
      <c r="G3" s="42" t="s">
        <v>56</v>
      </c>
      <c r="H3" s="43"/>
      <c r="I3" s="43"/>
      <c r="J3" s="43"/>
      <c r="K3" s="43"/>
      <c r="L3" s="44"/>
    </row>
    <row r="4" spans="2:12" x14ac:dyDescent="0.25">
      <c r="B4" s="30" t="s">
        <v>5</v>
      </c>
      <c r="C4" s="31" t="s">
        <v>4</v>
      </c>
      <c r="D4" s="31" t="s">
        <v>55</v>
      </c>
      <c r="E4" s="31" t="s">
        <v>77</v>
      </c>
      <c r="F4" s="31" t="s">
        <v>58</v>
      </c>
      <c r="G4" s="32" t="s">
        <v>70</v>
      </c>
      <c r="H4" s="31" t="s">
        <v>71</v>
      </c>
      <c r="I4" s="31" t="s">
        <v>72</v>
      </c>
      <c r="J4" s="31" t="s">
        <v>73</v>
      </c>
      <c r="K4" s="31" t="s">
        <v>74</v>
      </c>
      <c r="L4" s="33" t="s">
        <v>75</v>
      </c>
    </row>
    <row r="5" spans="2:12" x14ac:dyDescent="0.25">
      <c r="B5" s="7" t="s">
        <v>1</v>
      </c>
      <c r="C5" s="4" t="s">
        <v>6</v>
      </c>
      <c r="D5" s="10">
        <v>4</v>
      </c>
      <c r="E5" s="10">
        <v>0</v>
      </c>
      <c r="F5" s="11">
        <f>INDEX(Distance!$B$2:$D$19,MATCH(B5,Distance!$B$2:$B$19,0),3)</f>
        <v>719</v>
      </c>
      <c r="G5" s="12">
        <v>999</v>
      </c>
      <c r="H5" s="13">
        <v>0.88</v>
      </c>
      <c r="I5" s="13">
        <v>1.1499999999999999</v>
      </c>
      <c r="J5" s="13">
        <v>0.87</v>
      </c>
      <c r="K5" s="13">
        <v>0.95</v>
      </c>
      <c r="L5" s="14">
        <v>1.05</v>
      </c>
    </row>
    <row r="6" spans="2:12" x14ac:dyDescent="0.25">
      <c r="B6" s="8" t="s">
        <v>17</v>
      </c>
      <c r="C6" s="5" t="s">
        <v>29</v>
      </c>
      <c r="D6" s="15">
        <v>1</v>
      </c>
      <c r="E6" s="15">
        <v>3</v>
      </c>
      <c r="F6" s="11">
        <f>INDEX(Distance!$B$2:$D$19,MATCH(B6,Distance!$B$2:$B$19,0),3)</f>
        <v>916</v>
      </c>
      <c r="G6" s="12">
        <v>999</v>
      </c>
      <c r="H6" s="13">
        <v>1.18</v>
      </c>
      <c r="I6" s="13">
        <v>1.27</v>
      </c>
      <c r="J6" s="13">
        <v>1.39</v>
      </c>
      <c r="K6" s="13">
        <v>1.35</v>
      </c>
      <c r="L6" s="14">
        <v>1.28</v>
      </c>
    </row>
    <row r="7" spans="2:12" x14ac:dyDescent="0.25">
      <c r="B7" s="8" t="s">
        <v>9</v>
      </c>
      <c r="C7" s="5" t="s">
        <v>26</v>
      </c>
      <c r="D7" s="15">
        <v>3</v>
      </c>
      <c r="E7" s="15">
        <v>0</v>
      </c>
      <c r="F7" s="11">
        <f>INDEX(Distance!$B$2:$D$19,MATCH(B7,Distance!$B$2:$B$19,0),3)</f>
        <v>179</v>
      </c>
      <c r="G7" s="12">
        <v>999</v>
      </c>
      <c r="H7" s="13">
        <v>3.42</v>
      </c>
      <c r="I7" s="13">
        <v>1.73</v>
      </c>
      <c r="J7" s="13">
        <v>1.71</v>
      </c>
      <c r="K7" s="13">
        <v>1.82</v>
      </c>
      <c r="L7" s="14">
        <v>2</v>
      </c>
    </row>
    <row r="8" spans="2:12" x14ac:dyDescent="0.25">
      <c r="B8" s="8" t="s">
        <v>3</v>
      </c>
      <c r="C8" s="5" t="s">
        <v>22</v>
      </c>
      <c r="D8" s="15">
        <v>5</v>
      </c>
      <c r="E8" s="15">
        <v>0</v>
      </c>
      <c r="F8" s="11">
        <f>INDEX(Distance!$B$2:$D$19,MATCH(B8,Distance!$B$2:$B$19,0),3)</f>
        <v>580</v>
      </c>
      <c r="G8" s="13">
        <v>0.79</v>
      </c>
      <c r="H8" s="13">
        <v>1.01</v>
      </c>
      <c r="I8" s="13">
        <v>1.25</v>
      </c>
      <c r="J8" s="13">
        <v>0.96</v>
      </c>
      <c r="K8" s="13">
        <v>0.95</v>
      </c>
      <c r="L8" s="14">
        <v>1.1100000000000001</v>
      </c>
    </row>
    <row r="9" spans="2:12" x14ac:dyDescent="0.25">
      <c r="B9" s="8" t="s">
        <v>15</v>
      </c>
      <c r="C9" s="5" t="s">
        <v>21</v>
      </c>
      <c r="D9" s="15">
        <v>1</v>
      </c>
      <c r="E9" s="15">
        <v>2</v>
      </c>
      <c r="F9" s="11">
        <f>INDEX(Distance!$B$2:$D$19,MATCH(B9,Distance!$B$2:$B$19,0),3)</f>
        <v>2270</v>
      </c>
      <c r="G9" s="12">
        <v>999</v>
      </c>
      <c r="H9" s="13">
        <v>0.8</v>
      </c>
      <c r="I9" s="13">
        <v>0.87</v>
      </c>
      <c r="J9" s="12">
        <v>999</v>
      </c>
      <c r="K9" s="13">
        <v>1</v>
      </c>
      <c r="L9" s="16">
        <v>999</v>
      </c>
    </row>
    <row r="10" spans="2:12" x14ac:dyDescent="0.25">
      <c r="B10" s="8" t="s">
        <v>69</v>
      </c>
      <c r="C10" s="5" t="s">
        <v>52</v>
      </c>
      <c r="D10" s="15">
        <v>1</v>
      </c>
      <c r="E10" s="15">
        <v>0</v>
      </c>
      <c r="F10" s="11">
        <f>INDEX(Distance!$B$2:$D$19,MATCH(B10,Distance!$B$2:$B$19,0),3)</f>
        <v>582</v>
      </c>
      <c r="G10" s="12">
        <v>999</v>
      </c>
      <c r="H10" s="13">
        <v>1.23</v>
      </c>
      <c r="I10" s="13">
        <v>1.61</v>
      </c>
      <c r="J10" s="13">
        <v>1.22</v>
      </c>
      <c r="K10" s="13">
        <v>1.33</v>
      </c>
      <c r="L10" s="14">
        <v>1.47</v>
      </c>
    </row>
    <row r="11" spans="2:12" x14ac:dyDescent="0.25">
      <c r="B11" s="8" t="s">
        <v>2</v>
      </c>
      <c r="C11" s="5" t="s">
        <v>20</v>
      </c>
      <c r="D11" s="15">
        <v>1</v>
      </c>
      <c r="E11" s="15">
        <v>3</v>
      </c>
      <c r="F11" s="11">
        <f>INDEX(Distance!$B$2:$D$19,MATCH(B11,Distance!$B$2:$B$19,0),3)</f>
        <v>652</v>
      </c>
      <c r="G11" s="13">
        <v>1.24</v>
      </c>
      <c r="H11" s="13">
        <v>1.1299999999999999</v>
      </c>
      <c r="I11" s="13">
        <v>1.89</v>
      </c>
      <c r="J11" s="13">
        <v>1.32</v>
      </c>
      <c r="K11" s="13">
        <v>1.41</v>
      </c>
      <c r="L11" s="14">
        <v>1.41</v>
      </c>
    </row>
    <row r="12" spans="2:12" x14ac:dyDescent="0.25">
      <c r="B12" s="8" t="s">
        <v>10</v>
      </c>
      <c r="C12" s="5" t="s">
        <v>27</v>
      </c>
      <c r="D12" s="15">
        <v>1</v>
      </c>
      <c r="E12" s="15">
        <v>0</v>
      </c>
      <c r="F12" s="11">
        <f>INDEX(Distance!$B$2:$D$19,MATCH(B12,Distance!$B$2:$B$19,0),3)</f>
        <v>123</v>
      </c>
      <c r="G12" s="12">
        <v>999</v>
      </c>
      <c r="H12" s="13">
        <v>4.78</v>
      </c>
      <c r="I12" s="13">
        <v>2.23</v>
      </c>
      <c r="J12" s="13">
        <v>2.39</v>
      </c>
      <c r="K12" s="13">
        <v>2.2599999999999998</v>
      </c>
      <c r="L12" s="14">
        <v>2.57</v>
      </c>
    </row>
    <row r="13" spans="2:12" x14ac:dyDescent="0.25">
      <c r="B13" s="8" t="s">
        <v>16</v>
      </c>
      <c r="C13" s="5" t="s">
        <v>21</v>
      </c>
      <c r="D13" s="15">
        <v>2</v>
      </c>
      <c r="E13" s="15">
        <v>0</v>
      </c>
      <c r="F13" s="11">
        <f>INDEX(Distance!$B$2:$D$19,MATCH(B13,Distance!$B$2:$B$19,0),3)</f>
        <v>2083</v>
      </c>
      <c r="G13" s="12">
        <v>999</v>
      </c>
      <c r="H13" s="13">
        <v>1.45</v>
      </c>
      <c r="I13" s="12">
        <v>999</v>
      </c>
      <c r="J13" s="13">
        <v>1.2</v>
      </c>
      <c r="K13" s="12">
        <v>999</v>
      </c>
      <c r="L13" s="16">
        <v>999</v>
      </c>
    </row>
    <row r="14" spans="2:12" x14ac:dyDescent="0.25">
      <c r="B14" s="8" t="s">
        <v>7</v>
      </c>
      <c r="C14" s="5" t="s">
        <v>23</v>
      </c>
      <c r="D14" s="15">
        <v>1</v>
      </c>
      <c r="E14" s="15">
        <v>1</v>
      </c>
      <c r="F14" s="11">
        <f>INDEX(Distance!$B$2:$D$19,MATCH(B14,Distance!$B$2:$B$19,0),3)</f>
        <v>553</v>
      </c>
      <c r="G14" s="12">
        <v>999</v>
      </c>
      <c r="H14" s="13">
        <v>1.62</v>
      </c>
      <c r="I14" s="13">
        <v>1.36</v>
      </c>
      <c r="J14" s="13">
        <v>1.39</v>
      </c>
      <c r="K14" s="13">
        <v>1.03</v>
      </c>
      <c r="L14" s="14">
        <v>1.76</v>
      </c>
    </row>
    <row r="15" spans="2:12" x14ac:dyDescent="0.25">
      <c r="B15" s="8" t="s">
        <v>19</v>
      </c>
      <c r="C15" s="5" t="s">
        <v>25</v>
      </c>
      <c r="D15" s="15">
        <v>5</v>
      </c>
      <c r="E15" s="15">
        <v>0</v>
      </c>
      <c r="F15" s="11">
        <f>INDEX(Distance!$B$2:$D$19,MATCH(B15,Distance!$B$2:$B$19,0),3)</f>
        <v>590</v>
      </c>
      <c r="G15" s="13">
        <v>0.87</v>
      </c>
      <c r="H15" s="13">
        <v>0.87</v>
      </c>
      <c r="I15" s="13">
        <v>1.25</v>
      </c>
      <c r="J15" s="13">
        <v>0.87</v>
      </c>
      <c r="K15" s="13">
        <v>0.9</v>
      </c>
      <c r="L15" s="14">
        <v>1.31</v>
      </c>
    </row>
    <row r="16" spans="2:12" x14ac:dyDescent="0.25">
      <c r="B16" s="9" t="s">
        <v>18</v>
      </c>
      <c r="C16" s="6" t="s">
        <v>28</v>
      </c>
      <c r="D16" s="17">
        <v>7</v>
      </c>
      <c r="E16" s="17">
        <v>0</v>
      </c>
      <c r="F16" s="11">
        <f>INDEX(Distance!$B$2:$D$19,MATCH(B16,Distance!$B$2:$B$19,0),3)</f>
        <v>259</v>
      </c>
      <c r="G16" s="12">
        <v>999</v>
      </c>
      <c r="H16" s="13">
        <v>2.0099999999999998</v>
      </c>
      <c r="I16" s="13">
        <v>1.54</v>
      </c>
      <c r="J16" s="13">
        <v>1.53</v>
      </c>
      <c r="K16" s="13">
        <v>1.28</v>
      </c>
      <c r="L16" s="14">
        <v>1.95</v>
      </c>
    </row>
    <row r="17" spans="2:12" x14ac:dyDescent="0.25">
      <c r="B17" s="34"/>
      <c r="C17" s="35"/>
      <c r="D17" s="15" t="s">
        <v>59</v>
      </c>
      <c r="E17" s="15"/>
      <c r="F17" s="15"/>
      <c r="G17" s="18">
        <v>350</v>
      </c>
      <c r="H17" s="19">
        <v>400</v>
      </c>
      <c r="I17" s="19">
        <v>350</v>
      </c>
      <c r="J17" s="19">
        <v>300</v>
      </c>
      <c r="K17" s="19">
        <v>350</v>
      </c>
      <c r="L17" s="20">
        <v>300</v>
      </c>
    </row>
    <row r="18" spans="2:12" x14ac:dyDescent="0.25">
      <c r="B18" s="34"/>
      <c r="C18" s="35"/>
      <c r="D18" s="15" t="s">
        <v>78</v>
      </c>
      <c r="E18" s="15"/>
      <c r="F18" s="15"/>
      <c r="G18" s="21">
        <v>50</v>
      </c>
      <c r="H18" s="22">
        <v>75</v>
      </c>
      <c r="I18" s="22">
        <v>50</v>
      </c>
      <c r="J18" s="22">
        <v>35</v>
      </c>
      <c r="K18" s="22">
        <v>50</v>
      </c>
      <c r="L18" s="23">
        <v>50</v>
      </c>
    </row>
    <row r="19" spans="2:12" x14ac:dyDescent="0.25">
      <c r="B19" s="34"/>
      <c r="C19" s="35"/>
      <c r="D19" s="15" t="s">
        <v>60</v>
      </c>
      <c r="E19" s="15"/>
      <c r="F19" s="15"/>
      <c r="G19" s="24">
        <v>4</v>
      </c>
      <c r="H19" s="15">
        <v>8</v>
      </c>
      <c r="I19" s="15">
        <v>7</v>
      </c>
      <c r="J19" s="15">
        <v>7</v>
      </c>
      <c r="K19" s="15">
        <v>3</v>
      </c>
      <c r="L19" s="25">
        <v>4</v>
      </c>
    </row>
    <row r="20" spans="2:12" ht="13" thickBot="1" x14ac:dyDescent="0.3">
      <c r="B20" s="36"/>
      <c r="C20" s="37"/>
      <c r="D20" s="26" t="s">
        <v>61</v>
      </c>
      <c r="E20" s="26"/>
      <c r="F20" s="26"/>
      <c r="G20" s="27">
        <v>1</v>
      </c>
      <c r="H20" s="26">
        <v>7</v>
      </c>
      <c r="I20" s="26">
        <v>6</v>
      </c>
      <c r="J20" s="26">
        <v>0</v>
      </c>
      <c r="K20" s="26">
        <v>0</v>
      </c>
      <c r="L20" s="28">
        <v>4</v>
      </c>
    </row>
    <row r="22" spans="2:12" x14ac:dyDescent="0.25">
      <c r="B22" s="2" t="s">
        <v>83</v>
      </c>
    </row>
  </sheetData>
  <mergeCells count="2">
    <mergeCell ref="G3:L3"/>
    <mergeCell ref="B3:F3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78"/>
  <sheetViews>
    <sheetView topLeftCell="A51" zoomScale="115" zoomScaleNormal="115" workbookViewId="0">
      <selection activeCell="E58" sqref="E58"/>
    </sheetView>
  </sheetViews>
  <sheetFormatPr defaultColWidth="8.90625" defaultRowHeight="12.5" x14ac:dyDescent="0.25"/>
  <cols>
    <col min="1" max="1" width="3.453125" style="2" customWidth="1"/>
    <col min="2" max="2" width="16" style="2" customWidth="1"/>
    <col min="3" max="3" width="12.36328125" style="2" customWidth="1"/>
    <col min="4" max="4" width="12.54296875" style="2" customWidth="1"/>
    <col min="5" max="5" width="12.6328125" style="2" bestFit="1" customWidth="1"/>
    <col min="6" max="6" width="12.6328125" style="2" customWidth="1"/>
    <col min="7" max="7" width="12.6328125" style="2" bestFit="1" customWidth="1"/>
    <col min="8" max="8" width="12.6328125" style="2" customWidth="1"/>
    <col min="9" max="9" width="6.81640625" style="2" customWidth="1"/>
    <col min="10" max="10" width="13.36328125" style="2" customWidth="1"/>
    <col min="11" max="11" width="15.81640625" style="2" customWidth="1"/>
    <col min="12" max="12" width="9.54296875" style="2" customWidth="1"/>
    <col min="13" max="13" width="11.08984375" style="2" bestFit="1" customWidth="1"/>
    <col min="14" max="14" width="8.90625" style="2"/>
    <col min="15" max="15" width="11.08984375" style="2" bestFit="1" customWidth="1"/>
    <col min="16" max="16384" width="8.90625" style="2"/>
  </cols>
  <sheetData>
    <row r="2" spans="2:11" ht="14" x14ac:dyDescent="0.3">
      <c r="B2" s="41" t="s">
        <v>81</v>
      </c>
    </row>
    <row r="3" spans="2:11" ht="13" x14ac:dyDescent="0.3">
      <c r="B3" s="1" t="s">
        <v>62</v>
      </c>
      <c r="J3" s="38" t="s">
        <v>85</v>
      </c>
    </row>
    <row r="4" spans="2:11" x14ac:dyDescent="0.25">
      <c r="B4" s="3"/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3" t="s">
        <v>75</v>
      </c>
      <c r="J4" s="2" t="s">
        <v>90</v>
      </c>
      <c r="K4" s="2" t="s">
        <v>89</v>
      </c>
    </row>
    <row r="5" spans="2:11" x14ac:dyDescent="0.25">
      <c r="B5" s="5" t="s">
        <v>1</v>
      </c>
      <c r="C5" s="40">
        <f>MAX(Rate!G$17,((Rate!$F5*Rate!G5)+(Rate!$E5*Rate!G$18)))</f>
        <v>718281</v>
      </c>
      <c r="D5" s="40">
        <f>MAX(Rate!H$17,((Rate!$F5*Rate!H5)+(Rate!$E5*Rate!H$18)))</f>
        <v>632.72</v>
      </c>
      <c r="E5" s="40">
        <f>MAX(Rate!I$17,((Rate!$F5*Rate!I5)+(Rate!$E5*Rate!I$18)))</f>
        <v>826.84999999999991</v>
      </c>
      <c r="F5" s="40">
        <f>MAX(Rate!J$17,((Rate!$F5*Rate!J5)+(Rate!$E5*Rate!J$18)))</f>
        <v>625.53</v>
      </c>
      <c r="G5" s="40">
        <f>MAX(Rate!K$17,((Rate!$F5*Rate!K5)+(Rate!$E5*Rate!K$18)))</f>
        <v>683.05</v>
      </c>
      <c r="H5" s="40">
        <f>MAX(Rate!L$17,((Rate!$F5*Rate!L5)+(Rate!$E5*Rate!L$18)))</f>
        <v>754.95</v>
      </c>
      <c r="J5" s="5" t="s">
        <v>1</v>
      </c>
      <c r="K5" s="2">
        <f>VLOOKUP(J5,Rate!$B$5:$D$16,3,FALSE)</f>
        <v>4</v>
      </c>
    </row>
    <row r="6" spans="2:11" x14ac:dyDescent="0.25">
      <c r="B6" s="5" t="s">
        <v>17</v>
      </c>
      <c r="C6" s="40">
        <f>MAX(Rate!G$17,((Rate!$F6*Rate!G6)+(Rate!$E6*Rate!G$18)))</f>
        <v>915234</v>
      </c>
      <c r="D6" s="40">
        <f>MAX(Rate!H$17,((Rate!$F6*Rate!H6)+(Rate!$E6*Rate!H$18)))</f>
        <v>1305.8799999999999</v>
      </c>
      <c r="E6" s="40">
        <f>MAX(Rate!I$17,((Rate!$F6*Rate!I6)+(Rate!$E6*Rate!I$18)))</f>
        <v>1313.32</v>
      </c>
      <c r="F6" s="40">
        <f>MAX(Rate!J$17,((Rate!$F6*Rate!J6)+(Rate!$E6*Rate!J$18)))</f>
        <v>1378.24</v>
      </c>
      <c r="G6" s="40">
        <f>MAX(Rate!K$17,((Rate!$F6*Rate!K6)+(Rate!$E6*Rate!K$18)))</f>
        <v>1386.6000000000001</v>
      </c>
      <c r="H6" s="40">
        <f>MAX(Rate!L$17,((Rate!$F6*Rate!L6)+(Rate!$E6*Rate!L$18)))</f>
        <v>1322.48</v>
      </c>
      <c r="J6" s="5" t="s">
        <v>17</v>
      </c>
      <c r="K6" s="2">
        <f>VLOOKUP(J6,Rate!$B$5:$D$16,3,FALSE)</f>
        <v>1</v>
      </c>
    </row>
    <row r="7" spans="2:11" x14ac:dyDescent="0.25">
      <c r="B7" s="5" t="s">
        <v>9</v>
      </c>
      <c r="C7" s="40">
        <f>MAX(Rate!G$17,((Rate!$F7*Rate!G7)+(Rate!$E7*Rate!G$18)))</f>
        <v>178821</v>
      </c>
      <c r="D7" s="40">
        <f>MAX(Rate!H$17,((Rate!$F7*Rate!H7)+(Rate!$E7*Rate!H$18)))</f>
        <v>612.17999999999995</v>
      </c>
      <c r="E7" s="40">
        <f>MAX(Rate!I$17,((Rate!$F7*Rate!I7)+(Rate!$E7*Rate!I$18)))</f>
        <v>350</v>
      </c>
      <c r="F7" s="40">
        <f>MAX(Rate!J$17,((Rate!$F7*Rate!J7)+(Rate!$E7*Rate!J$18)))</f>
        <v>306.08999999999997</v>
      </c>
      <c r="G7" s="40">
        <f>MAX(Rate!K$17,((Rate!$F7*Rate!K7)+(Rate!$E7*Rate!K$18)))</f>
        <v>350</v>
      </c>
      <c r="H7" s="40">
        <f>MAX(Rate!L$17,((Rate!$F7*Rate!L7)+(Rate!$E7*Rate!L$18)))</f>
        <v>358</v>
      </c>
      <c r="J7" s="5" t="s">
        <v>9</v>
      </c>
      <c r="K7" s="2">
        <f>VLOOKUP(J7,Rate!$B$5:$D$16,3,FALSE)</f>
        <v>3</v>
      </c>
    </row>
    <row r="8" spans="2:11" x14ac:dyDescent="0.25">
      <c r="B8" s="5" t="s">
        <v>3</v>
      </c>
      <c r="C8" s="40">
        <f>MAX(Rate!G$17,((Rate!$F8*Rate!G8)+(Rate!$E8*Rate!G$18)))</f>
        <v>458.20000000000005</v>
      </c>
      <c r="D8" s="40">
        <f>MAX(Rate!H$17,((Rate!$F8*Rate!H8)+(Rate!$E8*Rate!H$18)))</f>
        <v>585.79999999999995</v>
      </c>
      <c r="E8" s="40">
        <f>MAX(Rate!I$17,((Rate!$F8*Rate!I8)+(Rate!$E8*Rate!I$18)))</f>
        <v>725</v>
      </c>
      <c r="F8" s="40">
        <f>MAX(Rate!J$17,((Rate!$F8*Rate!J8)+(Rate!$E8*Rate!J$18)))</f>
        <v>556.79999999999995</v>
      </c>
      <c r="G8" s="40">
        <f>MAX(Rate!K$17,((Rate!$F8*Rate!K8)+(Rate!$E8*Rate!K$18)))</f>
        <v>551</v>
      </c>
      <c r="H8" s="40">
        <f>MAX(Rate!L$17,((Rate!$F8*Rate!L8)+(Rate!$E8*Rate!L$18)))</f>
        <v>643.80000000000007</v>
      </c>
      <c r="J8" s="5" t="s">
        <v>3</v>
      </c>
      <c r="K8" s="2">
        <f>VLOOKUP(J8,Rate!$B$5:$D$16,3,FALSE)</f>
        <v>5</v>
      </c>
    </row>
    <row r="9" spans="2:11" x14ac:dyDescent="0.25">
      <c r="B9" s="5" t="s">
        <v>15</v>
      </c>
      <c r="C9" s="40">
        <f>MAX(Rate!G$17,((Rate!$F9*Rate!G9)+(Rate!$E9*Rate!G$18)))</f>
        <v>2267830</v>
      </c>
      <c r="D9" s="40">
        <f>MAX(Rate!H$17,((Rate!$F9*Rate!H9)+(Rate!$E9*Rate!H$18)))</f>
        <v>1966</v>
      </c>
      <c r="E9" s="40">
        <f>MAX(Rate!I$17,((Rate!$F9*Rate!I9)+(Rate!$E9*Rate!I$18)))</f>
        <v>2074.9</v>
      </c>
      <c r="F9" s="40">
        <f>MAX(Rate!J$17,((Rate!$F9*Rate!J9)+(Rate!$E9*Rate!J$18)))</f>
        <v>2267800</v>
      </c>
      <c r="G9" s="40">
        <f>MAX(Rate!K$17,((Rate!$F9*Rate!K9)+(Rate!$E9*Rate!K$18)))</f>
        <v>2370</v>
      </c>
      <c r="H9" s="40">
        <f>MAX(Rate!L$17,((Rate!$F9*Rate!L9)+(Rate!$E9*Rate!L$18)))</f>
        <v>2267830</v>
      </c>
      <c r="J9" s="5" t="s">
        <v>15</v>
      </c>
      <c r="K9" s="2">
        <f>VLOOKUP(J9,Rate!$B$5:$D$16,3,FALSE)</f>
        <v>1</v>
      </c>
    </row>
    <row r="10" spans="2:11" x14ac:dyDescent="0.25">
      <c r="B10" s="5" t="s">
        <v>69</v>
      </c>
      <c r="C10" s="40">
        <f>MAX(Rate!G$17,((Rate!$F10*Rate!G10)+(Rate!$E10*Rate!G$18)))</f>
        <v>581418</v>
      </c>
      <c r="D10" s="40">
        <f>MAX(Rate!H$17,((Rate!$F10*Rate!H10)+(Rate!$E10*Rate!H$18)))</f>
        <v>715.86</v>
      </c>
      <c r="E10" s="40">
        <f>MAX(Rate!I$17,((Rate!$F10*Rate!I10)+(Rate!$E10*Rate!I$18)))</f>
        <v>937.0200000000001</v>
      </c>
      <c r="F10" s="40">
        <f>MAX(Rate!J$17,((Rate!$F10*Rate!J10)+(Rate!$E10*Rate!J$18)))</f>
        <v>710.04</v>
      </c>
      <c r="G10" s="40">
        <f>MAX(Rate!K$17,((Rate!$F10*Rate!K10)+(Rate!$E10*Rate!K$18)))</f>
        <v>774.06000000000006</v>
      </c>
      <c r="H10" s="40">
        <f>MAX(Rate!L$17,((Rate!$F10*Rate!L10)+(Rate!$E10*Rate!L$18)))</f>
        <v>855.54</v>
      </c>
      <c r="J10" s="5" t="s">
        <v>69</v>
      </c>
      <c r="K10" s="2">
        <f>VLOOKUP(J10,Rate!$B$5:$D$16,3,FALSE)</f>
        <v>1</v>
      </c>
    </row>
    <row r="11" spans="2:11" x14ac:dyDescent="0.25">
      <c r="B11" s="5" t="s">
        <v>2</v>
      </c>
      <c r="C11" s="40">
        <f>MAX(Rate!G$17,((Rate!$F11*Rate!G11)+(Rate!$E11*Rate!G$18)))</f>
        <v>958.48</v>
      </c>
      <c r="D11" s="40">
        <f>MAX(Rate!H$17,((Rate!$F11*Rate!H11)+(Rate!$E11*Rate!H$18)))</f>
        <v>961.75999999999988</v>
      </c>
      <c r="E11" s="40">
        <f>MAX(Rate!I$17,((Rate!$F11*Rate!I11)+(Rate!$E11*Rate!I$18)))</f>
        <v>1382.28</v>
      </c>
      <c r="F11" s="40">
        <f>MAX(Rate!J$17,((Rate!$F11*Rate!J11)+(Rate!$E11*Rate!J$18)))</f>
        <v>965.64</v>
      </c>
      <c r="G11" s="40">
        <f>MAX(Rate!K$17,((Rate!$F11*Rate!K11)+(Rate!$E11*Rate!K$18)))</f>
        <v>1069.32</v>
      </c>
      <c r="H11" s="40">
        <f>MAX(Rate!L$17,((Rate!$F11*Rate!L11)+(Rate!$E11*Rate!L$18)))</f>
        <v>1069.32</v>
      </c>
      <c r="J11" s="5" t="s">
        <v>2</v>
      </c>
      <c r="K11" s="2">
        <f>VLOOKUP(J11,Rate!$B$5:$D$16,3,FALSE)</f>
        <v>1</v>
      </c>
    </row>
    <row r="12" spans="2:11" x14ac:dyDescent="0.25">
      <c r="B12" s="5" t="s">
        <v>10</v>
      </c>
      <c r="C12" s="40">
        <f>MAX(Rate!G$17,((Rate!$F12*Rate!G12)+(Rate!$E12*Rate!G$18)))</f>
        <v>122877</v>
      </c>
      <c r="D12" s="40">
        <f>MAX(Rate!H$17,((Rate!$F12*Rate!H12)+(Rate!$E12*Rate!H$18)))</f>
        <v>587.94000000000005</v>
      </c>
      <c r="E12" s="40">
        <f>MAX(Rate!I$17,((Rate!$F12*Rate!I12)+(Rate!$E12*Rate!I$18)))</f>
        <v>350</v>
      </c>
      <c r="F12" s="40">
        <f>MAX(Rate!J$17,((Rate!$F12*Rate!J12)+(Rate!$E12*Rate!J$18)))</f>
        <v>300</v>
      </c>
      <c r="G12" s="40">
        <f>MAX(Rate!K$17,((Rate!$F12*Rate!K12)+(Rate!$E12*Rate!K$18)))</f>
        <v>350</v>
      </c>
      <c r="H12" s="40">
        <f>MAX(Rate!L$17,((Rate!$F12*Rate!L12)+(Rate!$E12*Rate!L$18)))</f>
        <v>316.10999999999996</v>
      </c>
      <c r="J12" s="5" t="s">
        <v>10</v>
      </c>
      <c r="K12" s="2">
        <f>VLOOKUP(J12,Rate!$B$5:$D$16,3,FALSE)</f>
        <v>1</v>
      </c>
    </row>
    <row r="13" spans="2:11" x14ac:dyDescent="0.25">
      <c r="B13" s="5" t="s">
        <v>16</v>
      </c>
      <c r="C13" s="40">
        <f>MAX(Rate!G$17,((Rate!$F13*Rate!G13)+(Rate!$E13*Rate!G$18)))</f>
        <v>2080917</v>
      </c>
      <c r="D13" s="40">
        <f>MAX(Rate!H$17,((Rate!$F13*Rate!H13)+(Rate!$E13*Rate!H$18)))</f>
        <v>3020.35</v>
      </c>
      <c r="E13" s="40">
        <f>MAX(Rate!I$17,((Rate!$F13*Rate!I13)+(Rate!$E13*Rate!I$18)))</f>
        <v>2080917</v>
      </c>
      <c r="F13" s="40">
        <f>MAX(Rate!J$17,((Rate!$F13*Rate!J13)+(Rate!$E13*Rate!J$18)))</f>
        <v>2499.6</v>
      </c>
      <c r="G13" s="40">
        <f>MAX(Rate!K$17,((Rate!$F13*Rate!K13)+(Rate!$E13*Rate!K$18)))</f>
        <v>2080917</v>
      </c>
      <c r="H13" s="40">
        <f>MAX(Rate!L$17,((Rate!$F13*Rate!L13)+(Rate!$E13*Rate!L$18)))</f>
        <v>2080917</v>
      </c>
      <c r="J13" s="5" t="s">
        <v>16</v>
      </c>
      <c r="K13" s="2">
        <f>VLOOKUP(J13,Rate!$B$5:$D$16,3,FALSE)</f>
        <v>2</v>
      </c>
    </row>
    <row r="14" spans="2:11" x14ac:dyDescent="0.25">
      <c r="B14" s="5" t="s">
        <v>7</v>
      </c>
      <c r="C14" s="40">
        <f>MAX(Rate!G$17,((Rate!$F14*Rate!G14)+(Rate!$E14*Rate!G$18)))</f>
        <v>552497</v>
      </c>
      <c r="D14" s="40">
        <f>MAX(Rate!H$17,((Rate!$F14*Rate!H14)+(Rate!$E14*Rate!H$18)))</f>
        <v>970.86</v>
      </c>
      <c r="E14" s="40">
        <f>MAX(Rate!I$17,((Rate!$F14*Rate!I14)+(Rate!$E14*Rate!I$18)))</f>
        <v>802.08</v>
      </c>
      <c r="F14" s="40">
        <f>MAX(Rate!J$17,((Rate!$F14*Rate!J14)+(Rate!$E14*Rate!J$18)))</f>
        <v>803.67</v>
      </c>
      <c r="G14" s="40">
        <f>MAX(Rate!K$17,((Rate!$F14*Rate!K14)+(Rate!$E14*Rate!K$18)))</f>
        <v>619.59</v>
      </c>
      <c r="H14" s="40">
        <f>MAX(Rate!L$17,((Rate!$F14*Rate!L14)+(Rate!$E14*Rate!L$18)))</f>
        <v>1023.28</v>
      </c>
      <c r="J14" s="5" t="s">
        <v>7</v>
      </c>
      <c r="K14" s="2">
        <f>VLOOKUP(J14,Rate!$B$5:$D$16,3,FALSE)</f>
        <v>1</v>
      </c>
    </row>
    <row r="15" spans="2:11" x14ac:dyDescent="0.25">
      <c r="B15" s="5" t="s">
        <v>19</v>
      </c>
      <c r="C15" s="40">
        <f>MAX(Rate!G$17,((Rate!$F15*Rate!G15)+(Rate!$E15*Rate!G$18)))</f>
        <v>513.29999999999995</v>
      </c>
      <c r="D15" s="40">
        <f>MAX(Rate!H$17,((Rate!$F15*Rate!H15)+(Rate!$E15*Rate!H$18)))</f>
        <v>513.29999999999995</v>
      </c>
      <c r="E15" s="40">
        <f>MAX(Rate!I$17,((Rate!$F15*Rate!I15)+(Rate!$E15*Rate!I$18)))</f>
        <v>737.5</v>
      </c>
      <c r="F15" s="40">
        <f>MAX(Rate!J$17,((Rate!$F15*Rate!J15)+(Rate!$E15*Rate!J$18)))</f>
        <v>513.29999999999995</v>
      </c>
      <c r="G15" s="40">
        <f>MAX(Rate!K$17,((Rate!$F15*Rate!K15)+(Rate!$E15*Rate!K$18)))</f>
        <v>531</v>
      </c>
      <c r="H15" s="40">
        <f>MAX(Rate!L$17,((Rate!$F15*Rate!L15)+(Rate!$E15*Rate!L$18)))</f>
        <v>772.9</v>
      </c>
      <c r="J15" s="5" t="s">
        <v>19</v>
      </c>
      <c r="K15" s="2">
        <f>VLOOKUP(J15,Rate!$B$5:$D$16,3,FALSE)</f>
        <v>5</v>
      </c>
    </row>
    <row r="16" spans="2:11" x14ac:dyDescent="0.25">
      <c r="B16" s="5" t="s">
        <v>18</v>
      </c>
      <c r="C16" s="40">
        <f>MAX(Rate!G$17,((Rate!$F16*Rate!G16)+(Rate!$E16*Rate!G$18)))</f>
        <v>258741</v>
      </c>
      <c r="D16" s="40">
        <f>MAX(Rate!H$17,((Rate!$F16*Rate!H16)+(Rate!$E16*Rate!H$18)))</f>
        <v>520.58999999999992</v>
      </c>
      <c r="E16" s="40">
        <f>MAX(Rate!I$17,((Rate!$F16*Rate!I16)+(Rate!$E16*Rate!I$18)))</f>
        <v>398.86</v>
      </c>
      <c r="F16" s="40">
        <f>MAX(Rate!J$17,((Rate!$F16*Rate!J16)+(Rate!$E16*Rate!J$18)))</f>
        <v>396.27</v>
      </c>
      <c r="G16" s="40">
        <f>MAX(Rate!K$17,((Rate!$F16*Rate!K16)+(Rate!$E16*Rate!K$18)))</f>
        <v>350</v>
      </c>
      <c r="H16" s="40">
        <f>MAX(Rate!L$17,((Rate!$F16*Rate!L16)+(Rate!$E16*Rate!L$18)))</f>
        <v>505.05</v>
      </c>
      <c r="J16" s="5" t="s">
        <v>18</v>
      </c>
      <c r="K16" s="2">
        <f>VLOOKUP(J16,Rate!$B$5:$D$16,3,FALSE)</f>
        <v>7</v>
      </c>
    </row>
    <row r="17" spans="2:11" x14ac:dyDescent="0.25">
      <c r="B17" s="39" t="s">
        <v>84</v>
      </c>
      <c r="C17" s="3"/>
      <c r="D17" s="3"/>
      <c r="E17" s="3"/>
      <c r="F17" s="3"/>
      <c r="G17" s="3"/>
      <c r="H17" s="3"/>
    </row>
    <row r="18" spans="2:11" x14ac:dyDescent="0.25">
      <c r="B18" s="5"/>
      <c r="C18" s="3"/>
      <c r="D18" s="3"/>
      <c r="E18" s="3"/>
      <c r="F18" s="3"/>
      <c r="G18" s="3"/>
      <c r="H18" s="3"/>
    </row>
    <row r="19" spans="2:11" ht="13" x14ac:dyDescent="0.3">
      <c r="B19" s="38" t="s">
        <v>80</v>
      </c>
      <c r="C19" s="3"/>
      <c r="D19" s="3"/>
      <c r="E19" s="3"/>
      <c r="F19" s="3"/>
      <c r="G19" s="3"/>
      <c r="H19" s="3"/>
    </row>
    <row r="20" spans="2:11" x14ac:dyDescent="0.25">
      <c r="B20" s="5"/>
      <c r="C20" s="3" t="s">
        <v>70</v>
      </c>
      <c r="D20" s="3" t="s">
        <v>71</v>
      </c>
      <c r="E20" s="3" t="s">
        <v>72</v>
      </c>
      <c r="F20" s="3" t="s">
        <v>73</v>
      </c>
      <c r="G20" s="3" t="s">
        <v>74</v>
      </c>
      <c r="H20" s="3" t="s">
        <v>75</v>
      </c>
    </row>
    <row r="21" spans="2:11" x14ac:dyDescent="0.25">
      <c r="B21" s="5" t="s">
        <v>79</v>
      </c>
      <c r="C21" s="3">
        <f>HLOOKUP(C$20,Rate!$G$4:$L$20,16,FALSE)</f>
        <v>4</v>
      </c>
      <c r="D21" s="3">
        <f>HLOOKUP(D$20,Rate!$G$4:$L$20,16,FALSE)</f>
        <v>8</v>
      </c>
      <c r="E21" s="3">
        <f>HLOOKUP(E$20,Rate!$G$4:$L$20,16,FALSE)</f>
        <v>7</v>
      </c>
      <c r="F21" s="3">
        <f>HLOOKUP(F$20,Rate!$G$4:$L$20,16,FALSE)</f>
        <v>7</v>
      </c>
      <c r="G21" s="3">
        <f>HLOOKUP(G$20,Rate!$G$4:$L$20,16,FALSE)</f>
        <v>3</v>
      </c>
      <c r="H21" s="3">
        <f>HLOOKUP(H$20,Rate!$G$4:$L$20,16,FALSE)</f>
        <v>4</v>
      </c>
    </row>
    <row r="22" spans="2:11" x14ac:dyDescent="0.25">
      <c r="B22" s="5" t="s">
        <v>66</v>
      </c>
      <c r="C22" s="3">
        <f>HLOOKUP(C$20,Rate!$G$4:$L$20,17,FALSE)</f>
        <v>1</v>
      </c>
      <c r="D22" s="3">
        <f>HLOOKUP(D$20,Rate!$G$4:$L$20,17,FALSE)</f>
        <v>7</v>
      </c>
      <c r="E22" s="3">
        <f>HLOOKUP(E$20,Rate!$G$4:$L$20,17,FALSE)</f>
        <v>6</v>
      </c>
      <c r="F22" s="3">
        <f>HLOOKUP(F$20,Rate!$G$4:$L$20,17,FALSE)</f>
        <v>0</v>
      </c>
      <c r="G22" s="3">
        <f>HLOOKUP(G$20,Rate!$G$4:$L$20,17,FALSE)</f>
        <v>0</v>
      </c>
      <c r="H22" s="3">
        <f>HLOOKUP(H$20,Rate!$G$4:$L$20,17,FALSE)</f>
        <v>4</v>
      </c>
    </row>
    <row r="24" spans="2:11" ht="14" x14ac:dyDescent="0.3">
      <c r="B24" s="41" t="s">
        <v>82</v>
      </c>
    </row>
    <row r="25" spans="2:11" ht="13" x14ac:dyDescent="0.3">
      <c r="B25" s="1" t="s">
        <v>63</v>
      </c>
    </row>
    <row r="26" spans="2:11" x14ac:dyDescent="0.25">
      <c r="C26" s="3" t="s">
        <v>70</v>
      </c>
      <c r="D26" s="3" t="s">
        <v>71</v>
      </c>
      <c r="E26" s="3" t="s">
        <v>72</v>
      </c>
      <c r="F26" s="3" t="s">
        <v>73</v>
      </c>
      <c r="G26" s="3" t="s">
        <v>74</v>
      </c>
      <c r="H26" s="3" t="s">
        <v>75</v>
      </c>
      <c r="J26" s="2" t="s">
        <v>57</v>
      </c>
      <c r="K26" s="2" t="s">
        <v>88</v>
      </c>
    </row>
    <row r="27" spans="2:11" x14ac:dyDescent="0.25">
      <c r="B27" s="5" t="s">
        <v>1</v>
      </c>
      <c r="C27" s="2">
        <v>0</v>
      </c>
      <c r="D27" s="2">
        <v>0</v>
      </c>
      <c r="E27" s="2">
        <v>0</v>
      </c>
      <c r="F27" s="2">
        <v>4</v>
      </c>
      <c r="G27" s="2">
        <v>0</v>
      </c>
      <c r="H27" s="2">
        <v>0</v>
      </c>
      <c r="J27" s="5" t="s">
        <v>1</v>
      </c>
      <c r="K27" s="2">
        <v>4</v>
      </c>
    </row>
    <row r="28" spans="2:11" x14ac:dyDescent="0.25">
      <c r="B28" s="5" t="s">
        <v>17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J28" s="5" t="s">
        <v>17</v>
      </c>
      <c r="K28" s="2">
        <v>1</v>
      </c>
    </row>
    <row r="29" spans="2:11" x14ac:dyDescent="0.25">
      <c r="B29" s="5" t="s">
        <v>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</v>
      </c>
      <c r="J29" s="5" t="s">
        <v>9</v>
      </c>
      <c r="K29" s="2">
        <v>3</v>
      </c>
    </row>
    <row r="30" spans="2:11" x14ac:dyDescent="0.25">
      <c r="B30" s="5" t="s">
        <v>3</v>
      </c>
      <c r="C30" s="2">
        <v>4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J30" s="5" t="s">
        <v>3</v>
      </c>
      <c r="K30" s="2">
        <v>5</v>
      </c>
    </row>
    <row r="31" spans="2:11" x14ac:dyDescent="0.25">
      <c r="B31" s="5" t="s">
        <v>15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J31" s="5" t="s">
        <v>15</v>
      </c>
      <c r="K31" s="2">
        <v>1</v>
      </c>
    </row>
    <row r="32" spans="2:11" x14ac:dyDescent="0.25">
      <c r="B32" s="5" t="s">
        <v>69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J32" s="5" t="s">
        <v>69</v>
      </c>
      <c r="K32" s="2">
        <v>1</v>
      </c>
    </row>
    <row r="33" spans="2:11" x14ac:dyDescent="0.25">
      <c r="B33" s="5" t="s">
        <v>2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J33" s="5" t="s">
        <v>2</v>
      </c>
      <c r="K33" s="2">
        <v>1</v>
      </c>
    </row>
    <row r="34" spans="2:11" x14ac:dyDescent="0.25">
      <c r="B34" s="5" t="s">
        <v>10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J34" s="5" t="s">
        <v>10</v>
      </c>
      <c r="K34" s="2">
        <v>1</v>
      </c>
    </row>
    <row r="35" spans="2:11" x14ac:dyDescent="0.25">
      <c r="B35" s="5" t="s">
        <v>16</v>
      </c>
      <c r="C35" s="2">
        <v>0</v>
      </c>
      <c r="D35" s="2">
        <v>0</v>
      </c>
      <c r="E35" s="2">
        <v>0</v>
      </c>
      <c r="F35" s="2">
        <v>2</v>
      </c>
      <c r="G35" s="2">
        <v>0</v>
      </c>
      <c r="H35" s="2">
        <v>0</v>
      </c>
      <c r="J35" s="5" t="s">
        <v>16</v>
      </c>
      <c r="K35" s="2">
        <v>2</v>
      </c>
    </row>
    <row r="36" spans="2:11" x14ac:dyDescent="0.25">
      <c r="B36" s="5" t="s">
        <v>7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J36" s="5" t="s">
        <v>7</v>
      </c>
      <c r="K36" s="2">
        <v>1</v>
      </c>
    </row>
    <row r="37" spans="2:11" x14ac:dyDescent="0.25">
      <c r="B37" s="5" t="s">
        <v>19</v>
      </c>
      <c r="C37" s="2">
        <v>0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J37" s="5" t="s">
        <v>19</v>
      </c>
      <c r="K37" s="2">
        <v>5</v>
      </c>
    </row>
    <row r="38" spans="2:11" x14ac:dyDescent="0.25">
      <c r="B38" s="5" t="s">
        <v>18</v>
      </c>
      <c r="C38" s="2">
        <v>0</v>
      </c>
      <c r="D38" s="2">
        <v>0</v>
      </c>
      <c r="E38" s="2">
        <v>5</v>
      </c>
      <c r="F38" s="2">
        <v>0</v>
      </c>
      <c r="G38" s="2">
        <v>2</v>
      </c>
      <c r="H38" s="2">
        <v>0</v>
      </c>
      <c r="J38" s="5" t="s">
        <v>18</v>
      </c>
      <c r="K38" s="2">
        <v>7</v>
      </c>
    </row>
    <row r="39" spans="2:11" x14ac:dyDescent="0.25">
      <c r="B39" s="5"/>
    </row>
    <row r="40" spans="2:11" x14ac:dyDescent="0.25">
      <c r="B40" s="5" t="s">
        <v>64</v>
      </c>
      <c r="C40" s="3" t="s">
        <v>70</v>
      </c>
      <c r="D40" s="3" t="s">
        <v>71</v>
      </c>
      <c r="E40" s="3" t="s">
        <v>72</v>
      </c>
      <c r="F40" s="3" t="s">
        <v>73</v>
      </c>
      <c r="G40" s="3" t="s">
        <v>74</v>
      </c>
      <c r="H40" s="3" t="s">
        <v>75</v>
      </c>
    </row>
    <row r="41" spans="2:11" x14ac:dyDescent="0.25">
      <c r="B41" s="5" t="s">
        <v>87</v>
      </c>
      <c r="C41" s="2">
        <v>4</v>
      </c>
      <c r="D41" s="2">
        <v>8</v>
      </c>
      <c r="E41" s="2">
        <v>6</v>
      </c>
      <c r="F41" s="2">
        <v>7</v>
      </c>
      <c r="G41" s="2">
        <v>3</v>
      </c>
      <c r="H41" s="2">
        <v>4</v>
      </c>
    </row>
    <row r="42" spans="2:11" x14ac:dyDescent="0.25">
      <c r="B42" s="5"/>
    </row>
    <row r="43" spans="2:11" ht="13" x14ac:dyDescent="0.3">
      <c r="B43" s="1" t="s">
        <v>91</v>
      </c>
    </row>
    <row r="44" spans="2:11" x14ac:dyDescent="0.25">
      <c r="B44" s="2" t="s">
        <v>64</v>
      </c>
      <c r="C44" s="3" t="s">
        <v>70</v>
      </c>
      <c r="D44" s="3" t="s">
        <v>71</v>
      </c>
      <c r="E44" s="3" t="s">
        <v>72</v>
      </c>
      <c r="F44" s="3" t="s">
        <v>73</v>
      </c>
      <c r="G44" s="3" t="s">
        <v>74</v>
      </c>
      <c r="H44" s="3" t="s">
        <v>75</v>
      </c>
    </row>
    <row r="45" spans="2:11" x14ac:dyDescent="0.25">
      <c r="B45" s="2" t="s">
        <v>92</v>
      </c>
      <c r="C45" s="2">
        <f>C41</f>
        <v>4</v>
      </c>
      <c r="D45" s="2">
        <f t="shared" ref="D45:H45" si="0">D41</f>
        <v>8</v>
      </c>
      <c r="E45" s="2">
        <f t="shared" si="0"/>
        <v>6</v>
      </c>
      <c r="F45" s="2">
        <f t="shared" si="0"/>
        <v>7</v>
      </c>
      <c r="G45" s="2">
        <f t="shared" si="0"/>
        <v>3</v>
      </c>
      <c r="H45" s="2">
        <f t="shared" si="0"/>
        <v>4</v>
      </c>
    </row>
    <row r="46" spans="2:11" x14ac:dyDescent="0.25">
      <c r="B46" s="2" t="s">
        <v>93</v>
      </c>
      <c r="C46" s="2">
        <f>SUM(C27:C38)</f>
        <v>4</v>
      </c>
      <c r="D46" s="2">
        <f t="shared" ref="D46:H46" si="1">SUM(D27:D38)</f>
        <v>8</v>
      </c>
      <c r="E46" s="2">
        <f t="shared" si="1"/>
        <v>6</v>
      </c>
      <c r="F46" s="2">
        <f t="shared" si="1"/>
        <v>7</v>
      </c>
      <c r="G46" s="2">
        <f t="shared" si="1"/>
        <v>3</v>
      </c>
      <c r="H46" s="2">
        <f t="shared" si="1"/>
        <v>4</v>
      </c>
    </row>
    <row r="48" spans="2:11" x14ac:dyDescent="0.25">
      <c r="B48" s="2" t="s">
        <v>57</v>
      </c>
      <c r="C48" s="2" t="s">
        <v>92</v>
      </c>
      <c r="D48" s="2" t="s">
        <v>93</v>
      </c>
    </row>
    <row r="49" spans="2:7" x14ac:dyDescent="0.25">
      <c r="B49" s="5" t="s">
        <v>1</v>
      </c>
      <c r="C49" s="2">
        <f>SUM(C27:H27)</f>
        <v>4</v>
      </c>
      <c r="D49" s="2">
        <f>K27</f>
        <v>4</v>
      </c>
    </row>
    <row r="50" spans="2:7" x14ac:dyDescent="0.25">
      <c r="B50" s="5" t="s">
        <v>17</v>
      </c>
      <c r="C50" s="2">
        <f t="shared" ref="C50:C60" si="2">SUM(C28:H28)</f>
        <v>1</v>
      </c>
      <c r="D50" s="2">
        <f t="shared" ref="D50:D60" si="3">K28</f>
        <v>1</v>
      </c>
    </row>
    <row r="51" spans="2:7" x14ac:dyDescent="0.25">
      <c r="B51" s="5" t="s">
        <v>9</v>
      </c>
      <c r="C51" s="2">
        <f t="shared" si="2"/>
        <v>3</v>
      </c>
      <c r="D51" s="2">
        <f t="shared" si="3"/>
        <v>3</v>
      </c>
      <c r="G51" s="5"/>
    </row>
    <row r="52" spans="2:7" x14ac:dyDescent="0.25">
      <c r="B52" s="5" t="s">
        <v>3</v>
      </c>
      <c r="C52" s="2">
        <f t="shared" si="2"/>
        <v>5</v>
      </c>
      <c r="D52" s="2">
        <f t="shared" si="3"/>
        <v>5</v>
      </c>
      <c r="G52" s="5"/>
    </row>
    <row r="53" spans="2:7" x14ac:dyDescent="0.25">
      <c r="B53" s="5" t="s">
        <v>15</v>
      </c>
      <c r="C53" s="2">
        <f t="shared" si="2"/>
        <v>1</v>
      </c>
      <c r="D53" s="2">
        <f t="shared" si="3"/>
        <v>1</v>
      </c>
      <c r="G53" s="5"/>
    </row>
    <row r="54" spans="2:7" x14ac:dyDescent="0.25">
      <c r="B54" s="5" t="s">
        <v>69</v>
      </c>
      <c r="C54" s="2">
        <f t="shared" si="2"/>
        <v>1</v>
      </c>
      <c r="D54" s="2">
        <f t="shared" si="3"/>
        <v>1</v>
      </c>
      <c r="G54" s="5"/>
    </row>
    <row r="55" spans="2:7" x14ac:dyDescent="0.25">
      <c r="B55" s="5" t="s">
        <v>2</v>
      </c>
      <c r="C55" s="2">
        <f t="shared" si="2"/>
        <v>1</v>
      </c>
      <c r="D55" s="2">
        <f t="shared" si="3"/>
        <v>1</v>
      </c>
      <c r="G55" s="5"/>
    </row>
    <row r="56" spans="2:7" x14ac:dyDescent="0.25">
      <c r="B56" s="5" t="s">
        <v>10</v>
      </c>
      <c r="C56" s="2">
        <f t="shared" si="2"/>
        <v>1</v>
      </c>
      <c r="D56" s="2">
        <f t="shared" si="3"/>
        <v>1</v>
      </c>
      <c r="G56" s="5"/>
    </row>
    <row r="57" spans="2:7" x14ac:dyDescent="0.25">
      <c r="B57" s="5" t="s">
        <v>16</v>
      </c>
      <c r="C57" s="2">
        <f t="shared" si="2"/>
        <v>2</v>
      </c>
      <c r="D57" s="2">
        <f t="shared" si="3"/>
        <v>2</v>
      </c>
      <c r="G57" s="5"/>
    </row>
    <row r="58" spans="2:7" x14ac:dyDescent="0.25">
      <c r="B58" s="5" t="s">
        <v>7</v>
      </c>
      <c r="C58" s="2">
        <f t="shared" si="2"/>
        <v>1</v>
      </c>
      <c r="D58" s="2">
        <f t="shared" si="3"/>
        <v>1</v>
      </c>
      <c r="G58" s="5"/>
    </row>
    <row r="59" spans="2:7" x14ac:dyDescent="0.25">
      <c r="B59" s="5" t="s">
        <v>19</v>
      </c>
      <c r="C59" s="2">
        <f t="shared" si="2"/>
        <v>5</v>
      </c>
      <c r="D59" s="2">
        <f t="shared" si="3"/>
        <v>5</v>
      </c>
      <c r="G59" s="5"/>
    </row>
    <row r="60" spans="2:7" x14ac:dyDescent="0.25">
      <c r="B60" s="5" t="s">
        <v>18</v>
      </c>
      <c r="C60" s="2">
        <f t="shared" si="2"/>
        <v>7</v>
      </c>
      <c r="D60" s="2">
        <f t="shared" si="3"/>
        <v>7</v>
      </c>
      <c r="G60" s="5"/>
    </row>
    <row r="61" spans="2:7" x14ac:dyDescent="0.25">
      <c r="G61" s="5"/>
    </row>
    <row r="62" spans="2:7" ht="13" x14ac:dyDescent="0.3">
      <c r="B62" s="1" t="s">
        <v>65</v>
      </c>
      <c r="G62" s="5"/>
    </row>
    <row r="63" spans="2:7" x14ac:dyDescent="0.25">
      <c r="B63" s="2" t="s">
        <v>94</v>
      </c>
      <c r="G63" s="5"/>
    </row>
    <row r="64" spans="2:7" x14ac:dyDescent="0.25">
      <c r="B64" s="2" t="s">
        <v>95</v>
      </c>
      <c r="G64" s="5"/>
    </row>
    <row r="65" spans="1:8" x14ac:dyDescent="0.25">
      <c r="G65" s="5"/>
    </row>
    <row r="66" spans="1:8" ht="13" x14ac:dyDescent="0.3">
      <c r="B66" s="1" t="s">
        <v>67</v>
      </c>
    </row>
    <row r="67" spans="1:8" x14ac:dyDescent="0.25">
      <c r="B67" s="2" t="s">
        <v>68</v>
      </c>
      <c r="C67" s="2">
        <f>SUMPRODUCT(C27:H38,C5:H16)</f>
        <v>22118.36</v>
      </c>
    </row>
    <row r="69" spans="1:8" x14ac:dyDescent="0.25">
      <c r="A69" s="29"/>
      <c r="B69" s="29"/>
      <c r="C69" s="29"/>
      <c r="D69" s="29"/>
      <c r="E69" s="29"/>
      <c r="F69" s="29"/>
      <c r="G69" s="29"/>
      <c r="H69" s="29"/>
    </row>
    <row r="70" spans="1:8" x14ac:dyDescent="0.25">
      <c r="A70" s="29"/>
      <c r="B70" s="29"/>
      <c r="C70" s="29"/>
      <c r="D70" s="29"/>
      <c r="E70" s="29"/>
      <c r="F70" s="29"/>
      <c r="G70" s="29"/>
      <c r="H70" s="29"/>
    </row>
    <row r="71" spans="1:8" x14ac:dyDescent="0.25">
      <c r="A71" s="29"/>
      <c r="B71" s="29"/>
      <c r="C71" s="29"/>
      <c r="D71" s="29"/>
      <c r="E71" s="29"/>
      <c r="F71" s="29"/>
      <c r="G71" s="29"/>
      <c r="H71" s="29"/>
    </row>
    <row r="72" spans="1:8" x14ac:dyDescent="0.25">
      <c r="A72" s="29"/>
      <c r="B72" s="29"/>
      <c r="C72" s="29"/>
      <c r="D72" s="29"/>
      <c r="E72" s="29"/>
      <c r="F72" s="29"/>
      <c r="G72" s="29"/>
      <c r="H72" s="29"/>
    </row>
    <row r="73" spans="1:8" x14ac:dyDescent="0.25">
      <c r="A73" s="29"/>
      <c r="B73" s="29"/>
      <c r="C73" s="29"/>
      <c r="D73" s="29"/>
      <c r="E73" s="29"/>
      <c r="F73" s="29"/>
      <c r="G73" s="29"/>
      <c r="H73" s="29"/>
    </row>
    <row r="74" spans="1:8" x14ac:dyDescent="0.25">
      <c r="A74" s="29"/>
      <c r="B74" s="29"/>
      <c r="C74" s="29"/>
      <c r="D74" s="29"/>
      <c r="E74" s="29"/>
      <c r="F74" s="29"/>
      <c r="G74" s="29"/>
      <c r="H74" s="29"/>
    </row>
    <row r="75" spans="1:8" x14ac:dyDescent="0.25">
      <c r="A75" s="29"/>
      <c r="B75" s="29"/>
      <c r="C75" s="29"/>
      <c r="D75" s="29"/>
      <c r="E75" s="29"/>
      <c r="F75" s="29"/>
      <c r="G75" s="29"/>
      <c r="H75" s="29"/>
    </row>
    <row r="76" spans="1:8" x14ac:dyDescent="0.25">
      <c r="A76" s="29"/>
      <c r="B76" s="29"/>
      <c r="C76" s="29"/>
      <c r="D76" s="29"/>
      <c r="E76" s="29"/>
      <c r="F76" s="29"/>
      <c r="G76" s="29"/>
      <c r="H76" s="29"/>
    </row>
    <row r="77" spans="1:8" x14ac:dyDescent="0.25">
      <c r="A77" s="29"/>
      <c r="B77" s="29"/>
      <c r="C77" s="29"/>
      <c r="D77" s="29"/>
      <c r="E77" s="29"/>
      <c r="F77" s="29"/>
      <c r="G77" s="29"/>
      <c r="H77" s="29"/>
    </row>
    <row r="78" spans="1:8" x14ac:dyDescent="0.25">
      <c r="A78" s="29"/>
      <c r="B78" s="29"/>
      <c r="C78" s="29"/>
      <c r="D78" s="29"/>
      <c r="E78" s="29"/>
      <c r="F78" s="29"/>
      <c r="G78" s="29"/>
      <c r="H78" s="2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E23F-0496-4158-8BC5-BBE68E1E8F1E}">
  <dimension ref="A1:Q25"/>
  <sheetViews>
    <sheetView tabSelected="1" topLeftCell="A11" workbookViewId="0">
      <selection activeCell="A22" sqref="A22:O22"/>
    </sheetView>
  </sheetViews>
  <sheetFormatPr defaultRowHeight="14.5" x14ac:dyDescent="0.35"/>
  <sheetData>
    <row r="1" spans="1:12" x14ac:dyDescent="0.35">
      <c r="A1" s="47" t="s">
        <v>96</v>
      </c>
      <c r="B1" s="47"/>
    </row>
    <row r="2" spans="1:12" x14ac:dyDescent="0.35">
      <c r="A2" t="s">
        <v>97</v>
      </c>
    </row>
    <row r="3" spans="1:12" x14ac:dyDescent="0.35">
      <c r="A3" s="48" t="s">
        <v>98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x14ac:dyDescent="0.35">
      <c r="A4" s="49" t="s">
        <v>99</v>
      </c>
      <c r="B4" s="49"/>
      <c r="C4" s="49"/>
      <c r="D4" s="49"/>
      <c r="E4" s="49"/>
    </row>
    <row r="6" spans="1:12" x14ac:dyDescent="0.35">
      <c r="A6" s="47" t="s">
        <v>100</v>
      </c>
      <c r="B6" s="48"/>
    </row>
    <row r="7" spans="1:12" x14ac:dyDescent="0.35">
      <c r="A7" t="str">
        <f>Analysis!C$26</f>
        <v>A</v>
      </c>
      <c r="B7" t="str">
        <f>Analysis!D$26</f>
        <v>B</v>
      </c>
      <c r="C7" t="str">
        <f>Analysis!E$26</f>
        <v>C</v>
      </c>
      <c r="D7" t="str">
        <f>Analysis!F$26</f>
        <v>D</v>
      </c>
      <c r="E7" t="str">
        <f>Analysis!G$26</f>
        <v>E</v>
      </c>
      <c r="F7" t="str">
        <f>Analysis!H$26</f>
        <v>F</v>
      </c>
    </row>
    <row r="8" spans="1:12" x14ac:dyDescent="0.35">
      <c r="A8">
        <f>SUMPRODUCT(Analysis!C27:C38*Analysis!C5:C16)</f>
        <v>1832.8000000000002</v>
      </c>
      <c r="B8">
        <f>SUMPRODUCT(Analysis!D27:D38*Analysis!D5:D16)</f>
        <v>6210.12</v>
      </c>
      <c r="C8">
        <f>SUMPRODUCT(Analysis!E27:E38*Analysis!E5:E16)</f>
        <v>3307.62</v>
      </c>
      <c r="D8">
        <f>SUMPRODUCT(Analysis!F27:F38*Analysis!F5:F16)</f>
        <v>8058.12</v>
      </c>
      <c r="E8">
        <f>SUMPRODUCT(Analysis!G27:G38*Analysis!G5:G16)</f>
        <v>1319.5900000000001</v>
      </c>
      <c r="F8">
        <f>SUMPRODUCT(Analysis!H27:H38*Analysis!H5:H16)</f>
        <v>1390.11</v>
      </c>
    </row>
    <row r="10" spans="1:12" x14ac:dyDescent="0.35">
      <c r="A10" s="47" t="s">
        <v>101</v>
      </c>
      <c r="B10" s="48"/>
    </row>
    <row r="11" spans="1:12" x14ac:dyDescent="0.35">
      <c r="A11" s="49" t="s">
        <v>102</v>
      </c>
      <c r="B11" s="49"/>
      <c r="C11" s="49"/>
      <c r="D11" s="49"/>
      <c r="E11" s="49"/>
      <c r="F11" s="49"/>
      <c r="G11" s="49"/>
      <c r="H11" s="49"/>
    </row>
    <row r="12" spans="1:12" x14ac:dyDescent="0.35">
      <c r="A12" s="50" t="s">
        <v>103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4" spans="1:12" x14ac:dyDescent="0.35">
      <c r="A14" s="47" t="s">
        <v>104</v>
      </c>
      <c r="B14" s="47"/>
    </row>
    <row r="15" spans="1:12" x14ac:dyDescent="0.35">
      <c r="A15" s="50" t="s">
        <v>105</v>
      </c>
      <c r="B15" s="50"/>
      <c r="C15" s="50"/>
      <c r="D15" s="50"/>
      <c r="E15" s="50"/>
      <c r="F15" s="50"/>
      <c r="G15" s="50"/>
      <c r="H15" s="50"/>
      <c r="I15" s="50"/>
    </row>
    <row r="16" spans="1:12" x14ac:dyDescent="0.35">
      <c r="A16" s="50" t="s">
        <v>106</v>
      </c>
      <c r="B16" s="50"/>
      <c r="C16" s="50"/>
      <c r="D16" s="50"/>
      <c r="E16" s="50"/>
      <c r="F16" s="50"/>
      <c r="G16" s="50"/>
    </row>
    <row r="17" spans="1:17" x14ac:dyDescent="0.35">
      <c r="A17" s="50" t="s">
        <v>107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9" spans="1:17" x14ac:dyDescent="0.35">
      <c r="A19" s="47" t="s">
        <v>108</v>
      </c>
      <c r="B19" s="48"/>
    </row>
    <row r="20" spans="1:17" x14ac:dyDescent="0.35">
      <c r="A20" s="50" t="s">
        <v>109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spans="1:17" x14ac:dyDescent="0.35">
      <c r="A21" s="50" t="s">
        <v>113</v>
      </c>
      <c r="B21" s="50"/>
      <c r="C21" s="50"/>
      <c r="D21" s="50"/>
      <c r="E21" s="50"/>
      <c r="F21" s="50"/>
    </row>
    <row r="22" spans="1:17" x14ac:dyDescent="0.35">
      <c r="A22" s="50" t="s">
        <v>112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17" x14ac:dyDescent="0.35">
      <c r="A23" s="50" t="s">
        <v>114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 spans="1:17" x14ac:dyDescent="0.35">
      <c r="A24" s="50" t="s">
        <v>110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7" x14ac:dyDescent="0.35">
      <c r="A25" s="50" t="s">
        <v>111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</row>
  </sheetData>
  <mergeCells count="18">
    <mergeCell ref="A20:O20"/>
    <mergeCell ref="A22:O22"/>
    <mergeCell ref="A23:Q23"/>
    <mergeCell ref="A24:N24"/>
    <mergeCell ref="A25:O25"/>
    <mergeCell ref="A21:F21"/>
    <mergeCell ref="A19:B19"/>
    <mergeCell ref="A1:B1"/>
    <mergeCell ref="A3:L3"/>
    <mergeCell ref="A4:E4"/>
    <mergeCell ref="A6:B6"/>
    <mergeCell ref="A10:B10"/>
    <mergeCell ref="A11:H11"/>
    <mergeCell ref="A12:K12"/>
    <mergeCell ref="A14:B14"/>
    <mergeCell ref="A15:I15"/>
    <mergeCell ref="A16:G16"/>
    <mergeCell ref="A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Rate</vt:lpstr>
      <vt:lpstr>Analysis</vt:lpstr>
      <vt:lpstr>Answers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sande</cp:lastModifiedBy>
  <dcterms:created xsi:type="dcterms:W3CDTF">2014-11-28T00:02:56Z</dcterms:created>
  <dcterms:modified xsi:type="dcterms:W3CDTF">2018-04-07T02:37:56Z</dcterms:modified>
</cp:coreProperties>
</file>