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Business plan\Joorney\"/>
    </mc:Choice>
  </mc:AlternateContent>
  <bookViews>
    <workbookView xWindow="0" yWindow="0" windowWidth="25200" windowHeight="11145" activeTab="6"/>
  </bookViews>
  <sheets>
    <sheet name="Personnel" sheetId="8" r:id="rId1"/>
    <sheet name="Sales Forecast" sheetId="2" r:id="rId2"/>
    <sheet name="Profit and Loss" sheetId="3" r:id="rId3"/>
    <sheet name="Balance Sheet" sheetId="4" r:id="rId4"/>
    <sheet name="Break-even" sheetId="9" r:id="rId5"/>
    <sheet name="Charts" sheetId="10" r:id="rId6"/>
    <sheet name="Feasibility" sheetId="11" r:id="rId7"/>
    <sheet name="Cost Benefit" sheetId="12" r:id="rId8"/>
  </sheets>
  <externalReferences>
    <externalReference r:id="rId9"/>
    <externalReference r:id="rId10"/>
    <externalReference r:id="rId11"/>
  </externalReferences>
  <definedNames>
    <definedName name="cone">'Cost Benefit'!$10:$10</definedName>
    <definedName name="ctwo">'Cost Benefit'!$7:$7</definedName>
    <definedName name="fone">Feasibility!$6:$6</definedName>
    <definedName name="ftwo">Feasibility!$8:$8</definedName>
    <definedName name="one">Personnel!$8:$8</definedName>
    <definedName name="three">Personnel!$25:$25</definedName>
    <definedName name="two">Personnel!$17:$17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10" l="1"/>
  <c r="V4" i="10"/>
  <c r="W4" i="10"/>
  <c r="X4" i="10"/>
  <c r="T4" i="10"/>
  <c r="C23" i="8"/>
  <c r="D23" i="8" s="1"/>
  <c r="E23" i="8" s="1"/>
  <c r="F23" i="8" s="1"/>
  <c r="B23" i="8"/>
  <c r="A23" i="8"/>
  <c r="F15" i="8"/>
  <c r="E15" i="8"/>
  <c r="D15" i="8"/>
  <c r="C15" i="8"/>
  <c r="B15" i="8"/>
  <c r="A15" i="8"/>
  <c r="C6" i="8"/>
  <c r="D6" i="8" s="1"/>
  <c r="E6" i="8" s="1"/>
  <c r="F6" i="8" s="1"/>
  <c r="F10" i="12"/>
  <c r="F12" i="12" s="1"/>
  <c r="E10" i="12"/>
  <c r="E12" i="12" s="1"/>
  <c r="D10" i="12"/>
  <c r="D12" i="12" s="1"/>
  <c r="C10" i="12"/>
  <c r="C12" i="12" s="1"/>
  <c r="B10" i="12"/>
  <c r="B12" i="12" s="1"/>
  <c r="F5" i="12"/>
  <c r="E5" i="12"/>
  <c r="D5" i="12"/>
  <c r="C5" i="12"/>
  <c r="B5" i="12"/>
  <c r="F3" i="12"/>
  <c r="E3" i="12"/>
  <c r="D3" i="12"/>
  <c r="C3" i="12"/>
  <c r="B3" i="12"/>
  <c r="F2" i="12"/>
  <c r="E2" i="12"/>
  <c r="D2" i="12"/>
  <c r="C2" i="12"/>
  <c r="B2" i="12"/>
  <c r="F9" i="11"/>
  <c r="D9" i="11"/>
  <c r="B9" i="11"/>
  <c r="E8" i="11"/>
  <c r="C8" i="11"/>
  <c r="F8" i="11"/>
  <c r="D8" i="11"/>
  <c r="B8" i="11"/>
  <c r="E9" i="11"/>
  <c r="C9" i="11"/>
  <c r="F11" i="9"/>
  <c r="E10" i="9"/>
  <c r="F9" i="9"/>
  <c r="E8" i="9"/>
  <c r="F7" i="9"/>
  <c r="F6" i="9"/>
  <c r="F10" i="9"/>
  <c r="F5" i="9"/>
  <c r="E11" i="9"/>
  <c r="F4" i="9"/>
  <c r="E4" i="9"/>
  <c r="F3" i="9"/>
  <c r="E3" i="9"/>
  <c r="B3" i="9"/>
  <c r="F2" i="9"/>
  <c r="E2" i="9"/>
  <c r="B2" i="9"/>
  <c r="D10" i="9" s="1"/>
  <c r="C13" i="12" l="1"/>
  <c r="C11" i="12"/>
  <c r="C6" i="12"/>
  <c r="E13" i="12"/>
  <c r="E11" i="12"/>
  <c r="E6" i="12"/>
  <c r="B13" i="12"/>
  <c r="B11" i="12"/>
  <c r="B6" i="12"/>
  <c r="D13" i="12"/>
  <c r="D11" i="12"/>
  <c r="D6" i="12"/>
  <c r="F13" i="12"/>
  <c r="F11" i="12"/>
  <c r="F6" i="12"/>
  <c r="H10" i="9"/>
  <c r="I10" i="9"/>
  <c r="D4" i="9"/>
  <c r="D5" i="9"/>
  <c r="D6" i="9"/>
  <c r="D7" i="9"/>
  <c r="D9" i="9"/>
  <c r="D11" i="9"/>
  <c r="D2" i="9"/>
  <c r="D3" i="9"/>
  <c r="E5" i="9"/>
  <c r="E6" i="9"/>
  <c r="E7" i="9"/>
  <c r="D8" i="9"/>
  <c r="F8" i="9"/>
  <c r="E9" i="9"/>
  <c r="H3" i="9" l="1"/>
  <c r="I3" i="9"/>
  <c r="I11" i="9"/>
  <c r="H11" i="9"/>
  <c r="I7" i="9"/>
  <c r="H7" i="9"/>
  <c r="I5" i="9"/>
  <c r="H5" i="9"/>
  <c r="H8" i="9"/>
  <c r="I8" i="9"/>
  <c r="G11" i="9"/>
  <c r="J11" i="9" s="1"/>
  <c r="G9" i="9"/>
  <c r="G7" i="9"/>
  <c r="J7" i="9" s="1"/>
  <c r="G6" i="9"/>
  <c r="G5" i="9"/>
  <c r="J5" i="9" s="1"/>
  <c r="G4" i="9"/>
  <c r="G10" i="9"/>
  <c r="J10" i="9" s="1"/>
  <c r="G8" i="9"/>
  <c r="J8" i="9" s="1"/>
  <c r="G3" i="9"/>
  <c r="G2" i="9"/>
  <c r="H2" i="9"/>
  <c r="I2" i="9"/>
  <c r="I9" i="9"/>
  <c r="H9" i="9"/>
  <c r="I6" i="9"/>
  <c r="H6" i="9"/>
  <c r="I4" i="9"/>
  <c r="H4" i="9"/>
  <c r="J4" i="9" l="1"/>
  <c r="J6" i="9"/>
  <c r="J9" i="9"/>
  <c r="J2" i="9"/>
  <c r="J3" i="9"/>
  <c r="A25" i="8" l="1"/>
  <c r="A24" i="8"/>
  <c r="A22" i="8"/>
  <c r="A21" i="8"/>
  <c r="A20" i="8"/>
  <c r="A19" i="8"/>
  <c r="B16" i="8"/>
  <c r="B24" i="8" s="1"/>
  <c r="A16" i="8"/>
  <c r="B14" i="8"/>
  <c r="B22" i="8" s="1"/>
  <c r="A14" i="8"/>
  <c r="B13" i="8"/>
  <c r="B21" i="8" s="1"/>
  <c r="A13" i="8"/>
  <c r="B12" i="8"/>
  <c r="B20" i="8" s="1"/>
  <c r="A12" i="8"/>
  <c r="B11" i="8"/>
  <c r="B19" i="8" s="1"/>
  <c r="A11" i="8"/>
  <c r="B8" i="8"/>
  <c r="B25" i="8" s="1"/>
  <c r="C7" i="8"/>
  <c r="C16" i="8" s="1"/>
  <c r="C5" i="8"/>
  <c r="C14" i="8" s="1"/>
  <c r="C4" i="8"/>
  <c r="C13" i="8" s="1"/>
  <c r="C3" i="8"/>
  <c r="C2" i="8"/>
  <c r="C20" i="8" l="1"/>
  <c r="C21" i="8"/>
  <c r="C22" i="8"/>
  <c r="C24" i="8"/>
  <c r="B26" i="8"/>
  <c r="C19" i="8"/>
  <c r="C11" i="8"/>
  <c r="C8" i="8"/>
  <c r="C25" i="8" s="1"/>
  <c r="D2" i="8"/>
  <c r="C12" i="8"/>
  <c r="D3" i="8"/>
  <c r="D4" i="8"/>
  <c r="D21" i="8" s="1"/>
  <c r="D5" i="8"/>
  <c r="D7" i="8"/>
  <c r="D24" i="8" l="1"/>
  <c r="D14" i="8"/>
  <c r="E5" i="8"/>
  <c r="D12" i="8"/>
  <c r="E3" i="8"/>
  <c r="D11" i="8"/>
  <c r="D8" i="8"/>
  <c r="D25" i="8" s="1"/>
  <c r="E2" i="8"/>
  <c r="C26" i="8"/>
  <c r="D19" i="8"/>
  <c r="D16" i="8"/>
  <c r="E7" i="8"/>
  <c r="D13" i="8"/>
  <c r="E4" i="8"/>
  <c r="D22" i="8"/>
  <c r="D20" i="8"/>
  <c r="E24" i="8" l="1"/>
  <c r="E20" i="8"/>
  <c r="E12" i="8"/>
  <c r="F3" i="8"/>
  <c r="F12" i="8" s="1"/>
  <c r="E14" i="8"/>
  <c r="F5" i="8"/>
  <c r="F14" i="8" s="1"/>
  <c r="E22" i="8"/>
  <c r="E13" i="8"/>
  <c r="F4" i="8"/>
  <c r="F13" i="8" s="1"/>
  <c r="E16" i="8"/>
  <c r="F7" i="8"/>
  <c r="F16" i="8" s="1"/>
  <c r="D26" i="8"/>
  <c r="E19" i="8"/>
  <c r="E21" i="8"/>
  <c r="E11" i="8"/>
  <c r="E8" i="8"/>
  <c r="E25" i="8" s="1"/>
  <c r="F2" i="8"/>
  <c r="F22" i="8" l="1"/>
  <c r="F11" i="8"/>
  <c r="F8" i="8"/>
  <c r="F25" i="8" s="1"/>
  <c r="E26" i="8"/>
  <c r="F19" i="8"/>
  <c r="F21" i="8"/>
  <c r="F24" i="8"/>
  <c r="F20" i="8"/>
  <c r="F26" i="8" l="1"/>
</calcChain>
</file>

<file path=xl/sharedStrings.xml><?xml version="1.0" encoding="utf-8"?>
<sst xmlns="http://schemas.openxmlformats.org/spreadsheetml/2006/main" count="159" uniqueCount="91">
  <si>
    <t>Number of Employees per Position</t>
  </si>
  <si>
    <t xml:space="preserve"> Year 1</t>
  </si>
  <si>
    <t xml:space="preserve"> Year 2</t>
  </si>
  <si>
    <t xml:space="preserve"> Year 3</t>
  </si>
  <si>
    <t xml:space="preserve"> Year 4</t>
  </si>
  <si>
    <t xml:space="preserve"> Year 5</t>
  </si>
  <si>
    <t>Total Employees</t>
  </si>
  <si>
    <t>Designated Salary per Position</t>
  </si>
  <si>
    <t>Starting salaries</t>
  </si>
  <si>
    <t>Increase</t>
  </si>
  <si>
    <t>Personnel Plan</t>
  </si>
  <si>
    <t>Total Payroll Expenses</t>
  </si>
  <si>
    <t>Insurance</t>
  </si>
  <si>
    <t>Total Operating Expenses</t>
  </si>
  <si>
    <t>Utilities</t>
  </si>
  <si>
    <t>Operating Expenses</t>
  </si>
  <si>
    <t>Maintenance Expenses</t>
  </si>
  <si>
    <t>Payroll Taxes</t>
  </si>
  <si>
    <t>EBITDA</t>
  </si>
  <si>
    <t>Marketing</t>
  </si>
  <si>
    <t>Depreciation</t>
  </si>
  <si>
    <t>Other</t>
  </si>
  <si>
    <t>Rent</t>
  </si>
  <si>
    <t>Sales</t>
  </si>
  <si>
    <t>Direct Cost of Sales</t>
  </si>
  <si>
    <t>Total Cost of Sales</t>
  </si>
  <si>
    <t>Gross Margin</t>
  </si>
  <si>
    <t>Gross Margin %</t>
  </si>
  <si>
    <t>Payroll</t>
  </si>
  <si>
    <t>Profit Before Interest and Taxes</t>
  </si>
  <si>
    <t>Net Profit</t>
  </si>
  <si>
    <t>Net Profit/Sales</t>
  </si>
  <si>
    <t>Drugi Artikal</t>
  </si>
  <si>
    <t>Treci Artikal</t>
  </si>
  <si>
    <t>Prvi Artikal</t>
  </si>
  <si>
    <t>Sales Forecast</t>
  </si>
  <si>
    <t>Total Sales</t>
  </si>
  <si>
    <t>Subtotal Direct Cost of Sales</t>
  </si>
  <si>
    <t>Net Worth</t>
  </si>
  <si>
    <t>Total Assets</t>
  </si>
  <si>
    <t>Total Long-term Assets</t>
  </si>
  <si>
    <t>Accumulated Depreciation</t>
  </si>
  <si>
    <t>Long-term Assets</t>
  </si>
  <si>
    <t>Total Capital</t>
  </si>
  <si>
    <t>Liabilities and Capital</t>
  </si>
  <si>
    <t>Total Current Assets</t>
  </si>
  <si>
    <t>Assets</t>
  </si>
  <si>
    <t>Cash</t>
  </si>
  <si>
    <t>Current Assets</t>
  </si>
  <si>
    <t>Paid-in Capital</t>
  </si>
  <si>
    <t>Retained Earnings</t>
  </si>
  <si>
    <t>Earnings</t>
  </si>
  <si>
    <t>Profit and Loss</t>
  </si>
  <si>
    <t>Average Per-Unit Revenue</t>
  </si>
  <si>
    <t>Monthly Revenue Break-even</t>
  </si>
  <si>
    <t>Average Per-Unit Variable Cost</t>
  </si>
  <si>
    <t>Average Percent Variable Cost</t>
  </si>
  <si>
    <t>Monthly Units Break-even</t>
  </si>
  <si>
    <t>Estimated Monthly Fixed Cost</t>
  </si>
  <si>
    <t>Break-even Analysis</t>
  </si>
  <si>
    <t>Assumptions:</t>
  </si>
  <si>
    <t>Balance Sheet</t>
  </si>
  <si>
    <t>Units</t>
  </si>
  <si>
    <t>APUR</t>
  </si>
  <si>
    <t>APUVC</t>
  </si>
  <si>
    <t>Fixed Costs</t>
  </si>
  <si>
    <t>Revenue</t>
  </si>
  <si>
    <t>Variable Costs</t>
  </si>
  <si>
    <t>Total Costs</t>
  </si>
  <si>
    <t>Period</t>
  </si>
  <si>
    <t>Year 1</t>
  </si>
  <si>
    <t>Year 2</t>
  </si>
  <si>
    <t>Year 3</t>
  </si>
  <si>
    <t>Year 4</t>
  </si>
  <si>
    <t>Year 5</t>
  </si>
  <si>
    <t>Sales Personnel and Marketing Expenses</t>
  </si>
  <si>
    <t>Marketing Expenses</t>
  </si>
  <si>
    <t>Total Marketing and Sales Expenses</t>
  </si>
  <si>
    <t>Total Marketing and Sales Expenses as % of Sales</t>
  </si>
  <si>
    <t>Cost Benefit Analysis</t>
  </si>
  <si>
    <t>Expenses</t>
  </si>
  <si>
    <t>Direct Cost</t>
  </si>
  <si>
    <t>% Direct Cost/Total Expenses</t>
  </si>
  <si>
    <t>Indirect Cost</t>
  </si>
  <si>
    <t>Subtotal Indirect Cost</t>
  </si>
  <si>
    <t xml:space="preserve">% Indirect Cost/Total Expenses </t>
  </si>
  <si>
    <t>Total Expenses</t>
  </si>
  <si>
    <t>Net Profit/Total Expenses</t>
  </si>
  <si>
    <t>Net Income Taxes</t>
  </si>
  <si>
    <t>Total Taxes</t>
  </si>
  <si>
    <t xml:space="preserve"> Taxes Incurred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</si>
</sst>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[$$-540A]#,##0"/>
    <numFmt numFmtId="166" formatCode="0.00%_)"/>
    <numFmt numFmtId="169" formatCode="&quot;$&quot;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9"/>
      <color rgb="FFFFFFFF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0"/>
      <name val="Arial"/>
      <family val="2"/>
    </font>
    <font>
      <b/>
      <sz val="9"/>
      <color rgb="FF000000"/>
      <name val="Calibri"/>
      <family val="2"/>
      <scheme val="minor"/>
    </font>
    <font>
      <b/>
      <sz val="9"/>
      <color indexed="9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148">
    <xf numFmtId="0" fontId="0" fillId="0" borderId="0" xfId="0"/>
    <xf numFmtId="49" fontId="2" fillId="2" borderId="1" xfId="1" applyNumberFormat="1" applyFont="1" applyFill="1" applyBorder="1" applyAlignment="1">
      <alignment horizontal="center" vertical="center"/>
    </xf>
    <xf numFmtId="49" fontId="2" fillId="2" borderId="2" xfId="1" applyNumberFormat="1" applyFont="1" applyFill="1" applyBorder="1" applyAlignment="1">
      <alignment horizontal="center" vertical="center"/>
    </xf>
    <xf numFmtId="0" fontId="3" fillId="0" borderId="0" xfId="1" applyFont="1" applyProtection="1"/>
    <xf numFmtId="49" fontId="4" fillId="0" borderId="1" xfId="1" applyNumberFormat="1" applyFont="1" applyBorder="1" applyAlignment="1">
      <alignment horizontal="center" vertical="center"/>
    </xf>
    <xf numFmtId="3" fontId="4" fillId="0" borderId="1" xfId="1" applyNumberFormat="1" applyFont="1" applyBorder="1" applyAlignment="1">
      <alignment horizontal="center" vertical="center"/>
    </xf>
    <xf numFmtId="3" fontId="4" fillId="0" borderId="2" xfId="1" applyNumberFormat="1" applyFont="1" applyBorder="1" applyAlignment="1">
      <alignment horizontal="center" vertical="center"/>
    </xf>
    <xf numFmtId="49" fontId="5" fillId="3" borderId="3" xfId="1" applyNumberFormat="1" applyFont="1" applyFill="1" applyBorder="1" applyAlignment="1">
      <alignment horizontal="center" vertical="center"/>
    </xf>
    <xf numFmtId="3" fontId="5" fillId="3" borderId="3" xfId="1" applyNumberFormat="1" applyFont="1" applyFill="1" applyBorder="1" applyAlignment="1">
      <alignment horizontal="center" vertical="center"/>
    </xf>
    <xf numFmtId="3" fontId="5" fillId="3" borderId="4" xfId="1" applyNumberFormat="1" applyFont="1" applyFill="1" applyBorder="1" applyAlignment="1">
      <alignment horizontal="center" vertical="center"/>
    </xf>
    <xf numFmtId="1" fontId="3" fillId="0" borderId="0" xfId="1" applyNumberFormat="1" applyFont="1" applyFill="1" applyAlignment="1" applyProtection="1">
      <alignment horizontal="right" vertical="center"/>
    </xf>
    <xf numFmtId="0" fontId="3" fillId="0" borderId="0" xfId="1" applyFont="1" applyAlignment="1" applyProtection="1">
      <alignment horizontal="center" vertical="center"/>
    </xf>
    <xf numFmtId="49" fontId="2" fillId="2" borderId="4" xfId="1" applyNumberFormat="1" applyFont="1" applyFill="1" applyBorder="1" applyAlignment="1">
      <alignment horizontal="center" vertical="center"/>
    </xf>
    <xf numFmtId="164" fontId="6" fillId="4" borderId="0" xfId="1" applyNumberFormat="1" applyFont="1" applyFill="1" applyAlignment="1" applyProtection="1">
      <alignment horizontal="right" vertical="center"/>
    </xf>
    <xf numFmtId="49" fontId="6" fillId="4" borderId="0" xfId="1" applyNumberFormat="1" applyFont="1" applyFill="1" applyAlignment="1" applyProtection="1">
      <alignment horizontal="right" vertical="center"/>
    </xf>
    <xf numFmtId="49" fontId="7" fillId="0" borderId="0" xfId="1" applyNumberFormat="1" applyFont="1" applyFill="1" applyAlignment="1" applyProtection="1"/>
    <xf numFmtId="49" fontId="3" fillId="0" borderId="4" xfId="1" applyNumberFormat="1" applyFont="1" applyBorder="1" applyAlignment="1">
      <alignment horizontal="center" vertical="center"/>
    </xf>
    <xf numFmtId="165" fontId="3" fillId="0" borderId="4" xfId="1" applyNumberFormat="1" applyFont="1" applyBorder="1" applyAlignment="1">
      <alignment horizontal="center" vertical="center"/>
    </xf>
    <xf numFmtId="164" fontId="5" fillId="4" borderId="0" xfId="1" applyNumberFormat="1" applyFont="1" applyFill="1" applyAlignment="1" applyProtection="1">
      <alignment horizontal="right" vertical="center"/>
    </xf>
    <xf numFmtId="9" fontId="5" fillId="4" borderId="0" xfId="1" applyNumberFormat="1" applyFont="1" applyFill="1" applyAlignment="1" applyProtection="1">
      <alignment horizontal="right" vertical="center"/>
    </xf>
    <xf numFmtId="0" fontId="8" fillId="0" borderId="0" xfId="1" applyFont="1" applyProtection="1"/>
    <xf numFmtId="49" fontId="3" fillId="0" borderId="1" xfId="1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5" fontId="3" fillId="0" borderId="2" xfId="1" applyNumberFormat="1" applyFont="1" applyBorder="1" applyAlignment="1">
      <alignment horizontal="center" vertical="center"/>
    </xf>
    <xf numFmtId="1" fontId="3" fillId="0" borderId="0" xfId="1" applyNumberFormat="1" applyFont="1" applyProtection="1"/>
    <xf numFmtId="49" fontId="5" fillId="0" borderId="1" xfId="1" applyNumberFormat="1" applyFont="1" applyBorder="1" applyAlignment="1">
      <alignment horizontal="center" vertical="center"/>
    </xf>
    <xf numFmtId="3" fontId="5" fillId="0" borderId="1" xfId="1" applyNumberFormat="1" applyFont="1" applyBorder="1" applyAlignment="1">
      <alignment horizontal="center" vertical="center"/>
    </xf>
    <xf numFmtId="3" fontId="5" fillId="0" borderId="2" xfId="1" applyNumberFormat="1" applyFont="1" applyBorder="1" applyAlignment="1">
      <alignment horizontal="center" vertical="center"/>
    </xf>
    <xf numFmtId="49" fontId="5" fillId="5" borderId="3" xfId="1" applyNumberFormat="1" applyFont="1" applyFill="1" applyBorder="1" applyAlignment="1">
      <alignment horizontal="center" vertical="center"/>
    </xf>
    <xf numFmtId="165" fontId="3" fillId="5" borderId="3" xfId="1" applyNumberFormat="1" applyFont="1" applyFill="1" applyBorder="1" applyAlignment="1">
      <alignment horizontal="center" vertical="center"/>
    </xf>
    <xf numFmtId="165" fontId="3" fillId="5" borderId="4" xfId="1" applyNumberFormat="1" applyFont="1" applyFill="1" applyBorder="1" applyAlignment="1">
      <alignment horizontal="center" vertical="center"/>
    </xf>
    <xf numFmtId="0" fontId="10" fillId="7" borderId="4" xfId="3" applyNumberFormat="1" applyFont="1" applyFill="1" applyBorder="1" applyAlignment="1">
      <alignment horizontal="center" vertical="center"/>
    </xf>
    <xf numFmtId="1" fontId="4" fillId="7" borderId="4" xfId="3" applyNumberFormat="1" applyFont="1" applyFill="1" applyBorder="1" applyAlignment="1">
      <alignment horizontal="center" vertical="center"/>
    </xf>
    <xf numFmtId="0" fontId="4" fillId="0" borderId="4" xfId="3" applyNumberFormat="1" applyFont="1" applyBorder="1" applyAlignment="1" applyProtection="1">
      <alignment horizontal="center" vertical="center"/>
      <protection locked="0"/>
    </xf>
    <xf numFmtId="6" fontId="4" fillId="0" borderId="4" xfId="3" applyNumberFormat="1" applyFont="1" applyBorder="1" applyAlignment="1" applyProtection="1">
      <alignment horizontal="center" vertical="center"/>
    </xf>
    <xf numFmtId="6" fontId="4" fillId="0" borderId="4" xfId="3" applyNumberFormat="1" applyFont="1" applyFill="1" applyBorder="1" applyAlignment="1" applyProtection="1">
      <alignment horizontal="center" vertical="center"/>
      <protection locked="0"/>
    </xf>
    <xf numFmtId="0" fontId="10" fillId="0" borderId="4" xfId="3" applyNumberFormat="1" applyFont="1" applyFill="1" applyBorder="1" applyAlignment="1">
      <alignment horizontal="center" vertical="center"/>
    </xf>
    <xf numFmtId="6" fontId="4" fillId="0" borderId="4" xfId="3" applyNumberFormat="1" applyFont="1" applyFill="1" applyBorder="1" applyAlignment="1">
      <alignment horizontal="center" vertical="center"/>
    </xf>
    <xf numFmtId="0" fontId="2" fillId="6" borderId="4" xfId="3" applyNumberFormat="1" applyFont="1" applyFill="1" applyBorder="1" applyAlignment="1">
      <alignment horizontal="center" vertical="center"/>
    </xf>
    <xf numFmtId="1" fontId="2" fillId="6" borderId="4" xfId="3" applyNumberFormat="1" applyFont="1" applyFill="1" applyBorder="1" applyAlignment="1">
      <alignment horizontal="center" vertical="center"/>
    </xf>
    <xf numFmtId="1" fontId="4" fillId="7" borderId="3" xfId="3" applyNumberFormat="1" applyFont="1" applyFill="1" applyBorder="1" applyAlignment="1">
      <alignment horizontal="center" vertical="center"/>
    </xf>
    <xf numFmtId="1" fontId="4" fillId="7" borderId="5" xfId="3" applyNumberFormat="1" applyFont="1" applyFill="1" applyBorder="1" applyAlignment="1">
      <alignment horizontal="center" vertical="center"/>
    </xf>
    <xf numFmtId="1" fontId="4" fillId="7" borderId="6" xfId="3" applyNumberFormat="1" applyFont="1" applyFill="1" applyBorder="1" applyAlignment="1">
      <alignment horizontal="center" vertical="center"/>
    </xf>
    <xf numFmtId="0" fontId="10" fillId="7" borderId="4" xfId="2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6" fontId="4" fillId="0" borderId="4" xfId="2" applyNumberFormat="1" applyFont="1" applyFill="1" applyBorder="1" applyAlignment="1">
      <alignment horizontal="center" vertical="center"/>
    </xf>
    <xf numFmtId="166" fontId="4" fillId="0" borderId="4" xfId="2" applyNumberFormat="1" applyFont="1" applyBorder="1" applyAlignment="1">
      <alignment horizontal="center" vertical="center"/>
    </xf>
    <xf numFmtId="5" fontId="4" fillId="7" borderId="4" xfId="2" applyNumberFormat="1" applyFont="1" applyFill="1" applyBorder="1" applyAlignment="1">
      <alignment horizontal="center" vertical="center"/>
    </xf>
    <xf numFmtId="0" fontId="4" fillId="0" borderId="4" xfId="2" applyNumberFormat="1" applyFont="1" applyFill="1" applyBorder="1" applyAlignment="1" applyProtection="1">
      <alignment horizontal="center" vertical="center"/>
      <protection locked="0"/>
    </xf>
    <xf numFmtId="0" fontId="4" fillId="0" borderId="4" xfId="2" applyFont="1" applyFill="1" applyBorder="1" applyAlignment="1" applyProtection="1">
      <alignment horizontal="center" vertical="center"/>
    </xf>
    <xf numFmtId="6" fontId="10" fillId="7" borderId="4" xfId="2" applyNumberFormat="1" applyFont="1" applyFill="1" applyBorder="1" applyAlignment="1">
      <alignment horizontal="center" vertical="center"/>
    </xf>
    <xf numFmtId="166" fontId="4" fillId="0" borderId="4" xfId="2" applyNumberFormat="1" applyFont="1" applyFill="1" applyBorder="1" applyAlignment="1">
      <alignment horizontal="center" vertical="center"/>
    </xf>
    <xf numFmtId="0" fontId="2" fillId="6" borderId="4" xfId="2" applyNumberFormat="1" applyFont="1" applyFill="1" applyBorder="1" applyAlignment="1">
      <alignment horizontal="center" vertical="center"/>
    </xf>
    <xf numFmtId="1" fontId="2" fillId="6" borderId="4" xfId="2" applyNumberFormat="1" applyFont="1" applyFill="1" applyBorder="1" applyAlignment="1">
      <alignment horizontal="center" vertical="center"/>
    </xf>
    <xf numFmtId="5" fontId="4" fillId="7" borderId="3" xfId="2" applyNumberFormat="1" applyFont="1" applyFill="1" applyBorder="1" applyAlignment="1">
      <alignment horizontal="center" vertical="center"/>
    </xf>
    <xf numFmtId="0" fontId="10" fillId="7" borderId="4" xfId="4" applyFont="1" applyFill="1" applyBorder="1" applyAlignment="1">
      <alignment horizontal="center" vertical="center"/>
    </xf>
    <xf numFmtId="0" fontId="10" fillId="0" borderId="4" xfId="4" applyFont="1" applyFill="1" applyBorder="1" applyAlignment="1">
      <alignment horizontal="center" vertical="center"/>
    </xf>
    <xf numFmtId="0" fontId="4" fillId="0" borderId="4" xfId="4" applyFont="1" applyBorder="1" applyAlignment="1">
      <alignment horizontal="center" vertical="center"/>
    </xf>
    <xf numFmtId="0" fontId="10" fillId="0" borderId="4" xfId="4" applyFont="1" applyBorder="1" applyAlignment="1">
      <alignment horizontal="center" vertical="center"/>
    </xf>
    <xf numFmtId="1" fontId="4" fillId="7" borderId="4" xfId="4" applyNumberFormat="1" applyFont="1" applyFill="1" applyBorder="1" applyAlignment="1">
      <alignment horizontal="center" vertical="center"/>
    </xf>
    <xf numFmtId="0" fontId="2" fillId="6" borderId="4" xfId="4" applyFont="1" applyFill="1" applyBorder="1" applyAlignment="1">
      <alignment horizontal="center" vertical="center"/>
    </xf>
    <xf numFmtId="1" fontId="2" fillId="6" borderId="4" xfId="4" applyNumberFormat="1" applyFont="1" applyFill="1" applyBorder="1" applyAlignment="1">
      <alignment horizontal="center" vertical="center"/>
    </xf>
    <xf numFmtId="1" fontId="10" fillId="7" borderId="3" xfId="4" applyNumberFormat="1" applyFont="1" applyFill="1" applyBorder="1" applyAlignment="1">
      <alignment horizontal="center" vertical="center"/>
    </xf>
    <xf numFmtId="1" fontId="10" fillId="7" borderId="5" xfId="4" applyNumberFormat="1" applyFont="1" applyFill="1" applyBorder="1" applyAlignment="1">
      <alignment horizontal="center" vertical="center"/>
    </xf>
    <xf numFmtId="1" fontId="10" fillId="7" borderId="6" xfId="4" applyNumberFormat="1" applyFont="1" applyFill="1" applyBorder="1" applyAlignment="1">
      <alignment horizontal="center" vertical="center"/>
    </xf>
    <xf numFmtId="1" fontId="4" fillId="0" borderId="3" xfId="4" applyNumberFormat="1" applyFont="1" applyFill="1" applyBorder="1" applyAlignment="1">
      <alignment horizontal="center" vertical="center"/>
    </xf>
    <xf numFmtId="1" fontId="4" fillId="0" borderId="5" xfId="4" applyNumberFormat="1" applyFont="1" applyFill="1" applyBorder="1" applyAlignment="1">
      <alignment horizontal="center" vertical="center"/>
    </xf>
    <xf numFmtId="1" fontId="4" fillId="0" borderId="6" xfId="4" applyNumberFormat="1" applyFont="1" applyFill="1" applyBorder="1" applyAlignment="1">
      <alignment horizontal="center" vertical="center"/>
    </xf>
    <xf numFmtId="5" fontId="4" fillId="0" borderId="4" xfId="4" applyNumberFormat="1" applyFont="1" applyBorder="1" applyAlignment="1">
      <alignment horizontal="center" vertical="center"/>
    </xf>
    <xf numFmtId="5" fontId="4" fillId="0" borderId="4" xfId="4" applyNumberFormat="1" applyFont="1" applyFill="1" applyBorder="1" applyAlignment="1">
      <alignment horizontal="center" vertical="center"/>
    </xf>
    <xf numFmtId="5" fontId="4" fillId="0" borderId="4" xfId="4" applyNumberFormat="1" applyFont="1" applyBorder="1" applyAlignment="1" applyProtection="1">
      <alignment horizontal="center" vertical="center"/>
    </xf>
    <xf numFmtId="5" fontId="4" fillId="7" borderId="4" xfId="4" applyNumberFormat="1" applyFont="1" applyFill="1" applyBorder="1" applyAlignment="1">
      <alignment horizontal="center" vertical="center"/>
    </xf>
    <xf numFmtId="5" fontId="4" fillId="0" borderId="4" xfId="2" applyNumberFormat="1" applyFont="1" applyBorder="1" applyAlignment="1">
      <alignment horizontal="center" vertical="center"/>
    </xf>
    <xf numFmtId="5" fontId="4" fillId="0" borderId="4" xfId="2" applyNumberFormat="1" applyFont="1" applyFill="1" applyBorder="1" applyAlignment="1">
      <alignment horizontal="center" vertical="center"/>
    </xf>
    <xf numFmtId="5" fontId="4" fillId="0" borderId="4" xfId="2" applyNumberFormat="1" applyFont="1" applyFill="1" applyBorder="1" applyAlignment="1" applyProtection="1">
      <alignment horizontal="center" vertical="center"/>
      <protection locked="0"/>
    </xf>
    <xf numFmtId="0" fontId="4" fillId="7" borderId="5" xfId="2" applyNumberFormat="1" applyFont="1" applyFill="1" applyBorder="1" applyAlignment="1">
      <alignment horizontal="center" vertical="center"/>
    </xf>
    <xf numFmtId="0" fontId="4" fillId="7" borderId="6" xfId="2" applyNumberFormat="1" applyFont="1" applyFill="1" applyBorder="1" applyAlignment="1">
      <alignment horizontal="center" vertical="center"/>
    </xf>
    <xf numFmtId="49" fontId="11" fillId="6" borderId="4" xfId="5" applyNumberFormat="1" applyFont="1" applyFill="1" applyBorder="1" applyAlignment="1" applyProtection="1">
      <alignment horizontal="center" vertical="center"/>
    </xf>
    <xf numFmtId="0" fontId="12" fillId="8" borderId="1" xfId="1" applyFont="1" applyFill="1" applyBorder="1" applyAlignment="1" applyProtection="1">
      <alignment horizontal="center" vertical="center"/>
    </xf>
    <xf numFmtId="0" fontId="12" fillId="9" borderId="1" xfId="1" applyFont="1" applyFill="1" applyBorder="1" applyAlignment="1" applyProtection="1">
      <alignment horizontal="center" vertical="center"/>
    </xf>
    <xf numFmtId="0" fontId="12" fillId="9" borderId="2" xfId="1" applyFont="1" applyFill="1" applyBorder="1" applyAlignment="1" applyProtection="1">
      <alignment horizontal="center" vertical="center"/>
    </xf>
    <xf numFmtId="49" fontId="8" fillId="0" borderId="4" xfId="5" applyNumberFormat="1" applyFont="1" applyBorder="1" applyAlignment="1" applyProtection="1">
      <alignment horizontal="center" vertical="center"/>
    </xf>
    <xf numFmtId="3" fontId="8" fillId="0" borderId="4" xfId="5" applyNumberFormat="1" applyFont="1" applyBorder="1" applyAlignment="1" applyProtection="1">
      <alignment horizontal="center" vertical="center"/>
    </xf>
    <xf numFmtId="3" fontId="3" fillId="3" borderId="1" xfId="1" applyNumberFormat="1" applyFont="1" applyFill="1" applyBorder="1" applyAlignment="1" applyProtection="1">
      <alignment horizontal="center" vertical="center"/>
    </xf>
    <xf numFmtId="8" fontId="8" fillId="8" borderId="1" xfId="6" applyNumberFormat="1" applyFont="1" applyFill="1" applyBorder="1" applyAlignment="1" applyProtection="1">
      <alignment horizontal="center" vertical="center"/>
    </xf>
    <xf numFmtId="8" fontId="8" fillId="0" borderId="1" xfId="6" applyNumberFormat="1" applyFont="1" applyBorder="1" applyAlignment="1" applyProtection="1">
      <alignment horizontal="center" vertical="center"/>
    </xf>
    <xf numFmtId="8" fontId="8" fillId="0" borderId="2" xfId="6" applyNumberFormat="1" applyFont="1" applyBorder="1" applyAlignment="1" applyProtection="1">
      <alignment horizontal="center" vertical="center"/>
    </xf>
    <xf numFmtId="164" fontId="8" fillId="0" borderId="4" xfId="5" applyNumberFormat="1" applyFont="1" applyBorder="1" applyAlignment="1" applyProtection="1">
      <alignment horizontal="center" vertical="center"/>
    </xf>
    <xf numFmtId="49" fontId="6" fillId="7" borderId="4" xfId="5" applyNumberFormat="1" applyFont="1" applyFill="1" applyBorder="1" applyAlignment="1" applyProtection="1">
      <alignment horizontal="center" vertical="center"/>
    </xf>
    <xf numFmtId="169" fontId="8" fillId="0" borderId="4" xfId="5" applyNumberFormat="1" applyFont="1" applyBorder="1" applyAlignment="1" applyProtection="1">
      <alignment horizontal="center" vertical="center"/>
    </xf>
    <xf numFmtId="3" fontId="3" fillId="8" borderId="1" xfId="1" applyNumberFormat="1" applyFont="1" applyFill="1" applyBorder="1" applyAlignment="1" applyProtection="1">
      <alignment horizontal="center" vertical="center"/>
    </xf>
    <xf numFmtId="3" fontId="3" fillId="3" borderId="3" xfId="1" applyNumberFormat="1" applyFont="1" applyFill="1" applyBorder="1" applyAlignment="1" applyProtection="1">
      <alignment horizontal="center" vertical="center"/>
    </xf>
    <xf numFmtId="8" fontId="8" fillId="8" borderId="3" xfId="6" applyNumberFormat="1" applyFont="1" applyFill="1" applyBorder="1" applyAlignment="1" applyProtection="1">
      <alignment horizontal="center" vertical="center"/>
    </xf>
    <xf numFmtId="8" fontId="8" fillId="0" borderId="3" xfId="6" applyNumberFormat="1" applyFont="1" applyBorder="1" applyAlignment="1" applyProtection="1">
      <alignment horizontal="center" vertical="center"/>
    </xf>
    <xf numFmtId="8" fontId="8" fillId="0" borderId="4" xfId="6" applyNumberFormat="1" applyFont="1" applyBorder="1" applyAlignment="1" applyProtection="1">
      <alignment horizontal="center" vertical="center"/>
    </xf>
    <xf numFmtId="49" fontId="12" fillId="9" borderId="3" xfId="1" applyNumberFormat="1" applyFont="1" applyFill="1" applyBorder="1" applyAlignment="1" applyProtection="1">
      <alignment horizontal="center" vertical="center"/>
    </xf>
    <xf numFmtId="49" fontId="12" fillId="9" borderId="6" xfId="1" applyNumberFormat="1" applyFont="1" applyFill="1" applyBorder="1" applyAlignment="1" applyProtection="1">
      <alignment horizontal="center" vertical="center"/>
    </xf>
    <xf numFmtId="49" fontId="5" fillId="5" borderId="3" xfId="1" applyNumberFormat="1" applyFont="1" applyFill="1" applyBorder="1" applyAlignment="1" applyProtection="1">
      <alignment horizontal="center" vertical="center"/>
    </xf>
    <xf numFmtId="49" fontId="5" fillId="5" borderId="6" xfId="1" applyNumberFormat="1" applyFont="1" applyFill="1" applyBorder="1" applyAlignment="1" applyProtection="1">
      <alignment horizontal="center" vertical="center"/>
    </xf>
    <xf numFmtId="49" fontId="3" fillId="0" borderId="4" xfId="1" applyNumberFormat="1" applyFont="1" applyBorder="1" applyAlignment="1" applyProtection="1">
      <alignment horizontal="center" vertical="center"/>
    </xf>
    <xf numFmtId="9" fontId="3" fillId="0" borderId="4" xfId="1" applyNumberFormat="1" applyFont="1" applyBorder="1" applyAlignment="1" applyProtection="1">
      <alignment horizontal="center" vertical="center"/>
    </xf>
    <xf numFmtId="6" fontId="3" fillId="0" borderId="4" xfId="1" applyNumberFormat="1" applyFont="1" applyBorder="1" applyAlignment="1" applyProtection="1">
      <alignment horizontal="center" vertical="center"/>
    </xf>
    <xf numFmtId="0" fontId="1" fillId="0" borderId="0" xfId="1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3" fillId="0" borderId="0" xfId="1" applyFont="1"/>
    <xf numFmtId="0" fontId="10" fillId="10" borderId="1" xfId="1" applyFont="1" applyFill="1" applyBorder="1" applyAlignment="1">
      <alignment horizontal="center" vertical="center"/>
    </xf>
    <xf numFmtId="6" fontId="4" fillId="10" borderId="1" xfId="1" applyNumberFormat="1" applyFont="1" applyFill="1" applyBorder="1" applyAlignment="1">
      <alignment horizontal="center" vertical="center"/>
    </xf>
    <xf numFmtId="6" fontId="4" fillId="10" borderId="2" xfId="1" applyNumberFormat="1" applyFont="1" applyFill="1" applyBorder="1" applyAlignment="1">
      <alignment horizontal="center" vertical="center"/>
    </xf>
    <xf numFmtId="0" fontId="10" fillId="11" borderId="1" xfId="1" applyFont="1" applyFill="1" applyBorder="1" applyAlignment="1">
      <alignment horizontal="center" vertical="center"/>
    </xf>
    <xf numFmtId="0" fontId="4" fillId="11" borderId="1" xfId="1" applyFont="1" applyFill="1" applyBorder="1" applyAlignment="1">
      <alignment vertical="center"/>
    </xf>
    <xf numFmtId="0" fontId="4" fillId="11" borderId="7" xfId="1" applyFont="1" applyFill="1" applyBorder="1" applyAlignment="1">
      <alignment vertical="center"/>
    </xf>
    <xf numFmtId="0" fontId="4" fillId="11" borderId="8" xfId="1" applyFont="1" applyFill="1" applyBorder="1" applyAlignment="1">
      <alignment vertical="center"/>
    </xf>
    <xf numFmtId="0" fontId="4" fillId="11" borderId="1" xfId="1" applyFont="1" applyFill="1" applyBorder="1" applyAlignment="1">
      <alignment horizontal="center" vertical="center"/>
    </xf>
    <xf numFmtId="49" fontId="4" fillId="11" borderId="1" xfId="1" applyNumberFormat="1" applyFont="1" applyFill="1" applyBorder="1" applyAlignment="1">
      <alignment horizontal="center" vertical="center"/>
    </xf>
    <xf numFmtId="0" fontId="10" fillId="12" borderId="1" xfId="1" applyFont="1" applyFill="1" applyBorder="1" applyAlignment="1">
      <alignment horizontal="center" vertical="center"/>
    </xf>
    <xf numFmtId="6" fontId="4" fillId="12" borderId="1" xfId="1" applyNumberFormat="1" applyFont="1" applyFill="1" applyBorder="1" applyAlignment="1">
      <alignment horizontal="center" vertical="center"/>
    </xf>
    <xf numFmtId="6" fontId="4" fillId="12" borderId="2" xfId="1" applyNumberFormat="1" applyFont="1" applyFill="1" applyBorder="1" applyAlignment="1">
      <alignment horizontal="center" vertical="center"/>
    </xf>
    <xf numFmtId="0" fontId="10" fillId="10" borderId="3" xfId="1" applyFont="1" applyFill="1" applyBorder="1" applyAlignment="1">
      <alignment horizontal="center" vertical="center"/>
    </xf>
    <xf numFmtId="10" fontId="10" fillId="10" borderId="3" xfId="1" applyNumberFormat="1" applyFont="1" applyFill="1" applyBorder="1" applyAlignment="1">
      <alignment horizontal="center" vertical="center"/>
    </xf>
    <xf numFmtId="10" fontId="10" fillId="10" borderId="4" xfId="1" applyNumberFormat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49" fontId="10" fillId="10" borderId="4" xfId="1" applyNumberFormat="1" applyFont="1" applyFill="1" applyBorder="1" applyAlignment="1">
      <alignment horizontal="center" vertical="center"/>
    </xf>
    <xf numFmtId="6" fontId="8" fillId="10" borderId="4" xfId="2" applyNumberFormat="1" applyFont="1" applyFill="1" applyBorder="1" applyAlignment="1">
      <alignment horizontal="center" vertical="center"/>
    </xf>
    <xf numFmtId="49" fontId="4" fillId="11" borderId="4" xfId="1" applyNumberFormat="1" applyFont="1" applyFill="1" applyBorder="1" applyAlignment="1">
      <alignment horizontal="center" vertical="center"/>
    </xf>
    <xf numFmtId="0" fontId="10" fillId="13" borderId="1" xfId="1" applyFont="1" applyFill="1" applyBorder="1" applyAlignment="1">
      <alignment vertical="center"/>
    </xf>
    <xf numFmtId="0" fontId="10" fillId="13" borderId="7" xfId="1" applyFont="1" applyFill="1" applyBorder="1" applyAlignment="1">
      <alignment vertical="center"/>
    </xf>
    <xf numFmtId="0" fontId="10" fillId="13" borderId="8" xfId="1" applyFont="1" applyFill="1" applyBorder="1" applyAlignment="1">
      <alignment vertical="center"/>
    </xf>
    <xf numFmtId="6" fontId="8" fillId="0" borderId="4" xfId="2" applyNumberFormat="1" applyFont="1" applyBorder="1" applyAlignment="1">
      <alignment horizontal="center" vertical="center"/>
    </xf>
    <xf numFmtId="10" fontId="4" fillId="11" borderId="4" xfId="1" applyNumberFormat="1" applyFont="1" applyFill="1" applyBorder="1" applyAlignment="1">
      <alignment horizontal="center" vertical="center"/>
    </xf>
    <xf numFmtId="0" fontId="10" fillId="10" borderId="1" xfId="1" applyFont="1" applyFill="1" applyBorder="1" applyAlignment="1">
      <alignment vertical="center"/>
    </xf>
    <xf numFmtId="0" fontId="10" fillId="10" borderId="7" xfId="1" applyFont="1" applyFill="1" applyBorder="1" applyAlignment="1">
      <alignment vertical="center"/>
    </xf>
    <xf numFmtId="0" fontId="10" fillId="10" borderId="8" xfId="1" applyFont="1" applyFill="1" applyBorder="1" applyAlignment="1">
      <alignment vertical="center"/>
    </xf>
    <xf numFmtId="49" fontId="8" fillId="0" borderId="4" xfId="7" applyNumberFormat="1" applyFont="1" applyBorder="1" applyAlignment="1">
      <alignment horizontal="center" vertical="center"/>
    </xf>
    <xf numFmtId="49" fontId="4" fillId="0" borderId="4" xfId="7" applyNumberFormat="1" applyFont="1" applyBorder="1" applyAlignment="1">
      <alignment horizontal="center" vertical="center"/>
    </xf>
    <xf numFmtId="6" fontId="4" fillId="10" borderId="4" xfId="1" applyNumberFormat="1" applyFont="1" applyFill="1" applyBorder="1" applyAlignment="1">
      <alignment horizontal="center" vertical="center"/>
    </xf>
    <xf numFmtId="6" fontId="3" fillId="10" borderId="4" xfId="1" applyNumberFormat="1" applyFont="1" applyFill="1" applyBorder="1" applyAlignment="1">
      <alignment horizontal="center" vertical="center"/>
    </xf>
    <xf numFmtId="49" fontId="3" fillId="0" borderId="0" xfId="1" applyNumberFormat="1" applyFont="1"/>
    <xf numFmtId="5" fontId="4" fillId="11" borderId="1" xfId="1" applyNumberFormat="1" applyFont="1" applyFill="1" applyBorder="1" applyAlignment="1">
      <alignment horizontal="center" vertical="center"/>
    </xf>
    <xf numFmtId="5" fontId="4" fillId="11" borderId="2" xfId="1" applyNumberFormat="1" applyFont="1" applyFill="1" applyBorder="1" applyAlignment="1">
      <alignment horizontal="center" vertical="center"/>
    </xf>
    <xf numFmtId="5" fontId="4" fillId="0" borderId="1" xfId="1" applyNumberFormat="1" applyFont="1" applyBorder="1" applyAlignment="1">
      <alignment horizontal="center" vertical="center"/>
    </xf>
    <xf numFmtId="5" fontId="4" fillId="0" borderId="2" xfId="1" applyNumberFormat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5" fontId="1" fillId="0" borderId="0" xfId="1" applyNumberFormat="1" applyAlignment="1">
      <alignment horizontal="center" vertical="center"/>
    </xf>
    <xf numFmtId="49" fontId="1" fillId="0" borderId="0" xfId="1" applyNumberFormat="1" applyAlignment="1">
      <alignment horizontal="center" vertical="center"/>
    </xf>
    <xf numFmtId="49" fontId="8" fillId="0" borderId="4" xfId="1" applyNumberFormat="1" applyFont="1" applyFill="1" applyBorder="1" applyAlignment="1" applyProtection="1">
      <alignment horizontal="center" vertical="center"/>
    </xf>
    <xf numFmtId="5" fontId="8" fillId="0" borderId="4" xfId="1" applyNumberFormat="1" applyFont="1" applyFill="1" applyBorder="1" applyAlignment="1" applyProtection="1">
      <alignment horizontal="center" vertical="center"/>
    </xf>
  </cellXfs>
  <cellStyles count="8">
    <cellStyle name="Normal" xfId="0" builtinId="0"/>
    <cellStyle name="Normal 2" xfId="1"/>
    <cellStyle name="Normal_Balance Sheet" xfId="4"/>
    <cellStyle name="Normal_BEA" xfId="6"/>
    <cellStyle name="Normal_Break-even" xfId="5"/>
    <cellStyle name="Normal_Profit and Loss" xfId="2"/>
    <cellStyle name="Normal_Sales Forecast" xfId="3"/>
    <cellStyle name="Normal_Sheet3" xfId="7"/>
  </cellStyles>
  <dxfs count="0"/>
  <tableStyles count="0" defaultTableStyle="TableStyleMedium2" defaultPivotStyle="PivotStyleLight16"/>
  <colors>
    <mruColors>
      <color rgb="FFD5D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 Paid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419907407407407"/>
          <c:y val="0.17446037037037038"/>
          <c:w val="0.76228240740740727"/>
          <c:h val="0.53427962962962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Charts!$S$2</c:f>
              <c:strCache>
                <c:ptCount val="1"/>
                <c:pt idx="0">
                  <c:v>Payroll Taxes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Charts!$T$1:$X$1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Charts!$T$2:$X$2</c:f>
              <c:numCache>
                <c:formatCode>"$"#,##0_);\("$"#,##0\)</c:formatCode>
                <c:ptCount val="5"/>
                <c:pt idx="0">
                  <c:v>16500</c:v>
                </c:pt>
                <c:pt idx="1">
                  <c:v>17325</c:v>
                </c:pt>
                <c:pt idx="2">
                  <c:v>18191.25</c:v>
                </c:pt>
                <c:pt idx="3">
                  <c:v>19100.810000000001</c:v>
                </c:pt>
                <c:pt idx="4">
                  <c:v>20055.849999999999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4-47D1-946F-0A79DB6071A0}"/>
            </c:ext>
          </c:extLst>
        </c:ser>
        <c:ser>
          <c:idx val="1"/>
          <c:order val="1"/>
          <c:tx>
            <c:strRef>
              <c:f>Charts!$S$3</c:f>
              <c:strCache>
                <c:ptCount val="1"/>
                <c:pt idx="0">
                  <c:v>Net Income Taxes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Charts!$T$1:$X$1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Charts!$T$3:$X$3</c:f>
              <c:numCache>
                <c:formatCode>"$"#,##0_);\("$"#,##0\)</c:formatCode>
                <c:ptCount val="5"/>
                <c:pt idx="0">
                  <c:v>2100</c:v>
                </c:pt>
                <c:pt idx="1">
                  <c:v>10935</c:v>
                </c:pt>
                <c:pt idx="2">
                  <c:v>19649.25</c:v>
                </c:pt>
                <c:pt idx="3">
                  <c:v>28236.71</c:v>
                </c:pt>
                <c:pt idx="4">
                  <c:v>36691.050000000003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C4-47D1-946F-0A79DB6071A0}"/>
            </c:ext>
          </c:extLst>
        </c:ser>
        <c:ser>
          <c:idx val="2"/>
          <c:order val="2"/>
          <c:tx>
            <c:strRef>
              <c:f>Charts!$S$4</c:f>
              <c:strCache>
                <c:ptCount val="1"/>
                <c:pt idx="0">
                  <c:v>Total Taxes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Charts!$T$1:$X$1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Charts!$T$4:$X$4</c:f>
              <c:numCache>
                <c:formatCode>"$"#,##0_);\("$"#,##0\)</c:formatCode>
                <c:ptCount val="5"/>
                <c:pt idx="0">
                  <c:v>18600</c:v>
                </c:pt>
                <c:pt idx="1">
                  <c:v>28260</c:v>
                </c:pt>
                <c:pt idx="2">
                  <c:v>37840.5</c:v>
                </c:pt>
                <c:pt idx="3">
                  <c:v>47337.520000000004</c:v>
                </c:pt>
                <c:pt idx="4">
                  <c:v>56746.9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C4-47D1-946F-0A79DB60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2600447"/>
        <c:axId val="1182604191"/>
      </c:barChart>
      <c:catAx>
        <c:axId val="1182600447"/>
        <c:scaling>
          <c:orientation val="minMax"/>
        </c:scaling>
        <c:delete val="0"/>
        <c:axPos val="b"/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04191"/>
        <c:crosses val="autoZero"/>
        <c:auto val="1"/>
        <c:lblAlgn val="ctr"/>
        <c:lblOffset val="100"/>
        <c:noMultiLvlLbl val="0"/>
      </c:catAx>
      <c:valAx>
        <c:axId val="118260419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004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635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name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39999999999999"/>
          <c:y val="0.2044907407407407"/>
          <c:w val="0.84692047514679225"/>
          <c:h val="0.6011442188147534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Charts!$S$6</c:f>
              <c:strCache>
                <c:ptCount val="1"/>
                <c:pt idx="0">
                  <c:v>Net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Charts!$T$5:$X$5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Charts!$T$6:$X$6</c:f>
              <c:numCache>
                <c:formatCode>"$"#,##0_);\("$"#,##0\)</c:formatCode>
                <c:ptCount val="5"/>
                <c:pt idx="0">
                  <c:v>4900</c:v>
                </c:pt>
                <c:pt idx="1">
                  <c:v>25515</c:v>
                </c:pt>
                <c:pt idx="2">
                  <c:v>45848.25</c:v>
                </c:pt>
                <c:pt idx="3">
                  <c:v>65885.66</c:v>
                </c:pt>
                <c:pt idx="4">
                  <c:v>85612.45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A-44F8-B502-98362D2B3915}"/>
            </c:ext>
          </c:extLst>
        </c:ser>
        <c:ser>
          <c:idx val="1"/>
          <c:order val="1"/>
          <c:tx>
            <c:strRef>
              <c:f>Charts!$S$7</c:f>
              <c:strCache>
                <c:ptCount val="1"/>
                <c:pt idx="0">
                  <c:v>Gross Margin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Charts!$T$5:$X$5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Charts!$T$7:$X$7</c:f>
              <c:numCache>
                <c:formatCode>"$"#,##0_);\("$"#,##0\)</c:formatCode>
                <c:ptCount val="5"/>
                <c:pt idx="0">
                  <c:v>195000</c:v>
                </c:pt>
                <c:pt idx="1">
                  <c:v>232500</c:v>
                </c:pt>
                <c:pt idx="2">
                  <c:v>270000</c:v>
                </c:pt>
                <c:pt idx="3">
                  <c:v>307500</c:v>
                </c:pt>
                <c:pt idx="4">
                  <c:v>345000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A-44F8-B502-98362D2B3915}"/>
            </c:ext>
          </c:extLst>
        </c:ser>
        <c:ser>
          <c:idx val="0"/>
          <c:order val="2"/>
          <c:tx>
            <c:strRef>
              <c:f>Charts!$S$8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Charts!$T$5:$X$5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Charts!$T$8:$X$8</c:f>
              <c:numCache>
                <c:formatCode>"$"#,##0_);\("$"#,##0\)</c:formatCode>
                <c:ptCount val="5"/>
                <c:pt idx="0">
                  <c:v>1300000</c:v>
                </c:pt>
                <c:pt idx="1">
                  <c:v>1550000</c:v>
                </c:pt>
                <c:pt idx="2">
                  <c:v>1800000</c:v>
                </c:pt>
                <c:pt idx="3">
                  <c:v>2050000</c:v>
                </c:pt>
                <c:pt idx="4">
                  <c:v>2300000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A-44F8-B502-98362D2B3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192848687"/>
        <c:axId val="1192860751"/>
      </c:barChart>
      <c:catAx>
        <c:axId val="119284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860751"/>
        <c:crosses val="autoZero"/>
        <c:auto val="1"/>
        <c:lblAlgn val="ctr"/>
        <c:lblOffset val="100"/>
        <c:noMultiLvlLbl val="0"/>
      </c:catAx>
      <c:valAx>
        <c:axId val="119286075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84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761481481481485"/>
          <c:y val="0.90833074074074072"/>
          <c:w val="0.3647700480738876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Break-even Analysis for Year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37740740740742"/>
          <c:y val="0.19566666666666666"/>
          <c:w val="0.6845594444444445"/>
          <c:h val="0.61669853768278959"/>
        </c:manualLayout>
      </c:layout>
      <c:lineChart>
        <c:grouping val="standard"/>
        <c:varyColors val="0"/>
        <c:ser>
          <c:idx val="1"/>
          <c:order val="0"/>
          <c:tx>
            <c:strRef>
              <c:f>'Break-even'!$G$1</c:f>
              <c:strCache>
                <c:ptCount val="1"/>
                <c:pt idx="0">
                  <c:v>Fixed Costs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'Break-even'!$D$1:$D$11</c15:sqref>
                  </c15:fullRef>
                </c:ext>
              </c:extLst>
              <c:f>'Break-even'!$D$2:$D$11</c:f>
              <c:strCach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'Break-even'!$G$2:$G$11</c15:sqref>
                  </c15:fullRef>
                </c:ext>
              </c:extLst>
              <c:f>'Break-even'!$G$3:$G$11</c:f>
              <c:numCache>
                <c:formatCode>"$"#,##0.00_);[Red]\("$"#,##0.00\)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8-4E54-BF56-37DA796DD5E2}"/>
            </c:ext>
          </c:extLst>
        </c:ser>
        <c:ser>
          <c:idx val="2"/>
          <c:order val="1"/>
          <c:tx>
            <c:strRef>
              <c:f>'Break-even'!$H$1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'Break-even'!$D$1:$D$11</c15:sqref>
                  </c15:fullRef>
                </c:ext>
              </c:extLst>
              <c:f>'Break-even'!$D$2:$D$11</c:f>
              <c:strCach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'Break-even'!$H$2:$H$11</c15:sqref>
                  </c15:fullRef>
                </c:ext>
              </c:extLst>
              <c:f>'Break-even'!$H$3:$H$11</c:f>
              <c:numCache>
                <c:formatCode>"$"#,##0.00_);[Red]\("$"#,##0.00\)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48-4E54-BF56-37DA796DD5E2}"/>
            </c:ext>
          </c:extLst>
        </c:ser>
        <c:ser>
          <c:idx val="3"/>
          <c:order val="2"/>
          <c:tx>
            <c:strRef>
              <c:f>'Break-even'!$J$1</c:f>
              <c:strCache>
                <c:ptCount val="1"/>
                <c:pt idx="0">
                  <c:v>Total Costs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'Break-even'!$D$1:$D$11</c15:sqref>
                  </c15:fullRef>
                </c:ext>
              </c:extLst>
              <c:f>'Break-even'!$D$2:$D$11</c:f>
              <c:strCach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'Break-even'!$J$2:$J$11</c15:sqref>
                  </c15:fullRef>
                </c:ext>
              </c:extLst>
              <c:f>'Break-even'!$J$3:$J$11</c:f>
              <c:numCache>
                <c:formatCode>"$"#,##0.00_);[Red]\("$"#,##0.00\)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48-4E54-BF56-37DA796DD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861999"/>
        <c:axId val="1192858671"/>
      </c:lineChart>
      <c:catAx>
        <c:axId val="1192861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Units</a:t>
                </a:r>
              </a:p>
            </c:rich>
          </c:tx>
          <c:layout>
            <c:manualLayout>
              <c:xMode val="edge"/>
              <c:yMode val="edge"/>
              <c:x val="0.44878370370370368"/>
              <c:y val="0.89796444444444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6350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858671"/>
        <c:crosses val="autoZero"/>
        <c:auto val="1"/>
        <c:lblAlgn val="ctr"/>
        <c:lblOffset val="100"/>
        <c:noMultiLvlLbl val="0"/>
      </c:catAx>
      <c:valAx>
        <c:axId val="119285867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</c:majorGridlines>
        <c:numFmt formatCode="&quot;$&quot;#,##0_);[Red]\(&quot;$&quot;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861999"/>
        <c:crosses val="autoZero"/>
        <c:crossBetween val="midCat"/>
      </c:valAx>
      <c:spPr>
        <a:noFill/>
        <a:ln w="6350">
          <a:noFill/>
        </a:ln>
        <a:effectLst/>
      </c:spPr>
    </c:plotArea>
    <c:legend>
      <c:legendPos val="r"/>
      <c:layout>
        <c:manualLayout>
          <c:xMode val="edge"/>
          <c:yMode val="edge"/>
          <c:x val="0.83388722222222222"/>
          <c:y val="0.38438111111111106"/>
          <c:w val="0.16384572020876143"/>
          <c:h val="0.24107311586051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0</xdr:row>
      <xdr:rowOff>38100</xdr:rowOff>
    </xdr:from>
    <xdr:to>
      <xdr:col>8</xdr:col>
      <xdr:colOff>567650</xdr:colOff>
      <xdr:row>14</xdr:row>
      <xdr:rowOff>71100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34925</xdr:colOff>
      <xdr:row>0</xdr:row>
      <xdr:rowOff>25400</xdr:rowOff>
    </xdr:from>
    <xdr:to>
      <xdr:col>17</xdr:col>
      <xdr:colOff>558125</xdr:colOff>
      <xdr:row>14</xdr:row>
      <xdr:rowOff>58400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14</xdr:row>
      <xdr:rowOff>120650</xdr:rowOff>
    </xdr:from>
    <xdr:to>
      <xdr:col>8</xdr:col>
      <xdr:colOff>551775</xdr:colOff>
      <xdr:row>28</xdr:row>
      <xdr:rowOff>153650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usiness%20plan/Git%20BP%20tables/BP_Financial_Template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siness%20plan\Git%20BP%20tables\BP_Financial_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AddPerson"/>
      <definedName name="DeletePerson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-up"/>
      <sheetName val="Past Performance"/>
      <sheetName val="Personnel"/>
      <sheetName val="Sales forecast-vb"/>
      <sheetName val="Sales forecast"/>
      <sheetName val="Profit and loss"/>
      <sheetName val="Break-even"/>
      <sheetName val="Cash-flow"/>
      <sheetName val="Balance sheet"/>
      <sheetName val="Charts"/>
      <sheetName val="Feasibility"/>
      <sheetName val="Cost Benefit"/>
      <sheetName val="Ravenue Growth Snippet"/>
    </sheetNames>
    <definedNames>
      <definedName name="UpdateCostBenefit_Click"/>
      <definedName name="UpdateFeasibility_Click"/>
    </definedNames>
    <sheetDataSet>
      <sheetData sheetId="0"/>
      <sheetData sheetId="1"/>
      <sheetData sheetId="2"/>
      <sheetData sheetId="3"/>
      <sheetData sheetId="4"/>
      <sheetData sheetId="5">
        <row r="1">
          <cell r="B1" t="str">
            <v>Year 1</v>
          </cell>
          <cell r="C1" t="str">
            <v>Year 2</v>
          </cell>
          <cell r="D1" t="str">
            <v>Year 3</v>
          </cell>
          <cell r="E1" t="str">
            <v>Year 4</v>
          </cell>
          <cell r="F1" t="str">
            <v>Year 5</v>
          </cell>
        </row>
        <row r="2">
          <cell r="A2" t="str">
            <v>Sales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</row>
        <row r="5">
          <cell r="A5" t="str">
            <v>Gross Margin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</row>
        <row r="17">
          <cell r="A17" t="str">
            <v>Payroll Taxes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</row>
        <row r="24">
          <cell r="A24" t="str">
            <v>Net Profit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</row>
        <row r="28">
          <cell r="A28" t="str">
            <v>Net Income Taxes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A29" t="str">
            <v>Total Taxes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</row>
      </sheetData>
      <sheetData sheetId="6">
        <row r="1">
          <cell r="D1" t="str">
            <v>Units</v>
          </cell>
          <cell r="G1" t="str">
            <v>Fixed Costs</v>
          </cell>
          <cell r="H1" t="str">
            <v>Revenue</v>
          </cell>
          <cell r="J1" t="str">
            <v>Total Costs</v>
          </cell>
        </row>
        <row r="2">
          <cell r="D2">
            <v>0</v>
          </cell>
          <cell r="G2">
            <v>0</v>
          </cell>
          <cell r="H2">
            <v>0</v>
          </cell>
          <cell r="J2">
            <v>0</v>
          </cell>
        </row>
        <row r="3">
          <cell r="D3">
            <v>0</v>
          </cell>
          <cell r="G3">
            <v>0</v>
          </cell>
          <cell r="H3">
            <v>0</v>
          </cell>
          <cell r="J3">
            <v>0</v>
          </cell>
        </row>
        <row r="4">
          <cell r="D4">
            <v>0</v>
          </cell>
          <cell r="G4">
            <v>0</v>
          </cell>
          <cell r="H4">
            <v>0</v>
          </cell>
          <cell r="J4">
            <v>0</v>
          </cell>
        </row>
        <row r="5">
          <cell r="D5">
            <v>0</v>
          </cell>
          <cell r="G5">
            <v>0</v>
          </cell>
          <cell r="H5">
            <v>0</v>
          </cell>
          <cell r="J5">
            <v>0</v>
          </cell>
        </row>
        <row r="6">
          <cell r="D6">
            <v>0</v>
          </cell>
          <cell r="G6">
            <v>0</v>
          </cell>
          <cell r="H6">
            <v>0</v>
          </cell>
          <cell r="J6">
            <v>0</v>
          </cell>
        </row>
        <row r="7">
          <cell r="D7">
            <v>0</v>
          </cell>
          <cell r="G7">
            <v>0</v>
          </cell>
          <cell r="H7">
            <v>0</v>
          </cell>
          <cell r="J7">
            <v>0</v>
          </cell>
        </row>
        <row r="8">
          <cell r="D8">
            <v>0</v>
          </cell>
          <cell r="G8">
            <v>0</v>
          </cell>
          <cell r="H8">
            <v>0</v>
          </cell>
          <cell r="J8">
            <v>0</v>
          </cell>
        </row>
        <row r="9">
          <cell r="D9">
            <v>0</v>
          </cell>
          <cell r="G9">
            <v>0</v>
          </cell>
          <cell r="H9">
            <v>0</v>
          </cell>
          <cell r="J9">
            <v>0</v>
          </cell>
        </row>
        <row r="10">
          <cell r="D10">
            <v>0</v>
          </cell>
          <cell r="G10">
            <v>0</v>
          </cell>
          <cell r="H10">
            <v>0</v>
          </cell>
          <cell r="J10">
            <v>0</v>
          </cell>
        </row>
        <row r="11">
          <cell r="D11">
            <v>0</v>
          </cell>
          <cell r="G11">
            <v>0</v>
          </cell>
          <cell r="H11">
            <v>0</v>
          </cell>
          <cell r="J11">
            <v>0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-ev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00B050"/>
      </a:accent1>
      <a:accent2>
        <a:srgbClr val="FF0000"/>
      </a:accent2>
      <a:accent3>
        <a:srgbClr val="0070C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4E3B30"/>
    </a:dk2>
    <a:lt2>
      <a:srgbClr val="FBEEC9"/>
    </a:lt2>
    <a:accent1>
      <a:srgbClr val="00B050"/>
    </a:accent1>
    <a:accent2>
      <a:srgbClr val="FF0000"/>
    </a:accent2>
    <a:accent3>
      <a:srgbClr val="0070C0"/>
    </a:accent3>
    <a:accent4>
      <a:srgbClr val="C3986D"/>
    </a:accent4>
    <a:accent5>
      <a:srgbClr val="A19574"/>
    </a:accent5>
    <a:accent6>
      <a:srgbClr val="C17529"/>
    </a:accent6>
    <a:hlink>
      <a:srgbClr val="AD1F1F"/>
    </a:hlink>
    <a:folHlink>
      <a:srgbClr val="FFC42F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F0"/>
  </sheetPr>
  <dimension ref="A1:M26"/>
  <sheetViews>
    <sheetView zoomScale="150" zoomScaleNormal="150" workbookViewId="0">
      <selection activeCell="A2" sqref="A2"/>
    </sheetView>
  </sheetViews>
  <sheetFormatPr defaultRowHeight="12" x14ac:dyDescent="0.2"/>
  <cols>
    <col min="1" max="1" width="44.5703125" style="3" bestFit="1" customWidth="1"/>
    <col min="2" max="6" width="8.5703125" style="3" customWidth="1"/>
    <col min="7" max="7" width="12.42578125" style="3" customWidth="1"/>
    <col min="8" max="8" width="6.85546875" style="3" bestFit="1" customWidth="1"/>
    <col min="9" max="9" width="4" style="3" customWidth="1"/>
    <col min="10" max="16384" width="9.140625" style="3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10" x14ac:dyDescent="0.2">
      <c r="A2" s="4"/>
      <c r="B2" s="5"/>
      <c r="C2" s="5">
        <f>Personnel!$B2</f>
        <v>0</v>
      </c>
      <c r="D2" s="5">
        <f>Personnel!$C2</f>
        <v>0</v>
      </c>
      <c r="E2" s="5">
        <f>Personnel!$D2</f>
        <v>0</v>
      </c>
      <c r="F2" s="6">
        <f>Personnel!$E2</f>
        <v>0</v>
      </c>
    </row>
    <row r="3" spans="1:10" x14ac:dyDescent="0.2">
      <c r="A3" s="4"/>
      <c r="B3" s="5"/>
      <c r="C3" s="5">
        <f>Personnel!$B3</f>
        <v>0</v>
      </c>
      <c r="D3" s="5">
        <f>Personnel!$C3</f>
        <v>0</v>
      </c>
      <c r="E3" s="5">
        <f>Personnel!$D3</f>
        <v>0</v>
      </c>
      <c r="F3" s="6">
        <f>Personnel!$E3</f>
        <v>0</v>
      </c>
    </row>
    <row r="4" spans="1:10" x14ac:dyDescent="0.2">
      <c r="A4" s="4"/>
      <c r="B4" s="5"/>
      <c r="C4" s="5">
        <f>Personnel!$B4</f>
        <v>0</v>
      </c>
      <c r="D4" s="5">
        <f>Personnel!$C4</f>
        <v>0</v>
      </c>
      <c r="E4" s="5">
        <f>Personnel!$D4</f>
        <v>0</v>
      </c>
      <c r="F4" s="6">
        <f>Personnel!$E4</f>
        <v>0</v>
      </c>
    </row>
    <row r="5" spans="1:10" x14ac:dyDescent="0.2">
      <c r="A5" s="4"/>
      <c r="B5" s="5"/>
      <c r="C5" s="5">
        <f>Personnel!$B5</f>
        <v>0</v>
      </c>
      <c r="D5" s="5">
        <f>Personnel!$C5</f>
        <v>0</v>
      </c>
      <c r="E5" s="5">
        <f>Personnel!$D5</f>
        <v>0</v>
      </c>
      <c r="F5" s="6">
        <f>Personnel!$E5</f>
        <v>0</v>
      </c>
    </row>
    <row r="6" spans="1:10" x14ac:dyDescent="0.2">
      <c r="A6" s="4"/>
      <c r="B6" s="5"/>
      <c r="C6" s="5">
        <f>Personnel!$B6</f>
        <v>0</v>
      </c>
      <c r="D6" s="5">
        <f>Personnel!$C6</f>
        <v>0</v>
      </c>
      <c r="E6" s="5">
        <f>Personnel!$D6</f>
        <v>0</v>
      </c>
      <c r="F6" s="6">
        <f>Personnel!$E6</f>
        <v>0</v>
      </c>
    </row>
    <row r="7" spans="1:10" x14ac:dyDescent="0.2">
      <c r="A7" s="4"/>
      <c r="B7" s="5"/>
      <c r="C7" s="5">
        <f>Personnel!$B7</f>
        <v>0</v>
      </c>
      <c r="D7" s="5">
        <f>Personnel!$C7</f>
        <v>0</v>
      </c>
      <c r="E7" s="5">
        <f>Personnel!$D7</f>
        <v>0</v>
      </c>
      <c r="F7" s="6">
        <f>Personnel!$E7</f>
        <v>0</v>
      </c>
    </row>
    <row r="8" spans="1:10" x14ac:dyDescent="0.2">
      <c r="A8" s="7" t="s">
        <v>6</v>
      </c>
      <c r="B8" s="8">
        <f>SUM(B2:B7)</f>
        <v>0</v>
      </c>
      <c r="C8" s="8">
        <f>SUM(C2:C7)</f>
        <v>0</v>
      </c>
      <c r="D8" s="8">
        <f>SUM(D2:D7)</f>
        <v>0</v>
      </c>
      <c r="E8" s="8">
        <f>SUM(E2:E7)</f>
        <v>0</v>
      </c>
      <c r="F8" s="9">
        <f>SUM(F2:F7)</f>
        <v>0</v>
      </c>
      <c r="G8" s="10"/>
    </row>
    <row r="9" spans="1:10" x14ac:dyDescent="0.2">
      <c r="A9" s="11"/>
      <c r="B9" s="11"/>
      <c r="C9" s="11"/>
      <c r="D9" s="11"/>
      <c r="E9" s="11"/>
      <c r="F9" s="11"/>
      <c r="G9" s="10"/>
    </row>
    <row r="10" spans="1:10" x14ac:dyDescent="0.2">
      <c r="A10" s="12" t="s">
        <v>7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3" t="s">
        <v>8</v>
      </c>
      <c r="H10" s="14" t="s">
        <v>9</v>
      </c>
      <c r="I10" s="15"/>
      <c r="J10" s="15"/>
    </row>
    <row r="11" spans="1:10" x14ac:dyDescent="0.2">
      <c r="A11" s="16">
        <f>A2</f>
        <v>0</v>
      </c>
      <c r="B11" s="17">
        <f>IF(B2&lt;&gt;0,G11,0)</f>
        <v>0</v>
      </c>
      <c r="C11" s="17">
        <f>IF(C2&lt;&gt;0,IF(B11&lt;&gt;0,B11*(100%+$H11),$G11),0)</f>
        <v>0</v>
      </c>
      <c r="D11" s="17">
        <f>IF(D2&lt;&gt;0,IF(C11&lt;&gt;0,C11*(100%+$H11),$G11),0)</f>
        <v>0</v>
      </c>
      <c r="E11" s="17">
        <f>IF(E2&lt;&gt;0,IF(D11&lt;&gt;0,D11*(100%+$H11),$G11),0)</f>
        <v>0</v>
      </c>
      <c r="F11" s="17">
        <f>IF(F2&lt;&gt;0,IF(E11&lt;&gt;0,E11*(100%+$H11),$G11),0)</f>
        <v>0</v>
      </c>
      <c r="G11" s="18">
        <v>0</v>
      </c>
      <c r="H11" s="19">
        <v>0.05</v>
      </c>
      <c r="I11" s="20"/>
    </row>
    <row r="12" spans="1:10" x14ac:dyDescent="0.2">
      <c r="A12" s="16">
        <f>A3</f>
        <v>0</v>
      </c>
      <c r="B12" s="17">
        <f>IF(B3&lt;&gt;0,G12,0)</f>
        <v>0</v>
      </c>
      <c r="C12" s="17">
        <f>IF(C3&lt;&gt;0,IF(B12&lt;&gt;0,B12*(100%+$H12),$G12),0)</f>
        <v>0</v>
      </c>
      <c r="D12" s="17">
        <f>IF(D3&lt;&gt;0,IF(C12&lt;&gt;0,C12*(100%+$H12),$G12),0)</f>
        <v>0</v>
      </c>
      <c r="E12" s="17">
        <f>IF(E3&lt;&gt;0,IF(D12&lt;&gt;0,D12*(100%+$H12),$G12),0)</f>
        <v>0</v>
      </c>
      <c r="F12" s="17">
        <f>IF(F3&lt;&gt;0,IF(E12&lt;&gt;0,E12*(100%+$H12),$G12),0)</f>
        <v>0</v>
      </c>
      <c r="G12" s="18">
        <v>0</v>
      </c>
      <c r="H12" s="19">
        <v>0.05</v>
      </c>
      <c r="I12" s="20"/>
    </row>
    <row r="13" spans="1:10" x14ac:dyDescent="0.2">
      <c r="A13" s="16">
        <f>A4</f>
        <v>0</v>
      </c>
      <c r="B13" s="17">
        <f>IF(B4&lt;&gt;0,G13,0)</f>
        <v>0</v>
      </c>
      <c r="C13" s="17">
        <f>IF(C4&lt;&gt;0,IF(B13&lt;&gt;0,B13*(100%+$H13),$G13),0)</f>
        <v>0</v>
      </c>
      <c r="D13" s="17">
        <f>IF(D4&lt;&gt;0,IF(C13&lt;&gt;0,C13*(100%+$H13),$G13),0)</f>
        <v>0</v>
      </c>
      <c r="E13" s="17">
        <f>IF(E4&lt;&gt;0,IF(D13&lt;&gt;0,D13*(100%+$H13),$G13),0)</f>
        <v>0</v>
      </c>
      <c r="F13" s="17">
        <f>IF(F4&lt;&gt;0,IF(E13&lt;&gt;0,E13*(100%+$H13),$G13),0)</f>
        <v>0</v>
      </c>
      <c r="G13" s="18">
        <v>0</v>
      </c>
      <c r="H13" s="19">
        <v>0.05</v>
      </c>
      <c r="I13" s="20"/>
    </row>
    <row r="14" spans="1:10" x14ac:dyDescent="0.2">
      <c r="A14" s="16">
        <f>A5</f>
        <v>0</v>
      </c>
      <c r="B14" s="17">
        <f>IF(B5&lt;&gt;0,G14,0)</f>
        <v>0</v>
      </c>
      <c r="C14" s="17">
        <f>IF(C5&lt;&gt;0,IF(B14&lt;&gt;0,B14*(100%+$H14),$G14),0)</f>
        <v>0</v>
      </c>
      <c r="D14" s="17">
        <f>IF(D5&lt;&gt;0,IF(C14&lt;&gt;0,C14*(100%+$H14),$G14),0)</f>
        <v>0</v>
      </c>
      <c r="E14" s="17">
        <f>IF(E5&lt;&gt;0,IF(D14&lt;&gt;0,D14*(100%+$H14),$G14),0)</f>
        <v>0</v>
      </c>
      <c r="F14" s="17">
        <f>IF(F5&lt;&gt;0,IF(E14&lt;&gt;0,E14*(100%+$H14),$G14),0)</f>
        <v>0</v>
      </c>
      <c r="G14" s="18">
        <v>0</v>
      </c>
      <c r="H14" s="19">
        <v>0.05</v>
      </c>
      <c r="I14" s="20"/>
    </row>
    <row r="15" spans="1:10" x14ac:dyDescent="0.2">
      <c r="A15" s="16">
        <f>A6</f>
        <v>0</v>
      </c>
      <c r="B15" s="17">
        <f>IF(B6&lt;&gt;0,G15,0)</f>
        <v>0</v>
      </c>
      <c r="C15" s="17">
        <f>IF(C6&lt;&gt;0,IF(B15&lt;&gt;0,B15*(100%+$H15),$G15),0)</f>
        <v>0</v>
      </c>
      <c r="D15" s="17">
        <f>IF(D6&lt;&gt;0,IF(C15&lt;&gt;0,C15*(100%+$H15),$G15),0)</f>
        <v>0</v>
      </c>
      <c r="E15" s="17">
        <f>IF(E6&lt;&gt;0,IF(D15&lt;&gt;0,D15*(100%+$H15),$G15),0)</f>
        <v>0</v>
      </c>
      <c r="F15" s="17">
        <f>IF(F6&lt;&gt;0,IF(E15&lt;&gt;0,E15*(100%+$H15),$G15),0)</f>
        <v>0</v>
      </c>
      <c r="G15" s="18">
        <v>0</v>
      </c>
      <c r="H15" s="19">
        <v>0.05</v>
      </c>
      <c r="I15" s="20"/>
    </row>
    <row r="16" spans="1:10" x14ac:dyDescent="0.2">
      <c r="A16" s="16">
        <f>A7</f>
        <v>0</v>
      </c>
      <c r="B16" s="17">
        <f>IF(B7&lt;&gt;0,G16,0)</f>
        <v>0</v>
      </c>
      <c r="C16" s="17">
        <f>IF(C7&lt;&gt;0,IF(B16&lt;&gt;0,B16*(100%+$H16),$G16),0)</f>
        <v>0</v>
      </c>
      <c r="D16" s="17">
        <f>IF(D7&lt;&gt;0,IF(C16&lt;&gt;0,C16*(100%+$H16),$G16),0)</f>
        <v>0</v>
      </c>
      <c r="E16" s="17">
        <f>IF(E7&lt;&gt;0,IF(D16&lt;&gt;0,D16*(100%+$H16),$G16),0)</f>
        <v>0</v>
      </c>
      <c r="F16" s="17">
        <f>IF(F7&lt;&gt;0,IF(E16&lt;&gt;0,E16*(100%+$H16),$G16),0)</f>
        <v>0</v>
      </c>
      <c r="G16" s="18">
        <v>0</v>
      </c>
      <c r="H16" s="19">
        <v>0.05</v>
      </c>
      <c r="I16" s="20"/>
    </row>
    <row r="18" spans="1:13" x14ac:dyDescent="0.2">
      <c r="A18" s="1" t="s">
        <v>10</v>
      </c>
      <c r="B18" s="1" t="s">
        <v>1</v>
      </c>
      <c r="C18" s="1" t="s">
        <v>2</v>
      </c>
      <c r="D18" s="1" t="s">
        <v>3</v>
      </c>
      <c r="E18" s="1" t="s">
        <v>4</v>
      </c>
      <c r="F18" s="2" t="s">
        <v>5</v>
      </c>
    </row>
    <row r="19" spans="1:13" x14ac:dyDescent="0.2">
      <c r="A19" s="21">
        <f>A2</f>
        <v>0</v>
      </c>
      <c r="B19" s="22">
        <f>B2*B11</f>
        <v>0</v>
      </c>
      <c r="C19" s="22">
        <f>B19*(100%+$H11)+(C2-B2)*$G11</f>
        <v>0</v>
      </c>
      <c r="D19" s="22">
        <f>C19*(100%+$H11)+(D2-C2)*$G11</f>
        <v>0</v>
      </c>
      <c r="E19" s="22">
        <f>D19*(100%+$H11)+(E2-D2)*$G11</f>
        <v>0</v>
      </c>
      <c r="F19" s="23">
        <f>E19*(100%+$H11)+(F2-E2)*$G11</f>
        <v>0</v>
      </c>
      <c r="J19" s="24"/>
      <c r="K19" s="24"/>
      <c r="L19" s="24"/>
      <c r="M19" s="24"/>
    </row>
    <row r="20" spans="1:13" x14ac:dyDescent="0.2">
      <c r="A20" s="21">
        <f>A3</f>
        <v>0</v>
      </c>
      <c r="B20" s="22">
        <f>B3*B12</f>
        <v>0</v>
      </c>
      <c r="C20" s="22">
        <f>B20*(100%+$H12)+(C3-B3)*$G12</f>
        <v>0</v>
      </c>
      <c r="D20" s="22">
        <f>C20*(100%+$H12)+(D3-C3)*$G12</f>
        <v>0</v>
      </c>
      <c r="E20" s="22">
        <f>D20*(100%+$H12)+(E3-D3)*$G12</f>
        <v>0</v>
      </c>
      <c r="F20" s="23">
        <f>E20*(100%+$H12)+(F3-E3)*$G12</f>
        <v>0</v>
      </c>
      <c r="J20" s="24"/>
      <c r="K20" s="24"/>
      <c r="L20" s="24"/>
      <c r="M20" s="24"/>
    </row>
    <row r="21" spans="1:13" x14ac:dyDescent="0.2">
      <c r="A21" s="21">
        <f>A4</f>
        <v>0</v>
      </c>
      <c r="B21" s="22">
        <f>B4*B13</f>
        <v>0</v>
      </c>
      <c r="C21" s="22">
        <f>B21*(100%+$H13)+(C4-B4)*$G13</f>
        <v>0</v>
      </c>
      <c r="D21" s="22">
        <f>C21*(100%+$H13)+(D4-C4)*$G13</f>
        <v>0</v>
      </c>
      <c r="E21" s="22">
        <f>D21*(100%+$H13)+(E4-D4)*$G13</f>
        <v>0</v>
      </c>
      <c r="F21" s="23">
        <f>E21*(100%+$H13)+(F4-E4)*$G13</f>
        <v>0</v>
      </c>
      <c r="J21" s="24"/>
      <c r="K21" s="24"/>
      <c r="L21" s="24"/>
      <c r="M21" s="24"/>
    </row>
    <row r="22" spans="1:13" x14ac:dyDescent="0.2">
      <c r="A22" s="21">
        <f>A5</f>
        <v>0</v>
      </c>
      <c r="B22" s="22">
        <f>B5*B14</f>
        <v>0</v>
      </c>
      <c r="C22" s="22">
        <f>B22*(100%+$H14)+(C5-B5)*$G14</f>
        <v>0</v>
      </c>
      <c r="D22" s="22">
        <f>C22*(100%+$H14)+(D5-C5)*$G14</f>
        <v>0</v>
      </c>
      <c r="E22" s="22">
        <f>D22*(100%+$H14)+(E5-D5)*$G14</f>
        <v>0</v>
      </c>
      <c r="F22" s="23">
        <f>E22*(100%+$H14)+(F5-E5)*$G14</f>
        <v>0</v>
      </c>
      <c r="J22" s="24"/>
      <c r="K22" s="24"/>
      <c r="L22" s="24"/>
      <c r="M22" s="24"/>
    </row>
    <row r="23" spans="1:13" x14ac:dyDescent="0.2">
      <c r="A23" s="21">
        <f>A6</f>
        <v>0</v>
      </c>
      <c r="B23" s="22">
        <f>B6*B15</f>
        <v>0</v>
      </c>
      <c r="C23" s="22">
        <f>B23*(100%+$H15)+(C6-B6)*$G15</f>
        <v>0</v>
      </c>
      <c r="D23" s="22">
        <f>C23*(100%+$H15)+(D6-C6)*$G15</f>
        <v>0</v>
      </c>
      <c r="E23" s="22">
        <f>D23*(100%+$H15)+(E6-D6)*$G15</f>
        <v>0</v>
      </c>
      <c r="F23" s="23">
        <f>E23*(100%+$H15)+(F6-E6)*$G15</f>
        <v>0</v>
      </c>
      <c r="J23" s="24"/>
      <c r="K23" s="24"/>
      <c r="L23" s="24"/>
      <c r="M23" s="24"/>
    </row>
    <row r="24" spans="1:13" x14ac:dyDescent="0.2">
      <c r="A24" s="21">
        <f>A7</f>
        <v>0</v>
      </c>
      <c r="B24" s="22">
        <f>B7*B16</f>
        <v>0</v>
      </c>
      <c r="C24" s="22">
        <f>B24*(100%+$H16)+(C7-B7)*$G16</f>
        <v>0</v>
      </c>
      <c r="D24" s="22">
        <f>C24*(100%+$H16)+(D7-C7)*$G16</f>
        <v>0</v>
      </c>
      <c r="E24" s="22">
        <f>D24*(100%+$H16)+(E7-D7)*$G16</f>
        <v>0</v>
      </c>
      <c r="F24" s="23">
        <f>E24*(100%+$H16)+(F7-E7)*$G16</f>
        <v>0</v>
      </c>
      <c r="J24" s="24"/>
      <c r="K24" s="24"/>
      <c r="L24" s="24"/>
      <c r="M24" s="24"/>
    </row>
    <row r="25" spans="1:13" x14ac:dyDescent="0.2">
      <c r="A25" s="25" t="str">
        <f>A8</f>
        <v>Total Employees</v>
      </c>
      <c r="B25" s="26">
        <f>B8</f>
        <v>0</v>
      </c>
      <c r="C25" s="26">
        <f t="shared" ref="C25:F25" si="0">C8</f>
        <v>0</v>
      </c>
      <c r="D25" s="26">
        <f t="shared" si="0"/>
        <v>0</v>
      </c>
      <c r="E25" s="26">
        <f t="shared" si="0"/>
        <v>0</v>
      </c>
      <c r="F25" s="27">
        <f t="shared" si="0"/>
        <v>0</v>
      </c>
    </row>
    <row r="26" spans="1:13" x14ac:dyDescent="0.2">
      <c r="A26" s="28" t="s">
        <v>11</v>
      </c>
      <c r="B26" s="29">
        <f>SUM(B19:B24)</f>
        <v>0</v>
      </c>
      <c r="C26" s="29">
        <f>SUM(C19:C24)</f>
        <v>0</v>
      </c>
      <c r="D26" s="29">
        <f>SUM(D19:D24)</f>
        <v>0</v>
      </c>
      <c r="E26" s="29">
        <f>SUM(E19:E24)</f>
        <v>0</v>
      </c>
      <c r="F26" s="30">
        <f>SUM(F19:F24)</f>
        <v>0</v>
      </c>
    </row>
  </sheetData>
  <sheetProtection formatCells="0" insertRows="0" deleteRow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F11"/>
  <sheetViews>
    <sheetView zoomScale="150" zoomScaleNormal="150" workbookViewId="0">
      <selection activeCell="C10" sqref="C10"/>
    </sheetView>
  </sheetViews>
  <sheetFormatPr defaultColWidth="9.5703125" defaultRowHeight="23.25" customHeight="1" x14ac:dyDescent="0.25"/>
  <cols>
    <col min="1" max="1" width="21.42578125" bestFit="1" customWidth="1"/>
    <col min="2" max="6" width="9.28515625" bestFit="1" customWidth="1"/>
  </cols>
  <sheetData>
    <row r="1" spans="1:6" ht="12" customHeight="1" x14ac:dyDescent="0.25">
      <c r="A1" s="38" t="s">
        <v>35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</row>
    <row r="2" spans="1:6" ht="12" customHeight="1" x14ac:dyDescent="0.25">
      <c r="A2" s="31" t="s">
        <v>23</v>
      </c>
      <c r="B2" s="40"/>
      <c r="C2" s="41"/>
      <c r="D2" s="41"/>
      <c r="E2" s="41"/>
      <c r="F2" s="42"/>
    </row>
    <row r="3" spans="1:6" ht="12" customHeight="1" x14ac:dyDescent="0.25">
      <c r="A3" s="33" t="s">
        <v>34</v>
      </c>
      <c r="B3" s="34">
        <v>200000</v>
      </c>
      <c r="C3" s="35">
        <v>300000</v>
      </c>
      <c r="D3" s="35">
        <v>400000</v>
      </c>
      <c r="E3" s="35">
        <v>500000</v>
      </c>
      <c r="F3" s="35">
        <v>600000</v>
      </c>
    </row>
    <row r="4" spans="1:6" ht="12" customHeight="1" x14ac:dyDescent="0.25">
      <c r="A4" s="33" t="s">
        <v>32</v>
      </c>
      <c r="B4" s="34">
        <v>500000</v>
      </c>
      <c r="C4" s="35">
        <v>550000</v>
      </c>
      <c r="D4" s="35">
        <v>600000</v>
      </c>
      <c r="E4" s="35">
        <v>650000</v>
      </c>
      <c r="F4" s="35">
        <v>700000</v>
      </c>
    </row>
    <row r="5" spans="1:6" ht="12" customHeight="1" x14ac:dyDescent="0.25">
      <c r="A5" s="33" t="s">
        <v>33</v>
      </c>
      <c r="B5" s="34">
        <v>600000</v>
      </c>
      <c r="C5" s="35">
        <v>700000</v>
      </c>
      <c r="D5" s="35">
        <v>800000</v>
      </c>
      <c r="E5" s="35">
        <v>900000</v>
      </c>
      <c r="F5" s="35">
        <v>1000000</v>
      </c>
    </row>
    <row r="6" spans="1:6" ht="12" customHeight="1" x14ac:dyDescent="0.25">
      <c r="A6" s="36" t="s">
        <v>36</v>
      </c>
      <c r="B6" s="37">
        <v>1300000</v>
      </c>
      <c r="C6" s="37">
        <v>1550000</v>
      </c>
      <c r="D6" s="37">
        <v>1800000</v>
      </c>
      <c r="E6" s="37">
        <v>2050000</v>
      </c>
      <c r="F6" s="37">
        <v>2300000</v>
      </c>
    </row>
    <row r="7" spans="1:6" ht="12" customHeight="1" x14ac:dyDescent="0.25">
      <c r="A7" s="31" t="s">
        <v>24</v>
      </c>
      <c r="B7" s="32" t="s">
        <v>1</v>
      </c>
      <c r="C7" s="32" t="s">
        <v>2</v>
      </c>
      <c r="D7" s="32" t="s">
        <v>3</v>
      </c>
      <c r="E7" s="32" t="s">
        <v>4</v>
      </c>
      <c r="F7" s="32" t="s">
        <v>5</v>
      </c>
    </row>
    <row r="8" spans="1:6" ht="12" customHeight="1" x14ac:dyDescent="0.25">
      <c r="A8" s="33" t="s">
        <v>34</v>
      </c>
      <c r="B8" s="34">
        <v>170000</v>
      </c>
      <c r="C8" s="35">
        <v>255000</v>
      </c>
      <c r="D8" s="35">
        <v>340000</v>
      </c>
      <c r="E8" s="35">
        <v>425000</v>
      </c>
      <c r="F8" s="35">
        <v>510000</v>
      </c>
    </row>
    <row r="9" spans="1:6" ht="12" customHeight="1" x14ac:dyDescent="0.25">
      <c r="A9" s="33" t="s">
        <v>32</v>
      </c>
      <c r="B9" s="34">
        <v>425000</v>
      </c>
      <c r="C9" s="35">
        <v>467500</v>
      </c>
      <c r="D9" s="35">
        <v>510000</v>
      </c>
      <c r="E9" s="35">
        <v>552500</v>
      </c>
      <c r="F9" s="35">
        <v>595000</v>
      </c>
    </row>
    <row r="10" spans="1:6" ht="12" customHeight="1" x14ac:dyDescent="0.25">
      <c r="A10" s="33" t="s">
        <v>33</v>
      </c>
      <c r="B10" s="34">
        <v>510000</v>
      </c>
      <c r="C10" s="35">
        <v>595000</v>
      </c>
      <c r="D10" s="35">
        <v>680000</v>
      </c>
      <c r="E10" s="35">
        <v>765000</v>
      </c>
      <c r="F10" s="35">
        <v>850000</v>
      </c>
    </row>
    <row r="11" spans="1:6" ht="12" customHeight="1" x14ac:dyDescent="0.25">
      <c r="A11" s="36" t="s">
        <v>37</v>
      </c>
      <c r="B11" s="37">
        <v>1105000</v>
      </c>
      <c r="C11" s="37">
        <v>1317500</v>
      </c>
      <c r="D11" s="37">
        <v>1530000</v>
      </c>
      <c r="E11" s="37">
        <v>1742500</v>
      </c>
      <c r="F11" s="37">
        <v>1955000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F22"/>
  <sheetViews>
    <sheetView zoomScale="150" zoomScaleNormal="150" workbookViewId="0">
      <selection activeCell="A20" sqref="A20"/>
    </sheetView>
  </sheetViews>
  <sheetFormatPr defaultRowHeight="15" x14ac:dyDescent="0.25"/>
  <cols>
    <col min="1" max="1" width="26.140625" bestFit="1" customWidth="1"/>
    <col min="2" max="6" width="9.28515625" bestFit="1" customWidth="1"/>
  </cols>
  <sheetData>
    <row r="1" spans="1:6" ht="12" customHeight="1" x14ac:dyDescent="0.25">
      <c r="A1" s="53" t="s">
        <v>52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</row>
    <row r="2" spans="1:6" ht="12" customHeight="1" x14ac:dyDescent="0.25">
      <c r="A2" s="43" t="s">
        <v>23</v>
      </c>
      <c r="B2" s="48">
        <v>1300000</v>
      </c>
      <c r="C2" s="48">
        <v>1550000</v>
      </c>
      <c r="D2" s="48">
        <v>1800000</v>
      </c>
      <c r="E2" s="48">
        <v>2050000</v>
      </c>
      <c r="F2" s="48">
        <v>2300000</v>
      </c>
    </row>
    <row r="3" spans="1:6" ht="12" customHeight="1" x14ac:dyDescent="0.25">
      <c r="A3" s="44" t="s">
        <v>24</v>
      </c>
      <c r="B3" s="73">
        <v>1105000</v>
      </c>
      <c r="C3" s="73">
        <v>1317500</v>
      </c>
      <c r="D3" s="73">
        <v>1530000</v>
      </c>
      <c r="E3" s="73">
        <v>1742500</v>
      </c>
      <c r="F3" s="73">
        <v>1955000</v>
      </c>
    </row>
    <row r="4" spans="1:6" ht="12" customHeight="1" x14ac:dyDescent="0.25">
      <c r="A4" s="45" t="s">
        <v>25</v>
      </c>
      <c r="B4" s="73">
        <v>1105000</v>
      </c>
      <c r="C4" s="73">
        <v>1317500</v>
      </c>
      <c r="D4" s="73">
        <v>1530000</v>
      </c>
      <c r="E4" s="73">
        <v>1742500</v>
      </c>
      <c r="F4" s="73">
        <v>1955000</v>
      </c>
    </row>
    <row r="5" spans="1:6" ht="12" customHeight="1" x14ac:dyDescent="0.25">
      <c r="A5" s="44" t="s">
        <v>26</v>
      </c>
      <c r="B5" s="74">
        <v>195000</v>
      </c>
      <c r="C5" s="74">
        <v>232500</v>
      </c>
      <c r="D5" s="74">
        <v>270000</v>
      </c>
      <c r="E5" s="74">
        <v>307500</v>
      </c>
      <c r="F5" s="74">
        <v>345000</v>
      </c>
    </row>
    <row r="6" spans="1:6" ht="12" customHeight="1" x14ac:dyDescent="0.25">
      <c r="A6" s="44" t="s">
        <v>27</v>
      </c>
      <c r="B6" s="47">
        <v>0.15</v>
      </c>
      <c r="C6" s="47">
        <v>0.15</v>
      </c>
      <c r="D6" s="47">
        <v>0.15</v>
      </c>
      <c r="E6" s="47">
        <v>0.15</v>
      </c>
      <c r="F6" s="47">
        <v>0.15</v>
      </c>
    </row>
    <row r="7" spans="1:6" ht="12" customHeight="1" x14ac:dyDescent="0.25">
      <c r="A7" s="43" t="s">
        <v>15</v>
      </c>
      <c r="B7" s="55"/>
      <c r="C7" s="76"/>
      <c r="D7" s="76"/>
      <c r="E7" s="76"/>
      <c r="F7" s="77"/>
    </row>
    <row r="8" spans="1:6" ht="12" customHeight="1" x14ac:dyDescent="0.25">
      <c r="A8" s="46" t="s">
        <v>28</v>
      </c>
      <c r="B8" s="73">
        <v>110000</v>
      </c>
      <c r="C8" s="73">
        <v>115500</v>
      </c>
      <c r="D8" s="73">
        <v>121275</v>
      </c>
      <c r="E8" s="73">
        <v>127338.75</v>
      </c>
      <c r="F8" s="73">
        <v>133705.6875</v>
      </c>
    </row>
    <row r="9" spans="1:6" ht="12" customHeight="1" x14ac:dyDescent="0.25">
      <c r="A9" s="49" t="s">
        <v>19</v>
      </c>
      <c r="B9" s="73">
        <v>10000</v>
      </c>
      <c r="C9" s="75">
        <v>10500</v>
      </c>
      <c r="D9" s="75">
        <v>11025</v>
      </c>
      <c r="E9" s="75">
        <v>11576.25</v>
      </c>
      <c r="F9" s="75">
        <v>12155.0625</v>
      </c>
    </row>
    <row r="10" spans="1:6" ht="12" customHeight="1" x14ac:dyDescent="0.25">
      <c r="A10" s="50" t="s">
        <v>20</v>
      </c>
      <c r="B10" s="73">
        <v>15000</v>
      </c>
      <c r="C10" s="75">
        <v>15000</v>
      </c>
      <c r="D10" s="75">
        <v>15000</v>
      </c>
      <c r="E10" s="75">
        <v>15000</v>
      </c>
      <c r="F10" s="75">
        <v>15000</v>
      </c>
    </row>
    <row r="11" spans="1:6" ht="12" customHeight="1" x14ac:dyDescent="0.25">
      <c r="A11" s="49" t="s">
        <v>22</v>
      </c>
      <c r="B11" s="73">
        <v>12000</v>
      </c>
      <c r="C11" s="75">
        <v>12000</v>
      </c>
      <c r="D11" s="75">
        <v>12000</v>
      </c>
      <c r="E11" s="75">
        <v>12000</v>
      </c>
      <c r="F11" s="75">
        <v>12000</v>
      </c>
    </row>
    <row r="12" spans="1:6" ht="12" customHeight="1" x14ac:dyDescent="0.25">
      <c r="A12" s="49" t="s">
        <v>16</v>
      </c>
      <c r="B12" s="73">
        <v>7000</v>
      </c>
      <c r="C12" s="75">
        <v>7350</v>
      </c>
      <c r="D12" s="75">
        <v>7717.5</v>
      </c>
      <c r="E12" s="75">
        <v>8103.375</v>
      </c>
      <c r="F12" s="75">
        <v>8508.5437500000007</v>
      </c>
    </row>
    <row r="13" spans="1:6" ht="12" customHeight="1" x14ac:dyDescent="0.25">
      <c r="A13" s="49" t="s">
        <v>14</v>
      </c>
      <c r="B13" s="73">
        <v>5000</v>
      </c>
      <c r="C13" s="75">
        <v>5250</v>
      </c>
      <c r="D13" s="75">
        <v>5512.5</v>
      </c>
      <c r="E13" s="75">
        <v>5788.125</v>
      </c>
      <c r="F13" s="75">
        <v>6077.53125</v>
      </c>
    </row>
    <row r="14" spans="1:6" ht="12" customHeight="1" x14ac:dyDescent="0.25">
      <c r="A14" s="49" t="s">
        <v>12</v>
      </c>
      <c r="B14" s="73">
        <v>2500</v>
      </c>
      <c r="C14" s="75">
        <v>2625</v>
      </c>
      <c r="D14" s="75">
        <v>2756.25</v>
      </c>
      <c r="E14" s="75">
        <v>2894.0625</v>
      </c>
      <c r="F14" s="75">
        <v>3038.765625</v>
      </c>
    </row>
    <row r="15" spans="1:6" ht="12" customHeight="1" x14ac:dyDescent="0.25">
      <c r="A15" s="49" t="s">
        <v>17</v>
      </c>
      <c r="B15" s="73">
        <v>16500</v>
      </c>
      <c r="C15" s="75">
        <v>17325</v>
      </c>
      <c r="D15" s="75">
        <v>18191.25</v>
      </c>
      <c r="E15" s="75">
        <v>19100.8125</v>
      </c>
      <c r="F15" s="75">
        <v>20055.853124999998</v>
      </c>
    </row>
    <row r="16" spans="1:6" ht="12" customHeight="1" x14ac:dyDescent="0.25">
      <c r="A16" s="49" t="s">
        <v>21</v>
      </c>
      <c r="B16" s="73">
        <v>10000</v>
      </c>
      <c r="C16" s="75">
        <v>10500</v>
      </c>
      <c r="D16" s="75">
        <v>11025</v>
      </c>
      <c r="E16" s="75">
        <v>11576.25</v>
      </c>
      <c r="F16" s="75">
        <v>12155.0625</v>
      </c>
    </row>
    <row r="17" spans="1:6" ht="12" customHeight="1" x14ac:dyDescent="0.25">
      <c r="A17" s="51" t="s">
        <v>13</v>
      </c>
      <c r="B17" s="48">
        <v>188000</v>
      </c>
      <c r="C17" s="48">
        <v>196050</v>
      </c>
      <c r="D17" s="48">
        <v>204502.5</v>
      </c>
      <c r="E17" s="48">
        <v>213377.625</v>
      </c>
      <c r="F17" s="48">
        <v>222696.50625000001</v>
      </c>
    </row>
    <row r="18" spans="1:6" ht="12" customHeight="1" x14ac:dyDescent="0.25">
      <c r="A18" s="44" t="s">
        <v>29</v>
      </c>
      <c r="B18" s="73">
        <v>7000</v>
      </c>
      <c r="C18" s="73">
        <v>36450</v>
      </c>
      <c r="D18" s="73">
        <v>65497.5</v>
      </c>
      <c r="E18" s="73">
        <v>94122.375</v>
      </c>
      <c r="F18" s="73">
        <v>122303.49374999999</v>
      </c>
    </row>
    <row r="19" spans="1:6" ht="12" customHeight="1" x14ac:dyDescent="0.25">
      <c r="A19" s="44" t="s">
        <v>18</v>
      </c>
      <c r="B19" s="73">
        <v>22000</v>
      </c>
      <c r="C19" s="73">
        <v>51450</v>
      </c>
      <c r="D19" s="73">
        <v>80497.5</v>
      </c>
      <c r="E19" s="73">
        <v>109122.375</v>
      </c>
      <c r="F19" s="73">
        <v>137303.49374999999</v>
      </c>
    </row>
    <row r="20" spans="1:6" ht="12" customHeight="1" x14ac:dyDescent="0.25">
      <c r="A20" s="44" t="s">
        <v>90</v>
      </c>
      <c r="B20" s="73">
        <v>2100</v>
      </c>
      <c r="C20" s="73">
        <v>10935</v>
      </c>
      <c r="D20" s="73">
        <v>19649.25</v>
      </c>
      <c r="E20" s="73">
        <v>28236.712499999998</v>
      </c>
      <c r="F20" s="73">
        <v>36691.048124999994</v>
      </c>
    </row>
    <row r="21" spans="1:6" ht="12" customHeight="1" x14ac:dyDescent="0.25">
      <c r="A21" s="43" t="s">
        <v>30</v>
      </c>
      <c r="B21" s="48">
        <v>4900</v>
      </c>
      <c r="C21" s="48">
        <v>25515</v>
      </c>
      <c r="D21" s="48">
        <v>45848.25</v>
      </c>
      <c r="E21" s="48">
        <v>65885.662500000006</v>
      </c>
      <c r="F21" s="48">
        <v>85612.445624999993</v>
      </c>
    </row>
    <row r="22" spans="1:6" ht="12" customHeight="1" x14ac:dyDescent="0.25">
      <c r="A22" s="45" t="s">
        <v>31</v>
      </c>
      <c r="B22" s="52">
        <v>3.7692307692307691E-3</v>
      </c>
      <c r="C22" s="52">
        <v>1.6461290322580646E-2</v>
      </c>
      <c r="D22" s="52">
        <v>2.5471250000000001E-2</v>
      </c>
      <c r="E22" s="52">
        <v>3.2139347560975612E-2</v>
      </c>
      <c r="F22" s="52">
        <v>3.7222802445652174E-2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1" tint="0.34998626667073579"/>
  </sheetPr>
  <dimension ref="A1:F16"/>
  <sheetViews>
    <sheetView zoomScale="150" zoomScaleNormal="150" workbookViewId="0"/>
  </sheetViews>
  <sheetFormatPr defaultRowHeight="12" customHeight="1" x14ac:dyDescent="0.25"/>
  <cols>
    <col min="1" max="1" width="22" bestFit="1" customWidth="1"/>
    <col min="2" max="6" width="8" bestFit="1" customWidth="1"/>
  </cols>
  <sheetData>
    <row r="1" spans="1:6" ht="12" customHeight="1" x14ac:dyDescent="0.25">
      <c r="A1" s="61" t="s">
        <v>61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</row>
    <row r="2" spans="1:6" ht="12" customHeight="1" x14ac:dyDescent="0.25">
      <c r="A2" s="56" t="s">
        <v>46</v>
      </c>
      <c r="B2" s="63"/>
      <c r="C2" s="64"/>
      <c r="D2" s="64"/>
      <c r="E2" s="64"/>
      <c r="F2" s="65"/>
    </row>
    <row r="3" spans="1:6" ht="12" customHeight="1" x14ac:dyDescent="0.25">
      <c r="A3" s="57" t="s">
        <v>48</v>
      </c>
      <c r="B3" s="66"/>
      <c r="C3" s="67"/>
      <c r="D3" s="67"/>
      <c r="E3" s="67"/>
      <c r="F3" s="68"/>
    </row>
    <row r="4" spans="1:6" ht="12" customHeight="1" x14ac:dyDescent="0.25">
      <c r="A4" s="58" t="s">
        <v>47</v>
      </c>
      <c r="B4" s="69">
        <v>19900</v>
      </c>
      <c r="C4" s="69">
        <v>60415</v>
      </c>
      <c r="D4" s="69">
        <v>121263.25</v>
      </c>
      <c r="E4" s="69">
        <v>202148.91250000009</v>
      </c>
      <c r="F4" s="69">
        <v>302761.35812500026</v>
      </c>
    </row>
    <row r="5" spans="1:6" ht="12" customHeight="1" x14ac:dyDescent="0.25">
      <c r="A5" s="59" t="s">
        <v>45</v>
      </c>
      <c r="B5" s="69">
        <v>19900</v>
      </c>
      <c r="C5" s="69">
        <v>60415</v>
      </c>
      <c r="D5" s="69">
        <v>121263.25</v>
      </c>
      <c r="E5" s="69">
        <v>202148.91250000009</v>
      </c>
      <c r="F5" s="69">
        <v>302761.35812500026</v>
      </c>
    </row>
    <row r="6" spans="1:6" ht="12" customHeight="1" x14ac:dyDescent="0.25">
      <c r="A6" s="57" t="s">
        <v>42</v>
      </c>
      <c r="B6" s="66"/>
      <c r="C6" s="67"/>
      <c r="D6" s="67"/>
      <c r="E6" s="67"/>
      <c r="F6" s="68"/>
    </row>
    <row r="7" spans="1:6" ht="12" customHeight="1" x14ac:dyDescent="0.25">
      <c r="A7" s="58" t="s">
        <v>42</v>
      </c>
      <c r="B7" s="69">
        <v>150000</v>
      </c>
      <c r="C7" s="69">
        <v>150000</v>
      </c>
      <c r="D7" s="69">
        <v>150000</v>
      </c>
      <c r="E7" s="69">
        <v>150000</v>
      </c>
      <c r="F7" s="69">
        <v>150000</v>
      </c>
    </row>
    <row r="8" spans="1:6" ht="12" customHeight="1" x14ac:dyDescent="0.25">
      <c r="A8" s="58" t="s">
        <v>41</v>
      </c>
      <c r="B8" s="69">
        <v>15000</v>
      </c>
      <c r="C8" s="69">
        <v>30000</v>
      </c>
      <c r="D8" s="69">
        <v>45000</v>
      </c>
      <c r="E8" s="69">
        <v>60000</v>
      </c>
      <c r="F8" s="69">
        <v>75000</v>
      </c>
    </row>
    <row r="9" spans="1:6" ht="12" customHeight="1" x14ac:dyDescent="0.25">
      <c r="A9" s="59" t="s">
        <v>40</v>
      </c>
      <c r="B9" s="69">
        <v>135000</v>
      </c>
      <c r="C9" s="69">
        <v>120000</v>
      </c>
      <c r="D9" s="69">
        <v>105000</v>
      </c>
      <c r="E9" s="69">
        <v>90000</v>
      </c>
      <c r="F9" s="69">
        <v>75000</v>
      </c>
    </row>
    <row r="10" spans="1:6" ht="12" customHeight="1" x14ac:dyDescent="0.25">
      <c r="A10" s="57" t="s">
        <v>39</v>
      </c>
      <c r="B10" s="70">
        <v>154900</v>
      </c>
      <c r="C10" s="70">
        <v>180415</v>
      </c>
      <c r="D10" s="70">
        <v>226263.25</v>
      </c>
      <c r="E10" s="70">
        <v>292148.91250000009</v>
      </c>
      <c r="F10" s="70">
        <v>377761.35812500026</v>
      </c>
    </row>
    <row r="11" spans="1:6" ht="12" customHeight="1" x14ac:dyDescent="0.25">
      <c r="A11" s="56" t="s">
        <v>44</v>
      </c>
      <c r="B11" s="60" t="s">
        <v>1</v>
      </c>
      <c r="C11" s="60" t="s">
        <v>2</v>
      </c>
      <c r="D11" s="60" t="s">
        <v>3</v>
      </c>
      <c r="E11" s="60" t="s">
        <v>4</v>
      </c>
      <c r="F11" s="60" t="s">
        <v>5</v>
      </c>
    </row>
    <row r="12" spans="1:6" ht="12" customHeight="1" x14ac:dyDescent="0.25">
      <c r="A12" s="58" t="s">
        <v>49</v>
      </c>
      <c r="B12" s="69">
        <v>200000</v>
      </c>
      <c r="C12" s="69">
        <v>200000</v>
      </c>
      <c r="D12" s="69">
        <v>200000</v>
      </c>
      <c r="E12" s="69">
        <v>200000</v>
      </c>
      <c r="F12" s="69">
        <v>200000</v>
      </c>
    </row>
    <row r="13" spans="1:6" ht="12" customHeight="1" x14ac:dyDescent="0.25">
      <c r="A13" s="58" t="s">
        <v>50</v>
      </c>
      <c r="B13" s="69">
        <v>-50000</v>
      </c>
      <c r="C13" s="71">
        <v>-45100</v>
      </c>
      <c r="D13" s="69">
        <v>-19585</v>
      </c>
      <c r="E13" s="69">
        <v>26263.25</v>
      </c>
      <c r="F13" s="69">
        <v>92148.912500000006</v>
      </c>
    </row>
    <row r="14" spans="1:6" ht="12" customHeight="1" x14ac:dyDescent="0.25">
      <c r="A14" s="58" t="s">
        <v>51</v>
      </c>
      <c r="B14" s="71">
        <v>4900</v>
      </c>
      <c r="C14" s="69">
        <v>25515</v>
      </c>
      <c r="D14" s="69">
        <v>45848.25</v>
      </c>
      <c r="E14" s="69">
        <v>65885.662500000006</v>
      </c>
      <c r="F14" s="69">
        <v>85612.445624999993</v>
      </c>
    </row>
    <row r="15" spans="1:6" ht="12" customHeight="1" x14ac:dyDescent="0.25">
      <c r="A15" s="57" t="s">
        <v>43</v>
      </c>
      <c r="B15" s="70">
        <v>154900</v>
      </c>
      <c r="C15" s="70">
        <v>180415</v>
      </c>
      <c r="D15" s="70">
        <v>226263.25</v>
      </c>
      <c r="E15" s="70">
        <v>292148.91249999998</v>
      </c>
      <c r="F15" s="70">
        <v>377761.35812499997</v>
      </c>
    </row>
    <row r="16" spans="1:6" ht="12" customHeight="1" x14ac:dyDescent="0.25">
      <c r="A16" s="56" t="s">
        <v>38</v>
      </c>
      <c r="B16" s="72">
        <v>154900</v>
      </c>
      <c r="C16" s="72">
        <v>180415</v>
      </c>
      <c r="D16" s="72">
        <v>226263.25</v>
      </c>
      <c r="E16" s="72">
        <v>292148.91250000009</v>
      </c>
      <c r="F16" s="72">
        <v>377761.35812500026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/>
  </sheetPr>
  <dimension ref="A1:J17"/>
  <sheetViews>
    <sheetView zoomScale="150" zoomScaleNormal="150" workbookViewId="0">
      <selection activeCell="C13" sqref="C13"/>
    </sheetView>
  </sheetViews>
  <sheetFormatPr defaultRowHeight="12" x14ac:dyDescent="0.2"/>
  <cols>
    <col min="1" max="1" width="44" style="3" customWidth="1"/>
    <col min="2" max="2" width="16.28515625" style="3" customWidth="1"/>
    <col min="3" max="3" width="9.140625" style="3"/>
    <col min="4" max="4" width="6.7109375" style="3" customWidth="1"/>
    <col min="5" max="5" width="9.28515625" style="3" customWidth="1"/>
    <col min="6" max="6" width="9.5703125" style="3" customWidth="1"/>
    <col min="7" max="7" width="11.85546875" style="3" customWidth="1"/>
    <col min="8" max="10" width="14" style="3" customWidth="1"/>
    <col min="11" max="16384" width="9.140625" style="3"/>
  </cols>
  <sheetData>
    <row r="1" spans="1:10" x14ac:dyDescent="0.2">
      <c r="A1" s="78" t="s">
        <v>59</v>
      </c>
      <c r="B1" s="78"/>
      <c r="D1" s="79" t="s">
        <v>62</v>
      </c>
      <c r="E1" s="79" t="s">
        <v>63</v>
      </c>
      <c r="F1" s="79" t="s">
        <v>64</v>
      </c>
      <c r="G1" s="79" t="s">
        <v>65</v>
      </c>
      <c r="H1" s="80" t="s">
        <v>66</v>
      </c>
      <c r="I1" s="80" t="s">
        <v>67</v>
      </c>
      <c r="J1" s="81" t="s">
        <v>68</v>
      </c>
    </row>
    <row r="2" spans="1:10" x14ac:dyDescent="0.2">
      <c r="A2" s="82" t="s">
        <v>57</v>
      </c>
      <c r="B2" s="83">
        <f>IF((B5-B6)=0,0,B7/(B5-B6))</f>
        <v>0</v>
      </c>
      <c r="D2" s="84">
        <f>ROUND($B$2/6*0,0)</f>
        <v>0</v>
      </c>
      <c r="E2" s="85">
        <f t="shared" ref="E2:E11" si="0">B$5</f>
        <v>0</v>
      </c>
      <c r="F2" s="85">
        <f t="shared" ref="F2:F11" si="1">B$6</f>
        <v>0</v>
      </c>
      <c r="G2" s="85">
        <f t="shared" ref="G2:G11" si="2">B$7</f>
        <v>0</v>
      </c>
      <c r="H2" s="86">
        <f t="shared" ref="H2:I11" si="3">$D2*E2</f>
        <v>0</v>
      </c>
      <c r="I2" s="86">
        <f t="shared" si="3"/>
        <v>0</v>
      </c>
      <c r="J2" s="87">
        <f>G2+I2</f>
        <v>0</v>
      </c>
    </row>
    <row r="3" spans="1:10" x14ac:dyDescent="0.2">
      <c r="A3" s="82" t="s">
        <v>54</v>
      </c>
      <c r="B3" s="88">
        <f>IF(B5=0,0,B7/(1-B6/B5))</f>
        <v>0</v>
      </c>
      <c r="D3" s="84">
        <f>ROUND($B$2/6*1,0)</f>
        <v>0</v>
      </c>
      <c r="E3" s="85">
        <f t="shared" si="0"/>
        <v>0</v>
      </c>
      <c r="F3" s="85">
        <f t="shared" si="1"/>
        <v>0</v>
      </c>
      <c r="G3" s="85">
        <f t="shared" si="2"/>
        <v>0</v>
      </c>
      <c r="H3" s="86">
        <f t="shared" si="3"/>
        <v>0</v>
      </c>
      <c r="I3" s="86">
        <f t="shared" si="3"/>
        <v>0</v>
      </c>
      <c r="J3" s="87">
        <f t="shared" ref="J3:J11" si="4">G3+I3</f>
        <v>0</v>
      </c>
    </row>
    <row r="4" spans="1:10" x14ac:dyDescent="0.2">
      <c r="A4" s="89" t="s">
        <v>60</v>
      </c>
      <c r="B4" s="89"/>
      <c r="D4" s="84">
        <f>ROUND($B$2/6*2,0)</f>
        <v>0</v>
      </c>
      <c r="E4" s="85">
        <f t="shared" si="0"/>
        <v>0</v>
      </c>
      <c r="F4" s="85">
        <f t="shared" si="1"/>
        <v>0</v>
      </c>
      <c r="G4" s="85">
        <f t="shared" si="2"/>
        <v>0</v>
      </c>
      <c r="H4" s="86">
        <f t="shared" si="3"/>
        <v>0</v>
      </c>
      <c r="I4" s="86">
        <f t="shared" si="3"/>
        <v>0</v>
      </c>
      <c r="J4" s="87">
        <f t="shared" si="4"/>
        <v>0</v>
      </c>
    </row>
    <row r="5" spans="1:10" x14ac:dyDescent="0.2">
      <c r="A5" s="82" t="s">
        <v>53</v>
      </c>
      <c r="B5" s="90">
        <v>0</v>
      </c>
      <c r="D5" s="84">
        <f>ROUND($B$2/6*3,0)</f>
        <v>0</v>
      </c>
      <c r="E5" s="85">
        <f t="shared" si="0"/>
        <v>0</v>
      </c>
      <c r="F5" s="85">
        <f t="shared" si="1"/>
        <v>0</v>
      </c>
      <c r="G5" s="85">
        <f t="shared" si="2"/>
        <v>0</v>
      </c>
      <c r="H5" s="86">
        <f t="shared" si="3"/>
        <v>0</v>
      </c>
      <c r="I5" s="86">
        <f t="shared" si="3"/>
        <v>0</v>
      </c>
      <c r="J5" s="87">
        <f t="shared" si="4"/>
        <v>0</v>
      </c>
    </row>
    <row r="6" spans="1:10" x14ac:dyDescent="0.2">
      <c r="A6" s="82" t="s">
        <v>55</v>
      </c>
      <c r="B6" s="90">
        <v>0</v>
      </c>
      <c r="D6" s="84">
        <f>ROUND($B$2/6*4,0)</f>
        <v>0</v>
      </c>
      <c r="E6" s="85">
        <f t="shared" si="0"/>
        <v>0</v>
      </c>
      <c r="F6" s="85">
        <f t="shared" si="1"/>
        <v>0</v>
      </c>
      <c r="G6" s="85">
        <f t="shared" si="2"/>
        <v>0</v>
      </c>
      <c r="H6" s="86">
        <f t="shared" si="3"/>
        <v>0</v>
      </c>
      <c r="I6" s="86">
        <f t="shared" si="3"/>
        <v>0</v>
      </c>
      <c r="J6" s="87">
        <f t="shared" si="4"/>
        <v>0</v>
      </c>
    </row>
    <row r="7" spans="1:10" x14ac:dyDescent="0.2">
      <c r="A7" s="82" t="s">
        <v>58</v>
      </c>
      <c r="B7" s="88">
        <v>0</v>
      </c>
      <c r="D7" s="84">
        <f>ROUND($B$2/6*5,0)</f>
        <v>0</v>
      </c>
      <c r="E7" s="85">
        <f t="shared" si="0"/>
        <v>0</v>
      </c>
      <c r="F7" s="85">
        <f t="shared" si="1"/>
        <v>0</v>
      </c>
      <c r="G7" s="85">
        <f t="shared" si="2"/>
        <v>0</v>
      </c>
      <c r="H7" s="86">
        <f t="shared" si="3"/>
        <v>0</v>
      </c>
      <c r="I7" s="86">
        <f t="shared" si="3"/>
        <v>0</v>
      </c>
      <c r="J7" s="87">
        <f t="shared" si="4"/>
        <v>0</v>
      </c>
    </row>
    <row r="8" spans="1:10" x14ac:dyDescent="0.2">
      <c r="D8" s="91">
        <f>ROUNDDOWN(B2,0)</f>
        <v>0</v>
      </c>
      <c r="E8" s="85">
        <f t="shared" si="0"/>
        <v>0</v>
      </c>
      <c r="F8" s="85">
        <f t="shared" si="1"/>
        <v>0</v>
      </c>
      <c r="G8" s="85">
        <f t="shared" si="2"/>
        <v>0</v>
      </c>
      <c r="H8" s="86">
        <f t="shared" si="3"/>
        <v>0</v>
      </c>
      <c r="I8" s="86">
        <f t="shared" si="3"/>
        <v>0</v>
      </c>
      <c r="J8" s="87">
        <f t="shared" si="4"/>
        <v>0</v>
      </c>
    </row>
    <row r="9" spans="1:10" x14ac:dyDescent="0.2">
      <c r="D9" s="84">
        <f>ROUND($B$2/6*7,0)</f>
        <v>0</v>
      </c>
      <c r="E9" s="85">
        <f t="shared" si="0"/>
        <v>0</v>
      </c>
      <c r="F9" s="85">
        <f t="shared" si="1"/>
        <v>0</v>
      </c>
      <c r="G9" s="85">
        <f t="shared" si="2"/>
        <v>0</v>
      </c>
      <c r="H9" s="86">
        <f t="shared" si="3"/>
        <v>0</v>
      </c>
      <c r="I9" s="86">
        <f t="shared" si="3"/>
        <v>0</v>
      </c>
      <c r="J9" s="87">
        <f t="shared" si="4"/>
        <v>0</v>
      </c>
    </row>
    <row r="10" spans="1:10" x14ac:dyDescent="0.2">
      <c r="D10" s="84">
        <f>ROUND($B$2/6*8,0)</f>
        <v>0</v>
      </c>
      <c r="E10" s="85">
        <f t="shared" si="0"/>
        <v>0</v>
      </c>
      <c r="F10" s="85">
        <f t="shared" si="1"/>
        <v>0</v>
      </c>
      <c r="G10" s="85">
        <f t="shared" si="2"/>
        <v>0</v>
      </c>
      <c r="H10" s="86">
        <f t="shared" si="3"/>
        <v>0</v>
      </c>
      <c r="I10" s="86">
        <f t="shared" si="3"/>
        <v>0</v>
      </c>
      <c r="J10" s="87">
        <f t="shared" si="4"/>
        <v>0</v>
      </c>
    </row>
    <row r="11" spans="1:10" x14ac:dyDescent="0.2">
      <c r="D11" s="92">
        <f>ROUND($B$2/6*9,0)</f>
        <v>0</v>
      </c>
      <c r="E11" s="93">
        <f t="shared" si="0"/>
        <v>0</v>
      </c>
      <c r="F11" s="93">
        <f t="shared" si="1"/>
        <v>0</v>
      </c>
      <c r="G11" s="93">
        <f t="shared" si="2"/>
        <v>0</v>
      </c>
      <c r="H11" s="94">
        <f t="shared" si="3"/>
        <v>0</v>
      </c>
      <c r="I11" s="94">
        <f t="shared" si="3"/>
        <v>0</v>
      </c>
      <c r="J11" s="95">
        <f t="shared" si="4"/>
        <v>0</v>
      </c>
    </row>
    <row r="13" spans="1:10" x14ac:dyDescent="0.2">
      <c r="A13" s="96" t="s">
        <v>59</v>
      </c>
      <c r="B13" s="97"/>
    </row>
    <row r="14" spans="1:10" x14ac:dyDescent="0.2">
      <c r="A14" s="146" t="s">
        <v>54</v>
      </c>
      <c r="B14" s="147">
        <v>0</v>
      </c>
    </row>
    <row r="15" spans="1:10" x14ac:dyDescent="0.2">
      <c r="A15" s="98" t="s">
        <v>60</v>
      </c>
      <c r="B15" s="99"/>
    </row>
    <row r="16" spans="1:10" x14ac:dyDescent="0.2">
      <c r="A16" s="100" t="s">
        <v>56</v>
      </c>
      <c r="B16" s="101">
        <v>0</v>
      </c>
    </row>
    <row r="17" spans="1:2" x14ac:dyDescent="0.2">
      <c r="A17" s="100" t="s">
        <v>58</v>
      </c>
      <c r="B17" s="102">
        <v>0</v>
      </c>
    </row>
  </sheetData>
  <sheetProtection formatCells="0" insertRows="0" deleteRows="0"/>
  <mergeCells count="4">
    <mergeCell ref="A1:B1"/>
    <mergeCell ref="A4:B4"/>
    <mergeCell ref="A13:B13"/>
    <mergeCell ref="A15:B1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0000"/>
  </sheetPr>
  <dimension ref="S1:X8"/>
  <sheetViews>
    <sheetView zoomScaleNormal="100" workbookViewId="0">
      <selection activeCell="T8" sqref="T8"/>
    </sheetView>
  </sheetViews>
  <sheetFormatPr defaultRowHeight="15" x14ac:dyDescent="0.25"/>
  <cols>
    <col min="1" max="18" width="9.140625" style="103"/>
    <col min="19" max="19" width="16.85546875" style="143" bestFit="1" customWidth="1"/>
    <col min="20" max="24" width="10.85546875" style="143" bestFit="1" customWidth="1"/>
    <col min="25" max="16384" width="9.140625" style="103"/>
  </cols>
  <sheetData>
    <row r="1" spans="19:24" x14ac:dyDescent="0.25">
      <c r="T1" s="145" t="s">
        <v>70</v>
      </c>
      <c r="U1" s="145" t="s">
        <v>71</v>
      </c>
      <c r="V1" s="145" t="s">
        <v>72</v>
      </c>
      <c r="W1" s="145" t="s">
        <v>73</v>
      </c>
      <c r="X1" s="145" t="s">
        <v>74</v>
      </c>
    </row>
    <row r="2" spans="19:24" x14ac:dyDescent="0.25">
      <c r="S2" s="145" t="s">
        <v>17</v>
      </c>
      <c r="T2" s="144">
        <v>16500</v>
      </c>
      <c r="U2" s="144">
        <v>17325</v>
      </c>
      <c r="V2" s="144">
        <v>18191.25</v>
      </c>
      <c r="W2" s="144">
        <v>19100.810000000001</v>
      </c>
      <c r="X2" s="144">
        <v>20055.849999999999</v>
      </c>
    </row>
    <row r="3" spans="19:24" x14ac:dyDescent="0.25">
      <c r="S3" s="145" t="s">
        <v>88</v>
      </c>
      <c r="T3" s="144">
        <v>2100</v>
      </c>
      <c r="U3" s="144">
        <v>10935</v>
      </c>
      <c r="V3" s="144">
        <v>19649.25</v>
      </c>
      <c r="W3" s="144">
        <v>28236.71</v>
      </c>
      <c r="X3" s="144">
        <v>36691.050000000003</v>
      </c>
    </row>
    <row r="4" spans="19:24" x14ac:dyDescent="0.25">
      <c r="S4" s="145" t="s">
        <v>89</v>
      </c>
      <c r="T4" s="144">
        <f>T2+T3</f>
        <v>18600</v>
      </c>
      <c r="U4" s="144">
        <f t="shared" ref="U4:X4" si="0">U2+U3</f>
        <v>28260</v>
      </c>
      <c r="V4" s="144">
        <f t="shared" si="0"/>
        <v>37840.5</v>
      </c>
      <c r="W4" s="144">
        <f t="shared" si="0"/>
        <v>47337.520000000004</v>
      </c>
      <c r="X4" s="144">
        <f t="shared" si="0"/>
        <v>56746.9</v>
      </c>
    </row>
    <row r="5" spans="19:24" x14ac:dyDescent="0.25">
      <c r="S5" s="145"/>
      <c r="T5" s="145" t="s">
        <v>70</v>
      </c>
      <c r="U5" s="145" t="s">
        <v>71</v>
      </c>
      <c r="V5" s="145" t="s">
        <v>72</v>
      </c>
      <c r="W5" s="145" t="s">
        <v>73</v>
      </c>
      <c r="X5" s="145" t="s">
        <v>74</v>
      </c>
    </row>
    <row r="6" spans="19:24" x14ac:dyDescent="0.25">
      <c r="S6" s="145" t="s">
        <v>30</v>
      </c>
      <c r="T6" s="144">
        <v>4900</v>
      </c>
      <c r="U6" s="144">
        <v>25515</v>
      </c>
      <c r="V6" s="144">
        <v>45848.25</v>
      </c>
      <c r="W6" s="144">
        <v>65885.66</v>
      </c>
      <c r="X6" s="144">
        <v>85612.45</v>
      </c>
    </row>
    <row r="7" spans="19:24" x14ac:dyDescent="0.25">
      <c r="S7" s="145" t="s">
        <v>26</v>
      </c>
      <c r="T7" s="144">
        <v>195000</v>
      </c>
      <c r="U7" s="144">
        <v>232500</v>
      </c>
      <c r="V7" s="144">
        <v>270000</v>
      </c>
      <c r="W7" s="144">
        <v>307500</v>
      </c>
      <c r="X7" s="144">
        <v>345000</v>
      </c>
    </row>
    <row r="8" spans="19:24" x14ac:dyDescent="0.25">
      <c r="S8" s="145" t="s">
        <v>23</v>
      </c>
      <c r="T8" s="144">
        <v>1300000</v>
      </c>
      <c r="U8" s="144">
        <v>1550000</v>
      </c>
      <c r="V8" s="144">
        <v>1800000</v>
      </c>
      <c r="W8" s="144">
        <v>2050000</v>
      </c>
      <c r="X8" s="144">
        <v>2300000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</sheetPr>
  <dimension ref="A1:F9"/>
  <sheetViews>
    <sheetView tabSelected="1" zoomScale="150" zoomScaleNormal="150" workbookViewId="0">
      <selection activeCell="F8" sqref="F8"/>
    </sheetView>
  </sheetViews>
  <sheetFormatPr defaultRowHeight="12" x14ac:dyDescent="0.2"/>
  <cols>
    <col min="1" max="1" width="37" style="106" bestFit="1" customWidth="1"/>
    <col min="2" max="6" width="14.28515625" style="106" customWidth="1"/>
    <col min="7" max="7" width="9.140625" style="106"/>
    <col min="8" max="8" width="23" style="106" bestFit="1" customWidth="1"/>
    <col min="9" max="16384" width="9.140625" style="106"/>
  </cols>
  <sheetData>
    <row r="1" spans="1:6" x14ac:dyDescent="0.2">
      <c r="A1" s="104" t="s">
        <v>69</v>
      </c>
      <c r="B1" s="104" t="s">
        <v>70</v>
      </c>
      <c r="C1" s="104" t="s">
        <v>71</v>
      </c>
      <c r="D1" s="104" t="s">
        <v>72</v>
      </c>
      <c r="E1" s="104" t="s">
        <v>73</v>
      </c>
      <c r="F1" s="105" t="s">
        <v>74</v>
      </c>
    </row>
    <row r="2" spans="1:6" x14ac:dyDescent="0.2">
      <c r="A2" s="107" t="s">
        <v>23</v>
      </c>
      <c r="B2" s="108">
        <v>0</v>
      </c>
      <c r="C2" s="108">
        <v>0</v>
      </c>
      <c r="D2" s="108">
        <v>0</v>
      </c>
      <c r="E2" s="108">
        <v>0</v>
      </c>
      <c r="F2" s="109">
        <v>0</v>
      </c>
    </row>
    <row r="3" spans="1:6" x14ac:dyDescent="0.2">
      <c r="A3" s="110" t="s">
        <v>75</v>
      </c>
      <c r="B3" s="111"/>
      <c r="C3" s="112"/>
      <c r="D3" s="112"/>
      <c r="E3" s="112"/>
      <c r="F3" s="113"/>
    </row>
    <row r="4" spans="1:6" x14ac:dyDescent="0.2">
      <c r="A4" s="114"/>
      <c r="B4" s="141"/>
      <c r="C4" s="141"/>
      <c r="D4" s="141"/>
      <c r="E4" s="141"/>
      <c r="F4" s="142"/>
    </row>
    <row r="5" spans="1:6" x14ac:dyDescent="0.2">
      <c r="A5" s="114"/>
      <c r="B5" s="141"/>
      <c r="C5" s="141"/>
      <c r="D5" s="141"/>
      <c r="E5" s="141"/>
      <c r="F5" s="142"/>
    </row>
    <row r="6" spans="1:6" x14ac:dyDescent="0.2">
      <c r="A6" s="110" t="s">
        <v>76</v>
      </c>
      <c r="B6" s="111"/>
      <c r="C6" s="112"/>
      <c r="D6" s="112"/>
      <c r="E6" s="112"/>
      <c r="F6" s="113"/>
    </row>
    <row r="7" spans="1:6" x14ac:dyDescent="0.2">
      <c r="A7" s="115" t="s">
        <v>19</v>
      </c>
      <c r="B7" s="139">
        <v>0</v>
      </c>
      <c r="C7" s="139">
        <v>0</v>
      </c>
      <c r="D7" s="139">
        <v>0</v>
      </c>
      <c r="E7" s="139">
        <v>0</v>
      </c>
      <c r="F7" s="140">
        <v>0</v>
      </c>
    </row>
    <row r="8" spans="1:6" x14ac:dyDescent="0.2">
      <c r="A8" s="116" t="s">
        <v>77</v>
      </c>
      <c r="B8" s="117">
        <f>SUM(B4:B7)</f>
        <v>0</v>
      </c>
      <c r="C8" s="117">
        <f>SUM(C4:C7)</f>
        <v>0</v>
      </c>
      <c r="D8" s="117">
        <f>SUM(D4:D7)</f>
        <v>0</v>
      </c>
      <c r="E8" s="117">
        <f>SUM(E4:E7)</f>
        <v>0</v>
      </c>
      <c r="F8" s="118">
        <f>SUM(F4:F7)</f>
        <v>0</v>
      </c>
    </row>
    <row r="9" spans="1:6" x14ac:dyDescent="0.2">
      <c r="A9" s="119" t="s">
        <v>78</v>
      </c>
      <c r="B9" s="120">
        <f>IF(B2=0,0,B8/B2)</f>
        <v>0</v>
      </c>
      <c r="C9" s="120">
        <f>IF(C2=0,0,C8/C2)</f>
        <v>0</v>
      </c>
      <c r="D9" s="120">
        <f>IF(D2=0,0,D8/D2)</f>
        <v>0</v>
      </c>
      <c r="E9" s="120">
        <f>IF(E2=0,0,E8/E2)</f>
        <v>0</v>
      </c>
      <c r="F9" s="121">
        <f>IF(F2=0,0,F8/F2)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FF00"/>
  </sheetPr>
  <dimension ref="A1:F13"/>
  <sheetViews>
    <sheetView zoomScale="150" zoomScaleNormal="150" workbookViewId="0">
      <selection activeCell="B2" sqref="B2"/>
    </sheetView>
  </sheetViews>
  <sheetFormatPr defaultRowHeight="12" x14ac:dyDescent="0.2"/>
  <cols>
    <col min="1" max="1" width="25.85546875" style="138" bestFit="1" customWidth="1"/>
    <col min="2" max="6" width="14.42578125" style="106" customWidth="1"/>
    <col min="7" max="7" width="9.140625" style="106"/>
    <col min="8" max="8" width="15.85546875" style="106" bestFit="1" customWidth="1"/>
    <col min="9" max="16384" width="9.140625" style="106"/>
  </cols>
  <sheetData>
    <row r="1" spans="1:6" x14ac:dyDescent="0.2">
      <c r="A1" s="12" t="s">
        <v>79</v>
      </c>
      <c r="B1" s="122" t="s">
        <v>1</v>
      </c>
      <c r="C1" s="122" t="s">
        <v>2</v>
      </c>
      <c r="D1" s="122" t="s">
        <v>3</v>
      </c>
      <c r="E1" s="122" t="s">
        <v>4</v>
      </c>
      <c r="F1" s="122" t="s">
        <v>5</v>
      </c>
    </row>
    <row r="2" spans="1:6" x14ac:dyDescent="0.2">
      <c r="A2" s="123" t="s">
        <v>23</v>
      </c>
      <c r="B2" s="124">
        <f>'[2]Profit and loss'!$B2</f>
        <v>0</v>
      </c>
      <c r="C2" s="124">
        <f>'[2]Profit and loss'!$C2</f>
        <v>0</v>
      </c>
      <c r="D2" s="124">
        <f>'[2]Profit and loss'!$D2</f>
        <v>0</v>
      </c>
      <c r="E2" s="124">
        <f>'[2]Profit and loss'!$E2</f>
        <v>0</v>
      </c>
      <c r="F2" s="124">
        <f>'[2]Profit and loss'!$F2</f>
        <v>0</v>
      </c>
    </row>
    <row r="3" spans="1:6" x14ac:dyDescent="0.2">
      <c r="A3" s="125" t="s">
        <v>30</v>
      </c>
      <c r="B3" s="124">
        <f>'[2]Profit and loss'!B24</f>
        <v>0</v>
      </c>
      <c r="C3" s="124">
        <f>'[2]Profit and loss'!C24</f>
        <v>0</v>
      </c>
      <c r="D3" s="124">
        <f>'[2]Profit and loss'!D24</f>
        <v>0</v>
      </c>
      <c r="E3" s="124">
        <f>'[2]Profit and loss'!E24</f>
        <v>0</v>
      </c>
      <c r="F3" s="124">
        <f>'[2]Profit and loss'!F24</f>
        <v>0</v>
      </c>
    </row>
    <row r="4" spans="1:6" x14ac:dyDescent="0.2">
      <c r="A4" s="123" t="s">
        <v>80</v>
      </c>
      <c r="B4" s="126"/>
      <c r="C4" s="127"/>
      <c r="D4" s="127"/>
      <c r="E4" s="127"/>
      <c r="F4" s="128"/>
    </row>
    <row r="5" spans="1:6" x14ac:dyDescent="0.2">
      <c r="A5" s="123" t="s">
        <v>81</v>
      </c>
      <c r="B5" s="129">
        <f>'[2]Profit and loss'!B3</f>
        <v>0</v>
      </c>
      <c r="C5" s="129">
        <f>'[2]Profit and loss'!C3</f>
        <v>0</v>
      </c>
      <c r="D5" s="129">
        <f>'[2]Profit and loss'!D3</f>
        <v>0</v>
      </c>
      <c r="E5" s="129">
        <f>'[2]Profit and loss'!E3</f>
        <v>0</v>
      </c>
      <c r="F5" s="129">
        <f>'[2]Profit and loss'!F3</f>
        <v>0</v>
      </c>
    </row>
    <row r="6" spans="1:6" x14ac:dyDescent="0.2">
      <c r="A6" s="125" t="s">
        <v>82</v>
      </c>
      <c r="B6" s="130">
        <f>IF(B12=0,0,B5/B12)</f>
        <v>0</v>
      </c>
      <c r="C6" s="130">
        <f>IF(C12=0,0,C5/C12)</f>
        <v>0</v>
      </c>
      <c r="D6" s="130">
        <f>IF(D12=0,0,D5/D12)</f>
        <v>0</v>
      </c>
      <c r="E6" s="130">
        <f>IF(E12=0,0,E5/E12)</f>
        <v>0</v>
      </c>
      <c r="F6" s="130">
        <f>IF(F12=0,0,F5/F12)</f>
        <v>0</v>
      </c>
    </row>
    <row r="7" spans="1:6" x14ac:dyDescent="0.2">
      <c r="A7" s="123" t="s">
        <v>83</v>
      </c>
      <c r="B7" s="131"/>
      <c r="C7" s="132"/>
      <c r="D7" s="132"/>
      <c r="E7" s="132"/>
      <c r="F7" s="133"/>
    </row>
    <row r="8" spans="1:6" x14ac:dyDescent="0.2">
      <c r="A8" s="134"/>
      <c r="B8" s="129"/>
      <c r="C8" s="129"/>
      <c r="D8" s="129"/>
      <c r="E8" s="129"/>
      <c r="F8" s="129"/>
    </row>
    <row r="9" spans="1:6" x14ac:dyDescent="0.2">
      <c r="A9" s="135"/>
      <c r="B9" s="129"/>
      <c r="C9" s="129"/>
      <c r="D9" s="129"/>
      <c r="E9" s="129"/>
      <c r="F9" s="129"/>
    </row>
    <row r="10" spans="1:6" x14ac:dyDescent="0.2">
      <c r="A10" s="123" t="s">
        <v>84</v>
      </c>
      <c r="B10" s="136">
        <f>SUM(B8:B9)</f>
        <v>0</v>
      </c>
      <c r="C10" s="137">
        <f>SUM(C8:C9)</f>
        <v>0</v>
      </c>
      <c r="D10" s="137">
        <f>SUM(D8:D9)</f>
        <v>0</v>
      </c>
      <c r="E10" s="137">
        <f>SUM(E8:E9)</f>
        <v>0</v>
      </c>
      <c r="F10" s="137">
        <f>SUM(F8:F9)</f>
        <v>0</v>
      </c>
    </row>
    <row r="11" spans="1:6" x14ac:dyDescent="0.2">
      <c r="A11" s="125" t="s">
        <v>85</v>
      </c>
      <c r="B11" s="130">
        <f>IF(B12=0,0,B10/B12)</f>
        <v>0</v>
      </c>
      <c r="C11" s="130">
        <f t="shared" ref="C11:F11" si="0">IF(C12=0,0,C10/C12)</f>
        <v>0</v>
      </c>
      <c r="D11" s="130">
        <f t="shared" si="0"/>
        <v>0</v>
      </c>
      <c r="E11" s="130">
        <f t="shared" si="0"/>
        <v>0</v>
      </c>
      <c r="F11" s="130">
        <f t="shared" si="0"/>
        <v>0</v>
      </c>
    </row>
    <row r="12" spans="1:6" x14ac:dyDescent="0.2">
      <c r="A12" s="123" t="s">
        <v>86</v>
      </c>
      <c r="B12" s="124">
        <f>B10+B5</f>
        <v>0</v>
      </c>
      <c r="C12" s="124">
        <f>C10+C5</f>
        <v>0</v>
      </c>
      <c r="D12" s="124">
        <f>D10+D5</f>
        <v>0</v>
      </c>
      <c r="E12" s="124">
        <f>E10+E5</f>
        <v>0</v>
      </c>
      <c r="F12" s="124">
        <f>F10+F5</f>
        <v>0</v>
      </c>
    </row>
    <row r="13" spans="1:6" x14ac:dyDescent="0.2">
      <c r="A13" s="123" t="s">
        <v>87</v>
      </c>
      <c r="B13" s="121">
        <f>IF(B12=0,0,B3/B12)</f>
        <v>0</v>
      </c>
      <c r="C13" s="121">
        <f>IF(C12=0,0,C3/C12)</f>
        <v>0</v>
      </c>
      <c r="D13" s="121">
        <f>IF(D12=0,0,D3/D12)</f>
        <v>0</v>
      </c>
      <c r="E13" s="121">
        <f>IF(E12=0,0,E3/E12)</f>
        <v>0</v>
      </c>
      <c r="F13" s="121">
        <f>IF(F12=0,0,F3/F12)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Personnel</vt:lpstr>
      <vt:lpstr>Sales Forecast</vt:lpstr>
      <vt:lpstr>Profit and Loss</vt:lpstr>
      <vt:lpstr>Balance Sheet</vt:lpstr>
      <vt:lpstr>Break-even</vt:lpstr>
      <vt:lpstr>Charts</vt:lpstr>
      <vt:lpstr>Feasibility</vt:lpstr>
      <vt:lpstr>Cost Benefit</vt:lpstr>
      <vt:lpstr>cone</vt:lpstr>
      <vt:lpstr>ctwo</vt:lpstr>
      <vt:lpstr>fone</vt:lpstr>
      <vt:lpstr>ftwo</vt:lpstr>
      <vt:lpstr>one</vt:lpstr>
      <vt:lpstr>three</vt:lpstr>
      <vt:lpstr>two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Goran Cvijanović</dc:creator>
  <cp:lastModifiedBy>Goran Cvijanović</cp:lastModifiedBy>
  <dcterms:created xsi:type="dcterms:W3CDTF">2017-08-20T15:37:01Z</dcterms:created>
  <dcterms:modified xsi:type="dcterms:W3CDTF">2017-08-21T10:08:11Z</dcterms:modified>
</cp:coreProperties>
</file>