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usiness plan\Git BP tables\Things betwixt\"/>
    </mc:Choice>
  </mc:AlternateContent>
  <bookViews>
    <workbookView xWindow="0" yWindow="0" windowWidth="20490" windowHeight="6915" tabRatio="834" activeTab="8"/>
  </bookViews>
  <sheets>
    <sheet name="Personnel" sheetId="8" r:id="rId1"/>
    <sheet name="Sales Forecast" sheetId="2" r:id="rId2"/>
    <sheet name="Profit and Loss" sheetId="3" r:id="rId3"/>
    <sheet name="Balance Sheet" sheetId="4" r:id="rId4"/>
    <sheet name="Break-even" sheetId="9" r:id="rId5"/>
    <sheet name="Charts" sheetId="10" r:id="rId6"/>
    <sheet name="Feasibility" sheetId="11" r:id="rId7"/>
    <sheet name="Cost Benefit" sheetId="12" r:id="rId8"/>
    <sheet name="Things Betwixt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3" l="1"/>
  <c r="J4" i="13"/>
  <c r="K4" i="13" s="1"/>
  <c r="I5" i="13"/>
  <c r="J5" i="13"/>
  <c r="K5" i="13" s="1"/>
  <c r="L5" i="13" s="1"/>
  <c r="I6" i="13"/>
  <c r="J6" i="13"/>
  <c r="K6" i="13" s="1"/>
  <c r="L6" i="13" s="1"/>
  <c r="I7" i="13"/>
  <c r="J7" i="13"/>
  <c r="K7" i="13" s="1"/>
  <c r="L7" i="13" s="1"/>
  <c r="P13" i="13"/>
  <c r="I2" i="13"/>
  <c r="J2" i="13"/>
  <c r="K2" i="13" s="1"/>
  <c r="L2" i="13" s="1"/>
  <c r="I3" i="13"/>
  <c r="J3" i="13"/>
  <c r="K3" i="13" s="1"/>
  <c r="L3" i="13" s="1"/>
  <c r="L4" i="13" l="1"/>
  <c r="S13" i="13" s="1"/>
  <c r="R13" i="13"/>
  <c r="Q13" i="13"/>
  <c r="O6" i="13"/>
  <c r="O13" i="13" s="1"/>
  <c r="P6" i="13"/>
  <c r="Q6" i="13"/>
  <c r="R6" i="13"/>
  <c r="S6" i="13"/>
  <c r="O12" i="13"/>
  <c r="P12" i="13"/>
  <c r="Q12" i="13"/>
  <c r="R12" i="13"/>
  <c r="S12" i="13"/>
  <c r="D19" i="8" l="1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C20" i="8"/>
  <c r="C21" i="8"/>
  <c r="C22" i="8"/>
  <c r="C23" i="8"/>
  <c r="C24" i="8"/>
  <c r="C19" i="8"/>
  <c r="D8" i="9"/>
  <c r="A24" i="8"/>
  <c r="B16" i="8"/>
  <c r="B24" i="8" s="1"/>
  <c r="A16" i="8"/>
  <c r="C7" i="8"/>
  <c r="D7" i="8" s="1"/>
  <c r="E7" i="8" s="1"/>
  <c r="F7" i="8" s="1"/>
  <c r="A23" i="8"/>
  <c r="B15" i="8"/>
  <c r="B23" i="8" s="1"/>
  <c r="A15" i="8"/>
  <c r="C6" i="8"/>
  <c r="D6" i="8" s="1"/>
  <c r="E6" i="8" s="1"/>
  <c r="F6" i="8" s="1"/>
  <c r="A22" i="8"/>
  <c r="B14" i="8"/>
  <c r="B22" i="8" s="1"/>
  <c r="A14" i="8"/>
  <c r="C5" i="8"/>
  <c r="D5" i="8" s="1"/>
  <c r="E5" i="8" s="1"/>
  <c r="F5" i="8" s="1"/>
  <c r="A21" i="8"/>
  <c r="B13" i="8"/>
  <c r="B21" i="8" s="1"/>
  <c r="A13" i="8"/>
  <c r="C4" i="8"/>
  <c r="D4" i="8" s="1"/>
  <c r="E4" i="8" s="1"/>
  <c r="F4" i="8" s="1"/>
  <c r="A20" i="8"/>
  <c r="B12" i="8"/>
  <c r="B20" i="8" s="1"/>
  <c r="A12" i="8"/>
  <c r="C3" i="8"/>
  <c r="D3" i="8" s="1"/>
  <c r="E3" i="8" s="1"/>
  <c r="F3" i="8" s="1"/>
  <c r="C12" i="8" l="1"/>
  <c r="C13" i="8"/>
  <c r="C14" i="8"/>
  <c r="C15" i="8"/>
  <c r="C16" i="8"/>
  <c r="C2" i="8"/>
  <c r="D2" i="8" s="1"/>
  <c r="B11" i="8"/>
  <c r="B19" i="8" s="1"/>
  <c r="D16" i="8" l="1"/>
  <c r="D15" i="8"/>
  <c r="D14" i="8"/>
  <c r="D13" i="8"/>
  <c r="D12" i="8"/>
  <c r="C11" i="8"/>
  <c r="N21" i="10"/>
  <c r="O21" i="10"/>
  <c r="P21" i="10"/>
  <c r="Q21" i="10"/>
  <c r="M21" i="10"/>
  <c r="E12" i="8" l="1"/>
  <c r="E13" i="8"/>
  <c r="E14" i="8"/>
  <c r="E15" i="8"/>
  <c r="E16" i="8"/>
  <c r="D11" i="8"/>
  <c r="E2" i="8"/>
  <c r="F10" i="12"/>
  <c r="E10" i="12"/>
  <c r="D10" i="12"/>
  <c r="C10" i="12"/>
  <c r="B10" i="12"/>
  <c r="F9" i="11"/>
  <c r="B9" i="11"/>
  <c r="E8" i="11"/>
  <c r="C8" i="11"/>
  <c r="C9" i="11" s="1"/>
  <c r="F8" i="11"/>
  <c r="D8" i="11"/>
  <c r="D9" i="11" s="1"/>
  <c r="B8" i="11"/>
  <c r="E9" i="11"/>
  <c r="F11" i="9"/>
  <c r="E10" i="9"/>
  <c r="F9" i="9"/>
  <c r="E8" i="9"/>
  <c r="F7" i="9"/>
  <c r="F6" i="9"/>
  <c r="F10" i="9"/>
  <c r="F5" i="9"/>
  <c r="E11" i="9"/>
  <c r="F4" i="9"/>
  <c r="E4" i="9"/>
  <c r="F3" i="9"/>
  <c r="E3" i="9"/>
  <c r="F2" i="9"/>
  <c r="E2" i="9"/>
  <c r="D10" i="9"/>
  <c r="F15" i="8" l="1"/>
  <c r="F14" i="8"/>
  <c r="F13" i="8"/>
  <c r="F12" i="8"/>
  <c r="F16" i="8"/>
  <c r="F2" i="8"/>
  <c r="E11" i="8"/>
  <c r="B12" i="12"/>
  <c r="B13" i="12" s="1"/>
  <c r="D12" i="12"/>
  <c r="D13" i="12" s="1"/>
  <c r="F12" i="12"/>
  <c r="F13" i="12" s="1"/>
  <c r="C12" i="12"/>
  <c r="C11" i="12" s="1"/>
  <c r="E12" i="12"/>
  <c r="E11" i="12" s="1"/>
  <c r="C13" i="12"/>
  <c r="H10" i="9"/>
  <c r="I10" i="9"/>
  <c r="D4" i="9"/>
  <c r="D5" i="9"/>
  <c r="D6" i="9"/>
  <c r="D7" i="9"/>
  <c r="D9" i="9"/>
  <c r="D11" i="9"/>
  <c r="D2" i="9"/>
  <c r="D3" i="9"/>
  <c r="E5" i="9"/>
  <c r="E6" i="9"/>
  <c r="E7" i="9"/>
  <c r="F8" i="9"/>
  <c r="E9" i="9"/>
  <c r="F11" i="8" l="1"/>
  <c r="D11" i="12"/>
  <c r="E13" i="12"/>
  <c r="F11" i="12"/>
  <c r="B11" i="12"/>
  <c r="E6" i="12"/>
  <c r="F6" i="12"/>
  <c r="B6" i="12"/>
  <c r="C6" i="12"/>
  <c r="D6" i="12"/>
  <c r="H3" i="9"/>
  <c r="I3" i="9"/>
  <c r="I11" i="9"/>
  <c r="H11" i="9"/>
  <c r="I7" i="9"/>
  <c r="H7" i="9"/>
  <c r="I5" i="9"/>
  <c r="H5" i="9"/>
  <c r="H8" i="9"/>
  <c r="I8" i="9"/>
  <c r="G11" i="9"/>
  <c r="J11" i="9" s="1"/>
  <c r="G9" i="9"/>
  <c r="G7" i="9"/>
  <c r="J7" i="9" s="1"/>
  <c r="G6" i="9"/>
  <c r="G5" i="9"/>
  <c r="J5" i="9" s="1"/>
  <c r="G4" i="9"/>
  <c r="G10" i="9"/>
  <c r="J10" i="9" s="1"/>
  <c r="G8" i="9"/>
  <c r="J8" i="9" s="1"/>
  <c r="G3" i="9"/>
  <c r="G2" i="9"/>
  <c r="H2" i="9"/>
  <c r="I2" i="9"/>
  <c r="I9" i="9"/>
  <c r="H9" i="9"/>
  <c r="I6" i="9"/>
  <c r="H6" i="9"/>
  <c r="I4" i="9"/>
  <c r="H4" i="9"/>
  <c r="J4" i="9" l="1"/>
  <c r="J6" i="9"/>
  <c r="J9" i="9"/>
  <c r="J2" i="9"/>
  <c r="J3" i="9"/>
  <c r="A25" i="8" l="1"/>
  <c r="A19" i="8"/>
  <c r="A11" i="8"/>
  <c r="B8" i="8"/>
  <c r="B25" i="8" s="1"/>
  <c r="B26" i="8" l="1"/>
  <c r="C8" i="8"/>
  <c r="C25" i="8" s="1"/>
  <c r="D8" i="8" l="1"/>
  <c r="D25" i="8" s="1"/>
  <c r="C26" i="8"/>
  <c r="D26" i="8" l="1"/>
  <c r="E8" i="8"/>
  <c r="E25" i="8" s="1"/>
  <c r="F8" i="8" l="1"/>
  <c r="F25" i="8" s="1"/>
  <c r="E26" i="8"/>
  <c r="F26" i="8" l="1"/>
  <c r="B4" i="13"/>
  <c r="B7" i="13"/>
  <c r="B6" i="13"/>
  <c r="B3" i="13"/>
  <c r="B2" i="13"/>
  <c r="B5" i="13"/>
  <c r="D4" i="13"/>
  <c r="D5" i="13"/>
  <c r="D6" i="13"/>
  <c r="D7" i="13"/>
  <c r="D2" i="13"/>
  <c r="D3" i="13"/>
  <c r="F4" i="13"/>
  <c r="F7" i="13"/>
  <c r="F6" i="13"/>
  <c r="F3" i="13"/>
  <c r="F2" i="13"/>
  <c r="F5" i="13"/>
  <c r="C5" i="13"/>
  <c r="C6" i="13"/>
  <c r="C7" i="13"/>
  <c r="C2" i="13"/>
  <c r="C3" i="13"/>
  <c r="C4" i="13"/>
  <c r="E5" i="13"/>
  <c r="E4" i="13"/>
  <c r="E7" i="13"/>
  <c r="E6" i="13"/>
  <c r="E3" i="13"/>
  <c r="E2" i="13"/>
  <c r="R3" i="13" l="1"/>
  <c r="P3" i="13"/>
  <c r="S2" i="13"/>
  <c r="Q2" i="13"/>
  <c r="O2" i="13"/>
  <c r="R2" i="13"/>
  <c r="P2" i="13"/>
  <c r="S3" i="13"/>
  <c r="Q3" i="13"/>
  <c r="O3" i="13"/>
</calcChain>
</file>

<file path=xl/comments1.xml><?xml version="1.0" encoding="utf-8"?>
<comments xmlns="http://schemas.openxmlformats.org/spreadsheetml/2006/main">
  <authors>
    <author>Goran Cvijanović</author>
  </authors>
  <commentList>
    <comment ref="H1" authorId="0" shapeId="0">
      <text>
        <r>
          <rPr>
            <b/>
            <sz val="11"/>
            <color indexed="81"/>
            <rFont val="Tahoma"/>
            <family val="2"/>
          </rPr>
          <t>Goran Cvijanović:</t>
        </r>
        <r>
          <rPr>
            <sz val="11"/>
            <color indexed="81"/>
            <rFont val="Tahoma"/>
            <family val="2"/>
          </rPr>
          <t xml:space="preserve">
Enter numbers for each field in ratio as you wish</t>
        </r>
      </text>
    </comment>
    <comment ref="N4" authorId="0" shapeId="0">
      <text>
        <r>
          <rPr>
            <b/>
            <sz val="11"/>
            <color indexed="81"/>
            <rFont val="Tahoma"/>
            <family val="2"/>
          </rPr>
          <t>Goran Cvijanović:</t>
        </r>
        <r>
          <rPr>
            <sz val="11"/>
            <color indexed="81"/>
            <rFont val="Tahoma"/>
            <family val="2"/>
          </rPr>
          <t xml:space="preserve">
Enter Net Profit/Sales percentages as you wish for each year</t>
        </r>
      </text>
    </comment>
  </commentList>
</comments>
</file>

<file path=xl/sharedStrings.xml><?xml version="1.0" encoding="utf-8"?>
<sst xmlns="http://schemas.openxmlformats.org/spreadsheetml/2006/main" count="230" uniqueCount="110">
  <si>
    <t>Number of Employees per Position</t>
  </si>
  <si>
    <t xml:space="preserve"> Year 1</t>
  </si>
  <si>
    <t xml:space="preserve"> Year 2</t>
  </si>
  <si>
    <t xml:space="preserve"> Year 3</t>
  </si>
  <si>
    <t xml:space="preserve"> Year 4</t>
  </si>
  <si>
    <t xml:space="preserve"> Year 5</t>
  </si>
  <si>
    <t>Total Employees</t>
  </si>
  <si>
    <t>Designated Salary per Position</t>
  </si>
  <si>
    <t>Starting salaries</t>
  </si>
  <si>
    <t>Personnel Plan</t>
  </si>
  <si>
    <t>Total Payroll Expenses</t>
  </si>
  <si>
    <t>Payroll Taxes</t>
  </si>
  <si>
    <t>Marketing</t>
  </si>
  <si>
    <t>Sales</t>
  </si>
  <si>
    <t>Gross Margin</t>
  </si>
  <si>
    <t>Net Profit</t>
  </si>
  <si>
    <t>Average Per-Unit Revenue</t>
  </si>
  <si>
    <t>Monthly Revenue Break-even</t>
  </si>
  <si>
    <t>Average Per-Unit Variable Cost</t>
  </si>
  <si>
    <t>Average Percent Variable Cost</t>
  </si>
  <si>
    <t>Monthly Units Break-even</t>
  </si>
  <si>
    <t>Estimated Monthly Fixed Cost</t>
  </si>
  <si>
    <t>Break-even Analysis</t>
  </si>
  <si>
    <t>Assumptions:</t>
  </si>
  <si>
    <t>Units</t>
  </si>
  <si>
    <t>APUR</t>
  </si>
  <si>
    <t>APUVC</t>
  </si>
  <si>
    <t>Fixed Costs</t>
  </si>
  <si>
    <t>Revenue</t>
  </si>
  <si>
    <t>Variable Costs</t>
  </si>
  <si>
    <t>Total Costs</t>
  </si>
  <si>
    <t>Period</t>
  </si>
  <si>
    <t>Year 1</t>
  </si>
  <si>
    <t>Year 2</t>
  </si>
  <si>
    <t>Year 3</t>
  </si>
  <si>
    <t>Year 4</t>
  </si>
  <si>
    <t>Year 5</t>
  </si>
  <si>
    <t>Sales Personnel and Marketing Expenses</t>
  </si>
  <si>
    <t>Marketing Expenses</t>
  </si>
  <si>
    <t>Total Marketing and Sales Expenses</t>
  </si>
  <si>
    <t>Total Marketing and Sales Expenses as % of Sales</t>
  </si>
  <si>
    <t>Cost Benefit Analysis</t>
  </si>
  <si>
    <t>Expenses</t>
  </si>
  <si>
    <t>Direct Cost</t>
  </si>
  <si>
    <t>% Direct Cost/Total Expenses</t>
  </si>
  <si>
    <t>Indirect Cost</t>
  </si>
  <si>
    <t>Subtotal Indirect Cost</t>
  </si>
  <si>
    <t xml:space="preserve">% Indirect Cost/Total Expenses </t>
  </si>
  <si>
    <t>Total Expenses</t>
  </si>
  <si>
    <t>Net Profit/Total Expenses</t>
  </si>
  <si>
    <t>Net Income Taxes</t>
  </si>
  <si>
    <t>Total Taxes</t>
  </si>
  <si>
    <t>F.Y.S. month</t>
  </si>
  <si>
    <t>k =</t>
  </si>
  <si>
    <t>S =</t>
  </si>
  <si>
    <t>Net Other Income</t>
  </si>
  <si>
    <t>Interest Expense</t>
  </si>
  <si>
    <t>Total Operating Expenses</t>
  </si>
  <si>
    <r>
      <rPr>
        <b/>
        <sz val="9"/>
        <color theme="1"/>
        <rFont val="Symbol"/>
        <family val="1"/>
        <charset val="2"/>
      </rPr>
      <t>S</t>
    </r>
    <r>
      <rPr>
        <sz val="9"/>
        <color theme="1"/>
        <rFont val="Calibri"/>
        <family val="2"/>
        <scheme val="minor"/>
      </rPr>
      <t xml:space="preserve"> Other Costs</t>
    </r>
  </si>
  <si>
    <t>Taxes Included ("TRUE" or "FALSE")</t>
  </si>
  <si>
    <t>Tax Rate</t>
  </si>
  <si>
    <t>Max value for Net Profit / Sales</t>
  </si>
  <si>
    <t>Net Profit / Sales</t>
  </si>
  <si>
    <t>Direct Cost of Sales</t>
  </si>
  <si>
    <t>Profit and Losses</t>
  </si>
  <si>
    <t>GOODS</t>
  </si>
  <si>
    <t>Insurance</t>
  </si>
  <si>
    <t>Utilities</t>
  </si>
  <si>
    <t>Operating Expenses</t>
  </si>
  <si>
    <t>Maintenance Expenses</t>
  </si>
  <si>
    <t>EBITDA</t>
  </si>
  <si>
    <t>Depreciation</t>
  </si>
  <si>
    <t>Other</t>
  </si>
  <si>
    <t>Rent</t>
  </si>
  <si>
    <t>Pro Forma Profit and Loss</t>
  </si>
  <si>
    <t>Total Cost of Sales</t>
  </si>
  <si>
    <t>Gross Margin %</t>
  </si>
  <si>
    <t>Payroll</t>
  </si>
  <si>
    <t>Profit Before Interest and Taxes</t>
  </si>
  <si>
    <t>Net Profit/Sales</t>
  </si>
  <si>
    <t>Direct Unit Costs</t>
  </si>
  <si>
    <t>Unit Prices</t>
  </si>
  <si>
    <t>name 5</t>
  </si>
  <si>
    <t>name 3</t>
  </si>
  <si>
    <t>name 1</t>
  </si>
  <si>
    <t>name 6</t>
  </si>
  <si>
    <t>name 4</t>
  </si>
  <si>
    <t>name 2</t>
  </si>
  <si>
    <t>Sales Forecast</t>
  </si>
  <si>
    <t>Unit Sales</t>
  </si>
  <si>
    <t>Total Unit Sales</t>
  </si>
  <si>
    <t>Total Sales</t>
  </si>
  <si>
    <t>Subtotal Direct Cost of Sales</t>
  </si>
  <si>
    <t>Ratio for each year</t>
  </si>
  <si>
    <t xml:space="preserve">  Taxes Incurred</t>
  </si>
  <si>
    <t>Other Costs of Sales</t>
  </si>
  <si>
    <t>Net Worth</t>
  </si>
  <si>
    <t>Total Assets</t>
  </si>
  <si>
    <t>Total Long-term Assets</t>
  </si>
  <si>
    <t>Accumulated Depreciation</t>
  </si>
  <si>
    <t>Long-term Assets</t>
  </si>
  <si>
    <t>Total Capital</t>
  </si>
  <si>
    <t>Total Current Assets</t>
  </si>
  <si>
    <t>Assets</t>
  </si>
  <si>
    <t>Cash</t>
  </si>
  <si>
    <t>Pro Forma Balance Sheet</t>
  </si>
  <si>
    <t>Current Assets</t>
  </si>
  <si>
    <t>Paid-in Capital</t>
  </si>
  <si>
    <t>Retained Earnings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</si>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</sst>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"/>
    <numFmt numFmtId="165" formatCode="[$$-540A]#,##0"/>
    <numFmt numFmtId="166" formatCode="&quot;$&quot;#,##0.00"/>
    <numFmt numFmtId="167" formatCode="0%_)"/>
    <numFmt numFmtId="168" formatCode="&quot;$&quot;#,##0_)"/>
    <numFmt numFmtId="169" formatCode="0_)"/>
    <numFmt numFmtId="170" formatCode="&quot;$&quot;#,##0.0_);[Red]\(&quot;$&quot;#,##0.0\)"/>
    <numFmt numFmtId="171" formatCode="0.0000%_)"/>
    <numFmt numFmtId="172" formatCode="0.00%_)"/>
    <numFmt numFmtId="173" formatCode="#,##0_);\-#,##0_)"/>
    <numFmt numFmtId="176" formatCode="0_);[Red]\(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9"/>
      <color theme="1"/>
      <name val="Symbol"/>
      <family val="1"/>
      <charset val="2"/>
    </font>
    <font>
      <sz val="9"/>
      <color rgb="FF0070C0"/>
      <name val="Calibri"/>
      <family val="2"/>
      <scheme val="minor"/>
    </font>
    <font>
      <sz val="12"/>
      <color theme="1"/>
      <name val="Brush Script MT"/>
      <family val="4"/>
    </font>
    <font>
      <b/>
      <sz val="12"/>
      <color theme="1"/>
      <name val="Kunstler Script"/>
      <family val="4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9797"/>
        <bgColor indexed="64"/>
      </patternFill>
    </fill>
    <fill>
      <gradientFill type="path">
        <stop position="0">
          <color theme="0"/>
        </stop>
        <stop position="1">
          <color theme="5"/>
        </stop>
      </gradientFill>
    </fill>
    <fill>
      <gradientFill type="path" left="1" right="1">
        <stop position="0">
          <color theme="0"/>
        </stop>
        <stop position="1">
          <color theme="5"/>
        </stop>
      </gradient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/>
      <top/>
      <bottom style="hair">
        <color auto="1"/>
      </bottom>
      <diagonal/>
    </border>
  </borders>
  <cellStyleXfs count="7">
    <xf numFmtId="0" fontId="0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95">
    <xf numFmtId="0" fontId="0" fillId="0" borderId="0" xfId="0"/>
    <xf numFmtId="0" fontId="3" fillId="0" borderId="0" xfId="1" applyFont="1" applyProtection="1"/>
    <xf numFmtId="3" fontId="5" fillId="3" borderId="4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Alignment="1" applyProtection="1">
      <alignment horizontal="right" vertical="center"/>
    </xf>
    <xf numFmtId="0" fontId="3" fillId="0" borderId="0" xfId="1" applyFont="1" applyAlignment="1" applyProtection="1">
      <alignment horizontal="center" vertical="center"/>
    </xf>
    <xf numFmtId="49" fontId="2" fillId="2" borderId="4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Alignment="1" applyProtection="1"/>
    <xf numFmtId="49" fontId="3" fillId="0" borderId="4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" fontId="3" fillId="0" borderId="0" xfId="1" applyNumberFormat="1" applyFont="1" applyProtection="1"/>
    <xf numFmtId="165" fontId="3" fillId="4" borderId="4" xfId="1" applyNumberFormat="1" applyFont="1" applyFill="1" applyBorder="1" applyAlignment="1">
      <alignment horizontal="center" vertical="center"/>
    </xf>
    <xf numFmtId="0" fontId="12" fillId="7" borderId="1" xfId="1" applyFont="1" applyFill="1" applyBorder="1" applyAlignment="1" applyProtection="1">
      <alignment horizontal="center" vertical="center"/>
    </xf>
    <xf numFmtId="0" fontId="12" fillId="8" borderId="1" xfId="1" applyFont="1" applyFill="1" applyBorder="1" applyAlignment="1" applyProtection="1">
      <alignment horizontal="center" vertical="center"/>
    </xf>
    <xf numFmtId="0" fontId="12" fillId="8" borderId="2" xfId="1" applyFont="1" applyFill="1" applyBorder="1" applyAlignment="1" applyProtection="1">
      <alignment horizontal="center" vertical="center"/>
    </xf>
    <xf numFmtId="49" fontId="8" fillId="0" borderId="4" xfId="3" applyNumberFormat="1" applyFont="1" applyBorder="1" applyAlignment="1" applyProtection="1">
      <alignment horizontal="center" vertical="center"/>
    </xf>
    <xf numFmtId="3" fontId="8" fillId="0" borderId="4" xfId="3" applyNumberFormat="1" applyFont="1" applyBorder="1" applyAlignment="1" applyProtection="1">
      <alignment horizontal="center" vertical="center"/>
    </xf>
    <xf numFmtId="3" fontId="3" fillId="3" borderId="1" xfId="1" applyNumberFormat="1" applyFont="1" applyFill="1" applyBorder="1" applyAlignment="1" applyProtection="1">
      <alignment horizontal="center" vertical="center"/>
    </xf>
    <xf numFmtId="8" fontId="8" fillId="7" borderId="1" xfId="4" applyNumberFormat="1" applyFont="1" applyFill="1" applyBorder="1" applyAlignment="1" applyProtection="1">
      <alignment horizontal="center" vertical="center"/>
    </xf>
    <xf numFmtId="8" fontId="8" fillId="0" borderId="1" xfId="4" applyNumberFormat="1" applyFont="1" applyBorder="1" applyAlignment="1" applyProtection="1">
      <alignment horizontal="center" vertical="center"/>
    </xf>
    <xf numFmtId="8" fontId="8" fillId="0" borderId="2" xfId="4" applyNumberFormat="1" applyFont="1" applyBorder="1" applyAlignment="1" applyProtection="1">
      <alignment horizontal="center" vertical="center"/>
    </xf>
    <xf numFmtId="164" fontId="8" fillId="0" borderId="4" xfId="3" applyNumberFormat="1" applyFont="1" applyBorder="1" applyAlignment="1" applyProtection="1">
      <alignment horizontal="center" vertical="center"/>
    </xf>
    <xf numFmtId="166" fontId="8" fillId="0" borderId="4" xfId="3" applyNumberFormat="1" applyFont="1" applyBorder="1" applyAlignment="1" applyProtection="1">
      <alignment horizontal="center" vertical="center"/>
    </xf>
    <xf numFmtId="3" fontId="3" fillId="7" borderId="1" xfId="1" applyNumberFormat="1" applyFont="1" applyFill="1" applyBorder="1" applyAlignment="1" applyProtection="1">
      <alignment horizontal="center" vertical="center"/>
    </xf>
    <xf numFmtId="3" fontId="3" fillId="3" borderId="3" xfId="1" applyNumberFormat="1" applyFont="1" applyFill="1" applyBorder="1" applyAlignment="1" applyProtection="1">
      <alignment horizontal="center" vertical="center"/>
    </xf>
    <xf numFmtId="8" fontId="8" fillId="7" borderId="3" xfId="4" applyNumberFormat="1" applyFont="1" applyFill="1" applyBorder="1" applyAlignment="1" applyProtection="1">
      <alignment horizontal="center" vertical="center"/>
    </xf>
    <xf numFmtId="8" fontId="8" fillId="0" borderId="3" xfId="4" applyNumberFormat="1" applyFont="1" applyBorder="1" applyAlignment="1" applyProtection="1">
      <alignment horizontal="center" vertical="center"/>
    </xf>
    <xf numFmtId="8" fontId="8" fillId="0" borderId="4" xfId="4" applyNumberFormat="1" applyFont="1" applyBorder="1" applyAlignment="1" applyProtection="1">
      <alignment horizontal="center" vertical="center"/>
    </xf>
    <xf numFmtId="49" fontId="3" fillId="0" borderId="4" xfId="1" applyNumberFormat="1" applyFont="1" applyBorder="1" applyAlignment="1" applyProtection="1">
      <alignment horizontal="center" vertical="center"/>
    </xf>
    <xf numFmtId="9" fontId="3" fillId="0" borderId="4" xfId="1" applyNumberFormat="1" applyFont="1" applyBorder="1" applyAlignment="1" applyProtection="1">
      <alignment horizontal="center" vertical="center"/>
    </xf>
    <xf numFmtId="6" fontId="3" fillId="0" borderId="4" xfId="1" applyNumberFormat="1" applyFont="1" applyBorder="1" applyAlignment="1" applyProtection="1">
      <alignment horizontal="center" vertical="center"/>
    </xf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0" xfId="1" applyFont="1"/>
    <xf numFmtId="0" fontId="10" fillId="9" borderId="1" xfId="1" applyFont="1" applyFill="1" applyBorder="1" applyAlignment="1">
      <alignment horizontal="center" vertical="center"/>
    </xf>
    <xf numFmtId="6" fontId="4" fillId="9" borderId="1" xfId="1" applyNumberFormat="1" applyFont="1" applyFill="1" applyBorder="1" applyAlignment="1">
      <alignment horizontal="center" vertical="center"/>
    </xf>
    <xf numFmtId="6" fontId="4" fillId="9" borderId="2" xfId="1" applyNumberFormat="1" applyFont="1" applyFill="1" applyBorder="1" applyAlignment="1">
      <alignment horizontal="center" vertical="center"/>
    </xf>
    <xf numFmtId="0" fontId="10" fillId="10" borderId="1" xfId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vertical="center"/>
    </xf>
    <xf numFmtId="0" fontId="4" fillId="10" borderId="6" xfId="1" applyFont="1" applyFill="1" applyBorder="1" applyAlignment="1">
      <alignment vertical="center"/>
    </xf>
    <xf numFmtId="0" fontId="4" fillId="10" borderId="7" xfId="1" applyFont="1" applyFill="1" applyBorder="1" applyAlignment="1">
      <alignment vertical="center"/>
    </xf>
    <xf numFmtId="0" fontId="4" fillId="10" borderId="1" xfId="1" applyFont="1" applyFill="1" applyBorder="1" applyAlignment="1">
      <alignment horizontal="center" vertical="center"/>
    </xf>
    <xf numFmtId="49" fontId="4" fillId="10" borderId="1" xfId="1" applyNumberFormat="1" applyFont="1" applyFill="1" applyBorder="1" applyAlignment="1">
      <alignment horizontal="center" vertical="center"/>
    </xf>
    <xf numFmtId="0" fontId="10" fillId="11" borderId="1" xfId="1" applyFont="1" applyFill="1" applyBorder="1" applyAlignment="1">
      <alignment horizontal="center" vertical="center"/>
    </xf>
    <xf numFmtId="6" fontId="4" fillId="11" borderId="1" xfId="1" applyNumberFormat="1" applyFont="1" applyFill="1" applyBorder="1" applyAlignment="1">
      <alignment horizontal="center" vertical="center"/>
    </xf>
    <xf numFmtId="6" fontId="4" fillId="11" borderId="2" xfId="1" applyNumberFormat="1" applyFont="1" applyFill="1" applyBorder="1" applyAlignment="1">
      <alignment horizontal="center" vertical="center"/>
    </xf>
    <xf numFmtId="0" fontId="10" fillId="9" borderId="3" xfId="1" applyFont="1" applyFill="1" applyBorder="1" applyAlignment="1">
      <alignment horizontal="center" vertical="center"/>
    </xf>
    <xf numFmtId="10" fontId="10" fillId="9" borderId="3" xfId="1" applyNumberFormat="1" applyFont="1" applyFill="1" applyBorder="1" applyAlignment="1">
      <alignment horizontal="center" vertical="center"/>
    </xf>
    <xf numFmtId="10" fontId="10" fillId="9" borderId="4" xfId="1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49" fontId="10" fillId="9" borderId="4" xfId="1" applyNumberFormat="1" applyFont="1" applyFill="1" applyBorder="1" applyAlignment="1">
      <alignment horizontal="center" vertical="center"/>
    </xf>
    <xf numFmtId="6" fontId="8" fillId="9" borderId="4" xfId="2" applyNumberFormat="1" applyFont="1" applyFill="1" applyBorder="1" applyAlignment="1">
      <alignment horizontal="center" vertical="center"/>
    </xf>
    <xf numFmtId="49" fontId="4" fillId="10" borderId="4" xfId="1" applyNumberFormat="1" applyFont="1" applyFill="1" applyBorder="1" applyAlignment="1">
      <alignment horizontal="center" vertical="center"/>
    </xf>
    <xf numFmtId="0" fontId="10" fillId="12" borderId="1" xfId="1" applyFont="1" applyFill="1" applyBorder="1" applyAlignment="1">
      <alignment vertical="center"/>
    </xf>
    <xf numFmtId="0" fontId="10" fillId="12" borderId="6" xfId="1" applyFont="1" applyFill="1" applyBorder="1" applyAlignment="1">
      <alignment vertical="center"/>
    </xf>
    <xf numFmtId="0" fontId="10" fillId="12" borderId="7" xfId="1" applyFont="1" applyFill="1" applyBorder="1" applyAlignment="1">
      <alignment vertical="center"/>
    </xf>
    <xf numFmtId="6" fontId="8" fillId="0" borderId="4" xfId="2" applyNumberFormat="1" applyFont="1" applyBorder="1" applyAlignment="1">
      <alignment horizontal="center" vertical="center"/>
    </xf>
    <xf numFmtId="10" fontId="4" fillId="10" borderId="4" xfId="1" applyNumberFormat="1" applyFont="1" applyFill="1" applyBorder="1" applyAlignment="1">
      <alignment horizontal="center" vertical="center"/>
    </xf>
    <xf numFmtId="0" fontId="10" fillId="9" borderId="1" xfId="1" applyFont="1" applyFill="1" applyBorder="1" applyAlignment="1">
      <alignment vertical="center"/>
    </xf>
    <xf numFmtId="0" fontId="10" fillId="9" borderId="6" xfId="1" applyFont="1" applyFill="1" applyBorder="1" applyAlignment="1">
      <alignment vertical="center"/>
    </xf>
    <xf numFmtId="0" fontId="10" fillId="9" borderId="7" xfId="1" applyFont="1" applyFill="1" applyBorder="1" applyAlignment="1">
      <alignment vertical="center"/>
    </xf>
    <xf numFmtId="6" fontId="4" fillId="9" borderId="4" xfId="1" applyNumberFormat="1" applyFont="1" applyFill="1" applyBorder="1" applyAlignment="1">
      <alignment horizontal="center" vertical="center"/>
    </xf>
    <xf numFmtId="6" fontId="3" fillId="9" borderId="4" xfId="1" applyNumberFormat="1" applyFont="1" applyFill="1" applyBorder="1" applyAlignment="1">
      <alignment horizontal="center" vertical="center"/>
    </xf>
    <xf numFmtId="49" fontId="3" fillId="0" borderId="0" xfId="1" applyNumberFormat="1" applyFont="1"/>
    <xf numFmtId="5" fontId="4" fillId="10" borderId="1" xfId="1" applyNumberFormat="1" applyFont="1" applyFill="1" applyBorder="1" applyAlignment="1">
      <alignment horizontal="center" vertical="center"/>
    </xf>
    <xf numFmtId="5" fontId="4" fillId="10" borderId="2" xfId="1" applyNumberFormat="1" applyFont="1" applyFill="1" applyBorder="1" applyAlignment="1">
      <alignment horizontal="center" vertical="center"/>
    </xf>
    <xf numFmtId="5" fontId="4" fillId="0" borderId="1" xfId="1" applyNumberFormat="1" applyFont="1" applyBorder="1" applyAlignment="1">
      <alignment horizontal="center" vertical="center"/>
    </xf>
    <xf numFmtId="5" fontId="4" fillId="0" borderId="2" xfId="1" applyNumberFormat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5" fontId="1" fillId="0" borderId="0" xfId="1" applyNumberFormat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8" fillId="0" borderId="4" xfId="1" applyNumberFormat="1" applyFont="1" applyFill="1" applyBorder="1" applyAlignment="1" applyProtection="1">
      <alignment horizontal="center" vertical="center"/>
    </xf>
    <xf numFmtId="5" fontId="8" fillId="0" borderId="4" xfId="1" applyNumberFormat="1" applyFont="1" applyFill="1" applyBorder="1" applyAlignment="1" applyProtection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10" fillId="9" borderId="2" xfId="1" applyNumberFormat="1" applyFont="1" applyFill="1" applyBorder="1" applyAlignment="1">
      <alignment horizontal="center" vertical="center"/>
    </xf>
    <xf numFmtId="7" fontId="3" fillId="0" borderId="4" xfId="0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49" fontId="10" fillId="4" borderId="4" xfId="1" applyNumberFormat="1" applyFont="1" applyFill="1" applyBorder="1" applyAlignment="1">
      <alignment horizontal="center" vertical="center"/>
    </xf>
    <xf numFmtId="6" fontId="8" fillId="4" borderId="4" xfId="2" applyNumberFormat="1" applyFont="1" applyFill="1" applyBorder="1" applyAlignment="1">
      <alignment horizontal="center" vertical="center"/>
    </xf>
    <xf numFmtId="10" fontId="10" fillId="4" borderId="4" xfId="1" applyNumberFormat="1" applyFont="1" applyFill="1" applyBorder="1" applyAlignment="1">
      <alignment horizontal="center" vertical="center"/>
    </xf>
    <xf numFmtId="49" fontId="6" fillId="0" borderId="0" xfId="1" applyNumberFormat="1" applyFont="1" applyFill="1" applyAlignment="1" applyProtection="1">
      <alignment horizontal="right" vertical="center"/>
    </xf>
    <xf numFmtId="167" fontId="5" fillId="0" borderId="0" xfId="1" applyNumberFormat="1" applyFont="1" applyFill="1" applyAlignment="1" applyProtection="1">
      <alignment horizontal="right" vertical="center"/>
    </xf>
    <xf numFmtId="3" fontId="5" fillId="0" borderId="4" xfId="1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49" fontId="5" fillId="4" borderId="4" xfId="1" applyNumberFormat="1" applyFont="1" applyFill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center"/>
    </xf>
    <xf numFmtId="3" fontId="4" fillId="0" borderId="4" xfId="1" applyNumberFormat="1" applyFont="1" applyBorder="1" applyAlignment="1">
      <alignment horizontal="center" vertical="center"/>
    </xf>
    <xf numFmtId="49" fontId="5" fillId="3" borderId="4" xfId="1" applyNumberFormat="1" applyFont="1" applyFill="1" applyBorder="1" applyAlignment="1">
      <alignment horizontal="center" vertical="center"/>
    </xf>
    <xf numFmtId="164" fontId="8" fillId="0" borderId="8" xfId="1" applyNumberFormat="1" applyFont="1" applyFill="1" applyBorder="1" applyAlignment="1" applyProtection="1">
      <alignment horizontal="right" vertical="center"/>
    </xf>
    <xf numFmtId="168" fontId="5" fillId="0" borderId="0" xfId="1" applyNumberFormat="1" applyFont="1" applyFill="1" applyAlignment="1" applyProtection="1">
      <alignment horizontal="right" vertical="center"/>
    </xf>
    <xf numFmtId="49" fontId="8" fillId="0" borderId="0" xfId="1" applyNumberFormat="1" applyFont="1" applyFill="1" applyAlignment="1" applyProtection="1">
      <alignment horizontal="right"/>
    </xf>
    <xf numFmtId="169" fontId="6" fillId="0" borderId="0" xfId="1" applyNumberFormat="1" applyFont="1" applyFill="1" applyAlignment="1" applyProtection="1">
      <alignment horizontal="righ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 indent="1"/>
    </xf>
    <xf numFmtId="49" fontId="13" fillId="0" borderId="0" xfId="0" applyNumberFormat="1" applyFont="1" applyAlignment="1">
      <alignment vertical="center" shrinkToFit="1"/>
    </xf>
    <xf numFmtId="49" fontId="13" fillId="0" borderId="0" xfId="0" applyNumberFormat="1" applyFont="1" applyBorder="1" applyAlignment="1">
      <alignment vertical="center" shrinkToFit="1"/>
    </xf>
    <xf numFmtId="40" fontId="3" fillId="0" borderId="0" xfId="0" applyNumberFormat="1" applyFont="1" applyAlignment="1">
      <alignment vertical="center"/>
    </xf>
    <xf numFmtId="49" fontId="14" fillId="0" borderId="0" xfId="0" applyNumberFormat="1" applyFont="1" applyAlignment="1">
      <alignment horizontal="right" vertical="center" indent="1"/>
    </xf>
    <xf numFmtId="170" fontId="3" fillId="0" borderId="9" xfId="0" applyNumberFormat="1" applyFont="1" applyBorder="1" applyAlignment="1">
      <alignment vertical="center"/>
    </xf>
    <xf numFmtId="170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16" fillId="0" borderId="9" xfId="0" applyFont="1" applyBorder="1" applyAlignment="1">
      <alignment vertical="center"/>
    </xf>
    <xf numFmtId="49" fontId="13" fillId="0" borderId="0" xfId="0" applyNumberFormat="1" applyFont="1" applyAlignment="1">
      <alignment horizontal="left" vertical="center" indent="1"/>
    </xf>
    <xf numFmtId="9" fontId="3" fillId="0" borderId="0" xfId="0" applyNumberFormat="1" applyFont="1" applyBorder="1" applyAlignment="1">
      <alignment horizontal="center" vertical="center"/>
    </xf>
    <xf numFmtId="171" fontId="3" fillId="13" borderId="0" xfId="0" applyNumberFormat="1" applyFont="1" applyFill="1" applyBorder="1" applyAlignment="1">
      <alignment vertical="center"/>
    </xf>
    <xf numFmtId="172" fontId="5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shrinkToFit="1"/>
    </xf>
    <xf numFmtId="0" fontId="10" fillId="6" borderId="4" xfId="2" applyFont="1" applyFill="1" applyBorder="1" applyAlignment="1">
      <alignment horizontal="center" vertical="center"/>
    </xf>
    <xf numFmtId="5" fontId="4" fillId="6" borderId="4" xfId="2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5" fontId="4" fillId="0" borderId="4" xfId="2" applyNumberFormat="1" applyFont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5" fontId="4" fillId="0" borderId="4" xfId="2" applyNumberFormat="1" applyFont="1" applyFill="1" applyBorder="1" applyAlignment="1">
      <alignment horizontal="center" vertical="center"/>
    </xf>
    <xf numFmtId="172" fontId="4" fillId="0" borderId="4" xfId="2" applyNumberFormat="1" applyFont="1" applyBorder="1" applyAlignment="1">
      <alignment horizontal="center" vertical="center"/>
    </xf>
    <xf numFmtId="6" fontId="4" fillId="0" borderId="4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 applyProtection="1">
      <alignment horizontal="center" vertical="center"/>
      <protection locked="0"/>
    </xf>
    <xf numFmtId="5" fontId="4" fillId="0" borderId="4" xfId="2" applyNumberFormat="1" applyFont="1" applyFill="1" applyBorder="1" applyAlignment="1" applyProtection="1">
      <alignment horizontal="center" vertical="center"/>
      <protection locked="0"/>
    </xf>
    <xf numFmtId="0" fontId="4" fillId="0" borderId="4" xfId="2" applyFont="1" applyFill="1" applyBorder="1" applyAlignment="1" applyProtection="1">
      <alignment horizontal="center" vertical="center"/>
    </xf>
    <xf numFmtId="6" fontId="10" fillId="6" borderId="4" xfId="2" applyNumberFormat="1" applyFont="1" applyFill="1" applyBorder="1" applyAlignment="1">
      <alignment horizontal="center" vertical="center"/>
    </xf>
    <xf numFmtId="172" fontId="4" fillId="0" borderId="4" xfId="2" applyNumberFormat="1" applyFont="1" applyFill="1" applyBorder="1" applyAlignment="1">
      <alignment horizontal="center" vertical="center"/>
    </xf>
    <xf numFmtId="0" fontId="2" fillId="5" borderId="4" xfId="2" applyNumberFormat="1" applyFont="1" applyFill="1" applyBorder="1" applyAlignment="1">
      <alignment horizontal="center" vertical="center"/>
    </xf>
    <xf numFmtId="1" fontId="2" fillId="5" borderId="4" xfId="2" applyNumberFormat="1" applyFont="1" applyFill="1" applyBorder="1" applyAlignment="1">
      <alignment horizontal="center" vertical="center"/>
    </xf>
    <xf numFmtId="5" fontId="4" fillId="6" borderId="3" xfId="2" applyNumberFormat="1" applyFont="1" applyFill="1" applyBorder="1" applyAlignment="1">
      <alignment horizontal="center" vertical="center"/>
    </xf>
    <xf numFmtId="0" fontId="4" fillId="6" borderId="10" xfId="2" applyNumberFormat="1" applyFont="1" applyFill="1" applyBorder="1" applyAlignment="1">
      <alignment horizontal="center" vertical="center"/>
    </xf>
    <xf numFmtId="0" fontId="4" fillId="6" borderId="5" xfId="2" applyNumberFormat="1" applyFont="1" applyFill="1" applyBorder="1" applyAlignment="1">
      <alignment horizontal="center" vertical="center"/>
    </xf>
    <xf numFmtId="0" fontId="10" fillId="6" borderId="4" xfId="5" applyNumberFormat="1" applyFont="1" applyFill="1" applyBorder="1" applyAlignment="1">
      <alignment horizontal="center" vertical="center"/>
    </xf>
    <xf numFmtId="1" fontId="4" fillId="6" borderId="4" xfId="5" applyNumberFormat="1" applyFont="1" applyFill="1" applyBorder="1" applyAlignment="1">
      <alignment horizontal="center" vertical="center"/>
    </xf>
    <xf numFmtId="0" fontId="4" fillId="0" borderId="4" xfId="5" applyNumberFormat="1" applyFont="1" applyBorder="1" applyAlignment="1" applyProtection="1">
      <alignment horizontal="center" vertical="center"/>
      <protection locked="0"/>
    </xf>
    <xf numFmtId="173" fontId="4" fillId="0" borderId="4" xfId="5" applyNumberFormat="1" applyFont="1" applyBorder="1" applyAlignment="1" applyProtection="1">
      <alignment horizontal="center" vertical="center"/>
    </xf>
    <xf numFmtId="173" fontId="4" fillId="0" borderId="4" xfId="5" applyNumberFormat="1" applyFont="1" applyBorder="1" applyAlignment="1" applyProtection="1">
      <alignment horizontal="center" vertical="center"/>
      <protection locked="0"/>
    </xf>
    <xf numFmtId="0" fontId="4" fillId="0" borderId="4" xfId="5" applyNumberFormat="1" applyFont="1" applyFill="1" applyBorder="1" applyAlignment="1" applyProtection="1">
      <alignment horizontal="center" vertical="center"/>
      <protection locked="0"/>
    </xf>
    <xf numFmtId="0" fontId="10" fillId="0" borderId="4" xfId="5" applyNumberFormat="1" applyFont="1" applyFill="1" applyBorder="1" applyAlignment="1">
      <alignment horizontal="center" vertical="center"/>
    </xf>
    <xf numFmtId="173" fontId="4" fillId="0" borderId="4" xfId="5" applyNumberFormat="1" applyFont="1" applyFill="1" applyBorder="1" applyAlignment="1">
      <alignment horizontal="center" vertical="center"/>
    </xf>
    <xf numFmtId="0" fontId="4" fillId="0" borderId="4" xfId="5" applyNumberFormat="1" applyFont="1" applyBorder="1" applyAlignment="1">
      <alignment horizontal="center" vertical="center"/>
    </xf>
    <xf numFmtId="7" fontId="4" fillId="0" borderId="4" xfId="5" applyNumberFormat="1" applyFont="1" applyBorder="1" applyAlignment="1">
      <alignment horizontal="center" vertical="center"/>
    </xf>
    <xf numFmtId="7" fontId="4" fillId="0" borderId="4" xfId="5" applyNumberFormat="1" applyFont="1" applyBorder="1" applyAlignment="1" applyProtection="1">
      <alignment horizontal="center" vertical="center"/>
      <protection locked="0"/>
    </xf>
    <xf numFmtId="0" fontId="4" fillId="0" borderId="4" xfId="5" applyNumberFormat="1" applyFont="1" applyBorder="1" applyAlignment="1" applyProtection="1">
      <alignment horizontal="center" vertical="center"/>
    </xf>
    <xf numFmtId="5" fontId="4" fillId="0" borderId="4" xfId="5" applyNumberFormat="1" applyFont="1" applyBorder="1" applyAlignment="1">
      <alignment horizontal="center" vertical="center"/>
    </xf>
    <xf numFmtId="5" fontId="4" fillId="0" borderId="4" xfId="5" applyNumberFormat="1" applyFont="1" applyFill="1" applyBorder="1" applyAlignment="1">
      <alignment horizontal="center" vertical="center"/>
    </xf>
    <xf numFmtId="7" fontId="4" fillId="0" borderId="4" xfId="5" applyNumberFormat="1" applyFont="1" applyBorder="1" applyAlignment="1" applyProtection="1">
      <alignment horizontal="center" vertical="center"/>
    </xf>
    <xf numFmtId="0" fontId="2" fillId="5" borderId="4" xfId="5" applyNumberFormat="1" applyFont="1" applyFill="1" applyBorder="1" applyAlignment="1">
      <alignment horizontal="center" vertical="center"/>
    </xf>
    <xf numFmtId="1" fontId="2" fillId="5" borderId="4" xfId="5" applyNumberFormat="1" applyFont="1" applyFill="1" applyBorder="1" applyAlignment="1">
      <alignment horizontal="center" vertical="center"/>
    </xf>
    <xf numFmtId="1" fontId="4" fillId="6" borderId="3" xfId="5" applyNumberFormat="1" applyFont="1" applyFill="1" applyBorder="1" applyAlignment="1">
      <alignment horizontal="center" vertical="center"/>
    </xf>
    <xf numFmtId="1" fontId="4" fillId="6" borderId="10" xfId="5" applyNumberFormat="1" applyFont="1" applyFill="1" applyBorder="1" applyAlignment="1">
      <alignment horizontal="center" vertical="center"/>
    </xf>
    <xf numFmtId="1" fontId="4" fillId="6" borderId="5" xfId="5" applyNumberFormat="1" applyFont="1" applyFill="1" applyBorder="1" applyAlignment="1">
      <alignment horizontal="center" vertical="center"/>
    </xf>
    <xf numFmtId="38" fontId="5" fillId="0" borderId="0" xfId="0" applyNumberFormat="1" applyFont="1" applyAlignment="1">
      <alignment vertical="center" shrinkToFit="1"/>
    </xf>
    <xf numFmtId="6" fontId="21" fillId="0" borderId="0" xfId="0" applyNumberFormat="1" applyFont="1" applyAlignment="1">
      <alignment vertical="center" shrinkToFit="1"/>
    </xf>
    <xf numFmtId="6" fontId="3" fillId="0" borderId="0" xfId="0" applyNumberFormat="1" applyFont="1" applyBorder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9" fontId="11" fillId="5" borderId="4" xfId="3" applyNumberFormat="1" applyFont="1" applyFill="1" applyBorder="1" applyAlignment="1" applyProtection="1">
      <alignment horizontal="center" vertical="center"/>
    </xf>
    <xf numFmtId="49" fontId="6" fillId="6" borderId="4" xfId="3" applyNumberFormat="1" applyFont="1" applyFill="1" applyBorder="1" applyAlignment="1" applyProtection="1">
      <alignment horizontal="center" vertical="center"/>
    </xf>
    <xf numFmtId="49" fontId="12" fillId="8" borderId="3" xfId="1" applyNumberFormat="1" applyFont="1" applyFill="1" applyBorder="1" applyAlignment="1" applyProtection="1">
      <alignment horizontal="center" vertical="center"/>
    </xf>
    <xf numFmtId="49" fontId="12" fillId="8" borderId="5" xfId="1" applyNumberFormat="1" applyFont="1" applyFill="1" applyBorder="1" applyAlignment="1" applyProtection="1">
      <alignment horizontal="center" vertical="center"/>
    </xf>
    <xf numFmtId="49" fontId="5" fillId="4" borderId="3" xfId="1" applyNumberFormat="1" applyFont="1" applyFill="1" applyBorder="1" applyAlignment="1" applyProtection="1">
      <alignment horizontal="center" vertical="center"/>
    </xf>
    <xf numFmtId="49" fontId="5" fillId="4" borderId="5" xfId="1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Alignment="1">
      <alignment horizontal="center" vertical="center" shrinkToFit="1"/>
    </xf>
    <xf numFmtId="0" fontId="10" fillId="6" borderId="4" xfId="6" applyFont="1" applyFill="1" applyBorder="1" applyAlignment="1">
      <alignment horizontal="center" vertical="center"/>
    </xf>
    <xf numFmtId="0" fontId="10" fillId="0" borderId="4" xfId="6" applyFont="1" applyFill="1" applyBorder="1" applyAlignment="1">
      <alignment horizontal="center" vertical="center"/>
    </xf>
    <xf numFmtId="0" fontId="4" fillId="0" borderId="4" xfId="6" applyFont="1" applyBorder="1" applyAlignment="1">
      <alignment horizontal="center" vertical="center"/>
    </xf>
    <xf numFmtId="5" fontId="4" fillId="0" borderId="4" xfId="6" applyNumberFormat="1" applyFont="1" applyBorder="1" applyAlignment="1">
      <alignment horizontal="center" vertical="center"/>
    </xf>
    <xf numFmtId="0" fontId="10" fillId="0" borderId="4" xfId="6" applyFont="1" applyBorder="1" applyAlignment="1">
      <alignment horizontal="center" vertical="center"/>
    </xf>
    <xf numFmtId="5" fontId="4" fillId="0" borderId="4" xfId="6" applyNumberFormat="1" applyFont="1" applyFill="1" applyBorder="1" applyAlignment="1">
      <alignment horizontal="center" vertical="center"/>
    </xf>
    <xf numFmtId="5" fontId="4" fillId="0" borderId="4" xfId="6" applyNumberFormat="1" applyFont="1" applyBorder="1" applyAlignment="1" applyProtection="1">
      <alignment horizontal="center" vertical="center"/>
    </xf>
    <xf numFmtId="5" fontId="4" fillId="6" borderId="4" xfId="6" applyNumberFormat="1" applyFont="1" applyFill="1" applyBorder="1" applyAlignment="1">
      <alignment horizontal="center" vertical="center"/>
    </xf>
    <xf numFmtId="0" fontId="2" fillId="5" borderId="4" xfId="6" applyFont="1" applyFill="1" applyBorder="1" applyAlignment="1">
      <alignment horizontal="center" vertical="center"/>
    </xf>
    <xf numFmtId="1" fontId="2" fillId="5" borderId="4" xfId="6" applyNumberFormat="1" applyFont="1" applyFill="1" applyBorder="1" applyAlignment="1">
      <alignment horizontal="center" vertical="center"/>
    </xf>
    <xf numFmtId="1" fontId="10" fillId="6" borderId="3" xfId="6" applyNumberFormat="1" applyFont="1" applyFill="1" applyBorder="1" applyAlignment="1">
      <alignment horizontal="center" vertical="center"/>
    </xf>
    <xf numFmtId="1" fontId="10" fillId="6" borderId="10" xfId="6" applyNumberFormat="1" applyFont="1" applyFill="1" applyBorder="1" applyAlignment="1">
      <alignment horizontal="center" vertical="center"/>
    </xf>
    <xf numFmtId="1" fontId="10" fillId="6" borderId="5" xfId="6" applyNumberFormat="1" applyFont="1" applyFill="1" applyBorder="1" applyAlignment="1">
      <alignment horizontal="center" vertical="center"/>
    </xf>
    <xf numFmtId="1" fontId="4" fillId="0" borderId="3" xfId="6" applyNumberFormat="1" applyFont="1" applyFill="1" applyBorder="1" applyAlignment="1">
      <alignment horizontal="center" vertical="center"/>
    </xf>
    <xf numFmtId="1" fontId="4" fillId="0" borderId="10" xfId="6" applyNumberFormat="1" applyFont="1" applyFill="1" applyBorder="1" applyAlignment="1">
      <alignment horizontal="center" vertical="center"/>
    </xf>
    <xf numFmtId="1" fontId="4" fillId="0" borderId="5" xfId="6" applyNumberFormat="1" applyFont="1" applyFill="1" applyBorder="1" applyAlignment="1">
      <alignment horizontal="center" vertical="center"/>
    </xf>
    <xf numFmtId="49" fontId="13" fillId="0" borderId="11" xfId="0" applyNumberFormat="1" applyFont="1" applyBorder="1" applyAlignment="1">
      <alignment vertical="center" shrinkToFit="1"/>
    </xf>
    <xf numFmtId="7" fontId="3" fillId="0" borderId="11" xfId="0" applyNumberFormat="1" applyFont="1" applyBorder="1" applyAlignment="1">
      <alignment vertical="center" shrinkToFit="1"/>
    </xf>
    <xf numFmtId="7" fontId="3" fillId="0" borderId="0" xfId="0" applyNumberFormat="1" applyFont="1" applyBorder="1" applyAlignment="1">
      <alignment vertical="center" shrinkToFit="1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4" borderId="0" xfId="0" applyFont="1" applyFill="1" applyBorder="1" applyAlignment="1">
      <alignment vertical="center"/>
    </xf>
    <xf numFmtId="0" fontId="3" fillId="15" borderId="0" xfId="0" applyFont="1" applyFill="1" applyBorder="1" applyAlignment="1">
      <alignment vertical="center"/>
    </xf>
    <xf numFmtId="38" fontId="5" fillId="0" borderId="12" xfId="0" applyNumberFormat="1" applyFont="1" applyBorder="1" applyAlignment="1">
      <alignment vertical="center" shrinkToFit="1"/>
    </xf>
    <xf numFmtId="38" fontId="5" fillId="0" borderId="13" xfId="0" applyNumberFormat="1" applyFont="1" applyBorder="1" applyAlignment="1">
      <alignment vertical="center" shrinkToFit="1"/>
    </xf>
    <xf numFmtId="38" fontId="5" fillId="0" borderId="14" xfId="0" applyNumberFormat="1" applyFont="1" applyBorder="1" applyAlignment="1">
      <alignment vertical="center" shrinkToFit="1"/>
    </xf>
    <xf numFmtId="38" fontId="5" fillId="0" borderId="12" xfId="0" applyNumberFormat="1" applyFont="1" applyFill="1" applyBorder="1" applyAlignment="1">
      <alignment vertical="center" shrinkToFit="1"/>
    </xf>
    <xf numFmtId="38" fontId="5" fillId="0" borderId="13" xfId="0" applyNumberFormat="1" applyFont="1" applyFill="1" applyBorder="1" applyAlignment="1">
      <alignment vertical="center" shrinkToFit="1"/>
    </xf>
    <xf numFmtId="38" fontId="5" fillId="0" borderId="14" xfId="0" applyNumberFormat="1" applyFont="1" applyFill="1" applyBorder="1" applyAlignment="1">
      <alignment vertical="center" shrinkToFit="1"/>
    </xf>
    <xf numFmtId="170" fontId="3" fillId="0" borderId="15" xfId="0" applyNumberFormat="1" applyFont="1" applyBorder="1" applyAlignment="1">
      <alignment vertical="center"/>
    </xf>
    <xf numFmtId="49" fontId="5" fillId="0" borderId="0" xfId="0" applyNumberFormat="1" applyFont="1" applyAlignment="1">
      <alignment horizontal="left" vertical="center" indent="1"/>
    </xf>
    <xf numFmtId="176" fontId="3" fillId="0" borderId="0" xfId="0" applyNumberFormat="1" applyFont="1" applyBorder="1" applyAlignment="1">
      <alignment vertical="center" shrinkToFit="1"/>
    </xf>
    <xf numFmtId="0" fontId="13" fillId="0" borderId="0" xfId="0" applyNumberFormat="1" applyFont="1" applyBorder="1" applyAlignment="1">
      <alignment vertical="center" shrinkToFit="1"/>
    </xf>
    <xf numFmtId="0" fontId="13" fillId="0" borderId="0" xfId="0" applyNumberFormat="1" applyFont="1" applyBorder="1" applyAlignment="1">
      <alignment shrinkToFit="1"/>
    </xf>
    <xf numFmtId="0" fontId="4" fillId="0" borderId="4" xfId="2" applyFont="1" applyFill="1" applyBorder="1" applyAlignment="1" applyProtection="1">
      <alignment horizontal="center" vertical="center"/>
      <protection locked="0"/>
    </xf>
    <xf numFmtId="49" fontId="1" fillId="0" borderId="0" xfId="1" applyNumberFormat="1" applyAlignment="1">
      <alignment horizontal="left" vertical="center"/>
    </xf>
  </cellXfs>
  <cellStyles count="7">
    <cellStyle name="Normal" xfId="0" builtinId="0"/>
    <cellStyle name="Normal 2" xfId="1"/>
    <cellStyle name="Normal_Balance Sheet" xfId="6"/>
    <cellStyle name="Normal_BEA" xfId="4"/>
    <cellStyle name="Normal_Break-even" xfId="3"/>
    <cellStyle name="Normal_Profit and Loss" xfId="2"/>
    <cellStyle name="Normal_Sales Forecast" xfId="5"/>
  </cellStyles>
  <dxfs count="0"/>
  <tableStyles count="0" defaultTableStyle="TableStyleMedium2" defaultPivotStyle="PivotStyleLight16"/>
  <colors>
    <mruColors>
      <color rgb="FFFF3399"/>
      <color rgb="FFD5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Paid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19907407407407"/>
          <c:y val="0.17446037037037038"/>
          <c:w val="0.76228240740740727"/>
          <c:h val="0.5342796296296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Charts!$L$19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Charts!$M$18:$Q$18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Charts!$M$19:$Q$19</c:f>
              <c:numCache>
                <c:formatCode>"$"#,##0_);\("$"#,##0\)</c:formatCode>
                <c:ptCount val="5"/>
                <c:pt idx="0">
                  <c:v>16500</c:v>
                </c:pt>
                <c:pt idx="1">
                  <c:v>17325</c:v>
                </c:pt>
                <c:pt idx="2">
                  <c:v>18191.25</c:v>
                </c:pt>
                <c:pt idx="3">
                  <c:v>19100.810000000001</c:v>
                </c:pt>
                <c:pt idx="4">
                  <c:v>20055.849999999999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4-47D1-946F-0A79DB6071A0}"/>
            </c:ext>
          </c:extLst>
        </c:ser>
        <c:ser>
          <c:idx val="1"/>
          <c:order val="1"/>
          <c:tx>
            <c:strRef>
              <c:f>Charts!$L$20</c:f>
              <c:strCache>
                <c:ptCount val="1"/>
                <c:pt idx="0">
                  <c:v>Net Income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Charts!$M$18:$Q$18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Charts!$M$20:$Q$20</c:f>
              <c:numCache>
                <c:formatCode>"$"#,##0_);\("$"#,##0\)</c:formatCode>
                <c:ptCount val="5"/>
                <c:pt idx="0">
                  <c:v>6121.8</c:v>
                </c:pt>
                <c:pt idx="1">
                  <c:v>8904</c:v>
                </c:pt>
                <c:pt idx="2">
                  <c:v>15077.25</c:v>
                </c:pt>
                <c:pt idx="3">
                  <c:v>22855.31</c:v>
                </c:pt>
                <c:pt idx="4">
                  <c:v>32748.45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4-47D1-946F-0A79DB6071A0}"/>
            </c:ext>
          </c:extLst>
        </c:ser>
        <c:ser>
          <c:idx val="2"/>
          <c:order val="2"/>
          <c:tx>
            <c:strRef>
              <c:f>Charts!$L$21</c:f>
              <c:strCache>
                <c:ptCount val="1"/>
                <c:pt idx="0">
                  <c:v>Total Taxes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Charts!$M$18:$Q$18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Charts!$M$21:$Q$21</c:f>
              <c:numCache>
                <c:formatCode>"$"#,##0_);\("$"#,##0\)</c:formatCode>
                <c:ptCount val="5"/>
                <c:pt idx="0">
                  <c:v>22621.8</c:v>
                </c:pt>
                <c:pt idx="1">
                  <c:v>26229</c:v>
                </c:pt>
                <c:pt idx="2">
                  <c:v>33268.5</c:v>
                </c:pt>
                <c:pt idx="3">
                  <c:v>41956.12</c:v>
                </c:pt>
                <c:pt idx="4">
                  <c:v>52804.3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4-47D1-946F-0A79DB60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00447"/>
        <c:axId val="1182604191"/>
      </c:barChart>
      <c:catAx>
        <c:axId val="1182600447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4191"/>
        <c:crosses val="autoZero"/>
        <c:auto val="1"/>
        <c:lblAlgn val="ctr"/>
        <c:lblOffset val="100"/>
        <c:noMultiLvlLbl val="0"/>
      </c:catAx>
      <c:valAx>
        <c:axId val="118260419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0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9999999999999"/>
          <c:y val="0.2044907407407407"/>
          <c:w val="0.84692047514679225"/>
          <c:h val="0.601144218814753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Charts!$L$23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Charts!$M$22:$Q$22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Charts!$M$23:$Q$23</c:f>
              <c:numCache>
                <c:formatCode>"$"#,##0_);\("$"#,##0\)</c:formatCode>
                <c:ptCount val="5"/>
                <c:pt idx="0">
                  <c:v>14284.2</c:v>
                </c:pt>
                <c:pt idx="1">
                  <c:v>20776</c:v>
                </c:pt>
                <c:pt idx="2">
                  <c:v>35180.25</c:v>
                </c:pt>
                <c:pt idx="3">
                  <c:v>53329.06</c:v>
                </c:pt>
                <c:pt idx="4">
                  <c:v>76413.05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4F8-B502-98362D2B3915}"/>
            </c:ext>
          </c:extLst>
        </c:ser>
        <c:ser>
          <c:idx val="1"/>
          <c:order val="1"/>
          <c:tx>
            <c:strRef>
              <c:f>Charts!$L$24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Charts!$M$22:$Q$22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Charts!$M$24:$Q$24</c:f>
              <c:numCache>
                <c:formatCode>"$"#,##0_);\("$"#,##0\)</c:formatCode>
                <c:ptCount val="5"/>
                <c:pt idx="0">
                  <c:v>208406</c:v>
                </c:pt>
                <c:pt idx="1">
                  <c:v>225730</c:v>
                </c:pt>
                <c:pt idx="2">
                  <c:v>254760</c:v>
                </c:pt>
                <c:pt idx="3">
                  <c:v>289562</c:v>
                </c:pt>
                <c:pt idx="4">
                  <c:v>331858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4F8-B502-98362D2B3915}"/>
            </c:ext>
          </c:extLst>
        </c:ser>
        <c:ser>
          <c:idx val="0"/>
          <c:order val="2"/>
          <c:tx>
            <c:strRef>
              <c:f>Charts!$L$25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Charts!$M$22:$Q$22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Charts!$M$25:$Q$25</c:f>
              <c:numCache>
                <c:formatCode>"$"#,##0_);\("$"#,##0\)</c:formatCode>
                <c:ptCount val="5"/>
                <c:pt idx="0">
                  <c:v>479359</c:v>
                </c:pt>
                <c:pt idx="1">
                  <c:v>519416</c:v>
                </c:pt>
                <c:pt idx="2">
                  <c:v>586386</c:v>
                </c:pt>
                <c:pt idx="3">
                  <c:v>666628</c:v>
                </c:pt>
                <c:pt idx="4">
                  <c:v>764098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A-44F8-B502-98362D2B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92848687"/>
        <c:axId val="1192860751"/>
      </c:barChart>
      <c:catAx>
        <c:axId val="11928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60751"/>
        <c:crosses val="autoZero"/>
        <c:auto val="1"/>
        <c:lblAlgn val="ctr"/>
        <c:lblOffset val="100"/>
        <c:noMultiLvlLbl val="0"/>
      </c:catAx>
      <c:valAx>
        <c:axId val="119286075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4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61481481481485"/>
          <c:y val="0.90833074074074072"/>
          <c:w val="0.3647700480738876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Break-even Analysis for Year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7740740740742"/>
          <c:y val="0.19566666666666666"/>
          <c:w val="0.6845594444444445"/>
          <c:h val="0.61669853768278959"/>
        </c:manualLayout>
      </c:layout>
      <c:lineChart>
        <c:grouping val="standard"/>
        <c:varyColors val="0"/>
        <c:ser>
          <c:idx val="1"/>
          <c:order val="0"/>
          <c:tx>
            <c:strRef>
              <c:f>'Break-even'!$G$1</c:f>
              <c:strCache>
                <c:ptCount val="1"/>
                <c:pt idx="0">
                  <c:v>Fixed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435</c:v>
                </c:pt>
                <c:pt idx="2">
                  <c:v>870</c:v>
                </c:pt>
                <c:pt idx="3">
                  <c:v>1,306</c:v>
                </c:pt>
                <c:pt idx="4">
                  <c:v>1,741</c:v>
                </c:pt>
                <c:pt idx="5">
                  <c:v>2,176</c:v>
                </c:pt>
                <c:pt idx="6">
                  <c:v>2,611</c:v>
                </c:pt>
                <c:pt idx="7">
                  <c:v>3,046</c:v>
                </c:pt>
                <c:pt idx="8">
                  <c:v>3,481</c:v>
                </c:pt>
                <c:pt idx="9">
                  <c:v>3,917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'Break-even'!$G$2:$G$11</c15:sqref>
                  </c15:fullRef>
                </c:ext>
              </c:extLst>
              <c:f>'Break-even'!$G$3:$G$11</c:f>
              <c:numCache>
                <c:formatCode>"$"#,##0.00_);[Red]\("$"#,##0.00\)</c:formatCode>
                <c:ptCount val="9"/>
                <c:pt idx="0">
                  <c:v>15667</c:v>
                </c:pt>
                <c:pt idx="1">
                  <c:v>15667</c:v>
                </c:pt>
                <c:pt idx="2">
                  <c:v>15667</c:v>
                </c:pt>
                <c:pt idx="3">
                  <c:v>15667</c:v>
                </c:pt>
                <c:pt idx="4">
                  <c:v>15667</c:v>
                </c:pt>
                <c:pt idx="5">
                  <c:v>15667</c:v>
                </c:pt>
                <c:pt idx="6">
                  <c:v>15667</c:v>
                </c:pt>
                <c:pt idx="7">
                  <c:v>15667</c:v>
                </c:pt>
                <c:pt idx="8">
                  <c:v>15667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8-4E54-BF56-37DA796DD5E2}"/>
            </c:ext>
          </c:extLst>
        </c:ser>
        <c:ser>
          <c:idx val="2"/>
          <c:order val="1"/>
          <c:tx>
            <c:strRef>
              <c:f>'Break-even'!$H$1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435</c:v>
                </c:pt>
                <c:pt idx="2">
                  <c:v>870</c:v>
                </c:pt>
                <c:pt idx="3">
                  <c:v>1,306</c:v>
                </c:pt>
                <c:pt idx="4">
                  <c:v>1,741</c:v>
                </c:pt>
                <c:pt idx="5">
                  <c:v>2,176</c:v>
                </c:pt>
                <c:pt idx="6">
                  <c:v>2,611</c:v>
                </c:pt>
                <c:pt idx="7">
                  <c:v>3,046</c:v>
                </c:pt>
                <c:pt idx="8">
                  <c:v>3,481</c:v>
                </c:pt>
                <c:pt idx="9">
                  <c:v>3,917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'Break-even'!$H$2:$H$11</c15:sqref>
                  </c15:fullRef>
                </c:ext>
              </c:extLst>
              <c:f>'Break-even'!$H$3:$H$11</c:f>
              <c:numCache>
                <c:formatCode>"$"#,##0.00_);[Red]\("$"#,##0.00\)</c:formatCode>
                <c:ptCount val="9"/>
                <c:pt idx="0">
                  <c:v>5998.65</c:v>
                </c:pt>
                <c:pt idx="1">
                  <c:v>11997.3</c:v>
                </c:pt>
                <c:pt idx="2">
                  <c:v>18009.739999999998</c:v>
                </c:pt>
                <c:pt idx="3">
                  <c:v>24008.39</c:v>
                </c:pt>
                <c:pt idx="4">
                  <c:v>30007.039999999997</c:v>
                </c:pt>
                <c:pt idx="5">
                  <c:v>36005.689999999995</c:v>
                </c:pt>
                <c:pt idx="6">
                  <c:v>42004.34</c:v>
                </c:pt>
                <c:pt idx="7">
                  <c:v>48002.99</c:v>
                </c:pt>
                <c:pt idx="8">
                  <c:v>54015.43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8-4E54-BF56-37DA796DD5E2}"/>
            </c:ext>
          </c:extLst>
        </c:ser>
        <c:ser>
          <c:idx val="3"/>
          <c:order val="2"/>
          <c:tx>
            <c:strRef>
              <c:f>'Break-even'!$J$1</c:f>
              <c:strCache>
                <c:ptCount val="1"/>
                <c:pt idx="0">
                  <c:v>Total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435</c:v>
                </c:pt>
                <c:pt idx="2">
                  <c:v>870</c:v>
                </c:pt>
                <c:pt idx="3">
                  <c:v>1,306</c:v>
                </c:pt>
                <c:pt idx="4">
                  <c:v>1,741</c:v>
                </c:pt>
                <c:pt idx="5">
                  <c:v>2,176</c:v>
                </c:pt>
                <c:pt idx="6">
                  <c:v>2,611</c:v>
                </c:pt>
                <c:pt idx="7">
                  <c:v>3,046</c:v>
                </c:pt>
                <c:pt idx="8">
                  <c:v>3,481</c:v>
                </c:pt>
                <c:pt idx="9">
                  <c:v>3,917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'Break-even'!$J$2:$J$11</c15:sqref>
                  </c15:fullRef>
                </c:ext>
              </c:extLst>
              <c:f>'Break-even'!$J$3:$J$11</c:f>
              <c:numCache>
                <c:formatCode>"$"#,##0.00_);[Red]\("$"#,##0.00\)</c:formatCode>
                <c:ptCount val="9"/>
                <c:pt idx="0">
                  <c:v>19055.650000000001</c:v>
                </c:pt>
                <c:pt idx="1">
                  <c:v>22444.3</c:v>
                </c:pt>
                <c:pt idx="2">
                  <c:v>25840.739999999998</c:v>
                </c:pt>
                <c:pt idx="3">
                  <c:v>29229.39</c:v>
                </c:pt>
                <c:pt idx="4">
                  <c:v>32618.04</c:v>
                </c:pt>
                <c:pt idx="5">
                  <c:v>36006.69</c:v>
                </c:pt>
                <c:pt idx="6">
                  <c:v>39395.339999999997</c:v>
                </c:pt>
                <c:pt idx="7">
                  <c:v>42783.990000000005</c:v>
                </c:pt>
                <c:pt idx="8">
                  <c:v>46180.43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8-4E54-BF56-37DA796D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61999"/>
        <c:axId val="1192858671"/>
      </c:lineChart>
      <c:catAx>
        <c:axId val="119286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Units</a:t>
                </a:r>
              </a:p>
            </c:rich>
          </c:tx>
          <c:layout>
            <c:manualLayout>
              <c:xMode val="edge"/>
              <c:yMode val="edge"/>
              <c:x val="0.44878370370370368"/>
              <c:y val="0.89796444444444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58671"/>
        <c:crosses val="autoZero"/>
        <c:auto val="1"/>
        <c:lblAlgn val="ctr"/>
        <c:lblOffset val="100"/>
        <c:noMultiLvlLbl val="0"/>
      </c:catAx>
      <c:valAx>
        <c:axId val="11928586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61999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83388722222222222"/>
          <c:y val="0.38438111111111106"/>
          <c:w val="0.16384572020876143"/>
          <c:h val="0.24107311586051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44450</xdr:colOff>
      <xdr:row>0</xdr:row>
      <xdr:rowOff>38100</xdr:rowOff>
    </xdr:from>
    <xdr:to>
      <xdr:col>9</xdr:col>
      <xdr:colOff>498050</xdr:colOff>
      <xdr:row>14</xdr:row>
      <xdr:rowOff>71100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589029</xdr:colOff>
      <xdr:row>0</xdr:row>
      <xdr:rowOff>39491</xdr:rowOff>
    </xdr:from>
    <xdr:to>
      <xdr:col>18</xdr:col>
      <xdr:colOff>360926</xdr:colOff>
      <xdr:row>14</xdr:row>
      <xdr:rowOff>72491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47625</xdr:colOff>
      <xdr:row>14</xdr:row>
      <xdr:rowOff>130175</xdr:rowOff>
    </xdr:from>
    <xdr:to>
      <xdr:col>9</xdr:col>
      <xdr:colOff>501225</xdr:colOff>
      <xdr:row>28</xdr:row>
      <xdr:rowOff>163175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00B050"/>
      </a:accent1>
      <a:accent2>
        <a:srgbClr val="FF0000"/>
      </a:accent2>
      <a:accent3>
        <a:srgbClr val="0070C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4E3B30"/>
    </a:dk2>
    <a:lt2>
      <a:srgbClr val="FBEEC9"/>
    </a:lt2>
    <a:accent1>
      <a:srgbClr val="00B050"/>
    </a:accent1>
    <a:accent2>
      <a:srgbClr val="FF0000"/>
    </a:accent2>
    <a:accent3>
      <a:srgbClr val="0070C0"/>
    </a:accent3>
    <a:accent4>
      <a:srgbClr val="C3986D"/>
    </a:accent4>
    <a:accent5>
      <a:srgbClr val="A19574"/>
    </a:accent5>
    <a:accent6>
      <a:srgbClr val="C17529"/>
    </a:accent6>
    <a:hlink>
      <a:srgbClr val="AD1F1F"/>
    </a:hlink>
    <a:folHlink>
      <a:srgbClr val="FFC42F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M26"/>
  <sheetViews>
    <sheetView showGridLines="0" zoomScale="150" zoomScaleNormal="150" workbookViewId="0"/>
  </sheetViews>
  <sheetFormatPr defaultRowHeight="12" x14ac:dyDescent="0.2"/>
  <cols>
    <col min="1" max="1" width="44.5703125" style="1" bestFit="1" customWidth="1"/>
    <col min="2" max="6" width="8.5703125" style="1" customWidth="1"/>
    <col min="7" max="7" width="13.42578125" style="1" customWidth="1"/>
    <col min="8" max="9" width="9.140625" style="1" customWidth="1"/>
    <col min="10" max="16384" width="9.140625" style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0" x14ac:dyDescent="0.2">
      <c r="A2" s="85"/>
      <c r="B2" s="86"/>
      <c r="C2" s="86">
        <f>B2</f>
        <v>0</v>
      </c>
      <c r="D2" s="86">
        <f>C2</f>
        <v>0</v>
      </c>
      <c r="E2" s="86">
        <f t="shared" ref="E2:F7" si="0">D2</f>
        <v>0</v>
      </c>
      <c r="F2" s="86">
        <f t="shared" si="0"/>
        <v>0</v>
      </c>
    </row>
    <row r="3" spans="1:10" x14ac:dyDescent="0.2">
      <c r="A3" s="85"/>
      <c r="B3" s="86"/>
      <c r="C3" s="86">
        <f t="shared" ref="C3:D7" si="1">B3</f>
        <v>0</v>
      </c>
      <c r="D3" s="86">
        <f t="shared" si="1"/>
        <v>0</v>
      </c>
      <c r="E3" s="86">
        <f t="shared" si="0"/>
        <v>0</v>
      </c>
      <c r="F3" s="86">
        <f t="shared" si="0"/>
        <v>0</v>
      </c>
    </row>
    <row r="4" spans="1:10" x14ac:dyDescent="0.2">
      <c r="A4" s="85"/>
      <c r="B4" s="86"/>
      <c r="C4" s="86">
        <f t="shared" si="1"/>
        <v>0</v>
      </c>
      <c r="D4" s="86">
        <f t="shared" si="1"/>
        <v>0</v>
      </c>
      <c r="E4" s="86">
        <f t="shared" si="0"/>
        <v>0</v>
      </c>
      <c r="F4" s="86">
        <f t="shared" si="0"/>
        <v>0</v>
      </c>
    </row>
    <row r="5" spans="1:10" x14ac:dyDescent="0.2">
      <c r="A5" s="85"/>
      <c r="B5" s="86"/>
      <c r="C5" s="86">
        <f t="shared" si="1"/>
        <v>0</v>
      </c>
      <c r="D5" s="86">
        <f t="shared" si="1"/>
        <v>0</v>
      </c>
      <c r="E5" s="86">
        <f t="shared" si="0"/>
        <v>0</v>
      </c>
      <c r="F5" s="86">
        <f t="shared" si="0"/>
        <v>0</v>
      </c>
    </row>
    <row r="6" spans="1:10" x14ac:dyDescent="0.2">
      <c r="A6" s="85"/>
      <c r="B6" s="86"/>
      <c r="C6" s="86">
        <f t="shared" si="1"/>
        <v>0</v>
      </c>
      <c r="D6" s="86">
        <f t="shared" si="1"/>
        <v>0</v>
      </c>
      <c r="E6" s="86">
        <f t="shared" si="0"/>
        <v>0</v>
      </c>
      <c r="F6" s="86">
        <f t="shared" si="0"/>
        <v>0</v>
      </c>
    </row>
    <row r="7" spans="1:10" x14ac:dyDescent="0.2">
      <c r="A7" s="85"/>
      <c r="B7" s="86"/>
      <c r="C7" s="86">
        <f t="shared" si="1"/>
        <v>0</v>
      </c>
      <c r="D7" s="86">
        <f t="shared" si="1"/>
        <v>0</v>
      </c>
      <c r="E7" s="86">
        <f t="shared" si="0"/>
        <v>0</v>
      </c>
      <c r="F7" s="86">
        <f t="shared" si="0"/>
        <v>0</v>
      </c>
    </row>
    <row r="8" spans="1:10" x14ac:dyDescent="0.2">
      <c r="A8" s="87" t="s">
        <v>6</v>
      </c>
      <c r="B8" s="2">
        <f>SUM(B2:B7)</f>
        <v>0</v>
      </c>
      <c r="C8" s="2">
        <f>SUM(C2:C7)</f>
        <v>0</v>
      </c>
      <c r="D8" s="2">
        <f>SUM(D2:D7)</f>
        <v>0</v>
      </c>
      <c r="E8" s="2">
        <f>SUM(E2:E7)</f>
        <v>0</v>
      </c>
      <c r="F8" s="2">
        <f>SUM(F2:F7)</f>
        <v>0</v>
      </c>
      <c r="G8" s="3"/>
    </row>
    <row r="9" spans="1:10" x14ac:dyDescent="0.2">
      <c r="A9" s="4"/>
      <c r="B9" s="4"/>
      <c r="C9" s="4"/>
      <c r="D9" s="4"/>
      <c r="E9" s="4"/>
      <c r="F9" s="4"/>
      <c r="G9" s="3"/>
    </row>
    <row r="10" spans="1:10" x14ac:dyDescent="0.2">
      <c r="A10" s="5" t="s">
        <v>7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88" t="s">
        <v>8</v>
      </c>
      <c r="H10" s="80"/>
      <c r="J10" s="6"/>
    </row>
    <row r="11" spans="1:10" x14ac:dyDescent="0.2">
      <c r="A11" s="7">
        <f t="shared" ref="A11:A16" si="2">A2</f>
        <v>0</v>
      </c>
      <c r="B11" s="8">
        <f t="shared" ref="B11:B16" si="3">IF(B2=0,0,$G11)</f>
        <v>0</v>
      </c>
      <c r="C11" s="8">
        <f t="shared" ref="C11:F16" si="4">IF(B11=0,IF(C2=0,0,$G11),B11*105%)</f>
        <v>0</v>
      </c>
      <c r="D11" s="8">
        <f t="shared" si="4"/>
        <v>0</v>
      </c>
      <c r="E11" s="8">
        <f t="shared" si="4"/>
        <v>0</v>
      </c>
      <c r="F11" s="8">
        <f t="shared" si="4"/>
        <v>0</v>
      </c>
      <c r="G11" s="89">
        <v>0</v>
      </c>
      <c r="H11" s="81"/>
    </row>
    <row r="12" spans="1:10" x14ac:dyDescent="0.2">
      <c r="A12" s="7">
        <f t="shared" si="2"/>
        <v>0</v>
      </c>
      <c r="B12" s="8">
        <f t="shared" si="3"/>
        <v>0</v>
      </c>
      <c r="C12" s="8">
        <f t="shared" si="4"/>
        <v>0</v>
      </c>
      <c r="D12" s="8">
        <f t="shared" si="4"/>
        <v>0</v>
      </c>
      <c r="E12" s="8">
        <f t="shared" si="4"/>
        <v>0</v>
      </c>
      <c r="F12" s="8">
        <f t="shared" si="4"/>
        <v>0</v>
      </c>
      <c r="G12" s="89">
        <v>0</v>
      </c>
      <c r="H12" s="81"/>
    </row>
    <row r="13" spans="1:10" x14ac:dyDescent="0.2">
      <c r="A13" s="7">
        <f t="shared" si="2"/>
        <v>0</v>
      </c>
      <c r="B13" s="8">
        <f t="shared" si="3"/>
        <v>0</v>
      </c>
      <c r="C13" s="8">
        <f t="shared" si="4"/>
        <v>0</v>
      </c>
      <c r="D13" s="8">
        <f t="shared" si="4"/>
        <v>0</v>
      </c>
      <c r="E13" s="8">
        <f t="shared" si="4"/>
        <v>0</v>
      </c>
      <c r="F13" s="8">
        <f t="shared" si="4"/>
        <v>0</v>
      </c>
      <c r="G13" s="89">
        <v>0</v>
      </c>
      <c r="H13" s="81"/>
    </row>
    <row r="14" spans="1:10" x14ac:dyDescent="0.2">
      <c r="A14" s="7">
        <f t="shared" si="2"/>
        <v>0</v>
      </c>
      <c r="B14" s="8">
        <f t="shared" si="3"/>
        <v>0</v>
      </c>
      <c r="C14" s="8">
        <f t="shared" si="4"/>
        <v>0</v>
      </c>
      <c r="D14" s="8">
        <f t="shared" si="4"/>
        <v>0</v>
      </c>
      <c r="E14" s="8">
        <f t="shared" si="4"/>
        <v>0</v>
      </c>
      <c r="F14" s="8">
        <f t="shared" si="4"/>
        <v>0</v>
      </c>
      <c r="G14" s="89">
        <v>0</v>
      </c>
      <c r="H14" s="81"/>
    </row>
    <row r="15" spans="1:10" x14ac:dyDescent="0.2">
      <c r="A15" s="7">
        <f t="shared" si="2"/>
        <v>0</v>
      </c>
      <c r="B15" s="8">
        <f t="shared" si="3"/>
        <v>0</v>
      </c>
      <c r="C15" s="8">
        <f t="shared" si="4"/>
        <v>0</v>
      </c>
      <c r="D15" s="8">
        <f t="shared" si="4"/>
        <v>0</v>
      </c>
      <c r="E15" s="8">
        <f t="shared" si="4"/>
        <v>0</v>
      </c>
      <c r="F15" s="8">
        <f t="shared" si="4"/>
        <v>0</v>
      </c>
      <c r="G15" s="89">
        <v>0</v>
      </c>
      <c r="H15" s="81"/>
    </row>
    <row r="16" spans="1:10" x14ac:dyDescent="0.2">
      <c r="A16" s="7">
        <f t="shared" si="2"/>
        <v>0</v>
      </c>
      <c r="B16" s="8">
        <f t="shared" si="3"/>
        <v>0</v>
      </c>
      <c r="C16" s="8">
        <f t="shared" si="4"/>
        <v>0</v>
      </c>
      <c r="D16" s="8">
        <f t="shared" si="4"/>
        <v>0</v>
      </c>
      <c r="E16" s="8">
        <f t="shared" si="4"/>
        <v>0</v>
      </c>
      <c r="F16" s="8">
        <f t="shared" si="4"/>
        <v>0</v>
      </c>
      <c r="G16" s="89">
        <v>0</v>
      </c>
      <c r="H16" s="81"/>
    </row>
    <row r="17" spans="1:13" x14ac:dyDescent="0.2">
      <c r="A17" s="4"/>
      <c r="B17" s="4"/>
      <c r="C17" s="4"/>
      <c r="D17" s="4"/>
      <c r="E17" s="4"/>
      <c r="F17" s="4"/>
    </row>
    <row r="18" spans="1:13" x14ac:dyDescent="0.2">
      <c r="A18" s="5" t="s">
        <v>9</v>
      </c>
      <c r="B18" s="5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s="90" t="s">
        <v>52</v>
      </c>
    </row>
    <row r="19" spans="1:13" x14ac:dyDescent="0.2">
      <c r="A19" s="7">
        <f t="shared" ref="A19:A25" si="5">A2</f>
        <v>0</v>
      </c>
      <c r="B19" s="8">
        <f t="shared" ref="B19:B24" si="6">B2*B11*(13-$G19)/12</f>
        <v>0</v>
      </c>
      <c r="C19" s="8">
        <f>B2*C11+(C2-B2)*IF(B2=0,(13-$G19)/12*$G11,$G11)</f>
        <v>0</v>
      </c>
      <c r="D19" s="8">
        <f t="shared" ref="D19:F19" si="7">C2*D11+(D2-C2)*IF(C2=0,(13-$G19)/12*$G11,$G11)</f>
        <v>0</v>
      </c>
      <c r="E19" s="8">
        <f t="shared" si="7"/>
        <v>0</v>
      </c>
      <c r="F19" s="8">
        <f t="shared" si="7"/>
        <v>0</v>
      </c>
      <c r="G19" s="91">
        <v>1</v>
      </c>
      <c r="J19" s="9"/>
      <c r="K19" s="9"/>
      <c r="L19" s="9"/>
      <c r="M19" s="9"/>
    </row>
    <row r="20" spans="1:13" x14ac:dyDescent="0.2">
      <c r="A20" s="7">
        <f t="shared" si="5"/>
        <v>0</v>
      </c>
      <c r="B20" s="8">
        <f t="shared" si="6"/>
        <v>0</v>
      </c>
      <c r="C20" s="8">
        <f t="shared" ref="C20:F24" si="8">B3*C12+(C3-B3)*IF(B3=0,(13-$G20)/12*$G12,$G12)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91">
        <v>1</v>
      </c>
      <c r="J20" s="9"/>
      <c r="K20" s="9"/>
      <c r="L20" s="9"/>
      <c r="M20" s="9"/>
    </row>
    <row r="21" spans="1:13" x14ac:dyDescent="0.2">
      <c r="A21" s="7">
        <f t="shared" si="5"/>
        <v>0</v>
      </c>
      <c r="B21" s="8">
        <f t="shared" si="6"/>
        <v>0</v>
      </c>
      <c r="C21" s="8">
        <f t="shared" si="8"/>
        <v>0</v>
      </c>
      <c r="D21" s="8">
        <f t="shared" si="8"/>
        <v>0</v>
      </c>
      <c r="E21" s="8">
        <f t="shared" si="8"/>
        <v>0</v>
      </c>
      <c r="F21" s="8">
        <f t="shared" si="8"/>
        <v>0</v>
      </c>
      <c r="G21" s="91">
        <v>1</v>
      </c>
      <c r="J21" s="9"/>
      <c r="K21" s="9"/>
      <c r="L21" s="9"/>
      <c r="M21" s="9"/>
    </row>
    <row r="22" spans="1:13" x14ac:dyDescent="0.2">
      <c r="A22" s="7">
        <f t="shared" si="5"/>
        <v>0</v>
      </c>
      <c r="B22" s="8">
        <f t="shared" si="6"/>
        <v>0</v>
      </c>
      <c r="C22" s="8">
        <f t="shared" si="8"/>
        <v>0</v>
      </c>
      <c r="D22" s="8">
        <f t="shared" si="8"/>
        <v>0</v>
      </c>
      <c r="E22" s="8">
        <f t="shared" si="8"/>
        <v>0</v>
      </c>
      <c r="F22" s="8">
        <f t="shared" si="8"/>
        <v>0</v>
      </c>
      <c r="G22" s="91">
        <v>1</v>
      </c>
      <c r="J22" s="9"/>
      <c r="K22" s="9"/>
      <c r="L22" s="9"/>
      <c r="M22" s="9"/>
    </row>
    <row r="23" spans="1:13" x14ac:dyDescent="0.2">
      <c r="A23" s="7">
        <f t="shared" si="5"/>
        <v>0</v>
      </c>
      <c r="B23" s="8">
        <f t="shared" si="6"/>
        <v>0</v>
      </c>
      <c r="C23" s="8">
        <f t="shared" si="8"/>
        <v>0</v>
      </c>
      <c r="D23" s="8">
        <f t="shared" si="8"/>
        <v>0</v>
      </c>
      <c r="E23" s="8">
        <f t="shared" si="8"/>
        <v>0</v>
      </c>
      <c r="F23" s="8">
        <f t="shared" si="8"/>
        <v>0</v>
      </c>
      <c r="G23" s="91">
        <v>1</v>
      </c>
      <c r="J23" s="9"/>
      <c r="K23" s="9"/>
      <c r="L23" s="9"/>
      <c r="M23" s="9"/>
    </row>
    <row r="24" spans="1:13" x14ac:dyDescent="0.2">
      <c r="A24" s="7">
        <f t="shared" si="5"/>
        <v>0</v>
      </c>
      <c r="B24" s="8">
        <f t="shared" si="6"/>
        <v>0</v>
      </c>
      <c r="C24" s="8">
        <f t="shared" si="8"/>
        <v>0</v>
      </c>
      <c r="D24" s="8">
        <f t="shared" si="8"/>
        <v>0</v>
      </c>
      <c r="E24" s="8">
        <f t="shared" si="8"/>
        <v>0</v>
      </c>
      <c r="F24" s="8">
        <f t="shared" si="8"/>
        <v>0</v>
      </c>
      <c r="G24" s="91">
        <v>1</v>
      </c>
      <c r="J24" s="9"/>
      <c r="K24" s="9"/>
      <c r="L24" s="9"/>
      <c r="M24" s="9"/>
    </row>
    <row r="25" spans="1:13" x14ac:dyDescent="0.2">
      <c r="A25" s="83" t="str">
        <f t="shared" si="5"/>
        <v>Total Employees</v>
      </c>
      <c r="B25" s="82">
        <f>B8</f>
        <v>0</v>
      </c>
      <c r="C25" s="82">
        <f t="shared" ref="C25:F25" si="9">C8</f>
        <v>0</v>
      </c>
      <c r="D25" s="82">
        <f t="shared" si="9"/>
        <v>0</v>
      </c>
      <c r="E25" s="82">
        <f t="shared" si="9"/>
        <v>0</v>
      </c>
      <c r="F25" s="82">
        <f t="shared" si="9"/>
        <v>0</v>
      </c>
    </row>
    <row r="26" spans="1:13" x14ac:dyDescent="0.2">
      <c r="A26" s="84" t="s">
        <v>10</v>
      </c>
      <c r="B26" s="10">
        <f>SUM(B19:B24)</f>
        <v>0</v>
      </c>
      <c r="C26" s="10">
        <f>SUM(C19:C24)</f>
        <v>0</v>
      </c>
      <c r="D26" s="10">
        <f>SUM(D19:D24)</f>
        <v>0</v>
      </c>
      <c r="E26" s="10">
        <f>SUM(E19:E24)</f>
        <v>0</v>
      </c>
      <c r="F26" s="10">
        <f>SUM(F19:F24)</f>
        <v>0</v>
      </c>
    </row>
  </sheetData>
  <sheetProtection formatCells="0" insertRows="0" deleteRow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3399"/>
  </sheetPr>
  <dimension ref="A1:F39"/>
  <sheetViews>
    <sheetView zoomScale="150" zoomScaleNormal="150" workbookViewId="0"/>
  </sheetViews>
  <sheetFormatPr defaultColWidth="9.28515625" defaultRowHeight="12" customHeight="1" x14ac:dyDescent="0.25"/>
  <cols>
    <col min="1" max="1" width="21.42578125" style="106" bestFit="1" customWidth="1"/>
    <col min="2" max="6" width="6.28515625" style="106" bestFit="1" customWidth="1"/>
    <col min="7" max="16384" width="9.28515625" style="106"/>
  </cols>
  <sheetData>
    <row r="1" spans="1:6" ht="12" customHeight="1" x14ac:dyDescent="0.25">
      <c r="A1" s="142" t="s">
        <v>88</v>
      </c>
      <c r="B1" s="143" t="s">
        <v>1</v>
      </c>
      <c r="C1" s="143" t="s">
        <v>2</v>
      </c>
      <c r="D1" s="143" t="s">
        <v>3</v>
      </c>
      <c r="E1" s="143" t="s">
        <v>4</v>
      </c>
      <c r="F1" s="143" t="s">
        <v>5</v>
      </c>
    </row>
    <row r="2" spans="1:6" ht="12" customHeight="1" x14ac:dyDescent="0.25">
      <c r="A2" s="127" t="s">
        <v>89</v>
      </c>
      <c r="B2" s="144"/>
      <c r="C2" s="145"/>
      <c r="D2" s="145"/>
      <c r="E2" s="145"/>
      <c r="F2" s="146"/>
    </row>
    <row r="3" spans="1:6" ht="12" customHeight="1" x14ac:dyDescent="0.25">
      <c r="A3" s="129" t="s">
        <v>84</v>
      </c>
      <c r="B3" s="130">
        <v>1</v>
      </c>
      <c r="C3" s="131">
        <v>0</v>
      </c>
      <c r="D3" s="131">
        <v>0</v>
      </c>
      <c r="E3" s="131">
        <v>0</v>
      </c>
      <c r="F3" s="131">
        <v>0</v>
      </c>
    </row>
    <row r="4" spans="1:6" ht="12" customHeight="1" x14ac:dyDescent="0.25">
      <c r="A4" s="132" t="s">
        <v>87</v>
      </c>
      <c r="B4" s="130">
        <v>1</v>
      </c>
      <c r="C4" s="131">
        <v>0</v>
      </c>
      <c r="D4" s="131">
        <v>0</v>
      </c>
      <c r="E4" s="131">
        <v>0</v>
      </c>
      <c r="F4" s="131">
        <v>0</v>
      </c>
    </row>
    <row r="5" spans="1:6" ht="12" customHeight="1" x14ac:dyDescent="0.25">
      <c r="A5" s="132" t="s">
        <v>83</v>
      </c>
      <c r="B5" s="130">
        <v>1</v>
      </c>
      <c r="C5" s="131">
        <v>0</v>
      </c>
      <c r="D5" s="131">
        <v>0</v>
      </c>
      <c r="E5" s="131">
        <v>0</v>
      </c>
      <c r="F5" s="131">
        <v>0</v>
      </c>
    </row>
    <row r="6" spans="1:6" ht="12" customHeight="1" x14ac:dyDescent="0.25">
      <c r="A6" s="132" t="s">
        <v>86</v>
      </c>
      <c r="B6" s="130">
        <v>1</v>
      </c>
      <c r="C6" s="131">
        <v>0</v>
      </c>
      <c r="D6" s="131">
        <v>0</v>
      </c>
      <c r="E6" s="131">
        <v>0</v>
      </c>
      <c r="F6" s="131">
        <v>0</v>
      </c>
    </row>
    <row r="7" spans="1:6" ht="12" customHeight="1" x14ac:dyDescent="0.25">
      <c r="A7" s="132" t="s">
        <v>82</v>
      </c>
      <c r="B7" s="130">
        <v>1</v>
      </c>
      <c r="C7" s="131">
        <v>0</v>
      </c>
      <c r="D7" s="131">
        <v>0</v>
      </c>
      <c r="E7" s="131">
        <v>0</v>
      </c>
      <c r="F7" s="131">
        <v>0</v>
      </c>
    </row>
    <row r="8" spans="1:6" ht="12" customHeight="1" x14ac:dyDescent="0.25">
      <c r="A8" s="129" t="s">
        <v>85</v>
      </c>
      <c r="B8" s="130">
        <v>1</v>
      </c>
      <c r="C8" s="131">
        <v>0</v>
      </c>
      <c r="D8" s="131">
        <v>0</v>
      </c>
      <c r="E8" s="131">
        <v>0</v>
      </c>
      <c r="F8" s="131">
        <v>0</v>
      </c>
    </row>
    <row r="9" spans="1:6" ht="12" customHeight="1" x14ac:dyDescent="0.25">
      <c r="A9" s="133" t="s">
        <v>90</v>
      </c>
      <c r="B9" s="134">
        <v>6</v>
      </c>
      <c r="C9" s="134">
        <v>0</v>
      </c>
      <c r="D9" s="134">
        <v>0</v>
      </c>
      <c r="E9" s="134">
        <v>0</v>
      </c>
      <c r="F9" s="134">
        <v>0</v>
      </c>
    </row>
    <row r="10" spans="1:6" ht="12" customHeight="1" x14ac:dyDescent="0.25">
      <c r="A10" s="127" t="s">
        <v>81</v>
      </c>
      <c r="B10" s="128" t="s">
        <v>1</v>
      </c>
      <c r="C10" s="128" t="s">
        <v>2</v>
      </c>
      <c r="D10" s="128" t="s">
        <v>3</v>
      </c>
      <c r="E10" s="128" t="s">
        <v>4</v>
      </c>
      <c r="F10" s="128" t="s">
        <v>5</v>
      </c>
    </row>
    <row r="11" spans="1:6" ht="12" customHeight="1" x14ac:dyDescent="0.25">
      <c r="A11" s="135" t="s">
        <v>84</v>
      </c>
      <c r="B11" s="136">
        <v>12</v>
      </c>
      <c r="C11" s="137">
        <v>12</v>
      </c>
      <c r="D11" s="137">
        <v>12</v>
      </c>
      <c r="E11" s="137">
        <v>12</v>
      </c>
      <c r="F11" s="137">
        <v>12</v>
      </c>
    </row>
    <row r="12" spans="1:6" ht="12" customHeight="1" x14ac:dyDescent="0.25">
      <c r="A12" s="135" t="s">
        <v>87</v>
      </c>
      <c r="B12" s="136">
        <v>13</v>
      </c>
      <c r="C12" s="137">
        <v>13</v>
      </c>
      <c r="D12" s="137">
        <v>13</v>
      </c>
      <c r="E12" s="137">
        <v>13</v>
      </c>
      <c r="F12" s="137">
        <v>13</v>
      </c>
    </row>
    <row r="13" spans="1:6" ht="12" customHeight="1" x14ac:dyDescent="0.25">
      <c r="A13" s="135" t="s">
        <v>83</v>
      </c>
      <c r="B13" s="136">
        <v>14</v>
      </c>
      <c r="C13" s="137">
        <v>14</v>
      </c>
      <c r="D13" s="137">
        <v>14</v>
      </c>
      <c r="E13" s="137">
        <v>14</v>
      </c>
      <c r="F13" s="137">
        <v>14</v>
      </c>
    </row>
    <row r="14" spans="1:6" ht="12" customHeight="1" x14ac:dyDescent="0.25">
      <c r="A14" s="135" t="s">
        <v>86</v>
      </c>
      <c r="B14" s="136">
        <v>15</v>
      </c>
      <c r="C14" s="137">
        <v>15</v>
      </c>
      <c r="D14" s="137">
        <v>15</v>
      </c>
      <c r="E14" s="137">
        <v>15</v>
      </c>
      <c r="F14" s="137">
        <v>15</v>
      </c>
    </row>
    <row r="15" spans="1:6" ht="12" customHeight="1" x14ac:dyDescent="0.25">
      <c r="A15" s="135" t="s">
        <v>82</v>
      </c>
      <c r="B15" s="136">
        <v>16</v>
      </c>
      <c r="C15" s="137">
        <v>16</v>
      </c>
      <c r="D15" s="137">
        <v>16</v>
      </c>
      <c r="E15" s="137">
        <v>16</v>
      </c>
      <c r="F15" s="137">
        <v>16</v>
      </c>
    </row>
    <row r="16" spans="1:6" ht="12" customHeight="1" x14ac:dyDescent="0.25">
      <c r="A16" s="138" t="s">
        <v>85</v>
      </c>
      <c r="B16" s="136">
        <v>17</v>
      </c>
      <c r="C16" s="137">
        <v>17</v>
      </c>
      <c r="D16" s="137">
        <v>17</v>
      </c>
      <c r="E16" s="137">
        <v>17</v>
      </c>
      <c r="F16" s="137">
        <v>17</v>
      </c>
    </row>
    <row r="17" spans="1:6" ht="12" customHeight="1" x14ac:dyDescent="0.25">
      <c r="A17" s="127" t="s">
        <v>13</v>
      </c>
      <c r="B17" s="144"/>
      <c r="C17" s="145"/>
      <c r="D17" s="145"/>
      <c r="E17" s="145"/>
      <c r="F17" s="146"/>
    </row>
    <row r="18" spans="1:6" ht="12" customHeight="1" x14ac:dyDescent="0.25">
      <c r="A18" s="135" t="s">
        <v>84</v>
      </c>
      <c r="B18" s="139">
        <v>12</v>
      </c>
      <c r="C18" s="139">
        <v>0</v>
      </c>
      <c r="D18" s="139">
        <v>0</v>
      </c>
      <c r="E18" s="139">
        <v>0</v>
      </c>
      <c r="F18" s="139">
        <v>0</v>
      </c>
    </row>
    <row r="19" spans="1:6" ht="12" customHeight="1" x14ac:dyDescent="0.25">
      <c r="A19" s="135" t="s">
        <v>87</v>
      </c>
      <c r="B19" s="139">
        <v>13</v>
      </c>
      <c r="C19" s="139">
        <v>0</v>
      </c>
      <c r="D19" s="139">
        <v>0</v>
      </c>
      <c r="E19" s="139">
        <v>0</v>
      </c>
      <c r="F19" s="139">
        <v>0</v>
      </c>
    </row>
    <row r="20" spans="1:6" ht="12" customHeight="1" x14ac:dyDescent="0.25">
      <c r="A20" s="135" t="s">
        <v>83</v>
      </c>
      <c r="B20" s="139">
        <v>14</v>
      </c>
      <c r="C20" s="139">
        <v>0</v>
      </c>
      <c r="D20" s="139">
        <v>0</v>
      </c>
      <c r="E20" s="139">
        <v>0</v>
      </c>
      <c r="F20" s="139">
        <v>0</v>
      </c>
    </row>
    <row r="21" spans="1:6" ht="12" customHeight="1" x14ac:dyDescent="0.25">
      <c r="A21" s="135" t="s">
        <v>86</v>
      </c>
      <c r="B21" s="139">
        <v>15</v>
      </c>
      <c r="C21" s="139">
        <v>0</v>
      </c>
      <c r="D21" s="139">
        <v>0</v>
      </c>
      <c r="E21" s="139">
        <v>0</v>
      </c>
      <c r="F21" s="139">
        <v>0</v>
      </c>
    </row>
    <row r="22" spans="1:6" ht="12" customHeight="1" x14ac:dyDescent="0.25">
      <c r="A22" s="135" t="s">
        <v>82</v>
      </c>
      <c r="B22" s="139">
        <v>16</v>
      </c>
      <c r="C22" s="139">
        <v>0</v>
      </c>
      <c r="D22" s="139">
        <v>0</v>
      </c>
      <c r="E22" s="139">
        <v>0</v>
      </c>
      <c r="F22" s="139">
        <v>0</v>
      </c>
    </row>
    <row r="23" spans="1:6" ht="12" customHeight="1" x14ac:dyDescent="0.25">
      <c r="A23" s="138" t="s">
        <v>85</v>
      </c>
      <c r="B23" s="139">
        <v>17</v>
      </c>
      <c r="C23" s="139">
        <v>0</v>
      </c>
      <c r="D23" s="139">
        <v>0</v>
      </c>
      <c r="E23" s="139">
        <v>0</v>
      </c>
      <c r="F23" s="139">
        <v>0</v>
      </c>
    </row>
    <row r="24" spans="1:6" ht="12" customHeight="1" x14ac:dyDescent="0.25">
      <c r="A24" s="133" t="s">
        <v>91</v>
      </c>
      <c r="B24" s="140">
        <v>87</v>
      </c>
      <c r="C24" s="140">
        <v>0</v>
      </c>
      <c r="D24" s="140">
        <v>0</v>
      </c>
      <c r="E24" s="140">
        <v>0</v>
      </c>
      <c r="F24" s="140">
        <v>0</v>
      </c>
    </row>
    <row r="25" spans="1:6" ht="12" customHeight="1" x14ac:dyDescent="0.25">
      <c r="A25" s="127" t="s">
        <v>80</v>
      </c>
      <c r="B25" s="128" t="s">
        <v>1</v>
      </c>
      <c r="C25" s="128" t="s">
        <v>2</v>
      </c>
      <c r="D25" s="128" t="s">
        <v>3</v>
      </c>
      <c r="E25" s="128" t="s">
        <v>4</v>
      </c>
      <c r="F25" s="128" t="s">
        <v>5</v>
      </c>
    </row>
    <row r="26" spans="1:6" ht="12" customHeight="1" x14ac:dyDescent="0.25">
      <c r="A26" s="135" t="s">
        <v>84</v>
      </c>
      <c r="B26" s="141">
        <v>6</v>
      </c>
      <c r="C26" s="137">
        <v>6</v>
      </c>
      <c r="D26" s="137">
        <v>6</v>
      </c>
      <c r="E26" s="137">
        <v>6</v>
      </c>
      <c r="F26" s="137">
        <v>6</v>
      </c>
    </row>
    <row r="27" spans="1:6" ht="12" customHeight="1" x14ac:dyDescent="0.25">
      <c r="A27" s="135" t="s">
        <v>87</v>
      </c>
      <c r="B27" s="141">
        <v>7</v>
      </c>
      <c r="C27" s="137">
        <v>7</v>
      </c>
      <c r="D27" s="137">
        <v>7</v>
      </c>
      <c r="E27" s="137">
        <v>7</v>
      </c>
      <c r="F27" s="137">
        <v>7</v>
      </c>
    </row>
    <row r="28" spans="1:6" ht="12" customHeight="1" x14ac:dyDescent="0.25">
      <c r="A28" s="135" t="s">
        <v>83</v>
      </c>
      <c r="B28" s="141">
        <v>8</v>
      </c>
      <c r="C28" s="137">
        <v>8</v>
      </c>
      <c r="D28" s="137">
        <v>8</v>
      </c>
      <c r="E28" s="137">
        <v>8</v>
      </c>
      <c r="F28" s="137">
        <v>8</v>
      </c>
    </row>
    <row r="29" spans="1:6" ht="12" customHeight="1" x14ac:dyDescent="0.25">
      <c r="A29" s="135" t="s">
        <v>86</v>
      </c>
      <c r="B29" s="141">
        <v>9</v>
      </c>
      <c r="C29" s="137">
        <v>9</v>
      </c>
      <c r="D29" s="137">
        <v>9</v>
      </c>
      <c r="E29" s="137">
        <v>9</v>
      </c>
      <c r="F29" s="137">
        <v>9</v>
      </c>
    </row>
    <row r="30" spans="1:6" ht="12" customHeight="1" x14ac:dyDescent="0.25">
      <c r="A30" s="135" t="s">
        <v>82</v>
      </c>
      <c r="B30" s="141">
        <v>10</v>
      </c>
      <c r="C30" s="137">
        <v>10</v>
      </c>
      <c r="D30" s="137">
        <v>10</v>
      </c>
      <c r="E30" s="137">
        <v>10</v>
      </c>
      <c r="F30" s="137">
        <v>10</v>
      </c>
    </row>
    <row r="31" spans="1:6" ht="12" customHeight="1" x14ac:dyDescent="0.25">
      <c r="A31" s="138" t="s">
        <v>85</v>
      </c>
      <c r="B31" s="141">
        <v>11</v>
      </c>
      <c r="C31" s="137">
        <v>11</v>
      </c>
      <c r="D31" s="137">
        <v>11</v>
      </c>
      <c r="E31" s="137">
        <v>11</v>
      </c>
      <c r="F31" s="137">
        <v>11</v>
      </c>
    </row>
    <row r="32" spans="1:6" ht="12" customHeight="1" x14ac:dyDescent="0.25">
      <c r="A32" s="127" t="s">
        <v>63</v>
      </c>
      <c r="B32" s="144"/>
      <c r="C32" s="145"/>
      <c r="D32" s="145"/>
      <c r="E32" s="145"/>
      <c r="F32" s="146"/>
    </row>
    <row r="33" spans="1:6" ht="12" customHeight="1" x14ac:dyDescent="0.25">
      <c r="A33" s="135" t="s">
        <v>84</v>
      </c>
      <c r="B33" s="139">
        <v>6</v>
      </c>
      <c r="C33" s="139">
        <v>0</v>
      </c>
      <c r="D33" s="139">
        <v>0</v>
      </c>
      <c r="E33" s="139">
        <v>0</v>
      </c>
      <c r="F33" s="139">
        <v>0</v>
      </c>
    </row>
    <row r="34" spans="1:6" ht="12" customHeight="1" x14ac:dyDescent="0.25">
      <c r="A34" s="135" t="s">
        <v>87</v>
      </c>
      <c r="B34" s="139">
        <v>7</v>
      </c>
      <c r="C34" s="139">
        <v>0</v>
      </c>
      <c r="D34" s="139">
        <v>0</v>
      </c>
      <c r="E34" s="139">
        <v>0</v>
      </c>
      <c r="F34" s="139">
        <v>0</v>
      </c>
    </row>
    <row r="35" spans="1:6" ht="12" customHeight="1" x14ac:dyDescent="0.25">
      <c r="A35" s="135" t="s">
        <v>83</v>
      </c>
      <c r="B35" s="139">
        <v>8</v>
      </c>
      <c r="C35" s="139">
        <v>0</v>
      </c>
      <c r="D35" s="139">
        <v>0</v>
      </c>
      <c r="E35" s="139">
        <v>0</v>
      </c>
      <c r="F35" s="139">
        <v>0</v>
      </c>
    </row>
    <row r="36" spans="1:6" ht="12" customHeight="1" x14ac:dyDescent="0.25">
      <c r="A36" s="135" t="s">
        <v>86</v>
      </c>
      <c r="B36" s="139">
        <v>9</v>
      </c>
      <c r="C36" s="139">
        <v>0</v>
      </c>
      <c r="D36" s="139">
        <v>0</v>
      </c>
      <c r="E36" s="139">
        <v>0</v>
      </c>
      <c r="F36" s="139">
        <v>0</v>
      </c>
    </row>
    <row r="37" spans="1:6" ht="12" customHeight="1" x14ac:dyDescent="0.25">
      <c r="A37" s="135" t="s">
        <v>82</v>
      </c>
      <c r="B37" s="139">
        <v>10</v>
      </c>
      <c r="C37" s="139">
        <v>0</v>
      </c>
      <c r="D37" s="139">
        <v>0</v>
      </c>
      <c r="E37" s="139">
        <v>0</v>
      </c>
      <c r="F37" s="139">
        <v>0</v>
      </c>
    </row>
    <row r="38" spans="1:6" ht="12" customHeight="1" x14ac:dyDescent="0.25">
      <c r="A38" s="138" t="s">
        <v>85</v>
      </c>
      <c r="B38" s="139">
        <v>11</v>
      </c>
      <c r="C38" s="139">
        <v>0</v>
      </c>
      <c r="D38" s="139">
        <v>0</v>
      </c>
      <c r="E38" s="139">
        <v>0</v>
      </c>
      <c r="F38" s="139">
        <v>0</v>
      </c>
    </row>
    <row r="39" spans="1:6" ht="12" customHeight="1" x14ac:dyDescent="0.25">
      <c r="A39" s="133" t="s">
        <v>92</v>
      </c>
      <c r="B39" s="140">
        <v>51</v>
      </c>
      <c r="C39" s="140">
        <v>0</v>
      </c>
      <c r="D39" s="140">
        <v>0</v>
      </c>
      <c r="E39" s="140">
        <v>0</v>
      </c>
      <c r="F39" s="14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F23"/>
  <sheetViews>
    <sheetView zoomScale="150" zoomScaleNormal="150" workbookViewId="0"/>
  </sheetViews>
  <sheetFormatPr defaultColWidth="9.28515625" defaultRowHeight="12" customHeight="1" x14ac:dyDescent="0.25"/>
  <cols>
    <col min="1" max="1" width="26.140625" style="106" bestFit="1" customWidth="1"/>
    <col min="2" max="6" width="8" style="106" bestFit="1" customWidth="1"/>
    <col min="7" max="16384" width="9.28515625" style="106"/>
  </cols>
  <sheetData>
    <row r="1" spans="1:6" ht="12" customHeight="1" x14ac:dyDescent="0.25">
      <c r="A1" s="122" t="s">
        <v>74</v>
      </c>
      <c r="B1" s="123" t="s">
        <v>1</v>
      </c>
      <c r="C1" s="123" t="s">
        <v>2</v>
      </c>
      <c r="D1" s="123" t="s">
        <v>3</v>
      </c>
      <c r="E1" s="123" t="s">
        <v>4</v>
      </c>
      <c r="F1" s="123" t="s">
        <v>5</v>
      </c>
    </row>
    <row r="2" spans="1:6" ht="12" customHeight="1" x14ac:dyDescent="0.25">
      <c r="A2" s="109" t="s">
        <v>13</v>
      </c>
      <c r="B2" s="110">
        <v>479359</v>
      </c>
      <c r="C2" s="110">
        <v>519416</v>
      </c>
      <c r="D2" s="110">
        <v>586386</v>
      </c>
      <c r="E2" s="110">
        <v>666628</v>
      </c>
      <c r="F2" s="110">
        <v>764098</v>
      </c>
    </row>
    <row r="3" spans="1:6" ht="12" customHeight="1" x14ac:dyDescent="0.25">
      <c r="A3" s="111" t="s">
        <v>63</v>
      </c>
      <c r="B3" s="112">
        <v>270853</v>
      </c>
      <c r="C3" s="112">
        <v>293486</v>
      </c>
      <c r="D3" s="112">
        <v>331326</v>
      </c>
      <c r="E3" s="112">
        <v>376666</v>
      </c>
      <c r="F3" s="112">
        <v>431740</v>
      </c>
    </row>
    <row r="4" spans="1:6" ht="12" customHeight="1" x14ac:dyDescent="0.25">
      <c r="A4" s="193" t="s">
        <v>95</v>
      </c>
      <c r="B4" s="112">
        <v>100</v>
      </c>
      <c r="C4" s="118">
        <v>200</v>
      </c>
      <c r="D4" s="118">
        <v>300</v>
      </c>
      <c r="E4" s="118">
        <v>400</v>
      </c>
      <c r="F4" s="118">
        <v>500</v>
      </c>
    </row>
    <row r="5" spans="1:6" ht="12" customHeight="1" x14ac:dyDescent="0.25">
      <c r="A5" s="113" t="s">
        <v>75</v>
      </c>
      <c r="B5" s="112">
        <v>270953</v>
      </c>
      <c r="C5" s="112">
        <v>293686</v>
      </c>
      <c r="D5" s="112">
        <v>331626</v>
      </c>
      <c r="E5" s="112">
        <v>377066</v>
      </c>
      <c r="F5" s="112">
        <v>432240</v>
      </c>
    </row>
    <row r="6" spans="1:6" ht="12" customHeight="1" x14ac:dyDescent="0.25">
      <c r="A6" s="111" t="s">
        <v>14</v>
      </c>
      <c r="B6" s="114">
        <v>208406</v>
      </c>
      <c r="C6" s="114">
        <v>225730</v>
      </c>
      <c r="D6" s="114">
        <v>254760</v>
      </c>
      <c r="E6" s="114">
        <v>289562</v>
      </c>
      <c r="F6" s="114">
        <v>331858</v>
      </c>
    </row>
    <row r="7" spans="1:6" ht="12" customHeight="1" x14ac:dyDescent="0.25">
      <c r="A7" s="111" t="s">
        <v>76</v>
      </c>
      <c r="B7" s="115">
        <v>0.43475975208559764</v>
      </c>
      <c r="C7" s="115">
        <v>0.43458422536078983</v>
      </c>
      <c r="D7" s="115">
        <v>0.43445784858437958</v>
      </c>
      <c r="E7" s="115">
        <v>0.43436819335521459</v>
      </c>
      <c r="F7" s="115">
        <v>0.43431339959010495</v>
      </c>
    </row>
    <row r="8" spans="1:6" ht="12" customHeight="1" x14ac:dyDescent="0.25">
      <c r="A8" s="109" t="s">
        <v>68</v>
      </c>
      <c r="B8" s="124"/>
      <c r="C8" s="125"/>
      <c r="D8" s="125"/>
      <c r="E8" s="125"/>
      <c r="F8" s="126"/>
    </row>
    <row r="9" spans="1:6" ht="12" customHeight="1" x14ac:dyDescent="0.25">
      <c r="A9" s="116" t="s">
        <v>77</v>
      </c>
      <c r="B9" s="112">
        <v>110000</v>
      </c>
      <c r="C9" s="112">
        <v>115500</v>
      </c>
      <c r="D9" s="112">
        <v>121275</v>
      </c>
      <c r="E9" s="112">
        <v>127338.75</v>
      </c>
      <c r="F9" s="112">
        <v>133705.6875</v>
      </c>
    </row>
    <row r="10" spans="1:6" ht="12" customHeight="1" x14ac:dyDescent="0.25">
      <c r="A10" s="117" t="s">
        <v>12</v>
      </c>
      <c r="B10" s="112">
        <v>10000</v>
      </c>
      <c r="C10" s="118">
        <v>10500</v>
      </c>
      <c r="D10" s="118">
        <v>11025</v>
      </c>
      <c r="E10" s="118">
        <v>11576.25</v>
      </c>
      <c r="F10" s="118">
        <v>12155.0625</v>
      </c>
    </row>
    <row r="11" spans="1:6" ht="12" customHeight="1" x14ac:dyDescent="0.25">
      <c r="A11" s="119" t="s">
        <v>71</v>
      </c>
      <c r="B11" s="112">
        <v>15000</v>
      </c>
      <c r="C11" s="118">
        <v>15000</v>
      </c>
      <c r="D11" s="118">
        <v>15000</v>
      </c>
      <c r="E11" s="118">
        <v>15000</v>
      </c>
      <c r="F11" s="118">
        <v>15000</v>
      </c>
    </row>
    <row r="12" spans="1:6" ht="12" customHeight="1" x14ac:dyDescent="0.25">
      <c r="A12" s="117" t="s">
        <v>73</v>
      </c>
      <c r="B12" s="112">
        <v>12000</v>
      </c>
      <c r="C12" s="118">
        <v>12000</v>
      </c>
      <c r="D12" s="118">
        <v>12000</v>
      </c>
      <c r="E12" s="118">
        <v>12000</v>
      </c>
      <c r="F12" s="118">
        <v>12000</v>
      </c>
    </row>
    <row r="13" spans="1:6" ht="12" customHeight="1" x14ac:dyDescent="0.25">
      <c r="A13" s="117" t="s">
        <v>69</v>
      </c>
      <c r="B13" s="112">
        <v>7000</v>
      </c>
      <c r="C13" s="118">
        <v>7350</v>
      </c>
      <c r="D13" s="118">
        <v>7717.5</v>
      </c>
      <c r="E13" s="118">
        <v>8103.375</v>
      </c>
      <c r="F13" s="118">
        <v>8508.5437500000007</v>
      </c>
    </row>
    <row r="14" spans="1:6" ht="12" customHeight="1" x14ac:dyDescent="0.25">
      <c r="A14" s="117" t="s">
        <v>67</v>
      </c>
      <c r="B14" s="112">
        <v>5000</v>
      </c>
      <c r="C14" s="118">
        <v>5250</v>
      </c>
      <c r="D14" s="118">
        <v>5512.5</v>
      </c>
      <c r="E14" s="118">
        <v>5788.125</v>
      </c>
      <c r="F14" s="118">
        <v>6077.53125</v>
      </c>
    </row>
    <row r="15" spans="1:6" ht="12" customHeight="1" x14ac:dyDescent="0.25">
      <c r="A15" s="117" t="s">
        <v>66</v>
      </c>
      <c r="B15" s="112">
        <v>2500</v>
      </c>
      <c r="C15" s="118">
        <v>2625</v>
      </c>
      <c r="D15" s="118">
        <v>2756.25</v>
      </c>
      <c r="E15" s="118">
        <v>2894.0625</v>
      </c>
      <c r="F15" s="118">
        <v>3038.765625</v>
      </c>
    </row>
    <row r="16" spans="1:6" ht="12" customHeight="1" x14ac:dyDescent="0.25">
      <c r="A16" s="117" t="s">
        <v>11</v>
      </c>
      <c r="B16" s="112">
        <v>16500</v>
      </c>
      <c r="C16" s="118">
        <v>17325</v>
      </c>
      <c r="D16" s="118">
        <v>18191.25</v>
      </c>
      <c r="E16" s="118">
        <v>19100.8125</v>
      </c>
      <c r="F16" s="118">
        <v>20055.853124999998</v>
      </c>
    </row>
    <row r="17" spans="1:6" ht="12" customHeight="1" x14ac:dyDescent="0.25">
      <c r="A17" s="117" t="s">
        <v>72</v>
      </c>
      <c r="B17" s="112">
        <v>10000</v>
      </c>
      <c r="C17" s="118">
        <v>10500</v>
      </c>
      <c r="D17" s="118">
        <v>11025</v>
      </c>
      <c r="E17" s="118">
        <v>11576.25</v>
      </c>
      <c r="F17" s="118">
        <v>12155.0625</v>
      </c>
    </row>
    <row r="18" spans="1:6" ht="12" customHeight="1" x14ac:dyDescent="0.25">
      <c r="A18" s="120" t="s">
        <v>57</v>
      </c>
      <c r="B18" s="110">
        <v>188000</v>
      </c>
      <c r="C18" s="110">
        <v>196050</v>
      </c>
      <c r="D18" s="110">
        <v>204502.5</v>
      </c>
      <c r="E18" s="110">
        <v>213377.625</v>
      </c>
      <c r="F18" s="110">
        <v>222696.50625000001</v>
      </c>
    </row>
    <row r="19" spans="1:6" ht="12" customHeight="1" x14ac:dyDescent="0.25">
      <c r="A19" s="111" t="s">
        <v>78</v>
      </c>
      <c r="B19" s="112">
        <v>20406</v>
      </c>
      <c r="C19" s="112">
        <v>29680</v>
      </c>
      <c r="D19" s="112">
        <v>50257.5</v>
      </c>
      <c r="E19" s="112">
        <v>76184.375</v>
      </c>
      <c r="F19" s="112">
        <v>109161.49374999999</v>
      </c>
    </row>
    <row r="20" spans="1:6" ht="12" customHeight="1" x14ac:dyDescent="0.25">
      <c r="A20" s="111" t="s">
        <v>70</v>
      </c>
      <c r="B20" s="112">
        <v>35406</v>
      </c>
      <c r="C20" s="112">
        <v>44680</v>
      </c>
      <c r="D20" s="112">
        <v>65257.5</v>
      </c>
      <c r="E20" s="112">
        <v>91184.375</v>
      </c>
      <c r="F20" s="112">
        <v>124161.49374999999</v>
      </c>
    </row>
    <row r="21" spans="1:6" ht="12" customHeight="1" x14ac:dyDescent="0.25">
      <c r="A21" s="111" t="s">
        <v>94</v>
      </c>
      <c r="B21" s="112">
        <v>6121.8</v>
      </c>
      <c r="C21" s="112">
        <v>8904</v>
      </c>
      <c r="D21" s="112">
        <v>15077.25</v>
      </c>
      <c r="E21" s="112">
        <v>22855.3125</v>
      </c>
      <c r="F21" s="112">
        <v>32748.448124999995</v>
      </c>
    </row>
    <row r="22" spans="1:6" ht="12" customHeight="1" x14ac:dyDescent="0.25">
      <c r="A22" s="109" t="s">
        <v>15</v>
      </c>
      <c r="B22" s="110">
        <v>14284.2</v>
      </c>
      <c r="C22" s="110">
        <v>20776</v>
      </c>
      <c r="D22" s="110">
        <v>35180.25</v>
      </c>
      <c r="E22" s="110">
        <v>53329.0625</v>
      </c>
      <c r="F22" s="110">
        <v>76413.045624999999</v>
      </c>
    </row>
    <row r="23" spans="1:6" ht="12" customHeight="1" x14ac:dyDescent="0.25">
      <c r="A23" s="113" t="s">
        <v>79</v>
      </c>
      <c r="B23" s="121">
        <v>2.9798543471594361E-2</v>
      </c>
      <c r="C23" s="121">
        <v>3.9998767846966592E-2</v>
      </c>
      <c r="D23" s="121">
        <v>5.9995037398573633E-2</v>
      </c>
      <c r="E23" s="121">
        <v>7.9998233647551556E-2</v>
      </c>
      <c r="F23" s="121">
        <v>0.10000424765540546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1" tint="0.34998626667073579"/>
  </sheetPr>
  <dimension ref="A1:F15"/>
  <sheetViews>
    <sheetView zoomScale="150" zoomScaleNormal="150" workbookViewId="0"/>
  </sheetViews>
  <sheetFormatPr defaultColWidth="9.28515625" defaultRowHeight="12" customHeight="1" x14ac:dyDescent="0.25"/>
  <cols>
    <col min="1" max="1" width="22" style="106" bestFit="1" customWidth="1"/>
    <col min="2" max="6" width="8.5703125" style="106" bestFit="1" customWidth="1"/>
    <col min="7" max="16384" width="9.28515625" style="106"/>
  </cols>
  <sheetData>
    <row r="1" spans="1:6" ht="12" customHeight="1" x14ac:dyDescent="0.25">
      <c r="A1" s="167" t="s">
        <v>105</v>
      </c>
      <c r="B1" s="168" t="s">
        <v>1</v>
      </c>
      <c r="C1" s="168" t="s">
        <v>2</v>
      </c>
      <c r="D1" s="168" t="s">
        <v>3</v>
      </c>
      <c r="E1" s="168" t="s">
        <v>4</v>
      </c>
      <c r="F1" s="168" t="s">
        <v>5</v>
      </c>
    </row>
    <row r="2" spans="1:6" ht="12" customHeight="1" x14ac:dyDescent="0.25">
      <c r="A2" s="159" t="s">
        <v>103</v>
      </c>
      <c r="B2" s="169"/>
      <c r="C2" s="170"/>
      <c r="D2" s="170"/>
      <c r="E2" s="170"/>
      <c r="F2" s="171"/>
    </row>
    <row r="3" spans="1:6" ht="12" customHeight="1" x14ac:dyDescent="0.25">
      <c r="A3" s="160" t="s">
        <v>106</v>
      </c>
      <c r="B3" s="172"/>
      <c r="C3" s="173"/>
      <c r="D3" s="173"/>
      <c r="E3" s="173"/>
      <c r="F3" s="174"/>
    </row>
    <row r="4" spans="1:6" ht="12" customHeight="1" x14ac:dyDescent="0.25">
      <c r="A4" s="161" t="s">
        <v>104</v>
      </c>
      <c r="B4" s="162">
        <v>-173064</v>
      </c>
      <c r="C4" s="162">
        <v>-354314</v>
      </c>
      <c r="D4" s="162">
        <v>-544116.5</v>
      </c>
      <c r="E4" s="162">
        <v>-742894.125</v>
      </c>
      <c r="F4" s="162">
        <v>-951090.63124999998</v>
      </c>
    </row>
    <row r="5" spans="1:6" ht="12" customHeight="1" x14ac:dyDescent="0.25">
      <c r="A5" s="163" t="s">
        <v>102</v>
      </c>
      <c r="B5" s="162">
        <v>-173064</v>
      </c>
      <c r="C5" s="162">
        <v>-354314</v>
      </c>
      <c r="D5" s="162">
        <v>-544116.5</v>
      </c>
      <c r="E5" s="162">
        <v>-742894.125</v>
      </c>
      <c r="F5" s="162">
        <v>-951090.63124999998</v>
      </c>
    </row>
    <row r="6" spans="1:6" ht="12" customHeight="1" x14ac:dyDescent="0.25">
      <c r="A6" s="160" t="s">
        <v>100</v>
      </c>
      <c r="B6" s="172"/>
      <c r="C6" s="173"/>
      <c r="D6" s="173"/>
      <c r="E6" s="173"/>
      <c r="F6" s="174"/>
    </row>
    <row r="7" spans="1:6" ht="12" customHeight="1" x14ac:dyDescent="0.25">
      <c r="A7" s="161" t="s">
        <v>100</v>
      </c>
      <c r="B7" s="162">
        <v>150000</v>
      </c>
      <c r="C7" s="162">
        <v>150000</v>
      </c>
      <c r="D7" s="162">
        <v>150000</v>
      </c>
      <c r="E7" s="162">
        <v>150000</v>
      </c>
      <c r="F7" s="162">
        <v>150000</v>
      </c>
    </row>
    <row r="8" spans="1:6" ht="12" customHeight="1" x14ac:dyDescent="0.25">
      <c r="A8" s="161" t="s">
        <v>99</v>
      </c>
      <c r="B8" s="162">
        <v>15000</v>
      </c>
      <c r="C8" s="162">
        <v>30000</v>
      </c>
      <c r="D8" s="162">
        <v>45000</v>
      </c>
      <c r="E8" s="162">
        <v>60000</v>
      </c>
      <c r="F8" s="162">
        <v>75000</v>
      </c>
    </row>
    <row r="9" spans="1:6" ht="12" customHeight="1" x14ac:dyDescent="0.25">
      <c r="A9" s="163" t="s">
        <v>98</v>
      </c>
      <c r="B9" s="162">
        <v>135000</v>
      </c>
      <c r="C9" s="162">
        <v>120000</v>
      </c>
      <c r="D9" s="162">
        <v>105000</v>
      </c>
      <c r="E9" s="162">
        <v>90000</v>
      </c>
      <c r="F9" s="162">
        <v>75000</v>
      </c>
    </row>
    <row r="10" spans="1:6" ht="12" customHeight="1" x14ac:dyDescent="0.25">
      <c r="A10" s="160" t="s">
        <v>97</v>
      </c>
      <c r="B10" s="164">
        <v>-38064</v>
      </c>
      <c r="C10" s="164">
        <v>-234314</v>
      </c>
      <c r="D10" s="164">
        <v>-439116.5</v>
      </c>
      <c r="E10" s="164">
        <v>-652894.125</v>
      </c>
      <c r="F10" s="164">
        <v>-876090.63124999998</v>
      </c>
    </row>
    <row r="11" spans="1:6" ht="12" customHeight="1" x14ac:dyDescent="0.25">
      <c r="A11" s="161" t="s">
        <v>107</v>
      </c>
      <c r="B11" s="162">
        <v>200000</v>
      </c>
      <c r="C11" s="162">
        <v>200000</v>
      </c>
      <c r="D11" s="162">
        <v>200000</v>
      </c>
      <c r="E11" s="162">
        <v>200000</v>
      </c>
      <c r="F11" s="162">
        <v>200000</v>
      </c>
    </row>
    <row r="12" spans="1:6" ht="12" customHeight="1" x14ac:dyDescent="0.25">
      <c r="A12" s="161" t="s">
        <v>108</v>
      </c>
      <c r="B12" s="162">
        <v>-50000</v>
      </c>
      <c r="C12" s="165">
        <v>-238064</v>
      </c>
      <c r="D12" s="162">
        <v>-434314</v>
      </c>
      <c r="E12" s="162">
        <v>-639116.5</v>
      </c>
      <c r="F12" s="162">
        <v>-852894.125</v>
      </c>
    </row>
    <row r="13" spans="1:6" ht="12" customHeight="1" x14ac:dyDescent="0.25">
      <c r="A13" s="161" t="s">
        <v>109</v>
      </c>
      <c r="B13" s="165">
        <v>-188064</v>
      </c>
      <c r="C13" s="162">
        <v>-196250</v>
      </c>
      <c r="D13" s="162">
        <v>-204802.5</v>
      </c>
      <c r="E13" s="162">
        <v>-213777.625</v>
      </c>
      <c r="F13" s="162">
        <v>-223196.50625000001</v>
      </c>
    </row>
    <row r="14" spans="1:6" ht="12" customHeight="1" x14ac:dyDescent="0.25">
      <c r="A14" s="160" t="s">
        <v>101</v>
      </c>
      <c r="B14" s="164">
        <v>-38064</v>
      </c>
      <c r="C14" s="164">
        <v>-234314</v>
      </c>
      <c r="D14" s="164">
        <v>-439116.5</v>
      </c>
      <c r="E14" s="164">
        <v>-652894.125</v>
      </c>
      <c r="F14" s="164">
        <v>-876090.63124999998</v>
      </c>
    </row>
    <row r="15" spans="1:6" ht="12" customHeight="1" x14ac:dyDescent="0.25">
      <c r="A15" s="159" t="s">
        <v>96</v>
      </c>
      <c r="B15" s="166">
        <v>-38064</v>
      </c>
      <c r="C15" s="166">
        <v>-234314</v>
      </c>
      <c r="D15" s="166">
        <v>-439116.5</v>
      </c>
      <c r="E15" s="166">
        <v>-652894.125</v>
      </c>
      <c r="F15" s="166">
        <v>-876090.63124999998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J17"/>
  <sheetViews>
    <sheetView showGridLines="0" zoomScale="150" zoomScaleNormal="150" workbookViewId="0">
      <selection sqref="A1:B1"/>
    </sheetView>
  </sheetViews>
  <sheetFormatPr defaultRowHeight="12" x14ac:dyDescent="0.2"/>
  <cols>
    <col min="1" max="1" width="44" style="1" customWidth="1"/>
    <col min="2" max="2" width="16.28515625" style="1" customWidth="1"/>
    <col min="3" max="3" width="9.140625" style="1"/>
    <col min="4" max="4" width="6.7109375" style="1" customWidth="1"/>
    <col min="5" max="5" width="9.28515625" style="1" customWidth="1"/>
    <col min="6" max="6" width="9.5703125" style="1" customWidth="1"/>
    <col min="7" max="7" width="11.85546875" style="1" customWidth="1"/>
    <col min="8" max="10" width="14" style="1" customWidth="1"/>
    <col min="11" max="16384" width="9.140625" style="1"/>
  </cols>
  <sheetData>
    <row r="1" spans="1:10" x14ac:dyDescent="0.2">
      <c r="A1" s="152" t="s">
        <v>22</v>
      </c>
      <c r="B1" s="152"/>
      <c r="D1" s="11" t="s">
        <v>24</v>
      </c>
      <c r="E1" s="11" t="s">
        <v>25</v>
      </c>
      <c r="F1" s="11" t="s">
        <v>26</v>
      </c>
      <c r="G1" s="11" t="s">
        <v>27</v>
      </c>
      <c r="H1" s="12" t="s">
        <v>28</v>
      </c>
      <c r="I1" s="12" t="s">
        <v>29</v>
      </c>
      <c r="J1" s="13" t="s">
        <v>30</v>
      </c>
    </row>
    <row r="2" spans="1:10" x14ac:dyDescent="0.2">
      <c r="A2" s="14" t="s">
        <v>20</v>
      </c>
      <c r="B2" s="15">
        <v>2611</v>
      </c>
      <c r="D2" s="16">
        <f>ROUND($B$2/6*0,0)</f>
        <v>0</v>
      </c>
      <c r="E2" s="17">
        <f t="shared" ref="E2:E11" si="0">B$5</f>
        <v>13.79</v>
      </c>
      <c r="F2" s="17">
        <f t="shared" ref="F2:F11" si="1">B$6</f>
        <v>7.79</v>
      </c>
      <c r="G2" s="17">
        <f t="shared" ref="G2:G11" si="2">B$7</f>
        <v>15667</v>
      </c>
      <c r="H2" s="18">
        <f t="shared" ref="H2:I11" si="3">$D2*E2</f>
        <v>0</v>
      </c>
      <c r="I2" s="18">
        <f t="shared" si="3"/>
        <v>0</v>
      </c>
      <c r="J2" s="19">
        <f>G2+I2</f>
        <v>15667</v>
      </c>
    </row>
    <row r="3" spans="1:10" x14ac:dyDescent="0.2">
      <c r="A3" s="14" t="s">
        <v>17</v>
      </c>
      <c r="B3" s="20">
        <v>36018</v>
      </c>
      <c r="D3" s="16">
        <f>ROUND($B$2/6*1,0)</f>
        <v>435</v>
      </c>
      <c r="E3" s="17">
        <f t="shared" si="0"/>
        <v>13.79</v>
      </c>
      <c r="F3" s="17">
        <f t="shared" si="1"/>
        <v>7.79</v>
      </c>
      <c r="G3" s="17">
        <f t="shared" si="2"/>
        <v>15667</v>
      </c>
      <c r="H3" s="18">
        <f t="shared" si="3"/>
        <v>5998.65</v>
      </c>
      <c r="I3" s="18">
        <f t="shared" si="3"/>
        <v>3388.65</v>
      </c>
      <c r="J3" s="19">
        <f t="shared" ref="J3:J11" si="4">G3+I3</f>
        <v>19055.650000000001</v>
      </c>
    </row>
    <row r="4" spans="1:10" x14ac:dyDescent="0.2">
      <c r="A4" s="153" t="s">
        <v>23</v>
      </c>
      <c r="B4" s="153"/>
      <c r="D4" s="16">
        <f>ROUND($B$2/6*2,0)</f>
        <v>870</v>
      </c>
      <c r="E4" s="17">
        <f t="shared" si="0"/>
        <v>13.79</v>
      </c>
      <c r="F4" s="17">
        <f t="shared" si="1"/>
        <v>7.79</v>
      </c>
      <c r="G4" s="17">
        <f t="shared" si="2"/>
        <v>15667</v>
      </c>
      <c r="H4" s="18">
        <f t="shared" si="3"/>
        <v>11997.3</v>
      </c>
      <c r="I4" s="18">
        <f t="shared" si="3"/>
        <v>6777.3</v>
      </c>
      <c r="J4" s="19">
        <f t="shared" si="4"/>
        <v>22444.3</v>
      </c>
    </row>
    <row r="5" spans="1:10" x14ac:dyDescent="0.2">
      <c r="A5" s="14" t="s">
        <v>16</v>
      </c>
      <c r="B5" s="21">
        <v>13.79</v>
      </c>
      <c r="D5" s="16">
        <f>ROUND($B$2/6*3,0)</f>
        <v>1306</v>
      </c>
      <c r="E5" s="17">
        <f t="shared" si="0"/>
        <v>13.79</v>
      </c>
      <c r="F5" s="17">
        <f t="shared" si="1"/>
        <v>7.79</v>
      </c>
      <c r="G5" s="17">
        <f t="shared" si="2"/>
        <v>15667</v>
      </c>
      <c r="H5" s="18">
        <f t="shared" si="3"/>
        <v>18009.739999999998</v>
      </c>
      <c r="I5" s="18">
        <f t="shared" si="3"/>
        <v>10173.74</v>
      </c>
      <c r="J5" s="19">
        <f t="shared" si="4"/>
        <v>25840.739999999998</v>
      </c>
    </row>
    <row r="6" spans="1:10" x14ac:dyDescent="0.2">
      <c r="A6" s="14" t="s">
        <v>18</v>
      </c>
      <c r="B6" s="21">
        <v>7.79</v>
      </c>
      <c r="D6" s="16">
        <f>ROUND($B$2/6*4,0)</f>
        <v>1741</v>
      </c>
      <c r="E6" s="17">
        <f t="shared" si="0"/>
        <v>13.79</v>
      </c>
      <c r="F6" s="17">
        <f t="shared" si="1"/>
        <v>7.79</v>
      </c>
      <c r="G6" s="17">
        <f t="shared" si="2"/>
        <v>15667</v>
      </c>
      <c r="H6" s="18">
        <f t="shared" si="3"/>
        <v>24008.39</v>
      </c>
      <c r="I6" s="18">
        <f t="shared" si="3"/>
        <v>13562.39</v>
      </c>
      <c r="J6" s="19">
        <f t="shared" si="4"/>
        <v>29229.39</v>
      </c>
    </row>
    <row r="7" spans="1:10" x14ac:dyDescent="0.2">
      <c r="A7" s="14" t="s">
        <v>21</v>
      </c>
      <c r="B7" s="20">
        <v>15667</v>
      </c>
      <c r="D7" s="16">
        <f>ROUND($B$2/6*5,0)</f>
        <v>2176</v>
      </c>
      <c r="E7" s="17">
        <f t="shared" si="0"/>
        <v>13.79</v>
      </c>
      <c r="F7" s="17">
        <f t="shared" si="1"/>
        <v>7.79</v>
      </c>
      <c r="G7" s="17">
        <f t="shared" si="2"/>
        <v>15667</v>
      </c>
      <c r="H7" s="18">
        <f t="shared" si="3"/>
        <v>30007.039999999997</v>
      </c>
      <c r="I7" s="18">
        <f t="shared" si="3"/>
        <v>16951.04</v>
      </c>
      <c r="J7" s="19">
        <f t="shared" si="4"/>
        <v>32618.04</v>
      </c>
    </row>
    <row r="8" spans="1:10" x14ac:dyDescent="0.2">
      <c r="D8" s="22">
        <f>B2</f>
        <v>2611</v>
      </c>
      <c r="E8" s="17">
        <f t="shared" si="0"/>
        <v>13.79</v>
      </c>
      <c r="F8" s="17">
        <f t="shared" si="1"/>
        <v>7.79</v>
      </c>
      <c r="G8" s="17">
        <f t="shared" si="2"/>
        <v>15667</v>
      </c>
      <c r="H8" s="18">
        <f t="shared" si="3"/>
        <v>36005.689999999995</v>
      </c>
      <c r="I8" s="18">
        <f t="shared" si="3"/>
        <v>20339.689999999999</v>
      </c>
      <c r="J8" s="19">
        <f t="shared" si="4"/>
        <v>36006.69</v>
      </c>
    </row>
    <row r="9" spans="1:10" x14ac:dyDescent="0.2">
      <c r="D9" s="16">
        <f>ROUND($B$2/6*7,0)</f>
        <v>3046</v>
      </c>
      <c r="E9" s="17">
        <f t="shared" si="0"/>
        <v>13.79</v>
      </c>
      <c r="F9" s="17">
        <f t="shared" si="1"/>
        <v>7.79</v>
      </c>
      <c r="G9" s="17">
        <f t="shared" si="2"/>
        <v>15667</v>
      </c>
      <c r="H9" s="18">
        <f t="shared" si="3"/>
        <v>42004.34</v>
      </c>
      <c r="I9" s="18">
        <f t="shared" si="3"/>
        <v>23728.34</v>
      </c>
      <c r="J9" s="19">
        <f t="shared" si="4"/>
        <v>39395.339999999997</v>
      </c>
    </row>
    <row r="10" spans="1:10" x14ac:dyDescent="0.2">
      <c r="D10" s="16">
        <f>ROUND($B$2/6*8,0)</f>
        <v>3481</v>
      </c>
      <c r="E10" s="17">
        <f t="shared" si="0"/>
        <v>13.79</v>
      </c>
      <c r="F10" s="17">
        <f t="shared" si="1"/>
        <v>7.79</v>
      </c>
      <c r="G10" s="17">
        <f t="shared" si="2"/>
        <v>15667</v>
      </c>
      <c r="H10" s="18">
        <f t="shared" si="3"/>
        <v>48002.99</v>
      </c>
      <c r="I10" s="18">
        <f t="shared" si="3"/>
        <v>27116.99</v>
      </c>
      <c r="J10" s="19">
        <f t="shared" si="4"/>
        <v>42783.990000000005</v>
      </c>
    </row>
    <row r="11" spans="1:10" x14ac:dyDescent="0.2">
      <c r="D11" s="23">
        <f>ROUND($B$2/6*9,0)</f>
        <v>3917</v>
      </c>
      <c r="E11" s="24">
        <f t="shared" si="0"/>
        <v>13.79</v>
      </c>
      <c r="F11" s="24">
        <f t="shared" si="1"/>
        <v>7.79</v>
      </c>
      <c r="G11" s="24">
        <f t="shared" si="2"/>
        <v>15667</v>
      </c>
      <c r="H11" s="25">
        <f t="shared" si="3"/>
        <v>54015.43</v>
      </c>
      <c r="I11" s="25">
        <f t="shared" si="3"/>
        <v>30513.43</v>
      </c>
      <c r="J11" s="26">
        <f t="shared" si="4"/>
        <v>46180.43</v>
      </c>
    </row>
    <row r="13" spans="1:10" x14ac:dyDescent="0.2">
      <c r="A13" s="154" t="s">
        <v>22</v>
      </c>
      <c r="B13" s="155"/>
    </row>
    <row r="14" spans="1:10" x14ac:dyDescent="0.2">
      <c r="A14" s="71" t="s">
        <v>17</v>
      </c>
      <c r="B14" s="72">
        <v>0</v>
      </c>
    </row>
    <row r="15" spans="1:10" x14ac:dyDescent="0.2">
      <c r="A15" s="156" t="s">
        <v>23</v>
      </c>
      <c r="B15" s="157"/>
    </row>
    <row r="16" spans="1:10" x14ac:dyDescent="0.2">
      <c r="A16" s="27" t="s">
        <v>19</v>
      </c>
      <c r="B16" s="28">
        <v>0</v>
      </c>
    </row>
    <row r="17" spans="1:2" x14ac:dyDescent="0.2">
      <c r="A17" s="27" t="s">
        <v>21</v>
      </c>
      <c r="B17" s="29">
        <v>0</v>
      </c>
    </row>
  </sheetData>
  <sheetProtection formatCells="0" insertRows="0" deleteRows="0"/>
  <mergeCells count="4">
    <mergeCell ref="A1:B1"/>
    <mergeCell ref="A4:B4"/>
    <mergeCell ref="A13:B13"/>
    <mergeCell ref="A15:B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L18:Z25"/>
  <sheetViews>
    <sheetView showGridLines="0" zoomScale="119" zoomScaleNormal="119" workbookViewId="0">
      <selection activeCell="L18" sqref="L18"/>
    </sheetView>
  </sheetViews>
  <sheetFormatPr defaultRowHeight="15" x14ac:dyDescent="0.25"/>
  <cols>
    <col min="1" max="11" width="9.140625" style="30"/>
    <col min="12" max="12" width="16.85546875" style="30" bestFit="1" customWidth="1"/>
    <col min="13" max="17" width="9.5703125" style="30" bestFit="1" customWidth="1"/>
    <col min="18" max="20" width="9.140625" style="30"/>
    <col min="21" max="21" width="16.85546875" style="68" bestFit="1" customWidth="1"/>
    <col min="22" max="26" width="9.28515625" style="68" bestFit="1" customWidth="1"/>
    <col min="27" max="16384" width="9.140625" style="30"/>
  </cols>
  <sheetData>
    <row r="18" spans="12:17" x14ac:dyDescent="0.25">
      <c r="L18" s="68"/>
      <c r="M18" s="70" t="s">
        <v>32</v>
      </c>
      <c r="N18" s="70" t="s">
        <v>33</v>
      </c>
      <c r="O18" s="70" t="s">
        <v>34</v>
      </c>
      <c r="P18" s="70" t="s">
        <v>35</v>
      </c>
      <c r="Q18" s="70" t="s">
        <v>36</v>
      </c>
    </row>
    <row r="19" spans="12:17" x14ac:dyDescent="0.25">
      <c r="L19" s="194" t="s">
        <v>11</v>
      </c>
      <c r="M19" s="69">
        <v>16500</v>
      </c>
      <c r="N19" s="69">
        <v>17325</v>
      </c>
      <c r="O19" s="69">
        <v>18191.25</v>
      </c>
      <c r="P19" s="69">
        <v>19100.810000000001</v>
      </c>
      <c r="Q19" s="69">
        <v>20055.849999999999</v>
      </c>
    </row>
    <row r="20" spans="12:17" x14ac:dyDescent="0.25">
      <c r="L20" s="194" t="s">
        <v>50</v>
      </c>
      <c r="M20" s="69">
        <v>6121.8</v>
      </c>
      <c r="N20" s="69">
        <v>8904</v>
      </c>
      <c r="O20" s="69">
        <v>15077.25</v>
      </c>
      <c r="P20" s="69">
        <v>22855.31</v>
      </c>
      <c r="Q20" s="69">
        <v>32748.45</v>
      </c>
    </row>
    <row r="21" spans="12:17" x14ac:dyDescent="0.25">
      <c r="L21" s="194" t="s">
        <v>51</v>
      </c>
      <c r="M21" s="69">
        <f>M19+M20</f>
        <v>22621.8</v>
      </c>
      <c r="N21" s="69">
        <f t="shared" ref="N21:Q21" si="0">N19+N20</f>
        <v>26229</v>
      </c>
      <c r="O21" s="69">
        <f t="shared" si="0"/>
        <v>33268.5</v>
      </c>
      <c r="P21" s="69">
        <f t="shared" si="0"/>
        <v>41956.12</v>
      </c>
      <c r="Q21" s="69">
        <f t="shared" si="0"/>
        <v>52804.3</v>
      </c>
    </row>
    <row r="22" spans="12:17" x14ac:dyDescent="0.25">
      <c r="L22" s="194"/>
      <c r="M22" s="70" t="s">
        <v>32</v>
      </c>
      <c r="N22" s="70" t="s">
        <v>33</v>
      </c>
      <c r="O22" s="70" t="s">
        <v>34</v>
      </c>
      <c r="P22" s="70" t="s">
        <v>35</v>
      </c>
      <c r="Q22" s="70" t="s">
        <v>36</v>
      </c>
    </row>
    <row r="23" spans="12:17" x14ac:dyDescent="0.25">
      <c r="L23" s="194" t="s">
        <v>15</v>
      </c>
      <c r="M23" s="69">
        <v>14284.2</v>
      </c>
      <c r="N23" s="69">
        <v>20776</v>
      </c>
      <c r="O23" s="69">
        <v>35180.25</v>
      </c>
      <c r="P23" s="69">
        <v>53329.06</v>
      </c>
      <c r="Q23" s="69">
        <v>76413.05</v>
      </c>
    </row>
    <row r="24" spans="12:17" x14ac:dyDescent="0.25">
      <c r="L24" s="194" t="s">
        <v>14</v>
      </c>
      <c r="M24" s="69">
        <v>208406</v>
      </c>
      <c r="N24" s="69">
        <v>225730</v>
      </c>
      <c r="O24" s="69">
        <v>254760</v>
      </c>
      <c r="P24" s="69">
        <v>289562</v>
      </c>
      <c r="Q24" s="69">
        <v>331858</v>
      </c>
    </row>
    <row r="25" spans="12:17" x14ac:dyDescent="0.25">
      <c r="L25" s="194" t="s">
        <v>13</v>
      </c>
      <c r="M25" s="69">
        <v>479359</v>
      </c>
      <c r="N25" s="69">
        <v>519416</v>
      </c>
      <c r="O25" s="69">
        <v>586386</v>
      </c>
      <c r="P25" s="69">
        <v>666628</v>
      </c>
      <c r="Q25" s="69">
        <v>764098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F9"/>
  <sheetViews>
    <sheetView zoomScale="150" zoomScaleNormal="150" workbookViewId="0"/>
  </sheetViews>
  <sheetFormatPr defaultRowHeight="12" x14ac:dyDescent="0.2"/>
  <cols>
    <col min="1" max="1" width="37" style="33" bestFit="1" customWidth="1"/>
    <col min="2" max="6" width="9.28515625" style="33" bestFit="1" customWidth="1"/>
    <col min="7" max="7" width="9.140625" style="33"/>
    <col min="8" max="9" width="9.140625" style="33" customWidth="1"/>
    <col min="10" max="16384" width="9.140625" style="33"/>
  </cols>
  <sheetData>
    <row r="1" spans="1:6" x14ac:dyDescent="0.2">
      <c r="A1" s="31" t="s">
        <v>31</v>
      </c>
      <c r="B1" s="31" t="s">
        <v>32</v>
      </c>
      <c r="C1" s="31" t="s">
        <v>33</v>
      </c>
      <c r="D1" s="31" t="s">
        <v>34</v>
      </c>
      <c r="E1" s="31" t="s">
        <v>35</v>
      </c>
      <c r="F1" s="32" t="s">
        <v>36</v>
      </c>
    </row>
    <row r="2" spans="1:6" x14ac:dyDescent="0.2">
      <c r="A2" s="34" t="s">
        <v>13</v>
      </c>
      <c r="B2" s="35">
        <v>0</v>
      </c>
      <c r="C2" s="35">
        <v>0</v>
      </c>
      <c r="D2" s="35">
        <v>0</v>
      </c>
      <c r="E2" s="35">
        <v>0</v>
      </c>
      <c r="F2" s="36">
        <v>0</v>
      </c>
    </row>
    <row r="3" spans="1:6" x14ac:dyDescent="0.2">
      <c r="A3" s="37" t="s">
        <v>37</v>
      </c>
      <c r="B3" s="38"/>
      <c r="C3" s="39"/>
      <c r="D3" s="39"/>
      <c r="E3" s="39"/>
      <c r="F3" s="40"/>
    </row>
    <row r="4" spans="1:6" x14ac:dyDescent="0.2">
      <c r="A4" s="41"/>
      <c r="B4" s="66"/>
      <c r="C4" s="66"/>
      <c r="D4" s="66"/>
      <c r="E4" s="66"/>
      <c r="F4" s="67"/>
    </row>
    <row r="5" spans="1:6" x14ac:dyDescent="0.2">
      <c r="A5" s="41"/>
      <c r="B5" s="66"/>
      <c r="C5" s="66"/>
      <c r="D5" s="66"/>
      <c r="E5" s="66"/>
      <c r="F5" s="67"/>
    </row>
    <row r="6" spans="1:6" x14ac:dyDescent="0.2">
      <c r="A6" s="37" t="s">
        <v>38</v>
      </c>
      <c r="B6" s="38"/>
      <c r="C6" s="39"/>
      <c r="D6" s="39"/>
      <c r="E6" s="39"/>
      <c r="F6" s="40"/>
    </row>
    <row r="7" spans="1:6" x14ac:dyDescent="0.2">
      <c r="A7" s="42" t="s">
        <v>12</v>
      </c>
      <c r="B7" s="64">
        <v>0</v>
      </c>
      <c r="C7" s="64">
        <v>0</v>
      </c>
      <c r="D7" s="64">
        <v>0</v>
      </c>
      <c r="E7" s="64">
        <v>0</v>
      </c>
      <c r="F7" s="65">
        <v>0</v>
      </c>
    </row>
    <row r="8" spans="1:6" x14ac:dyDescent="0.2">
      <c r="A8" s="43" t="s">
        <v>39</v>
      </c>
      <c r="B8" s="44">
        <f>SUM(B4:B7)</f>
        <v>0</v>
      </c>
      <c r="C8" s="44">
        <f>SUM(C4:C7)</f>
        <v>0</v>
      </c>
      <c r="D8" s="44">
        <f>SUM(D4:D7)</f>
        <v>0</v>
      </c>
      <c r="E8" s="44">
        <f>SUM(E4:E7)</f>
        <v>0</v>
      </c>
      <c r="F8" s="45">
        <f>SUM(F4:F7)</f>
        <v>0</v>
      </c>
    </row>
    <row r="9" spans="1:6" x14ac:dyDescent="0.2">
      <c r="A9" s="46" t="s">
        <v>40</v>
      </c>
      <c r="B9" s="47">
        <f>IF(B2=0,0,B8/B2)</f>
        <v>0</v>
      </c>
      <c r="C9" s="47">
        <f>IF(C2=0,0,C8/C2)</f>
        <v>0</v>
      </c>
      <c r="D9" s="47">
        <f>IF(D2=0,0,D8/D2)</f>
        <v>0</v>
      </c>
      <c r="E9" s="47">
        <f>IF(E2=0,0,E8/E2)</f>
        <v>0</v>
      </c>
      <c r="F9" s="48">
        <f>IF(F2=0,0,F8/F2)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F13"/>
  <sheetViews>
    <sheetView zoomScale="150" zoomScaleNormal="150" workbookViewId="0"/>
  </sheetViews>
  <sheetFormatPr defaultRowHeight="12" x14ac:dyDescent="0.2"/>
  <cols>
    <col min="1" max="1" width="25.85546875" style="63" bestFit="1" customWidth="1"/>
    <col min="2" max="6" width="9.140625" style="33" customWidth="1"/>
    <col min="7" max="7" width="9.140625" style="33"/>
    <col min="8" max="8" width="9.28515625" style="33" customWidth="1"/>
    <col min="9" max="16384" width="9.140625" style="33"/>
  </cols>
  <sheetData>
    <row r="1" spans="1:6" x14ac:dyDescent="0.2">
      <c r="A1" s="5" t="s">
        <v>41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</row>
    <row r="2" spans="1:6" x14ac:dyDescent="0.2">
      <c r="A2" s="50" t="s">
        <v>13</v>
      </c>
      <c r="B2" s="51">
        <v>0</v>
      </c>
      <c r="C2" s="51">
        <v>0</v>
      </c>
      <c r="D2" s="51">
        <v>0</v>
      </c>
      <c r="E2" s="51">
        <v>0</v>
      </c>
      <c r="F2" s="51">
        <v>0</v>
      </c>
    </row>
    <row r="3" spans="1:6" x14ac:dyDescent="0.2">
      <c r="A3" s="52" t="s">
        <v>15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</row>
    <row r="4" spans="1:6" x14ac:dyDescent="0.2">
      <c r="A4" s="50" t="s">
        <v>42</v>
      </c>
      <c r="B4" s="53"/>
      <c r="C4" s="54"/>
      <c r="D4" s="54"/>
      <c r="E4" s="54"/>
      <c r="F4" s="55"/>
    </row>
    <row r="5" spans="1:6" x14ac:dyDescent="0.2">
      <c r="A5" s="50" t="s">
        <v>43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</row>
    <row r="6" spans="1:6" x14ac:dyDescent="0.2">
      <c r="A6" s="52" t="s">
        <v>44</v>
      </c>
      <c r="B6" s="57">
        <f>IF(B12=0,0,B5/B12)</f>
        <v>0</v>
      </c>
      <c r="C6" s="57">
        <f>IF(C12=0,0,C5/C12)</f>
        <v>0</v>
      </c>
      <c r="D6" s="57">
        <f>IF(D12=0,0,D5/D12)</f>
        <v>0</v>
      </c>
      <c r="E6" s="57">
        <f>IF(E12=0,0,E5/E12)</f>
        <v>0</v>
      </c>
      <c r="F6" s="57">
        <f>IF(F12=0,0,F5/F12)</f>
        <v>0</v>
      </c>
    </row>
    <row r="7" spans="1:6" x14ac:dyDescent="0.2">
      <c r="A7" s="74" t="s">
        <v>45</v>
      </c>
      <c r="B7" s="58"/>
      <c r="C7" s="59"/>
      <c r="D7" s="59"/>
      <c r="E7" s="59"/>
      <c r="F7" s="60"/>
    </row>
    <row r="8" spans="1:6" s="76" customFormat="1" ht="12" customHeight="1" x14ac:dyDescent="0.25">
      <c r="A8" s="73"/>
      <c r="B8" s="75"/>
      <c r="C8" s="75"/>
      <c r="D8" s="75"/>
      <c r="E8" s="75"/>
      <c r="F8" s="75"/>
    </row>
    <row r="9" spans="1:6" s="76" customFormat="1" ht="12" customHeight="1" x14ac:dyDescent="0.25">
      <c r="A9" s="73"/>
      <c r="B9" s="75"/>
      <c r="C9" s="75"/>
      <c r="D9" s="75"/>
      <c r="E9" s="75"/>
      <c r="F9" s="75"/>
    </row>
    <row r="10" spans="1:6" x14ac:dyDescent="0.2">
      <c r="A10" s="50" t="s">
        <v>46</v>
      </c>
      <c r="B10" s="61">
        <f>SUM(B8:B9)</f>
        <v>0</v>
      </c>
      <c r="C10" s="62">
        <f>SUM(C8:C9)</f>
        <v>0</v>
      </c>
      <c r="D10" s="62">
        <f>SUM(D8:D9)</f>
        <v>0</v>
      </c>
      <c r="E10" s="62">
        <f>SUM(E8:E9)</f>
        <v>0</v>
      </c>
      <c r="F10" s="62">
        <f>SUM(F8:F9)</f>
        <v>0</v>
      </c>
    </row>
    <row r="11" spans="1:6" x14ac:dyDescent="0.2">
      <c r="A11" s="52" t="s">
        <v>47</v>
      </c>
      <c r="B11" s="57">
        <f>IF(B12=0,0,B10/B12)</f>
        <v>0</v>
      </c>
      <c r="C11" s="57">
        <f t="shared" ref="C11:F11" si="0">IF(C12=0,0,C10/C12)</f>
        <v>0</v>
      </c>
      <c r="D11" s="57">
        <f t="shared" si="0"/>
        <v>0</v>
      </c>
      <c r="E11" s="57">
        <f t="shared" si="0"/>
        <v>0</v>
      </c>
      <c r="F11" s="57">
        <f t="shared" si="0"/>
        <v>0</v>
      </c>
    </row>
    <row r="12" spans="1:6" x14ac:dyDescent="0.2">
      <c r="A12" s="77" t="s">
        <v>48</v>
      </c>
      <c r="B12" s="78">
        <f>B10+B5</f>
        <v>0</v>
      </c>
      <c r="C12" s="78">
        <f>C10+C5</f>
        <v>0</v>
      </c>
      <c r="D12" s="78">
        <f>D10+D5</f>
        <v>0</v>
      </c>
      <c r="E12" s="78">
        <f>E10+E5</f>
        <v>0</v>
      </c>
      <c r="F12" s="78">
        <f>F10+F5</f>
        <v>0</v>
      </c>
    </row>
    <row r="13" spans="1:6" x14ac:dyDescent="0.2">
      <c r="A13" s="77" t="s">
        <v>49</v>
      </c>
      <c r="B13" s="79">
        <f>IF(B12=0,0,B3/B12)</f>
        <v>0</v>
      </c>
      <c r="C13" s="79">
        <f>IF(C12=0,0,C3/C12)</f>
        <v>0</v>
      </c>
      <c r="D13" s="79">
        <f>IF(D12=0,0,D3/D12)</f>
        <v>0</v>
      </c>
      <c r="E13" s="79">
        <f>IF(E12=0,0,E3/E12)</f>
        <v>0</v>
      </c>
      <c r="F13" s="79">
        <f>IF(F12=0,0,F3/F12)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1"/>
  </sheetPr>
  <dimension ref="A1:BA66"/>
  <sheetViews>
    <sheetView tabSelected="1" zoomScale="141" zoomScaleNormal="141" workbookViewId="0">
      <pane ySplit="1" topLeftCell="A2" activePane="bottomLeft" state="frozen"/>
      <selection pane="bottomLeft" activeCell="O5" sqref="O5"/>
    </sheetView>
  </sheetViews>
  <sheetFormatPr defaultRowHeight="12" customHeight="1" x14ac:dyDescent="0.25"/>
  <cols>
    <col min="1" max="1" width="18.28515625" style="94" customWidth="1"/>
    <col min="2" max="6" width="7.28515625" style="151" bestFit="1" customWidth="1"/>
    <col min="7" max="7" width="1.7109375" style="92" customWidth="1"/>
    <col min="8" max="8" width="4.7109375" style="147" bestFit="1" customWidth="1"/>
    <col min="9" max="12" width="4.7109375" style="147" customWidth="1"/>
    <col min="13" max="13" width="1.7109375" style="92" customWidth="1"/>
    <col min="14" max="14" width="24.140625" style="93" customWidth="1"/>
    <col min="15" max="19" width="11.42578125" style="92" customWidth="1"/>
    <col min="20" max="16384" width="9.140625" style="92"/>
  </cols>
  <sheetData>
    <row r="1" spans="1:53" ht="12" customHeight="1" x14ac:dyDescent="0.25">
      <c r="A1" s="108" t="s">
        <v>65</v>
      </c>
      <c r="B1" s="150" t="s">
        <v>32</v>
      </c>
      <c r="C1" s="150" t="s">
        <v>33</v>
      </c>
      <c r="D1" s="150" t="s">
        <v>34</v>
      </c>
      <c r="E1" s="150" t="s">
        <v>35</v>
      </c>
      <c r="F1" s="150" t="s">
        <v>36</v>
      </c>
      <c r="H1" s="158" t="s">
        <v>93</v>
      </c>
      <c r="I1" s="158"/>
      <c r="J1" s="158"/>
      <c r="K1" s="158"/>
      <c r="L1" s="158"/>
      <c r="N1" s="107" t="s">
        <v>64</v>
      </c>
      <c r="O1" s="106" t="s">
        <v>32</v>
      </c>
      <c r="P1" s="106" t="s">
        <v>33</v>
      </c>
      <c r="Q1" s="106" t="s">
        <v>34</v>
      </c>
      <c r="R1" s="106" t="s">
        <v>35</v>
      </c>
      <c r="S1" s="106" t="s">
        <v>36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ht="12" customHeight="1" x14ac:dyDescent="0.25">
      <c r="A2" s="191" t="s">
        <v>84</v>
      </c>
      <c r="B2" s="190">
        <f t="shared" ref="B2:F7" si="0">ROUND(H2*O$13,0)</f>
        <v>10221</v>
      </c>
      <c r="C2" s="190">
        <f t="shared" si="0"/>
        <v>11075</v>
      </c>
      <c r="D2" s="190">
        <f t="shared" si="0"/>
        <v>12503</v>
      </c>
      <c r="E2" s="190">
        <f t="shared" si="0"/>
        <v>14214</v>
      </c>
      <c r="F2" s="190">
        <f t="shared" si="0"/>
        <v>16292</v>
      </c>
      <c r="G2" s="178"/>
      <c r="H2" s="182">
        <v>100</v>
      </c>
      <c r="I2" s="183">
        <f t="shared" ref="I2:L3" si="1">H2</f>
        <v>100</v>
      </c>
      <c r="J2" s="183">
        <f t="shared" si="1"/>
        <v>100</v>
      </c>
      <c r="K2" s="183">
        <f t="shared" si="1"/>
        <v>100</v>
      </c>
      <c r="L2" s="184">
        <f t="shared" si="1"/>
        <v>100</v>
      </c>
      <c r="M2" s="179"/>
      <c r="N2" s="93" t="s">
        <v>13</v>
      </c>
      <c r="O2" s="148">
        <f t="shared" ref="O2:S2" si="2">SUMPRODUCT(B2:B7,B8:B13)</f>
        <v>479359</v>
      </c>
      <c r="P2" s="148">
        <f t="shared" si="2"/>
        <v>519416</v>
      </c>
      <c r="Q2" s="148">
        <f t="shared" si="2"/>
        <v>586386</v>
      </c>
      <c r="R2" s="148">
        <f t="shared" si="2"/>
        <v>666628</v>
      </c>
      <c r="S2" s="148">
        <f t="shared" si="2"/>
        <v>764098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ht="12" customHeight="1" x14ac:dyDescent="0.25">
      <c r="A3" s="192" t="s">
        <v>87</v>
      </c>
      <c r="B3" s="190">
        <f t="shared" si="0"/>
        <v>5110</v>
      </c>
      <c r="C3" s="190">
        <f t="shared" si="0"/>
        <v>5538</v>
      </c>
      <c r="D3" s="190">
        <f t="shared" si="0"/>
        <v>6252</v>
      </c>
      <c r="E3" s="190">
        <f t="shared" si="0"/>
        <v>7107</v>
      </c>
      <c r="F3" s="190">
        <f t="shared" si="0"/>
        <v>8146</v>
      </c>
      <c r="G3" s="178"/>
      <c r="H3" s="182">
        <v>50</v>
      </c>
      <c r="I3" s="183">
        <f t="shared" si="1"/>
        <v>50</v>
      </c>
      <c r="J3" s="183">
        <f t="shared" si="1"/>
        <v>50</v>
      </c>
      <c r="K3" s="183">
        <f t="shared" si="1"/>
        <v>50</v>
      </c>
      <c r="L3" s="184">
        <f t="shared" si="1"/>
        <v>50</v>
      </c>
      <c r="M3" s="179"/>
      <c r="N3" s="93" t="s">
        <v>63</v>
      </c>
      <c r="O3" s="149">
        <f t="shared" ref="O3:S3" si="3">SUMPRODUCT(B2:B7,B14:B19)</f>
        <v>270853</v>
      </c>
      <c r="P3" s="149">
        <f t="shared" si="3"/>
        <v>293486</v>
      </c>
      <c r="Q3" s="149">
        <f t="shared" si="3"/>
        <v>331326</v>
      </c>
      <c r="R3" s="149">
        <f t="shared" si="3"/>
        <v>376666</v>
      </c>
      <c r="S3" s="149">
        <f t="shared" si="3"/>
        <v>431740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ht="12" customHeight="1" x14ac:dyDescent="0.25">
      <c r="A4" s="192" t="s">
        <v>83</v>
      </c>
      <c r="B4" s="190">
        <f t="shared" si="0"/>
        <v>7666</v>
      </c>
      <c r="C4" s="190">
        <f t="shared" si="0"/>
        <v>8306</v>
      </c>
      <c r="D4" s="190">
        <f t="shared" si="0"/>
        <v>9377</v>
      </c>
      <c r="E4" s="190">
        <f t="shared" si="0"/>
        <v>10660</v>
      </c>
      <c r="F4" s="190">
        <f t="shared" si="0"/>
        <v>12219</v>
      </c>
      <c r="G4" s="180"/>
      <c r="H4" s="185">
        <v>75</v>
      </c>
      <c r="I4" s="186">
        <f t="shared" ref="I4:L7" si="4">H4</f>
        <v>75</v>
      </c>
      <c r="J4" s="186">
        <f t="shared" si="4"/>
        <v>75</v>
      </c>
      <c r="K4" s="186">
        <f t="shared" si="4"/>
        <v>75</v>
      </c>
      <c r="L4" s="187">
        <f t="shared" si="4"/>
        <v>75</v>
      </c>
      <c r="M4" s="181"/>
      <c r="N4" s="189" t="s">
        <v>62</v>
      </c>
      <c r="O4" s="105">
        <v>2.98E-2</v>
      </c>
      <c r="P4" s="105">
        <v>0.04</v>
      </c>
      <c r="Q4" s="105">
        <v>0.06</v>
      </c>
      <c r="R4" s="105">
        <v>0.08</v>
      </c>
      <c r="S4" s="105">
        <v>0.1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ht="12" customHeight="1" x14ac:dyDescent="0.25">
      <c r="A5" s="191" t="s">
        <v>86</v>
      </c>
      <c r="B5" s="190">
        <f t="shared" si="0"/>
        <v>6644</v>
      </c>
      <c r="C5" s="190">
        <f t="shared" si="0"/>
        <v>7199</v>
      </c>
      <c r="D5" s="190">
        <f t="shared" si="0"/>
        <v>8127</v>
      </c>
      <c r="E5" s="190">
        <f t="shared" si="0"/>
        <v>9239</v>
      </c>
      <c r="F5" s="190">
        <f t="shared" si="0"/>
        <v>10590</v>
      </c>
      <c r="G5" s="180"/>
      <c r="H5" s="185">
        <v>65</v>
      </c>
      <c r="I5" s="186">
        <f t="shared" si="4"/>
        <v>65</v>
      </c>
      <c r="J5" s="186">
        <f t="shared" si="4"/>
        <v>65</v>
      </c>
      <c r="K5" s="186">
        <f t="shared" si="4"/>
        <v>65</v>
      </c>
      <c r="L5" s="187">
        <f t="shared" si="4"/>
        <v>65</v>
      </c>
      <c r="M5" s="181"/>
      <c r="N5" s="93" t="s">
        <v>61</v>
      </c>
      <c r="O5" s="104"/>
      <c r="P5" s="104"/>
      <c r="Q5" s="104"/>
      <c r="R5" s="104"/>
      <c r="S5" s="104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2" customHeight="1" x14ac:dyDescent="0.25">
      <c r="A6" s="191" t="s">
        <v>82</v>
      </c>
      <c r="B6" s="190">
        <f t="shared" si="0"/>
        <v>3577</v>
      </c>
      <c r="C6" s="190">
        <f t="shared" si="0"/>
        <v>3876</v>
      </c>
      <c r="D6" s="190">
        <f t="shared" si="0"/>
        <v>4376</v>
      </c>
      <c r="E6" s="190">
        <f t="shared" si="0"/>
        <v>4975</v>
      </c>
      <c r="F6" s="190">
        <f t="shared" si="0"/>
        <v>5702</v>
      </c>
      <c r="G6" s="180"/>
      <c r="H6" s="185">
        <v>35</v>
      </c>
      <c r="I6" s="186">
        <f t="shared" si="4"/>
        <v>35</v>
      </c>
      <c r="J6" s="186">
        <f t="shared" si="4"/>
        <v>35</v>
      </c>
      <c r="K6" s="186">
        <f t="shared" si="4"/>
        <v>35</v>
      </c>
      <c r="L6" s="187">
        <f t="shared" si="4"/>
        <v>35</v>
      </c>
      <c r="M6" s="181"/>
      <c r="N6" s="93" t="s">
        <v>60</v>
      </c>
      <c r="O6" s="103">
        <f>IF(O7,0.3,0)</f>
        <v>0.3</v>
      </c>
      <c r="P6" s="103">
        <f>IF(P7,0.3,0)</f>
        <v>0.3</v>
      </c>
      <c r="Q6" s="103">
        <f>IF(Q7,0.3,0)</f>
        <v>0.3</v>
      </c>
      <c r="R6" s="103">
        <f>IF(R7,0.3,0)</f>
        <v>0.3</v>
      </c>
      <c r="S6" s="103">
        <f>IF(S7,0.3,0)</f>
        <v>0.3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ht="12" customHeight="1" thickBot="1" x14ac:dyDescent="0.3">
      <c r="A7" s="191" t="s">
        <v>85</v>
      </c>
      <c r="B7" s="190">
        <f t="shared" si="0"/>
        <v>1533</v>
      </c>
      <c r="C7" s="190">
        <f t="shared" si="0"/>
        <v>1661</v>
      </c>
      <c r="D7" s="190">
        <f t="shared" si="0"/>
        <v>1875</v>
      </c>
      <c r="E7" s="190">
        <f t="shared" si="0"/>
        <v>2132</v>
      </c>
      <c r="F7" s="190">
        <f t="shared" si="0"/>
        <v>2444</v>
      </c>
      <c r="G7" s="180"/>
      <c r="H7" s="185">
        <v>15</v>
      </c>
      <c r="I7" s="186">
        <f t="shared" si="4"/>
        <v>15</v>
      </c>
      <c r="J7" s="186">
        <f t="shared" si="4"/>
        <v>15</v>
      </c>
      <c r="K7" s="186">
        <f t="shared" si="4"/>
        <v>15</v>
      </c>
      <c r="L7" s="187">
        <f t="shared" si="4"/>
        <v>15</v>
      </c>
      <c r="M7" s="181"/>
      <c r="N7" s="102" t="s">
        <v>59</v>
      </c>
      <c r="O7" s="101" t="b">
        <v>1</v>
      </c>
      <c r="P7" s="101" t="b">
        <v>1</v>
      </c>
      <c r="Q7" s="101" t="b">
        <v>1</v>
      </c>
      <c r="R7" s="101" t="b">
        <v>1</v>
      </c>
      <c r="S7" s="101" t="b">
        <v>1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ht="12" customHeight="1" thickTop="1" x14ac:dyDescent="0.25">
      <c r="A8" s="175" t="s">
        <v>84</v>
      </c>
      <c r="B8" s="176">
        <v>12</v>
      </c>
      <c r="C8" s="176">
        <v>12</v>
      </c>
      <c r="D8" s="176">
        <v>12</v>
      </c>
      <c r="E8" s="176">
        <v>12</v>
      </c>
      <c r="F8" s="176">
        <v>12</v>
      </c>
      <c r="G8" s="100"/>
      <c r="N8" s="93" t="s">
        <v>58</v>
      </c>
      <c r="O8" s="99">
        <v>100</v>
      </c>
      <c r="P8" s="99">
        <v>200</v>
      </c>
      <c r="Q8" s="99">
        <v>300</v>
      </c>
      <c r="R8" s="99">
        <v>400</v>
      </c>
      <c r="S8" s="99">
        <v>500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</row>
    <row r="9" spans="1:53" ht="12" customHeight="1" x14ac:dyDescent="0.25">
      <c r="A9" s="95" t="s">
        <v>87</v>
      </c>
      <c r="B9" s="177">
        <v>13</v>
      </c>
      <c r="C9" s="177">
        <v>13</v>
      </c>
      <c r="D9" s="177">
        <v>13</v>
      </c>
      <c r="E9" s="177">
        <v>13</v>
      </c>
      <c r="F9" s="177">
        <v>13</v>
      </c>
      <c r="G9" s="100"/>
      <c r="N9" s="93" t="s">
        <v>57</v>
      </c>
      <c r="O9" s="99">
        <v>188000</v>
      </c>
      <c r="P9" s="99">
        <v>196050</v>
      </c>
      <c r="Q9" s="99">
        <v>204502.5</v>
      </c>
      <c r="R9" s="99">
        <v>213377.63</v>
      </c>
      <c r="S9" s="99">
        <v>222696.51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ht="12" customHeight="1" x14ac:dyDescent="0.25">
      <c r="A10" s="95" t="s">
        <v>83</v>
      </c>
      <c r="B10" s="177">
        <v>14</v>
      </c>
      <c r="C10" s="177">
        <v>14</v>
      </c>
      <c r="D10" s="177">
        <v>14</v>
      </c>
      <c r="E10" s="177">
        <v>14</v>
      </c>
      <c r="F10" s="177">
        <v>14</v>
      </c>
      <c r="G10" s="100"/>
      <c r="N10" s="93" t="s">
        <v>56</v>
      </c>
      <c r="O10" s="99">
        <v>0</v>
      </c>
      <c r="P10" s="99">
        <v>0</v>
      </c>
      <c r="Q10" s="99">
        <v>0</v>
      </c>
      <c r="R10" s="99">
        <v>0</v>
      </c>
      <c r="S10" s="99">
        <v>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ht="12" customHeight="1" x14ac:dyDescent="0.25">
      <c r="A11" s="95" t="s">
        <v>86</v>
      </c>
      <c r="B11" s="177">
        <v>15</v>
      </c>
      <c r="C11" s="177">
        <v>15</v>
      </c>
      <c r="D11" s="177">
        <v>15</v>
      </c>
      <c r="E11" s="177">
        <v>15</v>
      </c>
      <c r="F11" s="177">
        <v>15</v>
      </c>
      <c r="G11" s="100"/>
      <c r="N11" s="93" t="s">
        <v>55</v>
      </c>
      <c r="O11" s="188">
        <v>0</v>
      </c>
      <c r="P11" s="188">
        <v>0</v>
      </c>
      <c r="Q11" s="188">
        <v>0</v>
      </c>
      <c r="R11" s="188">
        <v>0</v>
      </c>
      <c r="S11" s="188">
        <v>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ht="12" customHeight="1" thickBot="1" x14ac:dyDescent="0.3">
      <c r="A12" s="95" t="s">
        <v>82</v>
      </c>
      <c r="B12" s="177">
        <v>16</v>
      </c>
      <c r="C12" s="177">
        <v>16</v>
      </c>
      <c r="D12" s="177">
        <v>16</v>
      </c>
      <c r="E12" s="177">
        <v>16</v>
      </c>
      <c r="F12" s="177">
        <v>16</v>
      </c>
      <c r="N12" s="97" t="s">
        <v>54</v>
      </c>
      <c r="O12" s="98">
        <f>SUM(O8:O10)-O11</f>
        <v>188100</v>
      </c>
      <c r="P12" s="98">
        <f>SUM(P8:P10)-P11</f>
        <v>196250</v>
      </c>
      <c r="Q12" s="98">
        <f>SUM(Q8:Q10)-Q11</f>
        <v>204802.5</v>
      </c>
      <c r="R12" s="98">
        <f>SUM(R8:R10)-R11</f>
        <v>213777.63</v>
      </c>
      <c r="S12" s="98">
        <f>SUM(S8:S10)-S11</f>
        <v>223196.51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ht="12" customHeight="1" thickTop="1" thickBot="1" x14ac:dyDescent="0.3">
      <c r="A13" s="95" t="s">
        <v>85</v>
      </c>
      <c r="B13" s="177">
        <v>17</v>
      </c>
      <c r="C13" s="177">
        <v>17</v>
      </c>
      <c r="D13" s="177">
        <v>17</v>
      </c>
      <c r="E13" s="177">
        <v>17</v>
      </c>
      <c r="F13" s="177">
        <v>17</v>
      </c>
      <c r="N13" s="97" t="s">
        <v>53</v>
      </c>
      <c r="O13" s="96">
        <f t="shared" ref="O13:S13" si="5">(100%-O$6)*O$12/((100%-O$6-O$4)*SUMPRODUCT(H2:H7,B8:B13)-(100%-O$6)*SUMPRODUCT(H2:H7,B14:B19))</f>
        <v>102.20937435473883</v>
      </c>
      <c r="P13" s="96">
        <f t="shared" si="5"/>
        <v>110.75056433408579</v>
      </c>
      <c r="Q13" s="96">
        <f t="shared" si="5"/>
        <v>125.03205128205131</v>
      </c>
      <c r="R13" s="96">
        <f t="shared" si="5"/>
        <v>142.13938164893611</v>
      </c>
      <c r="S13" s="96">
        <f t="shared" si="5"/>
        <v>162.91716058394158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ht="12" customHeight="1" thickTop="1" x14ac:dyDescent="0.25">
      <c r="A14" s="175" t="s">
        <v>84</v>
      </c>
      <c r="B14" s="176">
        <v>6</v>
      </c>
      <c r="C14" s="176">
        <v>6</v>
      </c>
      <c r="D14" s="176">
        <v>6</v>
      </c>
      <c r="E14" s="176">
        <v>6</v>
      </c>
      <c r="F14" s="176">
        <v>6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ht="12" customHeight="1" x14ac:dyDescent="0.25">
      <c r="A15" s="95" t="s">
        <v>87</v>
      </c>
      <c r="B15" s="177">
        <v>7</v>
      </c>
      <c r="C15" s="177">
        <v>7</v>
      </c>
      <c r="D15" s="177">
        <v>7</v>
      </c>
      <c r="E15" s="177">
        <v>7</v>
      </c>
      <c r="F15" s="177">
        <v>7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ht="12" customHeight="1" x14ac:dyDescent="0.25">
      <c r="A16" s="95" t="s">
        <v>83</v>
      </c>
      <c r="B16" s="177">
        <v>8</v>
      </c>
      <c r="C16" s="177">
        <v>8</v>
      </c>
      <c r="D16" s="177">
        <v>8</v>
      </c>
      <c r="E16" s="177">
        <v>8</v>
      </c>
      <c r="F16" s="177">
        <v>8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ht="12" customHeight="1" x14ac:dyDescent="0.25">
      <c r="A17" s="95" t="s">
        <v>86</v>
      </c>
      <c r="B17" s="177">
        <v>9</v>
      </c>
      <c r="C17" s="177">
        <v>9</v>
      </c>
      <c r="D17" s="177">
        <v>9</v>
      </c>
      <c r="E17" s="177">
        <v>9</v>
      </c>
      <c r="F17" s="177">
        <v>9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ht="12" customHeight="1" x14ac:dyDescent="0.25">
      <c r="A18" s="95" t="s">
        <v>82</v>
      </c>
      <c r="B18" s="177">
        <v>10</v>
      </c>
      <c r="C18" s="177">
        <v>10</v>
      </c>
      <c r="D18" s="177">
        <v>10</v>
      </c>
      <c r="E18" s="177">
        <v>10</v>
      </c>
      <c r="F18" s="177">
        <v>10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ht="12" customHeight="1" x14ac:dyDescent="0.25">
      <c r="A19" s="95" t="s">
        <v>85</v>
      </c>
      <c r="B19" s="177">
        <v>11</v>
      </c>
      <c r="C19" s="177">
        <v>11</v>
      </c>
      <c r="D19" s="177">
        <v>11</v>
      </c>
      <c r="E19" s="177">
        <v>11</v>
      </c>
      <c r="F19" s="177">
        <v>11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ht="12" customHeight="1" x14ac:dyDescent="0.25"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ht="12" customHeight="1" x14ac:dyDescent="0.25"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ht="12" customHeight="1" x14ac:dyDescent="0.25"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ht="12" customHeight="1" x14ac:dyDescent="0.25"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ht="12" customHeight="1" x14ac:dyDescent="0.25"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ht="12" customHeight="1" x14ac:dyDescent="0.25"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ht="12" customHeight="1" x14ac:dyDescent="0.25"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ht="12" customHeight="1" x14ac:dyDescent="0.25"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ht="12" customHeight="1" x14ac:dyDescent="0.25"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ht="12" customHeight="1" x14ac:dyDescent="0.25"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ht="12" customHeight="1" x14ac:dyDescent="0.25"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ht="12" customHeight="1" x14ac:dyDescent="0.25"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ht="12" customHeight="1" x14ac:dyDescent="0.25"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21:53" ht="12" customHeight="1" x14ac:dyDescent="0.25"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21:53" ht="12" customHeight="1" x14ac:dyDescent="0.25"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21:53" ht="12" customHeight="1" x14ac:dyDescent="0.25"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21:53" ht="12" customHeight="1" x14ac:dyDescent="0.25"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21:53" ht="12" customHeight="1" x14ac:dyDescent="0.25"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21:53" ht="12" customHeight="1" x14ac:dyDescent="0.25"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21:53" ht="12" customHeight="1" x14ac:dyDescent="0.25"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21:53" ht="12" customHeight="1" x14ac:dyDescent="0.25"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21:53" ht="12" customHeight="1" x14ac:dyDescent="0.25"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21:53" ht="12" customHeight="1" x14ac:dyDescent="0.25"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21:53" ht="12" customHeight="1" x14ac:dyDescent="0.25"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21:53" ht="12" customHeight="1" x14ac:dyDescent="0.25"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21:53" ht="12" customHeight="1" x14ac:dyDescent="0.25"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21:53" ht="12" customHeight="1" x14ac:dyDescent="0.25"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21:53" ht="12" customHeight="1" x14ac:dyDescent="0.25"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21:53" ht="12" customHeight="1" x14ac:dyDescent="0.25"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21:53" ht="12" customHeight="1" x14ac:dyDescent="0.25"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21:53" ht="12" customHeight="1" x14ac:dyDescent="0.25"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21:53" ht="12" customHeight="1" x14ac:dyDescent="0.25"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21:53" ht="12" customHeight="1" x14ac:dyDescent="0.25"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21:53" ht="12" customHeight="1" x14ac:dyDescent="0.25"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21:53" ht="12" customHeight="1" x14ac:dyDescent="0.25"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21:53" ht="12" customHeight="1" x14ac:dyDescent="0.25"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21:53" ht="12" customHeight="1" x14ac:dyDescent="0.25"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21:53" ht="12" customHeight="1" x14ac:dyDescent="0.25"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21:53" ht="12" customHeight="1" x14ac:dyDescent="0.25"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21:53" ht="12" customHeight="1" x14ac:dyDescent="0.25"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21:53" ht="12" customHeight="1" x14ac:dyDescent="0.25"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21:53" ht="12" customHeight="1" x14ac:dyDescent="0.25"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21:53" ht="12" customHeight="1" x14ac:dyDescent="0.25"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21:53" ht="12" customHeight="1" x14ac:dyDescent="0.25"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21:53" ht="12" customHeight="1" x14ac:dyDescent="0.25"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21:53" ht="12" customHeight="1" x14ac:dyDescent="0.25"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21:53" ht="12" customHeight="1" x14ac:dyDescent="0.25"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</sheetData>
  <mergeCells count="1">
    <mergeCell ref="H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Personnel</vt:lpstr>
      <vt:lpstr>Sales Forecast</vt:lpstr>
      <vt:lpstr>Profit and Loss</vt:lpstr>
      <vt:lpstr>Balance Sheet</vt:lpstr>
      <vt:lpstr>Break-even</vt:lpstr>
      <vt:lpstr>Charts</vt:lpstr>
      <vt:lpstr>Feasibility</vt:lpstr>
      <vt:lpstr>Cost Benefit</vt:lpstr>
      <vt:lpstr>Things Betwixt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 Cvijanović</dc:creator>
  <cp:lastModifiedBy>Goran Cvijanović</cp:lastModifiedBy>
  <dcterms:created xsi:type="dcterms:W3CDTF">2017-08-20T15:37:01Z</dcterms:created>
  <dcterms:modified xsi:type="dcterms:W3CDTF">2017-08-28T22:19:59Z</dcterms:modified>
</cp:coreProperties>
</file>