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thsAsNumbers" sheetId="1" r:id="rId4"/>
    <sheet state="visible" name="Fall2023" sheetId="2" r:id="rId5"/>
    <sheet state="visible" name="Spring2024" sheetId="3" r:id="rId6"/>
  </sheets>
  <definedNames/>
  <calcPr/>
</workbook>
</file>

<file path=xl/sharedStrings.xml><?xml version="1.0" encoding="utf-8"?>
<sst xmlns="http://schemas.openxmlformats.org/spreadsheetml/2006/main" count="39" uniqueCount="31">
  <si>
    <t>Month Name</t>
  </si>
  <si>
    <t>Month Number Zero-Padded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</si>
  <si>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</si>
  <si>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</si>
  <si>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</si>
  <si>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</si>
  <si>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</si>
  <si>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</si>
  <si>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</si>
  <si>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</si>
  <si>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</si>
  <si>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</si>
  <si>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</si>
  <si>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</si>
  <si>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January</t>
  </si>
  <si>
    <t>February</t>
  </si>
  <si>
    <t>March</t>
  </si>
  <si>
    <t>April</t>
  </si>
  <si>
    <t>August</t>
  </si>
  <si>
    <t>September</t>
  </si>
  <si>
    <t>October</t>
  </si>
  <si>
    <t>November</t>
  </si>
  <si>
    <t>December</t>
  </si>
  <si>
    <t>Month</t>
  </si>
  <si>
    <t>Day</t>
  </si>
  <si>
    <t>Subject</t>
  </si>
  <si>
    <t>Month Zero-Padded</t>
  </si>
  <si>
    <t>Day Zero-Padded</t>
  </si>
  <si>
    <t>Start Date</t>
  </si>
  <si>
    <t>End Date</t>
  </si>
  <si>
    <t>All 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</si>
</sst>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&quot;Arial&quot;"/>
    </font>
    <font>
      <sz val="9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75"/>
    <col customWidth="1" min="3" max="3" width="23.25"/>
  </cols>
  <sheetData>
    <row r="1">
      <c r="A1" s="1" t="s">
        <v>0</v>
      </c>
      <c r="B1" s="1" t="s">
        <v>1</v>
      </c>
    </row>
    <row r="2">
      <c r="A2" s="2" t="s">
        <v>2</v>
      </c>
      <c r="B2" s="3" t="str">
        <f>TEXT(1, "00")</f>
        <v>01</v>
      </c>
    </row>
    <row r="3">
      <c r="A3" s="2" t="s">
        <v>3</v>
      </c>
      <c r="B3" s="3" t="str">
        <f>TEXT(2, "00")</f>
        <v>02</v>
      </c>
    </row>
    <row r="4">
      <c r="A4" s="2" t="s">
        <v>4</v>
      </c>
      <c r="B4" s="3" t="str">
        <f>TEXT(3, "00")</f>
        <v>03</v>
      </c>
    </row>
    <row r="5">
      <c r="A5" s="2" t="s">
        <v>5</v>
      </c>
      <c r="B5" s="3" t="str">
        <f>TEXT(4, "00")</f>
        <v>04</v>
      </c>
    </row>
    <row r="6">
      <c r="A6" s="2" t="s">
        <v>6</v>
      </c>
      <c r="B6" s="3" t="str">
        <f>TEXT(5, "00")</f>
        <v>05</v>
      </c>
    </row>
    <row r="7">
      <c r="A7" s="2" t="s">
        <v>7</v>
      </c>
      <c r="B7" s="3" t="str">
        <f>TEXT(6, "00")</f>
        <v>06</v>
      </c>
    </row>
    <row r="8">
      <c r="A8" s="2" t="s">
        <v>8</v>
      </c>
      <c r="B8" s="3" t="str">
        <f>TEXT(7, "00")</f>
        <v>07</v>
      </c>
    </row>
    <row r="9">
      <c r="A9" s="2" t="s">
        <v>9</v>
      </c>
      <c r="B9" s="3" t="str">
        <f>TEXT(8, "00")</f>
        <v>08</v>
      </c>
    </row>
    <row r="10">
      <c r="A10" s="2" t="s">
        <v>10</v>
      </c>
      <c r="B10" s="3" t="str">
        <f>TEXT(9, "00")</f>
        <v>09</v>
      </c>
    </row>
    <row r="11">
      <c r="A11" s="2" t="s">
        <v>11</v>
      </c>
      <c r="B11" s="3" t="str">
        <f>TEXT(10, "00")</f>
        <v>10</v>
      </c>
    </row>
    <row r="12">
      <c r="A12" s="2" t="s">
        <v>12</v>
      </c>
      <c r="B12" s="3" t="str">
        <f>TEXT(11, "00")</f>
        <v>11</v>
      </c>
    </row>
    <row r="13">
      <c r="A13" s="2" t="s">
        <v>13</v>
      </c>
      <c r="B13" s="3" t="str">
        <f>TEXT(12, "00")</f>
        <v>12</v>
      </c>
    </row>
    <row r="14">
      <c r="A14" s="2" t="s">
        <v>14</v>
      </c>
      <c r="B14" s="3" t="str">
        <f>TEXT(1, "00")</f>
        <v>01</v>
      </c>
    </row>
    <row r="15">
      <c r="A15" s="2" t="s">
        <v>15</v>
      </c>
      <c r="B15" s="3" t="str">
        <f>TEXT(2, "00")</f>
        <v>02</v>
      </c>
    </row>
    <row r="16">
      <c r="A16" s="2" t="s">
        <v>16</v>
      </c>
      <c r="B16" s="3" t="str">
        <f>TEXT(3, "00")</f>
        <v>03</v>
      </c>
    </row>
    <row r="17">
      <c r="A17" s="2" t="s">
        <v>17</v>
      </c>
      <c r="B17" s="3" t="str">
        <f>TEXT(4, "00")</f>
        <v>04</v>
      </c>
    </row>
    <row r="18">
      <c r="A18" s="2" t="s">
        <v>18</v>
      </c>
      <c r="B18" s="3" t="str">
        <f>TEXT(8, "00")</f>
        <v>08</v>
      </c>
    </row>
    <row r="19">
      <c r="A19" s="2" t="s">
        <v>19</v>
      </c>
      <c r="B19" s="3" t="str">
        <f>TEXT(9, "00")</f>
        <v>09</v>
      </c>
    </row>
    <row r="20">
      <c r="A20" s="2" t="s">
        <v>20</v>
      </c>
      <c r="B20" s="3" t="str">
        <f>TEXT(10, "00")</f>
        <v>10</v>
      </c>
    </row>
    <row r="21">
      <c r="A21" s="2" t="s">
        <v>21</v>
      </c>
      <c r="B21" s="3" t="str">
        <f>TEXT(11, "00")</f>
        <v>11</v>
      </c>
    </row>
    <row r="22">
      <c r="A22" s="2" t="s">
        <v>22</v>
      </c>
      <c r="B22" s="3" t="str">
        <f>TEXT(12, "00")</f>
        <v>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57.88"/>
    <col customWidth="1" min="4" max="4" width="16.25"/>
    <col customWidth="1" min="5" max="5" width="14.75"/>
    <col customWidth="1" min="9" max="9" width="47.13"/>
  </cols>
  <sheetData>
    <row r="1">
      <c r="A1" s="1" t="s">
        <v>23</v>
      </c>
      <c r="B1" s="1" t="s">
        <v>24</v>
      </c>
      <c r="C1" s="1" t="s">
        <v>25</v>
      </c>
      <c r="D1" s="1" t="s">
        <v>26</v>
      </c>
      <c r="E1" s="4" t="s">
        <v>27</v>
      </c>
      <c r="F1" s="1" t="s">
        <v>28</v>
      </c>
      <c r="G1" s="1" t="s">
        <v>29</v>
      </c>
      <c r="H1" s="1" t="s">
        <v>30</v>
      </c>
    </row>
    <row r="2">
      <c r="A2" s="5" t="str">
        <f>IFERROR(__xludf.DUMMYFUNCTION("IMPORTHTML(""https://www.njit.edu/registrar/fall-2023-academic-calendar"", ""table"", 1)"),"Sept")</f>
        <v>Sept</v>
      </c>
      <c r="B2" s="6">
        <f>IFERROR(__xludf.DUMMYFUNCTION("""COMPUTED_VALUE"""),4.0)</f>
        <v>4</v>
      </c>
      <c r="C2" s="6" t="str">
        <f>IFERROR(__xludf.DUMMYFUNCTION("""COMPUTED_VALUE"""),"Labor Day. University Closed")</f>
        <v>Labor Day. University Closed</v>
      </c>
      <c r="D2" s="6" t="str">
        <f>VLOOKUP(A2, MonthsAsNumbers!$A$2:$C$22, 2, FALSE)</f>
        <v>09</v>
      </c>
      <c r="E2" s="6" t="str">
        <f t="shared" ref="E2:E21" si="1">TEXT(B2, "00")</f>
        <v>04</v>
      </c>
      <c r="F2" s="6" t="str">
        <f t="shared" ref="F2:F21" si="2">CONCATENATE(D2, "/", E2, "/2023")</f>
        <v>09/04/2023</v>
      </c>
      <c r="G2" s="6" t="str">
        <f t="shared" ref="G2:G21" si="3">F2</f>
        <v>09/04/2023</v>
      </c>
      <c r="H2" s="1" t="b">
        <f t="shared" ref="H2:H21" si="4">TRUE</f>
        <v>1</v>
      </c>
    </row>
    <row r="3">
      <c r="A3" s="5" t="str">
        <f>IFERROR(__xludf.DUMMYFUNCTION("""COMPUTED_VALUE"""),"Sept")</f>
        <v>Sept</v>
      </c>
      <c r="B3" s="6">
        <f>IFERROR(__xludf.DUMMYFUNCTION("""COMPUTED_VALUE"""),5.0)</f>
        <v>5</v>
      </c>
      <c r="C3" s="6" t="str">
        <f>IFERROR(__xludf.DUMMYFUNCTION("""COMPUTED_VALUE"""),"First Day of Classes")</f>
        <v>First Day of Classes</v>
      </c>
      <c r="D3" s="6" t="str">
        <f>VLOOKUP(A3, MonthsAsNumbers!$A$2:$C$22, 2, FALSE)</f>
        <v>09</v>
      </c>
      <c r="E3" s="6" t="str">
        <f t="shared" si="1"/>
        <v>05</v>
      </c>
      <c r="F3" s="6" t="str">
        <f t="shared" si="2"/>
        <v>09/05/2023</v>
      </c>
      <c r="G3" s="6" t="str">
        <f t="shared" si="3"/>
        <v>09/05/2023</v>
      </c>
      <c r="H3" s="1" t="b">
        <f t="shared" si="4"/>
        <v>1</v>
      </c>
    </row>
    <row r="4">
      <c r="A4" s="5" t="str">
        <f>IFERROR(__xludf.DUMMYFUNCTION("""COMPUTED_VALUE"""),"Sept")</f>
        <v>Sept</v>
      </c>
      <c r="B4" s="6">
        <f>IFERROR(__xludf.DUMMYFUNCTION("""COMPUTED_VALUE"""),11.0)</f>
        <v>11</v>
      </c>
      <c r="C4" s="6" t="str">
        <f>IFERROR(__xludf.DUMMYFUNCTION("""COMPUTED_VALUE"""),"Last Day to Add/Drop a Class")</f>
        <v>Last Day to Add/Drop a Class</v>
      </c>
      <c r="D4" s="6" t="str">
        <f>VLOOKUP(A4, MonthsAsNumbers!$A$2:$C$22, 2, FALSE)</f>
        <v>09</v>
      </c>
      <c r="E4" s="6" t="str">
        <f t="shared" si="1"/>
        <v>11</v>
      </c>
      <c r="F4" s="6" t="str">
        <f t="shared" si="2"/>
        <v>09/11/2023</v>
      </c>
      <c r="G4" s="6" t="str">
        <f t="shared" si="3"/>
        <v>09/11/2023</v>
      </c>
      <c r="H4" s="1" t="b">
        <f t="shared" si="4"/>
        <v>1</v>
      </c>
    </row>
    <row r="5">
      <c r="A5" s="5" t="str">
        <f>IFERROR(__xludf.DUMMYFUNCTION("""COMPUTED_VALUE"""),"Sept")</f>
        <v>Sept</v>
      </c>
      <c r="B5" s="6">
        <f>IFERROR(__xludf.DUMMYFUNCTION("""COMPUTED_VALUE"""),11.0)</f>
        <v>11</v>
      </c>
      <c r="C5" s="6" t="str">
        <f>IFERROR(__xludf.DUMMYFUNCTION("""COMPUTED_VALUE"""),"Last Day for 100% Refund, Full or Partial Withdrawal")</f>
        <v>Last Day for 100% Refund, Full or Partial Withdrawal</v>
      </c>
      <c r="D5" s="6" t="str">
        <f>VLOOKUP(A5, MonthsAsNumbers!$A$2:$C$22, 2, FALSE)</f>
        <v>09</v>
      </c>
      <c r="E5" s="6" t="str">
        <f t="shared" si="1"/>
        <v>11</v>
      </c>
      <c r="F5" s="6" t="str">
        <f t="shared" si="2"/>
        <v>09/11/2023</v>
      </c>
      <c r="G5" s="6" t="str">
        <f t="shared" si="3"/>
        <v>09/11/2023</v>
      </c>
      <c r="H5" s="1" t="b">
        <f t="shared" si="4"/>
        <v>1</v>
      </c>
    </row>
    <row r="6">
      <c r="A6" s="5" t="str">
        <f>IFERROR(__xludf.DUMMYFUNCTION("""COMPUTED_VALUE"""),"Sept")</f>
        <v>Sept</v>
      </c>
      <c r="B6" s="6">
        <f>IFERROR(__xludf.DUMMYFUNCTION("""COMPUTED_VALUE"""),12.0)</f>
        <v>12</v>
      </c>
      <c r="C6" s="6" t="str">
        <f>IFERROR(__xludf.DUMMYFUNCTION("""COMPUTED_VALUE"""),"W Grades Posted for Course Withdrawals")</f>
        <v>W Grades Posted for Course Withdrawals</v>
      </c>
      <c r="D6" s="6" t="str">
        <f>VLOOKUP(A6, MonthsAsNumbers!$A$2:$C$22, 2, FALSE)</f>
        <v>09</v>
      </c>
      <c r="E6" s="6" t="str">
        <f t="shared" si="1"/>
        <v>12</v>
      </c>
      <c r="F6" s="6" t="str">
        <f t="shared" si="2"/>
        <v>09/12/2023</v>
      </c>
      <c r="G6" s="6" t="str">
        <f t="shared" si="3"/>
        <v>09/12/2023</v>
      </c>
      <c r="H6" s="1" t="b">
        <f t="shared" si="4"/>
        <v>1</v>
      </c>
    </row>
    <row r="7">
      <c r="A7" s="5" t="str">
        <f>IFERROR(__xludf.DUMMYFUNCTION("""COMPUTED_VALUE"""),"Sept")</f>
        <v>Sept</v>
      </c>
      <c r="B7" s="6">
        <f>IFERROR(__xludf.DUMMYFUNCTION("""COMPUTED_VALUE"""),18.0)</f>
        <v>18</v>
      </c>
      <c r="C7" s="6" t="str">
        <f>IFERROR(__xludf.DUMMYFUNCTION("""COMPUTED_VALUE"""),"Last Day for 90% Refund, Full or Partial Withdrawal - No Refund for Partial 
Withdrawal after this date")</f>
        <v>Last Day for 90% Refund, Full or Partial Withdrawal - No Refund for Partial 
Withdrawal after this date</v>
      </c>
      <c r="D7" s="6" t="str">
        <f>VLOOKUP(A7, MonthsAsNumbers!$A$2:$C$22, 2, FALSE)</f>
        <v>09</v>
      </c>
      <c r="E7" s="6" t="str">
        <f t="shared" si="1"/>
        <v>18</v>
      </c>
      <c r="F7" s="6" t="str">
        <f t="shared" si="2"/>
        <v>09/18/2023</v>
      </c>
      <c r="G7" s="6" t="str">
        <f t="shared" si="3"/>
        <v>09/18/2023</v>
      </c>
      <c r="H7" s="1" t="b">
        <f t="shared" si="4"/>
        <v>1</v>
      </c>
    </row>
    <row r="8">
      <c r="A8" s="5" t="str">
        <f>IFERROR(__xludf.DUMMYFUNCTION("""COMPUTED_VALUE"""),"Oct")</f>
        <v>Oct</v>
      </c>
      <c r="B8" s="6">
        <f>IFERROR(__xludf.DUMMYFUNCTION("""COMPUTED_VALUE"""),2.0)</f>
        <v>2</v>
      </c>
      <c r="C8" s="6" t="str">
        <f>IFERROR(__xludf.DUMMYFUNCTION("""COMPUTED_VALUE"""),"Last Day for 50% Refund, Full Withdrawal")</f>
        <v>Last Day for 50% Refund, Full Withdrawal</v>
      </c>
      <c r="D8" s="6" t="str">
        <f>VLOOKUP(A8, MonthsAsNumbers!$A$2:$C$22, 2, FALSE)</f>
        <v>10</v>
      </c>
      <c r="E8" s="6" t="str">
        <f t="shared" si="1"/>
        <v>02</v>
      </c>
      <c r="F8" s="6" t="str">
        <f t="shared" si="2"/>
        <v>10/02/2023</v>
      </c>
      <c r="G8" s="6" t="str">
        <f t="shared" si="3"/>
        <v>10/02/2023</v>
      </c>
      <c r="H8" s="1" t="b">
        <f t="shared" si="4"/>
        <v>1</v>
      </c>
    </row>
    <row r="9">
      <c r="A9" s="5" t="str">
        <f>IFERROR(__xludf.DUMMYFUNCTION("""COMPUTED_VALUE"""),"Oct")</f>
        <v>Oct</v>
      </c>
      <c r="B9" s="6">
        <f>IFERROR(__xludf.DUMMYFUNCTION("""COMPUTED_VALUE"""),23.0)</f>
        <v>23</v>
      </c>
      <c r="C9" s="6" t="str">
        <f>IFERROR(__xludf.DUMMYFUNCTION("""COMPUTED_VALUE"""),"Last Day for 25% Refund, Full Withdrawal")</f>
        <v>Last Day for 25% Refund, Full Withdrawal</v>
      </c>
      <c r="D9" s="6" t="str">
        <f>VLOOKUP(A9, MonthsAsNumbers!$A$2:$C$22, 2, FALSE)</f>
        <v>10</v>
      </c>
      <c r="E9" s="6" t="str">
        <f t="shared" si="1"/>
        <v>23</v>
      </c>
      <c r="F9" s="6" t="str">
        <f t="shared" si="2"/>
        <v>10/23/2023</v>
      </c>
      <c r="G9" s="6" t="str">
        <f t="shared" si="3"/>
        <v>10/23/2023</v>
      </c>
      <c r="H9" s="1" t="b">
        <f t="shared" si="4"/>
        <v>1</v>
      </c>
    </row>
    <row r="10">
      <c r="A10" s="5" t="str">
        <f>IFERROR(__xludf.DUMMYFUNCTION("""COMPUTED_VALUE"""),"Nov")</f>
        <v>Nov</v>
      </c>
      <c r="B10" s="6">
        <f>IFERROR(__xludf.DUMMYFUNCTION("""COMPUTED_VALUE"""),13.0)</f>
        <v>13</v>
      </c>
      <c r="C10" s="6" t="str">
        <f>IFERROR(__xludf.DUMMYFUNCTION("""COMPUTED_VALUE"""),"Last Day to Withdraw from Classes")</f>
        <v>Last Day to Withdraw from Classes</v>
      </c>
      <c r="D10" s="6" t="str">
        <f>VLOOKUP(A10, MonthsAsNumbers!$A$2:$C$22, 2, FALSE)</f>
        <v>11</v>
      </c>
      <c r="E10" s="6" t="str">
        <f t="shared" si="1"/>
        <v>13</v>
      </c>
      <c r="F10" s="6" t="str">
        <f t="shared" si="2"/>
        <v>11/13/2023</v>
      </c>
      <c r="G10" s="6" t="str">
        <f t="shared" si="3"/>
        <v>11/13/2023</v>
      </c>
      <c r="H10" s="1" t="b">
        <f t="shared" si="4"/>
        <v>1</v>
      </c>
    </row>
    <row r="11">
      <c r="A11" s="5" t="str">
        <f>IFERROR(__xludf.DUMMYFUNCTION("""COMPUTED_VALUE"""),"Nov")</f>
        <v>Nov</v>
      </c>
      <c r="B11" s="6">
        <f>IFERROR(__xludf.DUMMYFUNCTION("""COMPUTED_VALUE"""),21.0)</f>
        <v>21</v>
      </c>
      <c r="C11" s="6" t="str">
        <f>IFERROR(__xludf.DUMMYFUNCTION("""COMPUTED_VALUE"""),"Thursday Classes Meet")</f>
        <v>Thursday Classes Meet</v>
      </c>
      <c r="D11" s="6" t="str">
        <f>VLOOKUP(A11, MonthsAsNumbers!$A$2:$C$22, 2, FALSE)</f>
        <v>11</v>
      </c>
      <c r="E11" s="6" t="str">
        <f t="shared" si="1"/>
        <v>21</v>
      </c>
      <c r="F11" s="6" t="str">
        <f t="shared" si="2"/>
        <v>11/21/2023</v>
      </c>
      <c r="G11" s="6" t="str">
        <f t="shared" si="3"/>
        <v>11/21/2023</v>
      </c>
      <c r="H11" s="1" t="b">
        <f t="shared" si="4"/>
        <v>1</v>
      </c>
    </row>
    <row r="12">
      <c r="A12" s="5" t="str">
        <f>IFERROR(__xludf.DUMMYFUNCTION("""COMPUTED_VALUE"""),"Nov")</f>
        <v>Nov</v>
      </c>
      <c r="B12" s="6">
        <f>IFERROR(__xludf.DUMMYFUNCTION("""COMPUTED_VALUE"""),22.0)</f>
        <v>22</v>
      </c>
      <c r="C12" s="6" t="str">
        <f>IFERROR(__xludf.DUMMYFUNCTION("""COMPUTED_VALUE"""),"Friday Classes Meet")</f>
        <v>Friday Classes Meet</v>
      </c>
      <c r="D12" s="6" t="str">
        <f>VLOOKUP(A12, MonthsAsNumbers!$A$2:$C$22, 2, FALSE)</f>
        <v>11</v>
      </c>
      <c r="E12" s="6" t="str">
        <f t="shared" si="1"/>
        <v>22</v>
      </c>
      <c r="F12" s="6" t="str">
        <f t="shared" si="2"/>
        <v>11/22/2023</v>
      </c>
      <c r="G12" s="6" t="str">
        <f t="shared" si="3"/>
        <v>11/22/2023</v>
      </c>
      <c r="H12" s="1" t="b">
        <f t="shared" si="4"/>
        <v>1</v>
      </c>
    </row>
    <row r="13">
      <c r="A13" s="5" t="str">
        <f>IFERROR(__xludf.DUMMYFUNCTION("""COMPUTED_VALUE"""),"Nov")</f>
        <v>Nov</v>
      </c>
      <c r="B13" s="6">
        <f>IFERROR(__xludf.DUMMYFUNCTION("""COMPUTED_VALUE"""),23.0)</f>
        <v>23</v>
      </c>
      <c r="C13" s="6" t="str">
        <f>IFERROR(__xludf.DUMMYFUNCTION("""COMPUTED_VALUE"""),"Thanksgiving Recess Begins. No Classes")</f>
        <v>Thanksgiving Recess Begins. No Classes</v>
      </c>
      <c r="D13" s="6" t="str">
        <f>VLOOKUP(A13, MonthsAsNumbers!$A$2:$C$22, 2, FALSE)</f>
        <v>11</v>
      </c>
      <c r="E13" s="6" t="str">
        <f t="shared" si="1"/>
        <v>23</v>
      </c>
      <c r="F13" s="6" t="str">
        <f t="shared" si="2"/>
        <v>11/23/2023</v>
      </c>
      <c r="G13" s="6" t="str">
        <f t="shared" si="3"/>
        <v>11/23/2023</v>
      </c>
      <c r="H13" s="1" t="b">
        <f t="shared" si="4"/>
        <v>1</v>
      </c>
    </row>
    <row r="14">
      <c r="A14" s="5" t="str">
        <f>IFERROR(__xludf.DUMMYFUNCTION("""COMPUTED_VALUE"""),"Nov")</f>
        <v>Nov</v>
      </c>
      <c r="B14" s="6">
        <f>IFERROR(__xludf.DUMMYFUNCTION("""COMPUTED_VALUE"""),26.0)</f>
        <v>26</v>
      </c>
      <c r="C14" s="6" t="str">
        <f>IFERROR(__xludf.DUMMYFUNCTION("""COMPUTED_VALUE"""),"Thanksgiving Recess Ends")</f>
        <v>Thanksgiving Recess Ends</v>
      </c>
      <c r="D14" s="6" t="str">
        <f>VLOOKUP(A14, MonthsAsNumbers!$A$2:$C$22, 2, FALSE)</f>
        <v>11</v>
      </c>
      <c r="E14" s="6" t="str">
        <f t="shared" si="1"/>
        <v>26</v>
      </c>
      <c r="F14" s="6" t="str">
        <f t="shared" si="2"/>
        <v>11/26/2023</v>
      </c>
      <c r="G14" s="6" t="str">
        <f t="shared" si="3"/>
        <v>11/26/2023</v>
      </c>
      <c r="H14" s="1" t="b">
        <f t="shared" si="4"/>
        <v>1</v>
      </c>
    </row>
    <row r="15">
      <c r="A15" s="5" t="str">
        <f>IFERROR(__xludf.DUMMYFUNCTION("""COMPUTED_VALUE"""),"Dec")</f>
        <v>Dec</v>
      </c>
      <c r="B15" s="6">
        <f>IFERROR(__xludf.DUMMYFUNCTION("""COMPUTED_VALUE"""),13.0)</f>
        <v>13</v>
      </c>
      <c r="C15" s="6" t="str">
        <f>IFERROR(__xludf.DUMMYFUNCTION("""COMPUTED_VALUE"""),"Last Day of Classes")</f>
        <v>Last Day of Classes</v>
      </c>
      <c r="D15" s="6" t="str">
        <f>VLOOKUP(A15, MonthsAsNumbers!$A$2:$C$22, 2, FALSE)</f>
        <v>12</v>
      </c>
      <c r="E15" s="6" t="str">
        <f t="shared" si="1"/>
        <v>13</v>
      </c>
      <c r="F15" s="6" t="str">
        <f t="shared" si="2"/>
        <v>12/13/2023</v>
      </c>
      <c r="G15" s="6" t="str">
        <f t="shared" si="3"/>
        <v>12/13/2023</v>
      </c>
      <c r="H15" s="1" t="b">
        <f t="shared" si="4"/>
        <v>1</v>
      </c>
    </row>
    <row r="16">
      <c r="A16" s="5" t="str">
        <f>IFERROR(__xludf.DUMMYFUNCTION("""COMPUTED_VALUE"""),"Dec")</f>
        <v>Dec</v>
      </c>
      <c r="B16" s="6">
        <f>IFERROR(__xludf.DUMMYFUNCTION("""COMPUTED_VALUE"""),14.0)</f>
        <v>14</v>
      </c>
      <c r="C16" s="6" t="str">
        <f>IFERROR(__xludf.DUMMYFUNCTION("""COMPUTED_VALUE"""),"Reading Day 1")</f>
        <v>Reading Day 1</v>
      </c>
      <c r="D16" s="6" t="str">
        <f>VLOOKUP(A16, MonthsAsNumbers!$A$2:$C$22, 2, FALSE)</f>
        <v>12</v>
      </c>
      <c r="E16" s="6" t="str">
        <f t="shared" si="1"/>
        <v>14</v>
      </c>
      <c r="F16" s="6" t="str">
        <f t="shared" si="2"/>
        <v>12/14/2023</v>
      </c>
      <c r="G16" s="6" t="str">
        <f t="shared" si="3"/>
        <v>12/14/2023</v>
      </c>
      <c r="H16" s="1" t="b">
        <f t="shared" si="4"/>
        <v>1</v>
      </c>
    </row>
    <row r="17">
      <c r="A17" s="5" t="str">
        <f>IFERROR(__xludf.DUMMYFUNCTION("""COMPUTED_VALUE"""),"Dec")</f>
        <v>Dec</v>
      </c>
      <c r="B17" s="6">
        <f>IFERROR(__xludf.DUMMYFUNCTION("""COMPUTED_VALUE"""),15.0)</f>
        <v>15</v>
      </c>
      <c r="C17" s="6" t="str">
        <f>IFERROR(__xludf.DUMMYFUNCTION("""COMPUTED_VALUE"""),"Reading Day 2")</f>
        <v>Reading Day 2</v>
      </c>
      <c r="D17" s="6" t="str">
        <f>VLOOKUP(A17, MonthsAsNumbers!$A$2:$C$22, 2, FALSE)</f>
        <v>12</v>
      </c>
      <c r="E17" s="6" t="str">
        <f t="shared" si="1"/>
        <v>15</v>
      </c>
      <c r="F17" s="6" t="str">
        <f t="shared" si="2"/>
        <v>12/15/2023</v>
      </c>
      <c r="G17" s="6" t="str">
        <f t="shared" si="3"/>
        <v>12/15/2023</v>
      </c>
      <c r="H17" s="1" t="b">
        <f t="shared" si="4"/>
        <v>1</v>
      </c>
    </row>
    <row r="18">
      <c r="A18" s="5" t="str">
        <f>IFERROR(__xludf.DUMMYFUNCTION("""COMPUTED_VALUE"""),"Dec")</f>
        <v>Dec</v>
      </c>
      <c r="B18" s="6">
        <f>IFERROR(__xludf.DUMMYFUNCTION("""COMPUTED_VALUE"""),16.0)</f>
        <v>16</v>
      </c>
      <c r="C18" s="6" t="str">
        <f>IFERROR(__xludf.DUMMYFUNCTION("""COMPUTED_VALUE"""),"Saturday Classes Meet")</f>
        <v>Saturday Classes Meet</v>
      </c>
      <c r="D18" s="6" t="str">
        <f>VLOOKUP(A18, MonthsAsNumbers!$A$2:$C$22, 2, FALSE)</f>
        <v>12</v>
      </c>
      <c r="E18" s="6" t="str">
        <f t="shared" si="1"/>
        <v>16</v>
      </c>
      <c r="F18" s="6" t="str">
        <f t="shared" si="2"/>
        <v>12/16/2023</v>
      </c>
      <c r="G18" s="6" t="str">
        <f t="shared" si="3"/>
        <v>12/16/2023</v>
      </c>
      <c r="H18" s="1" t="b">
        <f t="shared" si="4"/>
        <v>1</v>
      </c>
    </row>
    <row r="19">
      <c r="A19" s="5" t="str">
        <f>IFERROR(__xludf.DUMMYFUNCTION("""COMPUTED_VALUE"""),"Dec")</f>
        <v>Dec</v>
      </c>
      <c r="B19" s="6">
        <f>IFERROR(__xludf.DUMMYFUNCTION("""COMPUTED_VALUE"""),17.0)</f>
        <v>17</v>
      </c>
      <c r="C19" s="6" t="str">
        <f>IFERROR(__xludf.DUMMYFUNCTION("""COMPUTED_VALUE"""),"Final Exams Begin")</f>
        <v>Final Exams Begin</v>
      </c>
      <c r="D19" s="6" t="str">
        <f>VLOOKUP(A19, MonthsAsNumbers!$A$2:$C$22, 2, FALSE)</f>
        <v>12</v>
      </c>
      <c r="E19" s="6" t="str">
        <f t="shared" si="1"/>
        <v>17</v>
      </c>
      <c r="F19" s="6" t="str">
        <f t="shared" si="2"/>
        <v>12/17/2023</v>
      </c>
      <c r="G19" s="6" t="str">
        <f t="shared" si="3"/>
        <v>12/17/2023</v>
      </c>
      <c r="H19" s="1" t="b">
        <f t="shared" si="4"/>
        <v>1</v>
      </c>
    </row>
    <row r="20">
      <c r="A20" s="5" t="str">
        <f>IFERROR(__xludf.DUMMYFUNCTION("""COMPUTED_VALUE"""),"Dec")</f>
        <v>Dec</v>
      </c>
      <c r="B20" s="6">
        <f>IFERROR(__xludf.DUMMYFUNCTION("""COMPUTED_VALUE"""),23.0)</f>
        <v>23</v>
      </c>
      <c r="C20" s="6" t="str">
        <f>IFERROR(__xludf.DUMMYFUNCTION("""COMPUTED_VALUE"""),"Final Exams End")</f>
        <v>Final Exams End</v>
      </c>
      <c r="D20" s="6" t="str">
        <f>VLOOKUP(A20, MonthsAsNumbers!$A$2:$C$22, 2, FALSE)</f>
        <v>12</v>
      </c>
      <c r="E20" s="6" t="str">
        <f t="shared" si="1"/>
        <v>23</v>
      </c>
      <c r="F20" s="6" t="str">
        <f t="shared" si="2"/>
        <v>12/23/2023</v>
      </c>
      <c r="G20" s="6" t="str">
        <f t="shared" si="3"/>
        <v>12/23/2023</v>
      </c>
      <c r="H20" s="1" t="b">
        <f t="shared" si="4"/>
        <v>1</v>
      </c>
    </row>
    <row r="21">
      <c r="A21" s="6" t="str">
        <f>IFERROR(__xludf.DUMMYFUNCTION("""COMPUTED_VALUE"""),"Dec")</f>
        <v>Dec</v>
      </c>
      <c r="B21" s="6">
        <f>IFERROR(__xludf.DUMMYFUNCTION("""COMPUTED_VALUE"""),25.0)</f>
        <v>25</v>
      </c>
      <c r="C21" s="6" t="str">
        <f>IFERROR(__xludf.DUMMYFUNCTION("""COMPUTED_VALUE"""),"Final Grades Due")</f>
        <v>Final Grades Due</v>
      </c>
      <c r="D21" s="6" t="str">
        <f>VLOOKUP(A21, MonthsAsNumbers!$A$2:$C$22, 2, FALSE)</f>
        <v>12</v>
      </c>
      <c r="E21" s="6" t="str">
        <f t="shared" si="1"/>
        <v>25</v>
      </c>
      <c r="F21" s="6" t="str">
        <f t="shared" si="2"/>
        <v>12/25/2023</v>
      </c>
      <c r="G21" s="6" t="str">
        <f t="shared" si="3"/>
        <v>12/25/2023</v>
      </c>
      <c r="H21" s="1" t="b">
        <f t="shared" si="4"/>
        <v>1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57.88"/>
    <col customWidth="1" min="4" max="4" width="16.25"/>
    <col customWidth="1" min="5" max="5" width="14.75"/>
    <col customWidth="1" min="9" max="9" width="47.13"/>
  </cols>
  <sheetData>
    <row r="1">
      <c r="A1" s="1" t="s">
        <v>23</v>
      </c>
      <c r="B1" s="1" t="s">
        <v>24</v>
      </c>
      <c r="C1" s="1" t="s">
        <v>25</v>
      </c>
      <c r="D1" s="1" t="s">
        <v>26</v>
      </c>
      <c r="E1" s="4" t="s">
        <v>27</v>
      </c>
      <c r="F1" s="1" t="s">
        <v>28</v>
      </c>
      <c r="G1" s="1" t="s">
        <v>29</v>
      </c>
      <c r="H1" s="1" t="s">
        <v>30</v>
      </c>
    </row>
    <row r="2">
      <c r="A2" s="5" t="str">
        <f>IFERROR(__xludf.DUMMYFUNCTION("QUERY(IMPORTHTML(""https://www.njit.edu/registrar/spring-2024-academic-calendar"", ""table"", 1), ""SELECT Col1, Col2, Col4 WHERE Col2 &gt; 0"")"),"January")</f>
        <v>January</v>
      </c>
      <c r="B2" s="6">
        <f>IFERROR(__xludf.DUMMYFUNCTION("""COMPUTED_VALUE"""),15.0)</f>
        <v>15</v>
      </c>
      <c r="C2" s="6" t="str">
        <f>IFERROR(__xludf.DUMMYFUNCTION("""COMPUTED_VALUE"""),"Martin Luther King, Jr. Day")</f>
        <v>Martin Luther King, Jr. Day</v>
      </c>
      <c r="D2" s="6" t="str">
        <f>VLOOKUP(A2, MonthsAsNumbers!$A$2:$C$22, 2, FALSE)</f>
        <v>01</v>
      </c>
      <c r="E2" s="6" t="str">
        <f t="shared" ref="E2:E22" si="1">TEXT(B2, "00")</f>
        <v>15</v>
      </c>
      <c r="F2" s="6" t="str">
        <f t="shared" ref="F2:F22" si="2">CONCATENATE(D2, "/", E2, "/2024")</f>
        <v>01/15/2024</v>
      </c>
      <c r="G2" s="6" t="str">
        <f t="shared" ref="G2:G22" si="3">F2</f>
        <v>01/15/2024</v>
      </c>
      <c r="H2" s="1" t="b">
        <f t="shared" ref="H2:H22" si="4">TRUE</f>
        <v>1</v>
      </c>
    </row>
    <row r="3">
      <c r="A3" s="5" t="str">
        <f>IFERROR(__xludf.DUMMYFUNCTION("""COMPUTED_VALUE"""),"January")</f>
        <v>January</v>
      </c>
      <c r="B3" s="6">
        <f>IFERROR(__xludf.DUMMYFUNCTION("""COMPUTED_VALUE"""),16.0)</f>
        <v>16</v>
      </c>
      <c r="C3" s="6" t="str">
        <f>IFERROR(__xludf.DUMMYFUNCTION("""COMPUTED_VALUE"""),"First Day of Classes")</f>
        <v>First Day of Classes</v>
      </c>
      <c r="D3" s="6" t="str">
        <f>VLOOKUP(A3, MonthsAsNumbers!$A$2:$C$22, 2, FALSE)</f>
        <v>01</v>
      </c>
      <c r="E3" s="6" t="str">
        <f t="shared" si="1"/>
        <v>16</v>
      </c>
      <c r="F3" s="6" t="str">
        <f t="shared" si="2"/>
        <v>01/16/2024</v>
      </c>
      <c r="G3" s="6" t="str">
        <f t="shared" si="3"/>
        <v>01/16/2024</v>
      </c>
      <c r="H3" s="1" t="b">
        <f t="shared" si="4"/>
        <v>1</v>
      </c>
    </row>
    <row r="4">
      <c r="A4" s="5" t="str">
        <f>IFERROR(__xludf.DUMMYFUNCTION("""COMPUTED_VALUE"""),"January")</f>
        <v>January</v>
      </c>
      <c r="B4" s="6">
        <f>IFERROR(__xludf.DUMMYFUNCTION("""COMPUTED_VALUE"""),20.0)</f>
        <v>20</v>
      </c>
      <c r="C4" s="6" t="str">
        <f>IFERROR(__xludf.DUMMYFUNCTION("""COMPUTED_VALUE"""),"Saturday Classes Begin")</f>
        <v>Saturday Classes Begin</v>
      </c>
      <c r="D4" s="6" t="str">
        <f>VLOOKUP(A4, MonthsAsNumbers!$A$2:$C$22, 2, FALSE)</f>
        <v>01</v>
      </c>
      <c r="E4" s="6" t="str">
        <f t="shared" si="1"/>
        <v>20</v>
      </c>
      <c r="F4" s="6" t="str">
        <f t="shared" si="2"/>
        <v>01/20/2024</v>
      </c>
      <c r="G4" s="6" t="str">
        <f t="shared" si="3"/>
        <v>01/20/2024</v>
      </c>
      <c r="H4" s="1" t="b">
        <f t="shared" si="4"/>
        <v>1</v>
      </c>
    </row>
    <row r="5">
      <c r="A5" s="5" t="str">
        <f>IFERROR(__xludf.DUMMYFUNCTION("""COMPUTED_VALUE"""),"January")</f>
        <v>January</v>
      </c>
      <c r="B5" s="6">
        <f>IFERROR(__xludf.DUMMYFUNCTION("""COMPUTED_VALUE"""),22.0)</f>
        <v>22</v>
      </c>
      <c r="C5" s="6" t="str">
        <f>IFERROR(__xludf.DUMMYFUNCTION("""COMPUTED_VALUE"""),"Last Day to Add/Drop a Class")</f>
        <v>Last Day to Add/Drop a Class</v>
      </c>
      <c r="D5" s="6" t="str">
        <f>VLOOKUP(A5, MonthsAsNumbers!$A$2:$C$22, 2, FALSE)</f>
        <v>01</v>
      </c>
      <c r="E5" s="6" t="str">
        <f t="shared" si="1"/>
        <v>22</v>
      </c>
      <c r="F5" s="6" t="str">
        <f t="shared" si="2"/>
        <v>01/22/2024</v>
      </c>
      <c r="G5" s="6" t="str">
        <f t="shared" si="3"/>
        <v>01/22/2024</v>
      </c>
      <c r="H5" s="1" t="b">
        <f t="shared" si="4"/>
        <v>1</v>
      </c>
    </row>
    <row r="6">
      <c r="A6" s="5" t="str">
        <f>IFERROR(__xludf.DUMMYFUNCTION("""COMPUTED_VALUE"""),"January")</f>
        <v>January</v>
      </c>
      <c r="B6" s="6">
        <f>IFERROR(__xludf.DUMMYFUNCTION("""COMPUTED_VALUE"""),22.0)</f>
        <v>22</v>
      </c>
      <c r="C6" s="6" t="str">
        <f>IFERROR(__xludf.DUMMYFUNCTION("""COMPUTED_VALUE"""),"Last Day for 100% Refund, Full or Partial Withdrawal")</f>
        <v>Last Day for 100% Refund, Full or Partial Withdrawal</v>
      </c>
      <c r="D6" s="6" t="str">
        <f>VLOOKUP(A6, MonthsAsNumbers!$A$2:$C$22, 2, FALSE)</f>
        <v>01</v>
      </c>
      <c r="E6" s="6" t="str">
        <f t="shared" si="1"/>
        <v>22</v>
      </c>
      <c r="F6" s="6" t="str">
        <f t="shared" si="2"/>
        <v>01/22/2024</v>
      </c>
      <c r="G6" s="6" t="str">
        <f t="shared" si="3"/>
        <v>01/22/2024</v>
      </c>
      <c r="H6" s="1" t="b">
        <f t="shared" si="4"/>
        <v>1</v>
      </c>
    </row>
    <row r="7">
      <c r="A7" s="5" t="str">
        <f>IFERROR(__xludf.DUMMYFUNCTION("""COMPUTED_VALUE"""),"January")</f>
        <v>January</v>
      </c>
      <c r="B7" s="6">
        <f>IFERROR(__xludf.DUMMYFUNCTION("""COMPUTED_VALUE"""),23.0)</f>
        <v>23</v>
      </c>
      <c r="C7" s="6" t="str">
        <f>IFERROR(__xludf.DUMMYFUNCTION("""COMPUTED_VALUE"""),"W Grades Posted for Course Withdrawals")</f>
        <v>W Grades Posted for Course Withdrawals</v>
      </c>
      <c r="D7" s="6" t="str">
        <f>VLOOKUP(A7, MonthsAsNumbers!$A$2:$C$22, 2, FALSE)</f>
        <v>01</v>
      </c>
      <c r="E7" s="6" t="str">
        <f t="shared" si="1"/>
        <v>23</v>
      </c>
      <c r="F7" s="6" t="str">
        <f t="shared" si="2"/>
        <v>01/23/2024</v>
      </c>
      <c r="G7" s="6" t="str">
        <f t="shared" si="3"/>
        <v>01/23/2024</v>
      </c>
      <c r="H7" s="1" t="b">
        <f t="shared" si="4"/>
        <v>1</v>
      </c>
    </row>
    <row r="8">
      <c r="A8" s="5" t="str">
        <f>IFERROR(__xludf.DUMMYFUNCTION("""COMPUTED_VALUE"""),"January")</f>
        <v>January</v>
      </c>
      <c r="B8" s="6">
        <f>IFERROR(__xludf.DUMMYFUNCTION("""COMPUTED_VALUE"""),29.0)</f>
        <v>29</v>
      </c>
      <c r="C8" s="6" t="str">
        <f>IFERROR(__xludf.DUMMYFUNCTION("""COMPUTED_VALUE"""),"Last Day for 90% Refund, Full or Partial Withdrawal, No Refund for Partial 
Withdrawal after this date")</f>
        <v>Last Day for 90% Refund, Full or Partial Withdrawal, No Refund for Partial 
Withdrawal after this date</v>
      </c>
      <c r="D8" s="6" t="str">
        <f>VLOOKUP(A8, MonthsAsNumbers!$A$2:$C$22, 2, FALSE)</f>
        <v>01</v>
      </c>
      <c r="E8" s="6" t="str">
        <f t="shared" si="1"/>
        <v>29</v>
      </c>
      <c r="F8" s="6" t="str">
        <f t="shared" si="2"/>
        <v>01/29/2024</v>
      </c>
      <c r="G8" s="6" t="str">
        <f t="shared" si="3"/>
        <v>01/29/2024</v>
      </c>
      <c r="H8" s="1" t="b">
        <f t="shared" si="4"/>
        <v>1</v>
      </c>
    </row>
    <row r="9">
      <c r="A9" s="5" t="str">
        <f>IFERROR(__xludf.DUMMYFUNCTION("""COMPUTED_VALUE"""),"February")</f>
        <v>February</v>
      </c>
      <c r="B9" s="6">
        <f>IFERROR(__xludf.DUMMYFUNCTION("""COMPUTED_VALUE"""),12.0)</f>
        <v>12</v>
      </c>
      <c r="C9" s="6" t="str">
        <f>IFERROR(__xludf.DUMMYFUNCTION("""COMPUTED_VALUE"""),"Last Day for 50% Refund, Full Withdrawal")</f>
        <v>Last Day for 50% Refund, Full Withdrawal</v>
      </c>
      <c r="D9" s="6" t="str">
        <f>VLOOKUP(A9, MonthsAsNumbers!$A$2:$C$22, 2, FALSE)</f>
        <v>02</v>
      </c>
      <c r="E9" s="6" t="str">
        <f t="shared" si="1"/>
        <v>12</v>
      </c>
      <c r="F9" s="6" t="str">
        <f t="shared" si="2"/>
        <v>02/12/2024</v>
      </c>
      <c r="G9" s="6" t="str">
        <f t="shared" si="3"/>
        <v>02/12/2024</v>
      </c>
      <c r="H9" s="1" t="b">
        <f t="shared" si="4"/>
        <v>1</v>
      </c>
    </row>
    <row r="10">
      <c r="A10" s="5" t="str">
        <f>IFERROR(__xludf.DUMMYFUNCTION("""COMPUTED_VALUE"""),"March")</f>
        <v>March</v>
      </c>
      <c r="B10" s="6">
        <f>IFERROR(__xludf.DUMMYFUNCTION("""COMPUTED_VALUE"""),4.0)</f>
        <v>4</v>
      </c>
      <c r="C10" s="6" t="str">
        <f>IFERROR(__xludf.DUMMYFUNCTION("""COMPUTED_VALUE"""),"Last Day for 25% Refund, Full Withdrawal")</f>
        <v>Last Day for 25% Refund, Full Withdrawal</v>
      </c>
      <c r="D10" s="6" t="str">
        <f>VLOOKUP(A10, MonthsAsNumbers!$A$2:$C$22, 2, FALSE)</f>
        <v>03</v>
      </c>
      <c r="E10" s="6" t="str">
        <f t="shared" si="1"/>
        <v>04</v>
      </c>
      <c r="F10" s="6" t="str">
        <f t="shared" si="2"/>
        <v>03/04/2024</v>
      </c>
      <c r="G10" s="6" t="str">
        <f t="shared" si="3"/>
        <v>03/04/2024</v>
      </c>
      <c r="H10" s="1" t="b">
        <f t="shared" si="4"/>
        <v>1</v>
      </c>
    </row>
    <row r="11">
      <c r="A11" s="5" t="str">
        <f>IFERROR(__xludf.DUMMYFUNCTION("""COMPUTED_VALUE"""),"March")</f>
        <v>March</v>
      </c>
      <c r="B11" s="6">
        <f>IFERROR(__xludf.DUMMYFUNCTION("""COMPUTED_VALUE"""),10.0)</f>
        <v>10</v>
      </c>
      <c r="C11" s="6" t="str">
        <f>IFERROR(__xludf.DUMMYFUNCTION("""COMPUTED_VALUE"""),"Spring Recess Begins - No Classes Scheduled - University Open")</f>
        <v>Spring Recess Begins - No Classes Scheduled - University Open</v>
      </c>
      <c r="D11" s="6" t="str">
        <f>VLOOKUP(A11, MonthsAsNumbers!$A$2:$C$22, 2, FALSE)</f>
        <v>03</v>
      </c>
      <c r="E11" s="6" t="str">
        <f t="shared" si="1"/>
        <v>10</v>
      </c>
      <c r="F11" s="6" t="str">
        <f t="shared" si="2"/>
        <v>03/10/2024</v>
      </c>
      <c r="G11" s="6" t="str">
        <f t="shared" si="3"/>
        <v>03/10/2024</v>
      </c>
      <c r="H11" s="1" t="b">
        <f t="shared" si="4"/>
        <v>1</v>
      </c>
    </row>
    <row r="12">
      <c r="A12" s="5" t="str">
        <f>IFERROR(__xludf.DUMMYFUNCTION("""COMPUTED_VALUE"""),"March")</f>
        <v>March</v>
      </c>
      <c r="B12" s="6">
        <f>IFERROR(__xludf.DUMMYFUNCTION("""COMPUTED_VALUE"""),16.0)</f>
        <v>16</v>
      </c>
      <c r="C12" s="6" t="str">
        <f>IFERROR(__xludf.DUMMYFUNCTION("""COMPUTED_VALUE"""),"Spring Recess Ends")</f>
        <v>Spring Recess Ends</v>
      </c>
      <c r="D12" s="6" t="str">
        <f>VLOOKUP(A12, MonthsAsNumbers!$A$2:$C$22, 2, FALSE)</f>
        <v>03</v>
      </c>
      <c r="E12" s="6" t="str">
        <f t="shared" si="1"/>
        <v>16</v>
      </c>
      <c r="F12" s="6" t="str">
        <f t="shared" si="2"/>
        <v>03/16/2024</v>
      </c>
      <c r="G12" s="6" t="str">
        <f t="shared" si="3"/>
        <v>03/16/2024</v>
      </c>
      <c r="H12" s="1" t="b">
        <f t="shared" si="4"/>
        <v>1</v>
      </c>
    </row>
    <row r="13">
      <c r="A13" s="5" t="str">
        <f>IFERROR(__xludf.DUMMYFUNCTION("""COMPUTED_VALUE"""),"March")</f>
        <v>March</v>
      </c>
      <c r="B13" s="6">
        <f>IFERROR(__xludf.DUMMYFUNCTION("""COMPUTED_VALUE"""),29.0)</f>
        <v>29</v>
      </c>
      <c r="C13" s="6" t="str">
        <f>IFERROR(__xludf.DUMMYFUNCTION("""COMPUTED_VALUE"""),"Good Friday - No Classes Scheduled - University Closed")</f>
        <v>Good Friday - No Classes Scheduled - University Closed</v>
      </c>
      <c r="D13" s="6" t="str">
        <f>VLOOKUP(A13, MonthsAsNumbers!$A$2:$C$22, 2, FALSE)</f>
        <v>03</v>
      </c>
      <c r="E13" s="6" t="str">
        <f t="shared" si="1"/>
        <v>29</v>
      </c>
      <c r="F13" s="6" t="str">
        <f t="shared" si="2"/>
        <v>03/29/2024</v>
      </c>
      <c r="G13" s="6" t="str">
        <f t="shared" si="3"/>
        <v>03/29/2024</v>
      </c>
      <c r="H13" s="1" t="b">
        <f t="shared" si="4"/>
        <v>1</v>
      </c>
    </row>
    <row r="14">
      <c r="A14" s="5" t="str">
        <f>IFERROR(__xludf.DUMMYFUNCTION("""COMPUTED_VALUE"""),"March")</f>
        <v>March</v>
      </c>
      <c r="B14" s="6">
        <f>IFERROR(__xludf.DUMMYFUNCTION("""COMPUTED_VALUE"""),31.0)</f>
        <v>31</v>
      </c>
      <c r="C14" s="6" t="str">
        <f>IFERROR(__xludf.DUMMYFUNCTION("""COMPUTED_VALUE"""),"Easter Sunday - No Classes Scheduled - University Closed")</f>
        <v>Easter Sunday - No Classes Scheduled - University Closed</v>
      </c>
      <c r="D14" s="6" t="str">
        <f>VLOOKUP(A14, MonthsAsNumbers!$A$2:$C$22, 2, FALSE)</f>
        <v>03</v>
      </c>
      <c r="E14" s="6" t="str">
        <f t="shared" si="1"/>
        <v>31</v>
      </c>
      <c r="F14" s="6" t="str">
        <f t="shared" si="2"/>
        <v>03/31/2024</v>
      </c>
      <c r="G14" s="6" t="str">
        <f t="shared" si="3"/>
        <v>03/31/2024</v>
      </c>
      <c r="H14" s="1" t="b">
        <f t="shared" si="4"/>
        <v>1</v>
      </c>
    </row>
    <row r="15">
      <c r="A15" s="5" t="str">
        <f>IFERROR(__xludf.DUMMYFUNCTION("""COMPUTED_VALUE"""),"April")</f>
        <v>April</v>
      </c>
      <c r="B15" s="6">
        <f>IFERROR(__xludf.DUMMYFUNCTION("""COMPUTED_VALUE"""),1.0)</f>
        <v>1</v>
      </c>
      <c r="C15" s="6" t="str">
        <f>IFERROR(__xludf.DUMMYFUNCTION("""COMPUTED_VALUE"""),"Last Day to Withdraw")</f>
        <v>Last Day to Withdraw</v>
      </c>
      <c r="D15" s="6" t="str">
        <f>VLOOKUP(A15, MonthsAsNumbers!$A$2:$C$22, 2, FALSE)</f>
        <v>04</v>
      </c>
      <c r="E15" s="6" t="str">
        <f t="shared" si="1"/>
        <v>01</v>
      </c>
      <c r="F15" s="6" t="str">
        <f t="shared" si="2"/>
        <v>04/01/2024</v>
      </c>
      <c r="G15" s="6" t="str">
        <f t="shared" si="3"/>
        <v>04/01/2024</v>
      </c>
      <c r="H15" s="1" t="b">
        <f t="shared" si="4"/>
        <v>1</v>
      </c>
    </row>
    <row r="16">
      <c r="A16" s="5" t="str">
        <f>IFERROR(__xludf.DUMMYFUNCTION("""COMPUTED_VALUE"""),"April")</f>
        <v>April</v>
      </c>
      <c r="B16" s="6">
        <f>IFERROR(__xludf.DUMMYFUNCTION("""COMPUTED_VALUE"""),30.0)</f>
        <v>30</v>
      </c>
      <c r="C16" s="6" t="str">
        <f>IFERROR(__xludf.DUMMYFUNCTION("""COMPUTED_VALUE"""),"Friday Classes Meet")</f>
        <v>Friday Classes Meet</v>
      </c>
      <c r="D16" s="6" t="str">
        <f>VLOOKUP(A16, MonthsAsNumbers!$A$2:$C$22, 2, FALSE)</f>
        <v>04</v>
      </c>
      <c r="E16" s="6" t="str">
        <f t="shared" si="1"/>
        <v>30</v>
      </c>
      <c r="F16" s="6" t="str">
        <f t="shared" si="2"/>
        <v>04/30/2024</v>
      </c>
      <c r="G16" s="6" t="str">
        <f t="shared" si="3"/>
        <v>04/30/2024</v>
      </c>
      <c r="H16" s="1" t="b">
        <f t="shared" si="4"/>
        <v>1</v>
      </c>
    </row>
    <row r="17">
      <c r="A17" s="5" t="str">
        <f>IFERROR(__xludf.DUMMYFUNCTION("""COMPUTED_VALUE"""),"April")</f>
        <v>April</v>
      </c>
      <c r="B17" s="6">
        <f>IFERROR(__xludf.DUMMYFUNCTION("""COMPUTED_VALUE"""),30.0)</f>
        <v>30</v>
      </c>
      <c r="C17" s="6" t="str">
        <f>IFERROR(__xludf.DUMMYFUNCTION("""COMPUTED_VALUE"""),"Last Day of Classes")</f>
        <v>Last Day of Classes</v>
      </c>
      <c r="D17" s="6" t="str">
        <f>VLOOKUP(A17, MonthsAsNumbers!$A$2:$C$22, 2, FALSE)</f>
        <v>04</v>
      </c>
      <c r="E17" s="6" t="str">
        <f t="shared" si="1"/>
        <v>30</v>
      </c>
      <c r="F17" s="6" t="str">
        <f t="shared" si="2"/>
        <v>04/30/2024</v>
      </c>
      <c r="G17" s="6" t="str">
        <f t="shared" si="3"/>
        <v>04/30/2024</v>
      </c>
      <c r="H17" s="1" t="b">
        <f t="shared" si="4"/>
        <v>1</v>
      </c>
    </row>
    <row r="18">
      <c r="A18" s="5" t="str">
        <f>IFERROR(__xludf.DUMMYFUNCTION("""COMPUTED_VALUE"""),"May")</f>
        <v>May</v>
      </c>
      <c r="B18" s="6">
        <f>IFERROR(__xludf.DUMMYFUNCTION("""COMPUTED_VALUE"""),1.0)</f>
        <v>1</v>
      </c>
      <c r="C18" s="6" t="str">
        <f>IFERROR(__xludf.DUMMYFUNCTION("""COMPUTED_VALUE"""),"Reading Day 1")</f>
        <v>Reading Day 1</v>
      </c>
      <c r="D18" s="6" t="str">
        <f>VLOOKUP(A18, MonthsAsNumbers!$A$2:$C$22, 2, FALSE)</f>
        <v>05</v>
      </c>
      <c r="E18" s="6" t="str">
        <f t="shared" si="1"/>
        <v>01</v>
      </c>
      <c r="F18" s="6" t="str">
        <f t="shared" si="2"/>
        <v>05/01/2024</v>
      </c>
      <c r="G18" s="6" t="str">
        <f t="shared" si="3"/>
        <v>05/01/2024</v>
      </c>
      <c r="H18" s="1" t="b">
        <f t="shared" si="4"/>
        <v>1</v>
      </c>
    </row>
    <row r="19">
      <c r="A19" s="5" t="str">
        <f>IFERROR(__xludf.DUMMYFUNCTION("""COMPUTED_VALUE"""),"May")</f>
        <v>May</v>
      </c>
      <c r="B19" s="6">
        <f>IFERROR(__xludf.DUMMYFUNCTION("""COMPUTED_VALUE"""),2.0)</f>
        <v>2</v>
      </c>
      <c r="C19" s="6" t="str">
        <f>IFERROR(__xludf.DUMMYFUNCTION("""COMPUTED_VALUE"""),"Reading Day 2")</f>
        <v>Reading Day 2</v>
      </c>
      <c r="D19" s="6" t="str">
        <f>VLOOKUP(A19, MonthsAsNumbers!$A$2:$C$22, 2, FALSE)</f>
        <v>05</v>
      </c>
      <c r="E19" s="6" t="str">
        <f t="shared" si="1"/>
        <v>02</v>
      </c>
      <c r="F19" s="6" t="str">
        <f t="shared" si="2"/>
        <v>05/02/2024</v>
      </c>
      <c r="G19" s="6" t="str">
        <f t="shared" si="3"/>
        <v>05/02/2024</v>
      </c>
      <c r="H19" s="1" t="b">
        <f t="shared" si="4"/>
        <v>1</v>
      </c>
    </row>
    <row r="20">
      <c r="A20" s="5" t="str">
        <f>IFERROR(__xludf.DUMMYFUNCTION("""COMPUTED_VALUE"""),"May")</f>
        <v>May</v>
      </c>
      <c r="B20" s="6">
        <f>IFERROR(__xludf.DUMMYFUNCTION("""COMPUTED_VALUE"""),3.0)</f>
        <v>3</v>
      </c>
      <c r="C20" s="6" t="str">
        <f>IFERROR(__xludf.DUMMYFUNCTION("""COMPUTED_VALUE"""),"Final Exams Begin")</f>
        <v>Final Exams Begin</v>
      </c>
      <c r="D20" s="6" t="str">
        <f>VLOOKUP(A20, MonthsAsNumbers!$A$2:$C$22, 2, FALSE)</f>
        <v>05</v>
      </c>
      <c r="E20" s="6" t="str">
        <f t="shared" si="1"/>
        <v>03</v>
      </c>
      <c r="F20" s="6" t="str">
        <f t="shared" si="2"/>
        <v>05/03/2024</v>
      </c>
      <c r="G20" s="6" t="str">
        <f t="shared" si="3"/>
        <v>05/03/2024</v>
      </c>
      <c r="H20" s="1" t="b">
        <f t="shared" si="4"/>
        <v>1</v>
      </c>
    </row>
    <row r="21">
      <c r="A21" s="6" t="str">
        <f>IFERROR(__xludf.DUMMYFUNCTION("""COMPUTED_VALUE"""),"May")</f>
        <v>May</v>
      </c>
      <c r="B21" s="6">
        <f>IFERROR(__xludf.DUMMYFUNCTION("""COMPUTED_VALUE"""),9.0)</f>
        <v>9</v>
      </c>
      <c r="C21" s="6" t="str">
        <f>IFERROR(__xludf.DUMMYFUNCTION("""COMPUTED_VALUE"""),"Final Exams End")</f>
        <v>Final Exams End</v>
      </c>
      <c r="D21" s="6" t="str">
        <f>VLOOKUP(A21, MonthsAsNumbers!$A$2:$C$22, 2, FALSE)</f>
        <v>05</v>
      </c>
      <c r="E21" s="6" t="str">
        <f t="shared" si="1"/>
        <v>09</v>
      </c>
      <c r="F21" s="6" t="str">
        <f t="shared" si="2"/>
        <v>05/09/2024</v>
      </c>
      <c r="G21" s="6" t="str">
        <f t="shared" si="3"/>
        <v>05/09/2024</v>
      </c>
      <c r="H21" s="1" t="b">
        <f t="shared" si="4"/>
        <v>1</v>
      </c>
    </row>
    <row r="22">
      <c r="A22" s="6" t="str">
        <f>IFERROR(__xludf.DUMMYFUNCTION("""COMPUTED_VALUE"""),"May")</f>
        <v>May</v>
      </c>
      <c r="B22" s="6">
        <f>IFERROR(__xludf.DUMMYFUNCTION("""COMPUTED_VALUE"""),11.0)</f>
        <v>11</v>
      </c>
      <c r="C22" s="6" t="str">
        <f>IFERROR(__xludf.DUMMYFUNCTION("""COMPUTED_VALUE"""),"Final Grades Due")</f>
        <v>Final Grades Due</v>
      </c>
      <c r="D22" s="6" t="str">
        <f>VLOOKUP(A22, MonthsAsNumbers!$A$2:$C$22, 2, FALSE)</f>
        <v>05</v>
      </c>
      <c r="E22" s="6" t="str">
        <f t="shared" si="1"/>
        <v>11</v>
      </c>
      <c r="F22" s="6" t="str">
        <f t="shared" si="2"/>
        <v>05/11/2024</v>
      </c>
      <c r="G22" s="6" t="str">
        <f t="shared" si="3"/>
        <v>05/11/2024</v>
      </c>
      <c r="H22" s="1" t="b">
        <f t="shared" si="4"/>
        <v>1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