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/>
  <bookViews>
    <workbookView xWindow="0" yWindow="0" windowWidth="21570" windowHeight="8160" firstSheet="2" activeTab="4"/>
  </bookViews>
  <sheets>
    <sheet name="Cover" sheetId="10" r:id="rId1"/>
    <sheet name="Statements" sheetId="9" r:id="rId2"/>
    <sheet name="Dashboard" sheetId="3" r:id="rId3"/>
    <sheet name="Recoveries" sheetId="11" r:id="rId4"/>
    <sheet name="MonthlySummary" sheetId="5" r:id="rId5"/>
    <sheet name="Calcs" sheetId="2" state="hidden" r:id="rId6"/>
    <sheet name="Data" sheetId="1" state="hidden" r:id="rId7"/>
    <sheet name="Spend by site summary" sheetId="6" r:id="rId8"/>
  </sheets>
  <definedNames>
    <definedName name="Electricity">4100</definedName>
    <definedName name="Landfill_m3">4</definedName>
    <definedName name="my_sel">Dashboard!$B$3:$B$5</definedName>
    <definedName name="Oil_Barrels">2.5</definedName>
    <definedName name="Region">Calcs!$O$4</definedName>
    <definedName name="Trees">13</definedName>
    <definedName name="Water___m3">31.78</definedName>
  </definedNames>
  <calcPr calcId="145621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5" l="1"/>
  <c r="C50" i="5"/>
  <c r="C49" i="5"/>
  <c r="M50" i="5"/>
  <c r="L50" i="5"/>
  <c r="K50" i="5"/>
  <c r="J50" i="5"/>
  <c r="I50" i="5"/>
  <c r="H50" i="5"/>
  <c r="G50" i="5"/>
  <c r="F50" i="5"/>
  <c r="E50" i="5"/>
  <c r="M51" i="5"/>
  <c r="L51" i="5"/>
  <c r="K51" i="5"/>
  <c r="J51" i="5"/>
  <c r="I51" i="5"/>
  <c r="H51" i="5"/>
  <c r="G51" i="5"/>
  <c r="F51" i="5"/>
  <c r="E51" i="5"/>
  <c r="D51" i="5"/>
  <c r="D50" i="5"/>
  <c r="L45" i="5"/>
  <c r="M49" i="5" s="1"/>
  <c r="K45" i="5"/>
  <c r="L49" i="5" s="1"/>
  <c r="J45" i="5"/>
  <c r="K49" i="5" s="1"/>
  <c r="I45" i="5"/>
  <c r="J49" i="5" s="1"/>
  <c r="H45" i="5"/>
  <c r="I49" i="5" s="1"/>
  <c r="G45" i="5"/>
  <c r="H49" i="5" s="1"/>
  <c r="F45" i="5"/>
  <c r="E45" i="5"/>
  <c r="F49" i="5" s="1"/>
  <c r="D45" i="5"/>
  <c r="E49" i="5" s="1"/>
  <c r="C45" i="5"/>
  <c r="D49" i="5" s="1"/>
  <c r="G49" i="5"/>
  <c r="L29" i="5"/>
  <c r="K29" i="5"/>
  <c r="J29" i="5"/>
  <c r="I29" i="5"/>
  <c r="H29" i="5"/>
  <c r="G29" i="5"/>
  <c r="F29" i="5"/>
  <c r="E29" i="5"/>
  <c r="D29" i="5"/>
  <c r="C29" i="5"/>
  <c r="C37" i="5" l="1"/>
  <c r="CH4" i="1" l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" i="1"/>
  <c r="BR98" i="1" l="1"/>
  <c r="BT97" i="1"/>
  <c r="BR97" i="1"/>
  <c r="BR96" i="1"/>
  <c r="BT95" i="1"/>
  <c r="BR95" i="1"/>
  <c r="BR94" i="1"/>
  <c r="BT93" i="1"/>
  <c r="BR93" i="1"/>
  <c r="BR92" i="1"/>
  <c r="BT91" i="1"/>
  <c r="BR91" i="1"/>
  <c r="BR90" i="1"/>
  <c r="BT89" i="1"/>
  <c r="BR89" i="1"/>
  <c r="BR88" i="1"/>
  <c r="BT87" i="1"/>
  <c r="BR87" i="1"/>
  <c r="BR86" i="1"/>
  <c r="BT85" i="1"/>
  <c r="BR85" i="1"/>
  <c r="BR84" i="1"/>
  <c r="BT83" i="1"/>
  <c r="BR83" i="1"/>
  <c r="BR82" i="1"/>
  <c r="BT81" i="1"/>
  <c r="BR81" i="1"/>
  <c r="BR80" i="1"/>
  <c r="BT79" i="1"/>
  <c r="BR79" i="1"/>
  <c r="BR78" i="1"/>
  <c r="BT77" i="1"/>
  <c r="BR77" i="1"/>
  <c r="BR76" i="1"/>
  <c r="BT75" i="1"/>
  <c r="BR75" i="1"/>
  <c r="BR74" i="1"/>
  <c r="BT73" i="1"/>
  <c r="BR73" i="1"/>
  <c r="BR72" i="1"/>
  <c r="BT71" i="1"/>
  <c r="BR71" i="1"/>
  <c r="BU41" i="1"/>
  <c r="BU42" i="1"/>
  <c r="BS73" i="1" s="1"/>
  <c r="BU43" i="1"/>
  <c r="BU44" i="1"/>
  <c r="BS75" i="1" s="1"/>
  <c r="BU45" i="1"/>
  <c r="BU46" i="1"/>
  <c r="BS77" i="1" s="1"/>
  <c r="BU47" i="1"/>
  <c r="BU48" i="1"/>
  <c r="BS79" i="1" s="1"/>
  <c r="BU49" i="1"/>
  <c r="BU50" i="1"/>
  <c r="BS81" i="1" s="1"/>
  <c r="BU51" i="1"/>
  <c r="BU52" i="1"/>
  <c r="BS83" i="1" s="1"/>
  <c r="BU53" i="1"/>
  <c r="BU54" i="1"/>
  <c r="BS85" i="1" s="1"/>
  <c r="BU55" i="1"/>
  <c r="BU56" i="1"/>
  <c r="BS87" i="1" s="1"/>
  <c r="BU57" i="1"/>
  <c r="BU58" i="1"/>
  <c r="BS89" i="1" s="1"/>
  <c r="BU59" i="1"/>
  <c r="BU60" i="1"/>
  <c r="BS91" i="1" s="1"/>
  <c r="BU61" i="1"/>
  <c r="BU62" i="1"/>
  <c r="BS93" i="1" s="1"/>
  <c r="BU63" i="1"/>
  <c r="BU64" i="1"/>
  <c r="BS95" i="1" s="1"/>
  <c r="BU65" i="1"/>
  <c r="BU66" i="1"/>
  <c r="BS97" i="1" s="1"/>
  <c r="BU67" i="1"/>
  <c r="BU40" i="1"/>
  <c r="BS71" i="1" s="1"/>
  <c r="BS98" i="1" l="1"/>
  <c r="BQ98" i="1"/>
  <c r="BT98" i="1"/>
  <c r="BS96" i="1"/>
  <c r="BQ96" i="1"/>
  <c r="BS94" i="1"/>
  <c r="BQ94" i="1"/>
  <c r="BS92" i="1"/>
  <c r="BQ92" i="1"/>
  <c r="BS90" i="1"/>
  <c r="BQ90" i="1"/>
  <c r="BS88" i="1"/>
  <c r="BQ88" i="1"/>
  <c r="BS86" i="1"/>
  <c r="BQ86" i="1"/>
  <c r="BS84" i="1"/>
  <c r="BQ84" i="1"/>
  <c r="BS82" i="1"/>
  <c r="BQ82" i="1"/>
  <c r="BS80" i="1"/>
  <c r="BQ80" i="1"/>
  <c r="BS78" i="1"/>
  <c r="BQ78" i="1"/>
  <c r="BS76" i="1"/>
  <c r="BQ76" i="1"/>
  <c r="BS74" i="1"/>
  <c r="BQ74" i="1"/>
  <c r="BS72" i="1"/>
  <c r="BQ72" i="1"/>
  <c r="BT72" i="1"/>
  <c r="BT74" i="1"/>
  <c r="BT76" i="1"/>
  <c r="BT78" i="1"/>
  <c r="BT80" i="1"/>
  <c r="BT82" i="1"/>
  <c r="BT84" i="1"/>
  <c r="BT86" i="1"/>
  <c r="BT88" i="1"/>
  <c r="BT90" i="1"/>
  <c r="BT92" i="1"/>
  <c r="BT94" i="1"/>
  <c r="BT96" i="1"/>
  <c r="BQ71" i="1"/>
  <c r="BQ73" i="1"/>
  <c r="BQ75" i="1"/>
  <c r="BQ77" i="1"/>
  <c r="BQ79" i="1"/>
  <c r="BQ81" i="1"/>
  <c r="BQ83" i="1"/>
  <c r="BQ85" i="1"/>
  <c r="BQ87" i="1"/>
  <c r="BQ89" i="1"/>
  <c r="BQ91" i="1"/>
  <c r="BQ93" i="1"/>
  <c r="BQ95" i="1"/>
  <c r="BQ97" i="1"/>
  <c r="L25" i="5"/>
  <c r="K25" i="5"/>
  <c r="J25" i="5"/>
  <c r="I25" i="5"/>
  <c r="H25" i="5"/>
  <c r="G25" i="5"/>
  <c r="F25" i="5"/>
  <c r="E25" i="5"/>
  <c r="D25" i="5"/>
  <c r="C25" i="5"/>
  <c r="L12" i="5"/>
  <c r="J12" i="5"/>
  <c r="I12" i="5"/>
  <c r="H12" i="5"/>
  <c r="G12" i="5"/>
  <c r="F12" i="5"/>
  <c r="E12" i="5"/>
  <c r="D12" i="5"/>
  <c r="C12" i="5"/>
  <c r="K12" i="5" l="1"/>
  <c r="AR4" i="1" l="1"/>
  <c r="AS4" i="1"/>
  <c r="AT4" i="1"/>
  <c r="AU4" i="1"/>
  <c r="AR5" i="1"/>
  <c r="AS5" i="1"/>
  <c r="AT5" i="1"/>
  <c r="AU5" i="1"/>
  <c r="AR6" i="1"/>
  <c r="AS6" i="1"/>
  <c r="AT6" i="1"/>
  <c r="AU6" i="1"/>
  <c r="AR7" i="1"/>
  <c r="AS7" i="1"/>
  <c r="AT7" i="1"/>
  <c r="AU7" i="1"/>
  <c r="AR8" i="1"/>
  <c r="AS8" i="1"/>
  <c r="AT8" i="1"/>
  <c r="AU8" i="1"/>
  <c r="AR9" i="1"/>
  <c r="AS9" i="1"/>
  <c r="AT9" i="1"/>
  <c r="AU9" i="1"/>
  <c r="AR10" i="1"/>
  <c r="AS10" i="1"/>
  <c r="AT10" i="1"/>
  <c r="AU10" i="1"/>
  <c r="AR11" i="1"/>
  <c r="AS11" i="1"/>
  <c r="AT11" i="1"/>
  <c r="AU11" i="1"/>
  <c r="AR12" i="1"/>
  <c r="AS12" i="1"/>
  <c r="AT12" i="1"/>
  <c r="AU12" i="1"/>
  <c r="AR13" i="1"/>
  <c r="AS13" i="1"/>
  <c r="AT13" i="1"/>
  <c r="AU13" i="1"/>
  <c r="AR14" i="1"/>
  <c r="AS14" i="1"/>
  <c r="AT14" i="1"/>
  <c r="AU14" i="1"/>
  <c r="AR15" i="1"/>
  <c r="AS15" i="1"/>
  <c r="AT15" i="1"/>
  <c r="AU15" i="1"/>
  <c r="AR16" i="1"/>
  <c r="AS16" i="1"/>
  <c r="AT16" i="1"/>
  <c r="AU16" i="1"/>
  <c r="AR17" i="1"/>
  <c r="AS17" i="1"/>
  <c r="AT17" i="1"/>
  <c r="AU17" i="1"/>
  <c r="AR18" i="1"/>
  <c r="AS18" i="1"/>
  <c r="AT18" i="1"/>
  <c r="AU18" i="1"/>
  <c r="AR19" i="1"/>
  <c r="AS19" i="1"/>
  <c r="AT19" i="1"/>
  <c r="AU19" i="1"/>
  <c r="AR20" i="1"/>
  <c r="AS20" i="1"/>
  <c r="AT20" i="1"/>
  <c r="AU20" i="1"/>
  <c r="AR21" i="1"/>
  <c r="AS21" i="1"/>
  <c r="AT21" i="1"/>
  <c r="AU21" i="1"/>
  <c r="AR22" i="1"/>
  <c r="AS22" i="1"/>
  <c r="AT22" i="1"/>
  <c r="AU22" i="1"/>
  <c r="AR23" i="1"/>
  <c r="AS23" i="1"/>
  <c r="AT23" i="1"/>
  <c r="AU23" i="1"/>
  <c r="AR24" i="1"/>
  <c r="AS24" i="1"/>
  <c r="AT24" i="1"/>
  <c r="AU24" i="1"/>
  <c r="AR25" i="1"/>
  <c r="AS25" i="1"/>
  <c r="AT25" i="1"/>
  <c r="AU25" i="1"/>
  <c r="AR26" i="1"/>
  <c r="AS26" i="1"/>
  <c r="AT26" i="1"/>
  <c r="AU26" i="1"/>
  <c r="AR27" i="1"/>
  <c r="AS27" i="1"/>
  <c r="AT27" i="1"/>
  <c r="AU27" i="1"/>
  <c r="AR28" i="1"/>
  <c r="AS28" i="1"/>
  <c r="AT28" i="1"/>
  <c r="AU28" i="1"/>
  <c r="AR29" i="1"/>
  <c r="AS29" i="1"/>
  <c r="AT29" i="1"/>
  <c r="AU29" i="1"/>
  <c r="AR30" i="1"/>
  <c r="AS30" i="1"/>
  <c r="AT30" i="1"/>
  <c r="AU30" i="1"/>
  <c r="AR31" i="1"/>
  <c r="AS31" i="1"/>
  <c r="AT31" i="1"/>
  <c r="AU31" i="1"/>
  <c r="AR32" i="1"/>
  <c r="AS32" i="1"/>
  <c r="AT32" i="1"/>
  <c r="AU32" i="1"/>
  <c r="AR33" i="1"/>
  <c r="AS33" i="1"/>
  <c r="AT33" i="1"/>
  <c r="AU33" i="1"/>
  <c r="AR34" i="1"/>
  <c r="AS34" i="1"/>
  <c r="AT34" i="1"/>
  <c r="AU34" i="1"/>
  <c r="AR35" i="1"/>
  <c r="AS35" i="1"/>
  <c r="AT35" i="1"/>
  <c r="AU35" i="1"/>
  <c r="AR36" i="1"/>
  <c r="AS36" i="1"/>
  <c r="AT36" i="1"/>
  <c r="AU36" i="1"/>
  <c r="AR37" i="1"/>
  <c r="AS37" i="1"/>
  <c r="AT37" i="1"/>
  <c r="AU37" i="1"/>
  <c r="AR38" i="1"/>
  <c r="AS38" i="1"/>
  <c r="AT38" i="1"/>
  <c r="AU38" i="1"/>
  <c r="AR39" i="1"/>
  <c r="AS39" i="1"/>
  <c r="AT39" i="1"/>
  <c r="AU39" i="1"/>
  <c r="AR40" i="1"/>
  <c r="AS40" i="1"/>
  <c r="AT40" i="1"/>
  <c r="AU40" i="1"/>
  <c r="AR41" i="1"/>
  <c r="AS41" i="1"/>
  <c r="AT41" i="1"/>
  <c r="AU41" i="1"/>
  <c r="AR42" i="1"/>
  <c r="AS42" i="1"/>
  <c r="AT42" i="1"/>
  <c r="AU42" i="1"/>
  <c r="AR43" i="1"/>
  <c r="AS43" i="1"/>
  <c r="AT43" i="1"/>
  <c r="AU43" i="1"/>
  <c r="AR44" i="1"/>
  <c r="AS44" i="1"/>
  <c r="AT44" i="1"/>
  <c r="AU44" i="1"/>
  <c r="AR45" i="1"/>
  <c r="AS45" i="1"/>
  <c r="AT45" i="1"/>
  <c r="AU45" i="1"/>
  <c r="AR46" i="1"/>
  <c r="AS46" i="1"/>
  <c r="AT46" i="1"/>
  <c r="AU46" i="1"/>
  <c r="AR47" i="1"/>
  <c r="AS47" i="1"/>
  <c r="AT47" i="1"/>
  <c r="AU47" i="1"/>
  <c r="AR48" i="1"/>
  <c r="AS48" i="1"/>
  <c r="AT48" i="1"/>
  <c r="AU48" i="1"/>
  <c r="AR49" i="1"/>
  <c r="AS49" i="1"/>
  <c r="AT49" i="1"/>
  <c r="AU49" i="1"/>
  <c r="AR50" i="1"/>
  <c r="AS50" i="1"/>
  <c r="AT50" i="1"/>
  <c r="AU50" i="1"/>
  <c r="AR51" i="1"/>
  <c r="AS51" i="1"/>
  <c r="AT51" i="1"/>
  <c r="AU51" i="1"/>
  <c r="AR52" i="1"/>
  <c r="AS52" i="1"/>
  <c r="AT52" i="1"/>
  <c r="AU52" i="1"/>
  <c r="AR53" i="1"/>
  <c r="AS53" i="1"/>
  <c r="AT53" i="1"/>
  <c r="AU53" i="1"/>
  <c r="AR54" i="1"/>
  <c r="AS54" i="1"/>
  <c r="AT54" i="1"/>
  <c r="AU54" i="1"/>
  <c r="AR55" i="1"/>
  <c r="AS55" i="1"/>
  <c r="AT55" i="1"/>
  <c r="AU55" i="1"/>
  <c r="AR56" i="1"/>
  <c r="AS56" i="1"/>
  <c r="AT56" i="1"/>
  <c r="AU56" i="1"/>
  <c r="AR57" i="1"/>
  <c r="AS57" i="1"/>
  <c r="AT57" i="1"/>
  <c r="AU57" i="1"/>
  <c r="AR58" i="1"/>
  <c r="AS58" i="1"/>
  <c r="AT58" i="1"/>
  <c r="AU58" i="1"/>
  <c r="AR59" i="1"/>
  <c r="AS59" i="1"/>
  <c r="AT59" i="1"/>
  <c r="AU59" i="1"/>
  <c r="AR60" i="1"/>
  <c r="AS60" i="1"/>
  <c r="AT60" i="1"/>
  <c r="AU60" i="1"/>
  <c r="AR61" i="1"/>
  <c r="AS61" i="1"/>
  <c r="AT61" i="1"/>
  <c r="AU61" i="1"/>
  <c r="AR62" i="1"/>
  <c r="AS62" i="1"/>
  <c r="AT62" i="1"/>
  <c r="AU62" i="1"/>
  <c r="AR63" i="1"/>
  <c r="AS63" i="1"/>
  <c r="AT63" i="1"/>
  <c r="AU63" i="1"/>
  <c r="AR64" i="1"/>
  <c r="AS64" i="1"/>
  <c r="AT64" i="1"/>
  <c r="AU64" i="1"/>
  <c r="AR65" i="1"/>
  <c r="AS65" i="1"/>
  <c r="AT65" i="1"/>
  <c r="AU65" i="1"/>
  <c r="AR66" i="1"/>
  <c r="AS66" i="1"/>
  <c r="AT66" i="1"/>
  <c r="AU66" i="1"/>
  <c r="AR67" i="1"/>
  <c r="AS67" i="1"/>
  <c r="AT67" i="1"/>
  <c r="AU67" i="1"/>
  <c r="AR68" i="1"/>
  <c r="AS68" i="1"/>
  <c r="AT68" i="1"/>
  <c r="AU68" i="1"/>
  <c r="AR69" i="1"/>
  <c r="AS69" i="1"/>
  <c r="AT69" i="1"/>
  <c r="AU69" i="1"/>
  <c r="AR70" i="1"/>
  <c r="AS70" i="1"/>
  <c r="AT70" i="1"/>
  <c r="AU70" i="1"/>
  <c r="AR71" i="1"/>
  <c r="AS71" i="1"/>
  <c r="AT71" i="1"/>
  <c r="AU71" i="1"/>
  <c r="AR72" i="1"/>
  <c r="AS72" i="1"/>
  <c r="AT72" i="1"/>
  <c r="AU72" i="1"/>
  <c r="AR73" i="1"/>
  <c r="AS73" i="1"/>
  <c r="AT73" i="1"/>
  <c r="AU73" i="1"/>
  <c r="AR74" i="1"/>
  <c r="AS74" i="1"/>
  <c r="AT74" i="1"/>
  <c r="AU74" i="1"/>
  <c r="AR75" i="1"/>
  <c r="AS75" i="1"/>
  <c r="AT75" i="1"/>
  <c r="AU75" i="1"/>
  <c r="AR76" i="1"/>
  <c r="AS76" i="1"/>
  <c r="AT76" i="1"/>
  <c r="AU76" i="1"/>
  <c r="AR77" i="1"/>
  <c r="AS77" i="1"/>
  <c r="AT77" i="1"/>
  <c r="AU77" i="1"/>
  <c r="AR78" i="1"/>
  <c r="AS78" i="1"/>
  <c r="AT78" i="1"/>
  <c r="AU78" i="1"/>
  <c r="AR79" i="1"/>
  <c r="AS79" i="1"/>
  <c r="AT79" i="1"/>
  <c r="AU79" i="1"/>
  <c r="AR80" i="1"/>
  <c r="AS80" i="1"/>
  <c r="AT80" i="1"/>
  <c r="AU80" i="1"/>
  <c r="AR81" i="1"/>
  <c r="AS81" i="1"/>
  <c r="AT81" i="1"/>
  <c r="AU81" i="1"/>
  <c r="AR82" i="1"/>
  <c r="AS82" i="1"/>
  <c r="AT82" i="1"/>
  <c r="AU82" i="1"/>
  <c r="AR83" i="1"/>
  <c r="AS83" i="1"/>
  <c r="AT83" i="1"/>
  <c r="AU83" i="1"/>
  <c r="AR84" i="1"/>
  <c r="AS84" i="1"/>
  <c r="AT84" i="1"/>
  <c r="AU84" i="1"/>
  <c r="AR85" i="1"/>
  <c r="AS85" i="1"/>
  <c r="AT85" i="1"/>
  <c r="AU85" i="1"/>
  <c r="AR86" i="1"/>
  <c r="AS86" i="1"/>
  <c r="AT86" i="1"/>
  <c r="AU86" i="1"/>
  <c r="AR87" i="1"/>
  <c r="AS87" i="1"/>
  <c r="AT87" i="1"/>
  <c r="AU87" i="1"/>
  <c r="AR88" i="1"/>
  <c r="AS88" i="1"/>
  <c r="AT88" i="1"/>
  <c r="AU88" i="1"/>
  <c r="AR89" i="1"/>
  <c r="AS89" i="1"/>
  <c r="AT89" i="1"/>
  <c r="AU89" i="1"/>
  <c r="AR90" i="1"/>
  <c r="AS90" i="1"/>
  <c r="AT90" i="1"/>
  <c r="AU90" i="1"/>
  <c r="AR91" i="1"/>
  <c r="AS91" i="1"/>
  <c r="AT91" i="1"/>
  <c r="AU91" i="1"/>
  <c r="AR92" i="1"/>
  <c r="AS92" i="1"/>
  <c r="AT92" i="1"/>
  <c r="AU92" i="1"/>
  <c r="AR93" i="1"/>
  <c r="AS93" i="1"/>
  <c r="AT93" i="1"/>
  <c r="AU93" i="1"/>
  <c r="AR94" i="1"/>
  <c r="AS94" i="1"/>
  <c r="AT94" i="1"/>
  <c r="AU94" i="1"/>
  <c r="AR95" i="1"/>
  <c r="AS95" i="1"/>
  <c r="AT95" i="1"/>
  <c r="AU95" i="1"/>
  <c r="AR96" i="1"/>
  <c r="AS96" i="1"/>
  <c r="AT96" i="1"/>
  <c r="AU96" i="1"/>
  <c r="AR97" i="1"/>
  <c r="AS97" i="1"/>
  <c r="AT97" i="1"/>
  <c r="AU97" i="1"/>
  <c r="AR98" i="1"/>
  <c r="AS98" i="1"/>
  <c r="AT98" i="1"/>
  <c r="AU98" i="1"/>
  <c r="AR99" i="1"/>
  <c r="AS99" i="1"/>
  <c r="AT99" i="1"/>
  <c r="AU99" i="1"/>
  <c r="AR100" i="1"/>
  <c r="AS100" i="1"/>
  <c r="AT100" i="1"/>
  <c r="AU100" i="1"/>
  <c r="AR101" i="1"/>
  <c r="AS101" i="1"/>
  <c r="AT101" i="1"/>
  <c r="AU101" i="1"/>
  <c r="AR102" i="1"/>
  <c r="AS102" i="1"/>
  <c r="AT102" i="1"/>
  <c r="AU102" i="1"/>
  <c r="AR103" i="1"/>
  <c r="AS103" i="1"/>
  <c r="AT103" i="1"/>
  <c r="AU103" i="1"/>
  <c r="AR104" i="1"/>
  <c r="AS104" i="1"/>
  <c r="AT104" i="1"/>
  <c r="AU104" i="1"/>
  <c r="AR105" i="1"/>
  <c r="AS105" i="1"/>
  <c r="AT105" i="1"/>
  <c r="AU105" i="1"/>
  <c r="AR106" i="1"/>
  <c r="AS106" i="1"/>
  <c r="AT106" i="1"/>
  <c r="AU106" i="1"/>
  <c r="AR107" i="1"/>
  <c r="AS107" i="1"/>
  <c r="AT107" i="1"/>
  <c r="AU107" i="1"/>
  <c r="AR108" i="1"/>
  <c r="AS108" i="1"/>
  <c r="AT108" i="1"/>
  <c r="AU108" i="1"/>
  <c r="AR109" i="1"/>
  <c r="AS109" i="1"/>
  <c r="AT109" i="1"/>
  <c r="AU109" i="1"/>
  <c r="AR110" i="1"/>
  <c r="AS110" i="1"/>
  <c r="AT110" i="1"/>
  <c r="AU110" i="1"/>
  <c r="AR111" i="1"/>
  <c r="AS111" i="1"/>
  <c r="AT111" i="1"/>
  <c r="AU111" i="1"/>
  <c r="AR112" i="1"/>
  <c r="AS112" i="1"/>
  <c r="AT112" i="1"/>
  <c r="AU112" i="1"/>
  <c r="AR113" i="1"/>
  <c r="AS113" i="1"/>
  <c r="AT113" i="1"/>
  <c r="AU113" i="1"/>
  <c r="AR114" i="1"/>
  <c r="AS114" i="1"/>
  <c r="AT114" i="1"/>
  <c r="AU114" i="1"/>
  <c r="AR115" i="1"/>
  <c r="AS115" i="1"/>
  <c r="AT115" i="1"/>
  <c r="AU115" i="1"/>
  <c r="AR116" i="1"/>
  <c r="AS116" i="1"/>
  <c r="AT116" i="1"/>
  <c r="AU116" i="1"/>
  <c r="AR117" i="1"/>
  <c r="AS117" i="1"/>
  <c r="AT117" i="1"/>
  <c r="AU117" i="1"/>
  <c r="AR118" i="1"/>
  <c r="AS118" i="1"/>
  <c r="AT118" i="1"/>
  <c r="AU118" i="1"/>
  <c r="AR119" i="1"/>
  <c r="AS119" i="1"/>
  <c r="AT119" i="1"/>
  <c r="AU119" i="1"/>
  <c r="AR120" i="1"/>
  <c r="AS120" i="1"/>
  <c r="AT120" i="1"/>
  <c r="AU120" i="1"/>
  <c r="AR121" i="1"/>
  <c r="AS121" i="1"/>
  <c r="AT121" i="1"/>
  <c r="AU121" i="1"/>
  <c r="AR122" i="1"/>
  <c r="AS122" i="1"/>
  <c r="AT122" i="1"/>
  <c r="AU122" i="1"/>
  <c r="AR123" i="1"/>
  <c r="AS123" i="1"/>
  <c r="AT123" i="1"/>
  <c r="AU123" i="1"/>
  <c r="AR124" i="1"/>
  <c r="AS124" i="1"/>
  <c r="AT124" i="1"/>
  <c r="AU124" i="1"/>
  <c r="AR125" i="1"/>
  <c r="AS125" i="1"/>
  <c r="AT125" i="1"/>
  <c r="AU125" i="1"/>
  <c r="AR126" i="1"/>
  <c r="AS126" i="1"/>
  <c r="AT126" i="1"/>
  <c r="AU126" i="1"/>
  <c r="AR127" i="1"/>
  <c r="AS127" i="1"/>
  <c r="AT127" i="1"/>
  <c r="AU127" i="1"/>
  <c r="AR128" i="1"/>
  <c r="AS128" i="1"/>
  <c r="AT128" i="1"/>
  <c r="AU128" i="1"/>
  <c r="AR129" i="1"/>
  <c r="AS129" i="1"/>
  <c r="AT129" i="1"/>
  <c r="AU129" i="1"/>
  <c r="AR130" i="1"/>
  <c r="AS130" i="1"/>
  <c r="AT130" i="1"/>
  <c r="AU130" i="1"/>
  <c r="AR131" i="1"/>
  <c r="AS131" i="1"/>
  <c r="AT131" i="1"/>
  <c r="AU131" i="1"/>
  <c r="AR132" i="1"/>
  <c r="AS132" i="1"/>
  <c r="AT132" i="1"/>
  <c r="AU132" i="1"/>
  <c r="AR133" i="1"/>
  <c r="AS133" i="1"/>
  <c r="AT133" i="1"/>
  <c r="AU133" i="1"/>
  <c r="AR134" i="1"/>
  <c r="AS134" i="1"/>
  <c r="AT134" i="1"/>
  <c r="AU134" i="1"/>
  <c r="AR135" i="1"/>
  <c r="AS135" i="1"/>
  <c r="AT135" i="1"/>
  <c r="AU135" i="1"/>
  <c r="AR136" i="1"/>
  <c r="AS136" i="1"/>
  <c r="AT136" i="1"/>
  <c r="AU136" i="1"/>
  <c r="AR137" i="1"/>
  <c r="AS137" i="1"/>
  <c r="AT137" i="1"/>
  <c r="AU137" i="1"/>
  <c r="AR138" i="1"/>
  <c r="AS138" i="1"/>
  <c r="AT138" i="1"/>
  <c r="AU138" i="1"/>
  <c r="AR139" i="1"/>
  <c r="AS139" i="1"/>
  <c r="AT139" i="1"/>
  <c r="AU139" i="1"/>
  <c r="AR140" i="1"/>
  <c r="AS140" i="1"/>
  <c r="AT140" i="1"/>
  <c r="AU140" i="1"/>
  <c r="AR141" i="1"/>
  <c r="AS141" i="1"/>
  <c r="AT141" i="1"/>
  <c r="AU141" i="1"/>
  <c r="AR142" i="1"/>
  <c r="AS142" i="1"/>
  <c r="AT142" i="1"/>
  <c r="AU142" i="1"/>
  <c r="AR143" i="1"/>
  <c r="AS143" i="1"/>
  <c r="AT143" i="1"/>
  <c r="AU143" i="1"/>
  <c r="AR144" i="1"/>
  <c r="AS144" i="1"/>
  <c r="AT144" i="1"/>
  <c r="AU144" i="1"/>
  <c r="AR145" i="1"/>
  <c r="AS145" i="1"/>
  <c r="AT145" i="1"/>
  <c r="AU145" i="1"/>
  <c r="AR146" i="1"/>
  <c r="AS146" i="1"/>
  <c r="AT146" i="1"/>
  <c r="AU146" i="1"/>
  <c r="AR147" i="1"/>
  <c r="AS147" i="1"/>
  <c r="AT147" i="1"/>
  <c r="AU147" i="1"/>
  <c r="AR148" i="1"/>
  <c r="AS148" i="1"/>
  <c r="AT148" i="1"/>
  <c r="AU148" i="1"/>
  <c r="AR149" i="1"/>
  <c r="AS149" i="1"/>
  <c r="AT149" i="1"/>
  <c r="AU149" i="1"/>
  <c r="AR150" i="1"/>
  <c r="AS150" i="1"/>
  <c r="AT150" i="1"/>
  <c r="AU150" i="1"/>
  <c r="AR151" i="1"/>
  <c r="AS151" i="1"/>
  <c r="AT151" i="1"/>
  <c r="AU151" i="1"/>
  <c r="AR152" i="1"/>
  <c r="AS152" i="1"/>
  <c r="AT152" i="1"/>
  <c r="AU152" i="1"/>
  <c r="AR153" i="1"/>
  <c r="AS153" i="1"/>
  <c r="AT153" i="1"/>
  <c r="AU153" i="1"/>
  <c r="AR154" i="1"/>
  <c r="AS154" i="1"/>
  <c r="AT154" i="1"/>
  <c r="AU154" i="1"/>
  <c r="AR155" i="1"/>
  <c r="AS155" i="1"/>
  <c r="AT155" i="1"/>
  <c r="AU155" i="1"/>
  <c r="AR156" i="1"/>
  <c r="AS156" i="1"/>
  <c r="AT156" i="1"/>
  <c r="AU156" i="1"/>
  <c r="AR157" i="1"/>
  <c r="AS157" i="1"/>
  <c r="AT157" i="1"/>
  <c r="AU157" i="1"/>
  <c r="AR158" i="1"/>
  <c r="AS158" i="1"/>
  <c r="AT158" i="1"/>
  <c r="AU158" i="1"/>
  <c r="AR159" i="1"/>
  <c r="AS159" i="1"/>
  <c r="AT159" i="1"/>
  <c r="AU159" i="1"/>
  <c r="AR160" i="1"/>
  <c r="AS160" i="1"/>
  <c r="AT160" i="1"/>
  <c r="AU160" i="1"/>
  <c r="AR161" i="1"/>
  <c r="AS161" i="1"/>
  <c r="AT161" i="1"/>
  <c r="AU161" i="1"/>
  <c r="AR162" i="1"/>
  <c r="AS162" i="1"/>
  <c r="AT162" i="1"/>
  <c r="AU162" i="1"/>
  <c r="AR163" i="1"/>
  <c r="AS163" i="1"/>
  <c r="AT163" i="1"/>
  <c r="AU163" i="1"/>
  <c r="AR164" i="1"/>
  <c r="AS164" i="1"/>
  <c r="AT164" i="1"/>
  <c r="AU164" i="1"/>
  <c r="AR165" i="1"/>
  <c r="AS165" i="1"/>
  <c r="AT165" i="1"/>
  <c r="AU165" i="1"/>
  <c r="AR166" i="1"/>
  <c r="AS166" i="1"/>
  <c r="AT166" i="1"/>
  <c r="AU166" i="1"/>
  <c r="AR167" i="1"/>
  <c r="AS167" i="1"/>
  <c r="AT167" i="1"/>
  <c r="AU167" i="1"/>
  <c r="AR168" i="1"/>
  <c r="AS168" i="1"/>
  <c r="AT168" i="1"/>
  <c r="AU168" i="1"/>
  <c r="AR169" i="1"/>
  <c r="AS169" i="1"/>
  <c r="AT169" i="1"/>
  <c r="AU169" i="1"/>
  <c r="AR170" i="1"/>
  <c r="AS170" i="1"/>
  <c r="AT170" i="1"/>
  <c r="AU170" i="1"/>
  <c r="AR171" i="1"/>
  <c r="AS171" i="1"/>
  <c r="AT171" i="1"/>
  <c r="AU171" i="1"/>
  <c r="AR172" i="1"/>
  <c r="AS172" i="1"/>
  <c r="AT172" i="1"/>
  <c r="AU172" i="1"/>
  <c r="AR173" i="1"/>
  <c r="AS173" i="1"/>
  <c r="AT173" i="1"/>
  <c r="AU173" i="1"/>
  <c r="AR174" i="1"/>
  <c r="AS174" i="1"/>
  <c r="AT174" i="1"/>
  <c r="AU174" i="1"/>
  <c r="AR175" i="1"/>
  <c r="AS175" i="1"/>
  <c r="AT175" i="1"/>
  <c r="AU175" i="1"/>
  <c r="AR176" i="1"/>
  <c r="AS176" i="1"/>
  <c r="AT176" i="1"/>
  <c r="AU176" i="1"/>
  <c r="AR177" i="1"/>
  <c r="AS177" i="1"/>
  <c r="AT177" i="1"/>
  <c r="AU177" i="1"/>
  <c r="AR178" i="1"/>
  <c r="AS178" i="1"/>
  <c r="AT178" i="1"/>
  <c r="AU178" i="1"/>
  <c r="AR179" i="1"/>
  <c r="AS179" i="1"/>
  <c r="AT179" i="1"/>
  <c r="AU179" i="1"/>
  <c r="AR180" i="1"/>
  <c r="AS180" i="1"/>
  <c r="AT180" i="1"/>
  <c r="AU180" i="1"/>
  <c r="AR181" i="1"/>
  <c r="AS181" i="1"/>
  <c r="AT181" i="1"/>
  <c r="AU181" i="1"/>
  <c r="AR182" i="1"/>
  <c r="AS182" i="1"/>
  <c r="AT182" i="1"/>
  <c r="AU182" i="1"/>
  <c r="AR183" i="1"/>
  <c r="AS183" i="1"/>
  <c r="AT183" i="1"/>
  <c r="AU183" i="1"/>
  <c r="AR184" i="1"/>
  <c r="AS184" i="1"/>
  <c r="AT184" i="1"/>
  <c r="AU184" i="1"/>
  <c r="AR185" i="1"/>
  <c r="AS185" i="1"/>
  <c r="AT185" i="1"/>
  <c r="AU185" i="1"/>
  <c r="AR186" i="1"/>
  <c r="AS186" i="1"/>
  <c r="AT186" i="1"/>
  <c r="AU186" i="1"/>
  <c r="AR187" i="1"/>
  <c r="AS187" i="1"/>
  <c r="AT187" i="1"/>
  <c r="AU187" i="1"/>
  <c r="AR188" i="1"/>
  <c r="AS188" i="1"/>
  <c r="AT188" i="1"/>
  <c r="AU188" i="1"/>
  <c r="AR189" i="1"/>
  <c r="AS189" i="1"/>
  <c r="AT189" i="1"/>
  <c r="AU189" i="1"/>
  <c r="AR190" i="1"/>
  <c r="AS190" i="1"/>
  <c r="AT190" i="1"/>
  <c r="AU190" i="1"/>
  <c r="AR191" i="1"/>
  <c r="AS191" i="1"/>
  <c r="AT191" i="1"/>
  <c r="AU191" i="1"/>
  <c r="AR192" i="1"/>
  <c r="AS192" i="1"/>
  <c r="AT192" i="1"/>
  <c r="AU192" i="1"/>
  <c r="AR193" i="1"/>
  <c r="AS193" i="1"/>
  <c r="AT193" i="1"/>
  <c r="AU193" i="1"/>
  <c r="AR194" i="1"/>
  <c r="AS194" i="1"/>
  <c r="AT194" i="1"/>
  <c r="AU194" i="1"/>
  <c r="AR195" i="1"/>
  <c r="AS195" i="1"/>
  <c r="AT195" i="1"/>
  <c r="AU195" i="1"/>
  <c r="AR196" i="1"/>
  <c r="AS196" i="1"/>
  <c r="AT196" i="1"/>
  <c r="AU196" i="1"/>
  <c r="AR197" i="1"/>
  <c r="AS197" i="1"/>
  <c r="AT197" i="1"/>
  <c r="AU197" i="1"/>
  <c r="AR198" i="1"/>
  <c r="AS198" i="1"/>
  <c r="AT198" i="1"/>
  <c r="AU198" i="1"/>
  <c r="AR199" i="1"/>
  <c r="AS199" i="1"/>
  <c r="AT199" i="1"/>
  <c r="AU199" i="1"/>
  <c r="AR200" i="1"/>
  <c r="AS200" i="1"/>
  <c r="AT200" i="1"/>
  <c r="AU200" i="1"/>
  <c r="AR201" i="1"/>
  <c r="AS201" i="1"/>
  <c r="AT201" i="1"/>
  <c r="AU201" i="1"/>
  <c r="AR202" i="1"/>
  <c r="AS202" i="1"/>
  <c r="AT202" i="1"/>
  <c r="AU202" i="1"/>
  <c r="AR203" i="1"/>
  <c r="AS203" i="1"/>
  <c r="AT203" i="1"/>
  <c r="AU203" i="1"/>
  <c r="AR204" i="1"/>
  <c r="AS204" i="1"/>
  <c r="AT204" i="1"/>
  <c r="AU204" i="1"/>
  <c r="AR205" i="1"/>
  <c r="AS205" i="1"/>
  <c r="AT205" i="1"/>
  <c r="AU205" i="1"/>
  <c r="AR206" i="1"/>
  <c r="AS206" i="1"/>
  <c r="AT206" i="1"/>
  <c r="AU206" i="1"/>
  <c r="AR207" i="1"/>
  <c r="AS207" i="1"/>
  <c r="AT207" i="1"/>
  <c r="AU207" i="1"/>
  <c r="AR208" i="1"/>
  <c r="AS208" i="1"/>
  <c r="AT208" i="1"/>
  <c r="AU208" i="1"/>
  <c r="AR209" i="1"/>
  <c r="AS209" i="1"/>
  <c r="AT209" i="1"/>
  <c r="AU209" i="1"/>
  <c r="AR210" i="1"/>
  <c r="AS210" i="1"/>
  <c r="AT210" i="1"/>
  <c r="AU210" i="1"/>
  <c r="AR211" i="1"/>
  <c r="AS211" i="1"/>
  <c r="AT211" i="1"/>
  <c r="AU211" i="1"/>
  <c r="AR212" i="1"/>
  <c r="AS212" i="1"/>
  <c r="AT212" i="1"/>
  <c r="AU212" i="1"/>
  <c r="AR213" i="1"/>
  <c r="AS213" i="1"/>
  <c r="AT213" i="1"/>
  <c r="AU213" i="1"/>
  <c r="AR214" i="1"/>
  <c r="AS214" i="1"/>
  <c r="AT214" i="1"/>
  <c r="AU214" i="1"/>
  <c r="AR215" i="1"/>
  <c r="AS215" i="1"/>
  <c r="AT215" i="1"/>
  <c r="AU215" i="1"/>
  <c r="AR216" i="1"/>
  <c r="AS216" i="1"/>
  <c r="AT216" i="1"/>
  <c r="AU216" i="1"/>
  <c r="AR217" i="1"/>
  <c r="AS217" i="1"/>
  <c r="AT217" i="1"/>
  <c r="AU217" i="1"/>
  <c r="AR218" i="1"/>
  <c r="AS218" i="1"/>
  <c r="AT218" i="1"/>
  <c r="AU218" i="1"/>
  <c r="AR219" i="1"/>
  <c r="AS219" i="1"/>
  <c r="AT219" i="1"/>
  <c r="AU219" i="1"/>
  <c r="AR220" i="1"/>
  <c r="AS220" i="1"/>
  <c r="AT220" i="1"/>
  <c r="AU220" i="1"/>
  <c r="AR221" i="1"/>
  <c r="AS221" i="1"/>
  <c r="AT221" i="1"/>
  <c r="AU221" i="1"/>
  <c r="AR222" i="1"/>
  <c r="AS222" i="1"/>
  <c r="AT222" i="1"/>
  <c r="AU222" i="1"/>
  <c r="AR223" i="1"/>
  <c r="AS223" i="1"/>
  <c r="AT223" i="1"/>
  <c r="AU223" i="1"/>
  <c r="AR224" i="1"/>
  <c r="AS224" i="1"/>
  <c r="AT224" i="1"/>
  <c r="AU224" i="1"/>
  <c r="AR225" i="1"/>
  <c r="AS225" i="1"/>
  <c r="AT225" i="1"/>
  <c r="AU225" i="1"/>
  <c r="AR226" i="1"/>
  <c r="AS226" i="1"/>
  <c r="AT226" i="1"/>
  <c r="AU226" i="1"/>
  <c r="AR227" i="1"/>
  <c r="AS227" i="1"/>
  <c r="AT227" i="1"/>
  <c r="AU227" i="1"/>
  <c r="AR228" i="1"/>
  <c r="AS228" i="1"/>
  <c r="AT228" i="1"/>
  <c r="AU228" i="1"/>
  <c r="AR229" i="1"/>
  <c r="AS229" i="1"/>
  <c r="AT229" i="1"/>
  <c r="AU229" i="1"/>
  <c r="AR230" i="1"/>
  <c r="AS230" i="1"/>
  <c r="AT230" i="1"/>
  <c r="AU230" i="1"/>
  <c r="AR231" i="1"/>
  <c r="AS231" i="1"/>
  <c r="AT231" i="1"/>
  <c r="AU231" i="1"/>
  <c r="AR232" i="1"/>
  <c r="AS232" i="1"/>
  <c r="AT232" i="1"/>
  <c r="AU232" i="1"/>
  <c r="AR233" i="1"/>
  <c r="AS233" i="1"/>
  <c r="AT233" i="1"/>
  <c r="AU233" i="1"/>
  <c r="AR234" i="1"/>
  <c r="AS234" i="1"/>
  <c r="AT234" i="1"/>
  <c r="AU234" i="1"/>
  <c r="AR235" i="1"/>
  <c r="AS235" i="1"/>
  <c r="AT235" i="1"/>
  <c r="AU235" i="1"/>
  <c r="AR236" i="1"/>
  <c r="AS236" i="1"/>
  <c r="AT236" i="1"/>
  <c r="AU236" i="1"/>
  <c r="AR237" i="1"/>
  <c r="AS237" i="1"/>
  <c r="AT237" i="1"/>
  <c r="AU237" i="1"/>
  <c r="AR238" i="1"/>
  <c r="AS238" i="1"/>
  <c r="AT238" i="1"/>
  <c r="AU238" i="1"/>
  <c r="AR239" i="1"/>
  <c r="AS239" i="1"/>
  <c r="AT239" i="1"/>
  <c r="AU239" i="1"/>
  <c r="AR240" i="1"/>
  <c r="AS240" i="1"/>
  <c r="AT240" i="1"/>
  <c r="AU240" i="1"/>
  <c r="AR241" i="1"/>
  <c r="AS241" i="1"/>
  <c r="AT241" i="1"/>
  <c r="AU241" i="1"/>
  <c r="AR242" i="1"/>
  <c r="AS242" i="1"/>
  <c r="AT242" i="1"/>
  <c r="AU242" i="1"/>
  <c r="AR243" i="1"/>
  <c r="AS243" i="1"/>
  <c r="AT243" i="1"/>
  <c r="AU243" i="1"/>
  <c r="AR244" i="1"/>
  <c r="AS244" i="1"/>
  <c r="AT244" i="1"/>
  <c r="AU244" i="1"/>
  <c r="AR245" i="1"/>
  <c r="AS245" i="1"/>
  <c r="AT245" i="1"/>
  <c r="AU245" i="1"/>
  <c r="AR246" i="1"/>
  <c r="AS246" i="1"/>
  <c r="AT246" i="1"/>
  <c r="AU246" i="1"/>
  <c r="AR247" i="1"/>
  <c r="AS247" i="1"/>
  <c r="AT247" i="1"/>
  <c r="AU247" i="1"/>
  <c r="AR248" i="1"/>
  <c r="AS248" i="1"/>
  <c r="AT248" i="1"/>
  <c r="AU248" i="1"/>
  <c r="AR249" i="1"/>
  <c r="AS249" i="1"/>
  <c r="AT249" i="1"/>
  <c r="AU249" i="1"/>
  <c r="AR250" i="1"/>
  <c r="AS250" i="1"/>
  <c r="AT250" i="1"/>
  <c r="AU250" i="1"/>
  <c r="AR251" i="1"/>
  <c r="AS251" i="1"/>
  <c r="AT251" i="1"/>
  <c r="AU251" i="1"/>
  <c r="AR252" i="1"/>
  <c r="AS252" i="1"/>
  <c r="AT252" i="1"/>
  <c r="AU252" i="1"/>
  <c r="AR253" i="1"/>
  <c r="AS253" i="1"/>
  <c r="AT253" i="1"/>
  <c r="AU253" i="1"/>
  <c r="AR254" i="1"/>
  <c r="AS254" i="1"/>
  <c r="AT254" i="1"/>
  <c r="AU254" i="1"/>
  <c r="AR255" i="1"/>
  <c r="AS255" i="1"/>
  <c r="AT255" i="1"/>
  <c r="AU255" i="1"/>
  <c r="AR256" i="1"/>
  <c r="AS256" i="1"/>
  <c r="AT256" i="1"/>
  <c r="AU256" i="1"/>
  <c r="AR257" i="1"/>
  <c r="AS257" i="1"/>
  <c r="AT257" i="1"/>
  <c r="AU257" i="1"/>
  <c r="AR258" i="1"/>
  <c r="AS258" i="1"/>
  <c r="AT258" i="1"/>
  <c r="AU258" i="1"/>
  <c r="AR259" i="1"/>
  <c r="AS259" i="1"/>
  <c r="AT259" i="1"/>
  <c r="AU259" i="1"/>
  <c r="AR260" i="1"/>
  <c r="AS260" i="1"/>
  <c r="AT260" i="1"/>
  <c r="AU260" i="1"/>
  <c r="AR261" i="1"/>
  <c r="AS261" i="1"/>
  <c r="AT261" i="1"/>
  <c r="AU261" i="1"/>
  <c r="AR262" i="1"/>
  <c r="AS262" i="1"/>
  <c r="AT262" i="1"/>
  <c r="AU262" i="1"/>
  <c r="AR263" i="1"/>
  <c r="AS263" i="1"/>
  <c r="AT263" i="1"/>
  <c r="AU263" i="1"/>
  <c r="AR264" i="1"/>
  <c r="AS264" i="1"/>
  <c r="AT264" i="1"/>
  <c r="AU264" i="1"/>
  <c r="AR265" i="1"/>
  <c r="AS265" i="1"/>
  <c r="AT265" i="1"/>
  <c r="AU265" i="1"/>
  <c r="AR266" i="1"/>
  <c r="AS266" i="1"/>
  <c r="AT266" i="1"/>
  <c r="AU266" i="1"/>
  <c r="AR267" i="1"/>
  <c r="AS267" i="1"/>
  <c r="AT267" i="1"/>
  <c r="AU267" i="1"/>
  <c r="AR268" i="1"/>
  <c r="AS268" i="1"/>
  <c r="AT268" i="1"/>
  <c r="AU268" i="1"/>
  <c r="AR269" i="1"/>
  <c r="AS269" i="1"/>
  <c r="AT269" i="1"/>
  <c r="AU269" i="1"/>
  <c r="AR270" i="1"/>
  <c r="AS270" i="1"/>
  <c r="AT270" i="1"/>
  <c r="AU270" i="1"/>
  <c r="AR271" i="1"/>
  <c r="AS271" i="1"/>
  <c r="AT271" i="1"/>
  <c r="AU271" i="1"/>
  <c r="AR272" i="1"/>
  <c r="AS272" i="1"/>
  <c r="AT272" i="1"/>
  <c r="AU272" i="1"/>
  <c r="AR273" i="1"/>
  <c r="AS273" i="1"/>
  <c r="AT273" i="1"/>
  <c r="AU273" i="1"/>
  <c r="AR274" i="1"/>
  <c r="AS274" i="1"/>
  <c r="AT274" i="1"/>
  <c r="AU274" i="1"/>
  <c r="AR275" i="1"/>
  <c r="AS275" i="1"/>
  <c r="AT275" i="1"/>
  <c r="AU275" i="1"/>
  <c r="AR276" i="1"/>
  <c r="AS276" i="1"/>
  <c r="AT276" i="1"/>
  <c r="AU276" i="1"/>
  <c r="AR277" i="1"/>
  <c r="AS277" i="1"/>
  <c r="AT277" i="1"/>
  <c r="AU277" i="1"/>
  <c r="AR278" i="1"/>
  <c r="AS278" i="1"/>
  <c r="AT278" i="1"/>
  <c r="AU278" i="1"/>
  <c r="AR279" i="1"/>
  <c r="AS279" i="1"/>
  <c r="AT279" i="1"/>
  <c r="AU279" i="1"/>
  <c r="AR280" i="1"/>
  <c r="AS280" i="1"/>
  <c r="AT280" i="1"/>
  <c r="AU280" i="1"/>
  <c r="AR281" i="1"/>
  <c r="AS281" i="1"/>
  <c r="AT281" i="1"/>
  <c r="AU281" i="1"/>
  <c r="AR282" i="1"/>
  <c r="AS282" i="1"/>
  <c r="AT282" i="1"/>
  <c r="AU282" i="1"/>
  <c r="AU3" i="1"/>
  <c r="AT3" i="1"/>
  <c r="AS3" i="1"/>
  <c r="AR3" i="1"/>
  <c r="AV3" i="1" l="1"/>
  <c r="AV63" i="1"/>
  <c r="AV55" i="1"/>
  <c r="AV39" i="1"/>
  <c r="AV47" i="1"/>
  <c r="AW47" i="1" s="1"/>
  <c r="AV31" i="1"/>
  <c r="AV15" i="1"/>
  <c r="AW15" i="1" s="1"/>
  <c r="AV248" i="1"/>
  <c r="AW248" i="1" s="1"/>
  <c r="AV246" i="1"/>
  <c r="AW246" i="1" s="1"/>
  <c r="AV244" i="1"/>
  <c r="AW244" i="1" s="1"/>
  <c r="AV242" i="1"/>
  <c r="AW242" i="1" s="1"/>
  <c r="AV240" i="1"/>
  <c r="AW240" i="1" s="1"/>
  <c r="AV238" i="1"/>
  <c r="AW238" i="1" s="1"/>
  <c r="AV236" i="1"/>
  <c r="AW236" i="1" s="1"/>
  <c r="AV234" i="1"/>
  <c r="AW234" i="1" s="1"/>
  <c r="AV232" i="1"/>
  <c r="AW232" i="1" s="1"/>
  <c r="AV230" i="1"/>
  <c r="AW230" i="1" s="1"/>
  <c r="AV228" i="1"/>
  <c r="AW228" i="1" s="1"/>
  <c r="AV226" i="1"/>
  <c r="AW226" i="1" s="1"/>
  <c r="AV224" i="1"/>
  <c r="AW224" i="1" s="1"/>
  <c r="AV222" i="1"/>
  <c r="AW222" i="1" s="1"/>
  <c r="AV220" i="1"/>
  <c r="AW220" i="1" s="1"/>
  <c r="AV218" i="1"/>
  <c r="AW218" i="1" s="1"/>
  <c r="AV216" i="1"/>
  <c r="AW216" i="1" s="1"/>
  <c r="AV214" i="1"/>
  <c r="AW214" i="1" s="1"/>
  <c r="AV212" i="1"/>
  <c r="AW212" i="1" s="1"/>
  <c r="AV210" i="1"/>
  <c r="AW210" i="1" s="1"/>
  <c r="AV208" i="1"/>
  <c r="AW208" i="1" s="1"/>
  <c r="AV206" i="1"/>
  <c r="AW206" i="1" s="1"/>
  <c r="AV204" i="1"/>
  <c r="AW204" i="1" s="1"/>
  <c r="AV202" i="1"/>
  <c r="AW202" i="1" s="1"/>
  <c r="AV200" i="1"/>
  <c r="AW200" i="1" s="1"/>
  <c r="AV198" i="1"/>
  <c r="AW198" i="1" s="1"/>
  <c r="AV196" i="1"/>
  <c r="AW196" i="1" s="1"/>
  <c r="AV194" i="1"/>
  <c r="AW194" i="1" s="1"/>
  <c r="AV192" i="1"/>
  <c r="AW192" i="1" s="1"/>
  <c r="AV190" i="1"/>
  <c r="AW190" i="1" s="1"/>
  <c r="AV188" i="1"/>
  <c r="AW188" i="1" s="1"/>
  <c r="AV186" i="1"/>
  <c r="AW186" i="1" s="1"/>
  <c r="AV184" i="1"/>
  <c r="AW184" i="1" s="1"/>
  <c r="AV182" i="1"/>
  <c r="AW182" i="1" s="1"/>
  <c r="AV180" i="1"/>
  <c r="AW180" i="1" s="1"/>
  <c r="AV178" i="1"/>
  <c r="AW178" i="1" s="1"/>
  <c r="AV176" i="1"/>
  <c r="AW176" i="1" s="1"/>
  <c r="AV174" i="1"/>
  <c r="AW174" i="1" s="1"/>
  <c r="AV172" i="1"/>
  <c r="AW172" i="1" s="1"/>
  <c r="AV170" i="1"/>
  <c r="AW170" i="1" s="1"/>
  <c r="AV168" i="1"/>
  <c r="AW168" i="1" s="1"/>
  <c r="AV166" i="1"/>
  <c r="AW166" i="1" s="1"/>
  <c r="AV164" i="1"/>
  <c r="AW164" i="1" s="1"/>
  <c r="AV162" i="1"/>
  <c r="AW162" i="1" s="1"/>
  <c r="AV160" i="1"/>
  <c r="AW160" i="1" s="1"/>
  <c r="AV158" i="1"/>
  <c r="AW158" i="1" s="1"/>
  <c r="AV156" i="1"/>
  <c r="AW156" i="1" s="1"/>
  <c r="AV154" i="1"/>
  <c r="AW154" i="1" s="1"/>
  <c r="AV152" i="1"/>
  <c r="AW152" i="1" s="1"/>
  <c r="AV150" i="1"/>
  <c r="AW150" i="1" s="1"/>
  <c r="AV148" i="1"/>
  <c r="AW148" i="1" s="1"/>
  <c r="AV146" i="1"/>
  <c r="AW146" i="1" s="1"/>
  <c r="AV144" i="1"/>
  <c r="AW144" i="1" s="1"/>
  <c r="AV142" i="1"/>
  <c r="AW142" i="1" s="1"/>
  <c r="AV140" i="1"/>
  <c r="AW140" i="1" s="1"/>
  <c r="AV138" i="1"/>
  <c r="AW138" i="1" s="1"/>
  <c r="AV136" i="1"/>
  <c r="AW136" i="1" s="1"/>
  <c r="AV134" i="1"/>
  <c r="AW134" i="1" s="1"/>
  <c r="AV132" i="1"/>
  <c r="AW132" i="1" s="1"/>
  <c r="AV130" i="1"/>
  <c r="AW130" i="1" s="1"/>
  <c r="AV128" i="1"/>
  <c r="AW128" i="1" s="1"/>
  <c r="AV126" i="1"/>
  <c r="AW126" i="1" s="1"/>
  <c r="AV124" i="1"/>
  <c r="AW124" i="1" s="1"/>
  <c r="AV122" i="1"/>
  <c r="AW122" i="1" s="1"/>
  <c r="AV119" i="1"/>
  <c r="AW119" i="1" s="1"/>
  <c r="AV115" i="1"/>
  <c r="AV111" i="1"/>
  <c r="AV107" i="1"/>
  <c r="AW107" i="1" s="1"/>
  <c r="AV103" i="1"/>
  <c r="AW103" i="1" s="1"/>
  <c r="AV99" i="1"/>
  <c r="AW99" i="1" s="1"/>
  <c r="AV95" i="1"/>
  <c r="AW95" i="1" s="1"/>
  <c r="AV91" i="1"/>
  <c r="AW91" i="1" s="1"/>
  <c r="AV87" i="1"/>
  <c r="AV83" i="1"/>
  <c r="AV79" i="1"/>
  <c r="AW79" i="1" s="1"/>
  <c r="AV71" i="1"/>
  <c r="AW71" i="1" s="1"/>
  <c r="AV51" i="1"/>
  <c r="AW51" i="1" s="1"/>
  <c r="AV43" i="1"/>
  <c r="AW43" i="1" s="1"/>
  <c r="AV35" i="1"/>
  <c r="AW35" i="1" s="1"/>
  <c r="AV27" i="1"/>
  <c r="AV19" i="1"/>
  <c r="AW19" i="1" s="1"/>
  <c r="AV11" i="1"/>
  <c r="AW11" i="1" s="1"/>
  <c r="AW63" i="1"/>
  <c r="AW55" i="1"/>
  <c r="AW39" i="1"/>
  <c r="AV23" i="1"/>
  <c r="AW23" i="1" s="1"/>
  <c r="AV7" i="1"/>
  <c r="AW7" i="1" s="1"/>
  <c r="AW115" i="1"/>
  <c r="AW87" i="1"/>
  <c r="AW3" i="1"/>
  <c r="F37" i="5"/>
  <c r="AV282" i="1"/>
  <c r="AW282" i="1" s="1"/>
  <c r="AV281" i="1"/>
  <c r="AW281" i="1" s="1"/>
  <c r="AV280" i="1"/>
  <c r="AW280" i="1" s="1"/>
  <c r="AV279" i="1"/>
  <c r="AV278" i="1"/>
  <c r="AW278" i="1" s="1"/>
  <c r="AV277" i="1"/>
  <c r="AW277" i="1" s="1"/>
  <c r="AV276" i="1"/>
  <c r="AW276" i="1" s="1"/>
  <c r="AV275" i="1"/>
  <c r="AW275" i="1" s="1"/>
  <c r="AV274" i="1"/>
  <c r="AW274" i="1" s="1"/>
  <c r="AV273" i="1"/>
  <c r="AW273" i="1" s="1"/>
  <c r="AV272" i="1"/>
  <c r="AW272" i="1" s="1"/>
  <c r="AV271" i="1"/>
  <c r="AW271" i="1" s="1"/>
  <c r="AV270" i="1"/>
  <c r="AW270" i="1" s="1"/>
  <c r="AV269" i="1"/>
  <c r="AW269" i="1" s="1"/>
  <c r="AV268" i="1"/>
  <c r="AW268" i="1" s="1"/>
  <c r="AV267" i="1"/>
  <c r="AW267" i="1" s="1"/>
  <c r="AV266" i="1"/>
  <c r="AW266" i="1" s="1"/>
  <c r="AV265" i="1"/>
  <c r="AW265" i="1" s="1"/>
  <c r="AV264" i="1"/>
  <c r="AW264" i="1" s="1"/>
  <c r="AV263" i="1"/>
  <c r="AW263" i="1" s="1"/>
  <c r="AV262" i="1"/>
  <c r="AW262" i="1" s="1"/>
  <c r="AV261" i="1"/>
  <c r="AW261" i="1" s="1"/>
  <c r="AV260" i="1"/>
  <c r="AW260" i="1" s="1"/>
  <c r="AV259" i="1"/>
  <c r="AW259" i="1" s="1"/>
  <c r="AV258" i="1"/>
  <c r="AW258" i="1" s="1"/>
  <c r="AV257" i="1"/>
  <c r="AW257" i="1" s="1"/>
  <c r="AV256" i="1"/>
  <c r="AW256" i="1" s="1"/>
  <c r="AV255" i="1"/>
  <c r="AV254" i="1"/>
  <c r="AW254" i="1" s="1"/>
  <c r="AV253" i="1"/>
  <c r="AW253" i="1" s="1"/>
  <c r="AV252" i="1"/>
  <c r="AW252" i="1" s="1"/>
  <c r="AV251" i="1"/>
  <c r="AV250" i="1"/>
  <c r="AW250" i="1" s="1"/>
  <c r="AV249" i="1"/>
  <c r="AW249" i="1" s="1"/>
  <c r="AV247" i="1"/>
  <c r="AW247" i="1" s="1"/>
  <c r="AV245" i="1"/>
  <c r="AW245" i="1" s="1"/>
  <c r="AV243" i="1"/>
  <c r="AW243" i="1" s="1"/>
  <c r="AV241" i="1"/>
  <c r="AW241" i="1" s="1"/>
  <c r="AV239" i="1"/>
  <c r="AW239" i="1" s="1"/>
  <c r="AV237" i="1"/>
  <c r="AW237" i="1" s="1"/>
  <c r="AV235" i="1"/>
  <c r="AW235" i="1" s="1"/>
  <c r="AV233" i="1"/>
  <c r="AW233" i="1" s="1"/>
  <c r="AV231" i="1"/>
  <c r="AW231" i="1" s="1"/>
  <c r="AV229" i="1"/>
  <c r="AW229" i="1" s="1"/>
  <c r="AV227" i="1"/>
  <c r="AV225" i="1"/>
  <c r="AW225" i="1" s="1"/>
  <c r="AV223" i="1"/>
  <c r="AV221" i="1"/>
  <c r="AW221" i="1" s="1"/>
  <c r="AV219" i="1"/>
  <c r="AW219" i="1" s="1"/>
  <c r="AV217" i="1"/>
  <c r="AW217" i="1" s="1"/>
  <c r="AV215" i="1"/>
  <c r="AW215" i="1" s="1"/>
  <c r="AV213" i="1"/>
  <c r="AW213" i="1" s="1"/>
  <c r="AV211" i="1"/>
  <c r="AW211" i="1" s="1"/>
  <c r="AV209" i="1"/>
  <c r="AW209" i="1" s="1"/>
  <c r="AV207" i="1"/>
  <c r="AW207" i="1" s="1"/>
  <c r="AV205" i="1"/>
  <c r="AW205" i="1" s="1"/>
  <c r="AV203" i="1"/>
  <c r="AW203" i="1" s="1"/>
  <c r="AV201" i="1"/>
  <c r="AW201" i="1" s="1"/>
  <c r="AV199" i="1"/>
  <c r="AV197" i="1"/>
  <c r="AW197" i="1" s="1"/>
  <c r="AV195" i="1"/>
  <c r="AV193" i="1"/>
  <c r="AW193" i="1" s="1"/>
  <c r="AV191" i="1"/>
  <c r="AW191" i="1" s="1"/>
  <c r="AV189" i="1"/>
  <c r="AW189" i="1" s="1"/>
  <c r="AV187" i="1"/>
  <c r="AW187" i="1" s="1"/>
  <c r="AV185" i="1"/>
  <c r="AW185" i="1" s="1"/>
  <c r="AV183" i="1"/>
  <c r="AW183" i="1" s="1"/>
  <c r="AV181" i="1"/>
  <c r="AW181" i="1" s="1"/>
  <c r="AV179" i="1"/>
  <c r="AW179" i="1" s="1"/>
  <c r="AV177" i="1"/>
  <c r="AW177" i="1" s="1"/>
  <c r="AV175" i="1"/>
  <c r="AW175" i="1" s="1"/>
  <c r="AV173" i="1"/>
  <c r="AW173" i="1" s="1"/>
  <c r="AV171" i="1"/>
  <c r="AV169" i="1"/>
  <c r="AW169" i="1" s="1"/>
  <c r="AV167" i="1"/>
  <c r="AV165" i="1"/>
  <c r="AW165" i="1" s="1"/>
  <c r="AV163" i="1"/>
  <c r="AW163" i="1" s="1"/>
  <c r="AV161" i="1"/>
  <c r="AW161" i="1" s="1"/>
  <c r="AV159" i="1"/>
  <c r="AW159" i="1" s="1"/>
  <c r="AV157" i="1"/>
  <c r="AW157" i="1" s="1"/>
  <c r="AV155" i="1"/>
  <c r="AW155" i="1" s="1"/>
  <c r="AV153" i="1"/>
  <c r="AW153" i="1" s="1"/>
  <c r="AV151" i="1"/>
  <c r="AW151" i="1" s="1"/>
  <c r="AV149" i="1"/>
  <c r="AW149" i="1" s="1"/>
  <c r="AV147" i="1"/>
  <c r="AW147" i="1" s="1"/>
  <c r="AV145" i="1"/>
  <c r="AW145" i="1" s="1"/>
  <c r="AV143" i="1"/>
  <c r="AV141" i="1"/>
  <c r="AW141" i="1" s="1"/>
  <c r="AV139" i="1"/>
  <c r="AV137" i="1"/>
  <c r="AW137" i="1" s="1"/>
  <c r="AV135" i="1"/>
  <c r="AW135" i="1" s="1"/>
  <c r="AV133" i="1"/>
  <c r="AW133" i="1" s="1"/>
  <c r="AV131" i="1"/>
  <c r="AW131" i="1" s="1"/>
  <c r="AV129" i="1"/>
  <c r="AW129" i="1" s="1"/>
  <c r="AV127" i="1"/>
  <c r="AW127" i="1" s="1"/>
  <c r="AV125" i="1"/>
  <c r="AW125" i="1" s="1"/>
  <c r="AV123" i="1"/>
  <c r="AW123" i="1" s="1"/>
  <c r="AV121" i="1"/>
  <c r="AW121" i="1" s="1"/>
  <c r="AV120" i="1"/>
  <c r="AW120" i="1" s="1"/>
  <c r="AV118" i="1"/>
  <c r="AW118" i="1" s="1"/>
  <c r="AV117" i="1"/>
  <c r="AW117" i="1" s="1"/>
  <c r="AV116" i="1"/>
  <c r="AW116" i="1" s="1"/>
  <c r="AV114" i="1"/>
  <c r="AW114" i="1" s="1"/>
  <c r="AV113" i="1"/>
  <c r="AW113" i="1" s="1"/>
  <c r="AV112" i="1"/>
  <c r="AW112" i="1" s="1"/>
  <c r="AV110" i="1"/>
  <c r="AW110" i="1" s="1"/>
  <c r="AV109" i="1"/>
  <c r="AW109" i="1" s="1"/>
  <c r="AV108" i="1"/>
  <c r="AW108" i="1" s="1"/>
  <c r="AV106" i="1"/>
  <c r="AW106" i="1" s="1"/>
  <c r="AV105" i="1"/>
  <c r="AW105" i="1" s="1"/>
  <c r="AV104" i="1"/>
  <c r="AW104" i="1" s="1"/>
  <c r="AV102" i="1"/>
  <c r="AW102" i="1" s="1"/>
  <c r="AV101" i="1"/>
  <c r="AW101" i="1" s="1"/>
  <c r="AV100" i="1"/>
  <c r="AW100" i="1" s="1"/>
  <c r="AV98" i="1"/>
  <c r="AW98" i="1" s="1"/>
  <c r="AV97" i="1"/>
  <c r="AW97" i="1" s="1"/>
  <c r="AV96" i="1"/>
  <c r="AW96" i="1" s="1"/>
  <c r="AV94" i="1"/>
  <c r="AW94" i="1" s="1"/>
  <c r="AV93" i="1"/>
  <c r="AW93" i="1" s="1"/>
  <c r="AV92" i="1"/>
  <c r="AW92" i="1" s="1"/>
  <c r="AV90" i="1"/>
  <c r="AW90" i="1" s="1"/>
  <c r="AV89" i="1"/>
  <c r="AW89" i="1" s="1"/>
  <c r="AV88" i="1"/>
  <c r="AW88" i="1" s="1"/>
  <c r="AV86" i="1"/>
  <c r="AW86" i="1" s="1"/>
  <c r="AV85" i="1"/>
  <c r="AW85" i="1" s="1"/>
  <c r="AV84" i="1"/>
  <c r="AW84" i="1" s="1"/>
  <c r="AV82" i="1"/>
  <c r="AW82" i="1" s="1"/>
  <c r="AV81" i="1"/>
  <c r="AW81" i="1" s="1"/>
  <c r="AV80" i="1"/>
  <c r="AW80" i="1" s="1"/>
  <c r="AV78" i="1"/>
  <c r="AW78" i="1" s="1"/>
  <c r="AV77" i="1"/>
  <c r="AW77" i="1" s="1"/>
  <c r="AV76" i="1"/>
  <c r="AW76" i="1" s="1"/>
  <c r="AV75" i="1"/>
  <c r="AW75" i="1" s="1"/>
  <c r="AV74" i="1"/>
  <c r="AW74" i="1" s="1"/>
  <c r="AV73" i="1"/>
  <c r="AW73" i="1" s="1"/>
  <c r="AV72" i="1"/>
  <c r="AW72" i="1" s="1"/>
  <c r="AV70" i="1"/>
  <c r="AW70" i="1" s="1"/>
  <c r="AV67" i="1"/>
  <c r="AW67" i="1" s="1"/>
  <c r="AV59" i="1"/>
  <c r="AW31" i="1"/>
  <c r="AV69" i="1"/>
  <c r="AW69" i="1" s="1"/>
  <c r="AV68" i="1"/>
  <c r="AW68" i="1" s="1"/>
  <c r="AV66" i="1"/>
  <c r="AW66" i="1" s="1"/>
  <c r="AV65" i="1"/>
  <c r="AW65" i="1" s="1"/>
  <c r="AV64" i="1"/>
  <c r="AW64" i="1" s="1"/>
  <c r="AV62" i="1"/>
  <c r="AW62" i="1" s="1"/>
  <c r="AV61" i="1"/>
  <c r="AW61" i="1" s="1"/>
  <c r="AV60" i="1"/>
  <c r="AW60" i="1" s="1"/>
  <c r="AV58" i="1"/>
  <c r="AW58" i="1" s="1"/>
  <c r="AV57" i="1"/>
  <c r="AW57" i="1" s="1"/>
  <c r="AV56" i="1"/>
  <c r="AW56" i="1" s="1"/>
  <c r="AV54" i="1"/>
  <c r="AW54" i="1" s="1"/>
  <c r="AV53" i="1"/>
  <c r="AW53" i="1" s="1"/>
  <c r="AV52" i="1"/>
  <c r="AW52" i="1" s="1"/>
  <c r="AV50" i="1"/>
  <c r="AW50" i="1" s="1"/>
  <c r="AV49" i="1"/>
  <c r="AW49" i="1" s="1"/>
  <c r="AV48" i="1"/>
  <c r="AW48" i="1" s="1"/>
  <c r="AV46" i="1"/>
  <c r="AW46" i="1" s="1"/>
  <c r="AV45" i="1"/>
  <c r="AW45" i="1" s="1"/>
  <c r="AV44" i="1"/>
  <c r="AW44" i="1" s="1"/>
  <c r="AV42" i="1"/>
  <c r="AW42" i="1" s="1"/>
  <c r="AV41" i="1"/>
  <c r="AW41" i="1" s="1"/>
  <c r="AV40" i="1"/>
  <c r="AW40" i="1" s="1"/>
  <c r="AV38" i="1"/>
  <c r="AW38" i="1" s="1"/>
  <c r="AV37" i="1"/>
  <c r="AW37" i="1" s="1"/>
  <c r="AV36" i="1"/>
  <c r="AW36" i="1" s="1"/>
  <c r="AV34" i="1"/>
  <c r="AW34" i="1" s="1"/>
  <c r="AV33" i="1"/>
  <c r="AW33" i="1" s="1"/>
  <c r="AV32" i="1"/>
  <c r="AW32" i="1" s="1"/>
  <c r="AV30" i="1"/>
  <c r="AW30" i="1" s="1"/>
  <c r="AV29" i="1"/>
  <c r="AW29" i="1" s="1"/>
  <c r="AV28" i="1"/>
  <c r="AW28" i="1" s="1"/>
  <c r="AV26" i="1"/>
  <c r="AW26" i="1" s="1"/>
  <c r="AV25" i="1"/>
  <c r="AW25" i="1" s="1"/>
  <c r="AV24" i="1"/>
  <c r="AW24" i="1" s="1"/>
  <c r="AV22" i="1"/>
  <c r="AW22" i="1" s="1"/>
  <c r="AV21" i="1"/>
  <c r="AW21" i="1" s="1"/>
  <c r="AV20" i="1"/>
  <c r="AW20" i="1" s="1"/>
  <c r="AV18" i="1"/>
  <c r="AW18" i="1" s="1"/>
  <c r="AV17" i="1"/>
  <c r="AW17" i="1" s="1"/>
  <c r="AV16" i="1"/>
  <c r="AW16" i="1" s="1"/>
  <c r="AV14" i="1"/>
  <c r="AW14" i="1" s="1"/>
  <c r="AV13" i="1"/>
  <c r="AW13" i="1" s="1"/>
  <c r="AV12" i="1"/>
  <c r="AW12" i="1" s="1"/>
  <c r="AV10" i="1"/>
  <c r="AW10" i="1" s="1"/>
  <c r="AV9" i="1"/>
  <c r="AW9" i="1" s="1"/>
  <c r="AV8" i="1"/>
  <c r="AW8" i="1" s="1"/>
  <c r="AV6" i="1"/>
  <c r="AW6" i="1" s="1"/>
  <c r="AV5" i="1"/>
  <c r="AW5" i="1" s="1"/>
  <c r="AV4" i="1"/>
  <c r="AW4" i="1" s="1"/>
  <c r="AW251" i="1" l="1"/>
  <c r="AW111" i="1"/>
  <c r="AW279" i="1"/>
  <c r="AW139" i="1"/>
  <c r="AW167" i="1"/>
  <c r="AW195" i="1"/>
  <c r="AW223" i="1"/>
  <c r="AW27" i="1"/>
  <c r="AW83" i="1"/>
  <c r="E41" i="5"/>
  <c r="AW59" i="1"/>
  <c r="AW143" i="1"/>
  <c r="I41" i="5"/>
  <c r="AW171" i="1"/>
  <c r="AW199" i="1"/>
  <c r="K41" i="5"/>
  <c r="AW227" i="1"/>
  <c r="AW255" i="1"/>
  <c r="C33" i="5"/>
  <c r="F33" i="5"/>
  <c r="G41" i="5"/>
  <c r="I83" i="2"/>
  <c r="J83" i="2" s="1"/>
  <c r="B83" i="2"/>
  <c r="C83" i="2" s="1"/>
  <c r="L41" i="5" l="1"/>
  <c r="J41" i="5"/>
  <c r="H41" i="5"/>
  <c r="C41" i="5"/>
  <c r="F41" i="5"/>
  <c r="D41" i="5"/>
  <c r="BA66" i="1"/>
  <c r="BB66" i="1"/>
  <c r="BC66" i="1"/>
  <c r="BD66" i="1"/>
  <c r="BJ66" i="1" s="1"/>
  <c r="BA67" i="1"/>
  <c r="BB67" i="1"/>
  <c r="BC67" i="1"/>
  <c r="BD67" i="1"/>
  <c r="BJ67" i="1" s="1"/>
  <c r="BA68" i="1"/>
  <c r="BB68" i="1"/>
  <c r="BC68" i="1"/>
  <c r="BD68" i="1"/>
  <c r="BJ68" i="1" s="1"/>
  <c r="BA69" i="1"/>
  <c r="BB69" i="1"/>
  <c r="BC69" i="1"/>
  <c r="BD69" i="1"/>
  <c r="BJ69" i="1" s="1"/>
  <c r="BA70" i="1"/>
  <c r="BB70" i="1"/>
  <c r="BC70" i="1"/>
  <c r="BD70" i="1"/>
  <c r="BJ70" i="1" s="1"/>
  <c r="BA71" i="1"/>
  <c r="BB71" i="1"/>
  <c r="BC71" i="1"/>
  <c r="BD71" i="1"/>
  <c r="BJ71" i="1" s="1"/>
  <c r="BA72" i="1"/>
  <c r="BB72" i="1"/>
  <c r="BC72" i="1"/>
  <c r="BD72" i="1"/>
  <c r="BJ72" i="1" s="1"/>
  <c r="BA73" i="1"/>
  <c r="BB73" i="1"/>
  <c r="BC73" i="1"/>
  <c r="BD73" i="1"/>
  <c r="BJ73" i="1" s="1"/>
  <c r="BA74" i="1"/>
  <c r="BB74" i="1"/>
  <c r="BC74" i="1"/>
  <c r="BD74" i="1"/>
  <c r="BJ74" i="1" s="1"/>
  <c r="BA75" i="1"/>
  <c r="BB75" i="1"/>
  <c r="BC75" i="1"/>
  <c r="BD75" i="1"/>
  <c r="BJ75" i="1" s="1"/>
  <c r="BA76" i="1"/>
  <c r="BB76" i="1"/>
  <c r="BC76" i="1"/>
  <c r="BD76" i="1"/>
  <c r="BJ76" i="1" s="1"/>
  <c r="BA77" i="1"/>
  <c r="BB77" i="1"/>
  <c r="BC77" i="1"/>
  <c r="BD77" i="1"/>
  <c r="BJ77" i="1" s="1"/>
  <c r="BA78" i="1"/>
  <c r="BB78" i="1"/>
  <c r="BC78" i="1"/>
  <c r="BD78" i="1"/>
  <c r="BJ78" i="1" s="1"/>
  <c r="BA79" i="1"/>
  <c r="BB79" i="1"/>
  <c r="BC79" i="1"/>
  <c r="BD79" i="1"/>
  <c r="BJ79" i="1" s="1"/>
  <c r="BA80" i="1"/>
  <c r="BB80" i="1"/>
  <c r="BC80" i="1"/>
  <c r="BD80" i="1"/>
  <c r="BJ80" i="1" s="1"/>
  <c r="BA81" i="1"/>
  <c r="BB81" i="1"/>
  <c r="BC81" i="1"/>
  <c r="BD81" i="1"/>
  <c r="BJ81" i="1" s="1"/>
  <c r="BA82" i="1"/>
  <c r="BB82" i="1"/>
  <c r="BC82" i="1"/>
  <c r="BD82" i="1"/>
  <c r="BJ82" i="1" s="1"/>
  <c r="BA83" i="1"/>
  <c r="BB83" i="1"/>
  <c r="BC83" i="1"/>
  <c r="BD83" i="1"/>
  <c r="BJ83" i="1" s="1"/>
  <c r="BA84" i="1"/>
  <c r="BB84" i="1"/>
  <c r="BC84" i="1"/>
  <c r="BD84" i="1"/>
  <c r="BJ84" i="1" s="1"/>
  <c r="BA85" i="1"/>
  <c r="BB85" i="1"/>
  <c r="BC85" i="1"/>
  <c r="BD85" i="1"/>
  <c r="BJ85" i="1" s="1"/>
  <c r="BA86" i="1"/>
  <c r="BB86" i="1"/>
  <c r="BC86" i="1"/>
  <c r="BD86" i="1"/>
  <c r="BJ86" i="1" s="1"/>
  <c r="BA87" i="1"/>
  <c r="BB87" i="1"/>
  <c r="BC87" i="1"/>
  <c r="BD87" i="1"/>
  <c r="BJ87" i="1" s="1"/>
  <c r="BA88" i="1"/>
  <c r="BB88" i="1"/>
  <c r="BC88" i="1"/>
  <c r="BD88" i="1"/>
  <c r="BJ88" i="1" s="1"/>
  <c r="BA89" i="1"/>
  <c r="BB89" i="1"/>
  <c r="BC89" i="1"/>
  <c r="BD89" i="1"/>
  <c r="BJ89" i="1" s="1"/>
  <c r="BA90" i="1"/>
  <c r="BB90" i="1"/>
  <c r="BC90" i="1"/>
  <c r="BD90" i="1"/>
  <c r="BJ90" i="1" s="1"/>
  <c r="BA91" i="1"/>
  <c r="BB91" i="1"/>
  <c r="BC91" i="1"/>
  <c r="BD91" i="1"/>
  <c r="BJ91" i="1" s="1"/>
  <c r="BA92" i="1"/>
  <c r="BB92" i="1"/>
  <c r="BC92" i="1"/>
  <c r="BD92" i="1"/>
  <c r="BJ92" i="1" s="1"/>
  <c r="BD65" i="1"/>
  <c r="BJ65" i="1" s="1"/>
  <c r="BC65" i="1"/>
  <c r="BB65" i="1"/>
  <c r="BA65" i="1"/>
  <c r="BE85" i="1" l="1"/>
  <c r="BK85" i="1" s="1"/>
  <c r="BE83" i="1"/>
  <c r="BK83" i="1" s="1"/>
  <c r="BE81" i="1"/>
  <c r="BK81" i="1" s="1"/>
  <c r="BE79" i="1"/>
  <c r="BK79" i="1" s="1"/>
  <c r="BE77" i="1"/>
  <c r="BK77" i="1" s="1"/>
  <c r="BE75" i="1"/>
  <c r="BK75" i="1" s="1"/>
  <c r="BE73" i="1"/>
  <c r="BK73" i="1" s="1"/>
  <c r="BE71" i="1"/>
  <c r="BK71" i="1" s="1"/>
  <c r="BE69" i="1"/>
  <c r="BK69" i="1" s="1"/>
  <c r="BE67" i="1"/>
  <c r="BK67" i="1" s="1"/>
  <c r="BI92" i="1"/>
  <c r="BI91" i="1"/>
  <c r="BI90" i="1"/>
  <c r="BI89" i="1"/>
  <c r="BI88" i="1"/>
  <c r="BI87" i="1"/>
  <c r="BI65" i="1"/>
  <c r="BE65" i="1"/>
  <c r="BK65" i="1" s="1"/>
  <c r="BE91" i="1"/>
  <c r="BK91" i="1" s="1"/>
  <c r="BE89" i="1"/>
  <c r="BK89" i="1" s="1"/>
  <c r="BE87" i="1"/>
  <c r="BK87" i="1" s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E92" i="1"/>
  <c r="BK92" i="1" s="1"/>
  <c r="BE90" i="1"/>
  <c r="BK90" i="1" s="1"/>
  <c r="BE88" i="1"/>
  <c r="BK88" i="1" s="1"/>
  <c r="BE86" i="1"/>
  <c r="BK86" i="1" s="1"/>
  <c r="BE84" i="1"/>
  <c r="BK84" i="1" s="1"/>
  <c r="BE82" i="1"/>
  <c r="BK82" i="1" s="1"/>
  <c r="BE80" i="1"/>
  <c r="BK80" i="1" s="1"/>
  <c r="BE78" i="1"/>
  <c r="BK78" i="1" s="1"/>
  <c r="BE76" i="1"/>
  <c r="BK76" i="1" s="1"/>
  <c r="BE74" i="1"/>
  <c r="BK74" i="1" s="1"/>
  <c r="BE72" i="1"/>
  <c r="BK72" i="1" s="1"/>
  <c r="BE70" i="1"/>
  <c r="BK70" i="1" s="1"/>
  <c r="BE68" i="1"/>
  <c r="BK68" i="1" s="1"/>
  <c r="BE66" i="1"/>
  <c r="BK66" i="1" s="1"/>
  <c r="BA4" i="1" l="1"/>
  <c r="BA35" i="1" s="1"/>
  <c r="BX4" i="1" s="1"/>
  <c r="BB4" i="1"/>
  <c r="BB35" i="1" s="1"/>
  <c r="BC4" i="1"/>
  <c r="BC35" i="1" s="1"/>
  <c r="BD4" i="1"/>
  <c r="BD35" i="1" s="1"/>
  <c r="BJ35" i="1" s="1"/>
  <c r="BA5" i="1"/>
  <c r="BA36" i="1" s="1"/>
  <c r="BX5" i="1" s="1"/>
  <c r="BB5" i="1"/>
  <c r="BB36" i="1" s="1"/>
  <c r="BC5" i="1"/>
  <c r="BC36" i="1" s="1"/>
  <c r="BD5" i="1"/>
  <c r="BD36" i="1" s="1"/>
  <c r="BJ36" i="1" s="1"/>
  <c r="BA6" i="1"/>
  <c r="BA37" i="1" s="1"/>
  <c r="BX6" i="1" s="1"/>
  <c r="BB6" i="1"/>
  <c r="BB37" i="1" s="1"/>
  <c r="BC6" i="1"/>
  <c r="BC37" i="1" s="1"/>
  <c r="BD6" i="1"/>
  <c r="BD37" i="1" s="1"/>
  <c r="BJ37" i="1" s="1"/>
  <c r="BA7" i="1"/>
  <c r="BA38" i="1" s="1"/>
  <c r="BX7" i="1" s="1"/>
  <c r="BB7" i="1"/>
  <c r="BB38" i="1" s="1"/>
  <c r="BC7" i="1"/>
  <c r="BC38" i="1" s="1"/>
  <c r="BD7" i="1"/>
  <c r="BD38" i="1" s="1"/>
  <c r="BJ38" i="1" s="1"/>
  <c r="BA8" i="1"/>
  <c r="BA39" i="1" s="1"/>
  <c r="BX8" i="1" s="1"/>
  <c r="BB8" i="1"/>
  <c r="BB39" i="1" s="1"/>
  <c r="BC8" i="1"/>
  <c r="BC39" i="1" s="1"/>
  <c r="BD8" i="1"/>
  <c r="BD39" i="1" s="1"/>
  <c r="BJ39" i="1" s="1"/>
  <c r="BA9" i="1"/>
  <c r="BA40" i="1" s="1"/>
  <c r="BX9" i="1" s="1"/>
  <c r="BB9" i="1"/>
  <c r="BB40" i="1" s="1"/>
  <c r="BC9" i="1"/>
  <c r="BC40" i="1" s="1"/>
  <c r="BD9" i="1"/>
  <c r="BD40" i="1" s="1"/>
  <c r="BJ40" i="1" s="1"/>
  <c r="BA10" i="1"/>
  <c r="BA41" i="1" s="1"/>
  <c r="BX10" i="1" s="1"/>
  <c r="BB10" i="1"/>
  <c r="BB41" i="1" s="1"/>
  <c r="BC10" i="1"/>
  <c r="BC41" i="1" s="1"/>
  <c r="BD10" i="1"/>
  <c r="BD41" i="1" s="1"/>
  <c r="BJ41" i="1" s="1"/>
  <c r="BA11" i="1"/>
  <c r="BA42" i="1" s="1"/>
  <c r="BX11" i="1" s="1"/>
  <c r="BB11" i="1"/>
  <c r="BB42" i="1" s="1"/>
  <c r="BC11" i="1"/>
  <c r="BC42" i="1" s="1"/>
  <c r="BD11" i="1"/>
  <c r="BD42" i="1" s="1"/>
  <c r="BJ42" i="1" s="1"/>
  <c r="BA12" i="1"/>
  <c r="BA43" i="1" s="1"/>
  <c r="BX12" i="1" s="1"/>
  <c r="BB12" i="1"/>
  <c r="BB43" i="1" s="1"/>
  <c r="BC12" i="1"/>
  <c r="BC43" i="1" s="1"/>
  <c r="BD12" i="1"/>
  <c r="BD43" i="1" s="1"/>
  <c r="BJ43" i="1" s="1"/>
  <c r="BA13" i="1"/>
  <c r="BA44" i="1" s="1"/>
  <c r="BX13" i="1" s="1"/>
  <c r="BB13" i="1"/>
  <c r="BB44" i="1" s="1"/>
  <c r="BC13" i="1"/>
  <c r="BC44" i="1" s="1"/>
  <c r="BD13" i="1"/>
  <c r="BD44" i="1" s="1"/>
  <c r="BJ44" i="1" s="1"/>
  <c r="BA14" i="1"/>
  <c r="BA45" i="1" s="1"/>
  <c r="BX14" i="1" s="1"/>
  <c r="BB14" i="1"/>
  <c r="BB45" i="1" s="1"/>
  <c r="BC14" i="1"/>
  <c r="BC45" i="1" s="1"/>
  <c r="BD14" i="1"/>
  <c r="BD45" i="1" s="1"/>
  <c r="BJ45" i="1" s="1"/>
  <c r="BA15" i="1"/>
  <c r="BA46" i="1" s="1"/>
  <c r="BX15" i="1" s="1"/>
  <c r="BB15" i="1"/>
  <c r="BB46" i="1" s="1"/>
  <c r="BC15" i="1"/>
  <c r="BC46" i="1" s="1"/>
  <c r="BD15" i="1"/>
  <c r="BD46" i="1" s="1"/>
  <c r="BJ46" i="1" s="1"/>
  <c r="BA16" i="1"/>
  <c r="BA47" i="1" s="1"/>
  <c r="BX16" i="1" s="1"/>
  <c r="BB16" i="1"/>
  <c r="BB47" i="1" s="1"/>
  <c r="BC16" i="1"/>
  <c r="BC47" i="1" s="1"/>
  <c r="BD16" i="1"/>
  <c r="BD47" i="1" s="1"/>
  <c r="BJ47" i="1" s="1"/>
  <c r="BA17" i="1"/>
  <c r="BA48" i="1" s="1"/>
  <c r="BX17" i="1" s="1"/>
  <c r="BB17" i="1"/>
  <c r="BB48" i="1" s="1"/>
  <c r="BC17" i="1"/>
  <c r="BC48" i="1" s="1"/>
  <c r="BD17" i="1"/>
  <c r="BD48" i="1" s="1"/>
  <c r="BJ48" i="1" s="1"/>
  <c r="BA18" i="1"/>
  <c r="BA49" i="1" s="1"/>
  <c r="BX18" i="1" s="1"/>
  <c r="BB18" i="1"/>
  <c r="BB49" i="1" s="1"/>
  <c r="BC18" i="1"/>
  <c r="BC49" i="1" s="1"/>
  <c r="BD18" i="1"/>
  <c r="BD49" i="1" s="1"/>
  <c r="BJ49" i="1" s="1"/>
  <c r="BA19" i="1"/>
  <c r="BA50" i="1" s="1"/>
  <c r="BX19" i="1" s="1"/>
  <c r="BB19" i="1"/>
  <c r="BB50" i="1" s="1"/>
  <c r="BC19" i="1"/>
  <c r="BC50" i="1" s="1"/>
  <c r="BD19" i="1"/>
  <c r="BD50" i="1" s="1"/>
  <c r="BJ50" i="1" s="1"/>
  <c r="BA20" i="1"/>
  <c r="BA51" i="1" s="1"/>
  <c r="BX20" i="1" s="1"/>
  <c r="BB20" i="1"/>
  <c r="BB51" i="1" s="1"/>
  <c r="BC20" i="1"/>
  <c r="BC51" i="1" s="1"/>
  <c r="BD20" i="1"/>
  <c r="BD51" i="1" s="1"/>
  <c r="BJ51" i="1" s="1"/>
  <c r="BA21" i="1"/>
  <c r="BA52" i="1" s="1"/>
  <c r="BX21" i="1" s="1"/>
  <c r="BB21" i="1"/>
  <c r="BB52" i="1" s="1"/>
  <c r="BC21" i="1"/>
  <c r="BC52" i="1" s="1"/>
  <c r="BD21" i="1"/>
  <c r="BD52" i="1" s="1"/>
  <c r="BJ52" i="1" s="1"/>
  <c r="BA22" i="1"/>
  <c r="BA53" i="1" s="1"/>
  <c r="BX22" i="1" s="1"/>
  <c r="BB22" i="1"/>
  <c r="BB53" i="1" s="1"/>
  <c r="BC22" i="1"/>
  <c r="BC53" i="1" s="1"/>
  <c r="BD22" i="1"/>
  <c r="BD53" i="1" s="1"/>
  <c r="BJ53" i="1" s="1"/>
  <c r="BA23" i="1"/>
  <c r="BA54" i="1" s="1"/>
  <c r="BX23" i="1" s="1"/>
  <c r="BB23" i="1"/>
  <c r="BB54" i="1" s="1"/>
  <c r="BC23" i="1"/>
  <c r="BC54" i="1" s="1"/>
  <c r="BD23" i="1"/>
  <c r="BD54" i="1" s="1"/>
  <c r="BJ54" i="1" s="1"/>
  <c r="BA24" i="1"/>
  <c r="BA55" i="1" s="1"/>
  <c r="BX24" i="1" s="1"/>
  <c r="BB24" i="1"/>
  <c r="BB55" i="1" s="1"/>
  <c r="BC24" i="1"/>
  <c r="BC55" i="1" s="1"/>
  <c r="BD24" i="1"/>
  <c r="BD55" i="1" s="1"/>
  <c r="BJ55" i="1" s="1"/>
  <c r="BA25" i="1"/>
  <c r="BA56" i="1" s="1"/>
  <c r="BX25" i="1" s="1"/>
  <c r="BB25" i="1"/>
  <c r="BB56" i="1" s="1"/>
  <c r="BC25" i="1"/>
  <c r="BC56" i="1" s="1"/>
  <c r="BD25" i="1"/>
  <c r="BD56" i="1" s="1"/>
  <c r="BJ56" i="1" s="1"/>
  <c r="BA26" i="1"/>
  <c r="BA57" i="1" s="1"/>
  <c r="BX26" i="1" s="1"/>
  <c r="BB26" i="1"/>
  <c r="BB57" i="1" s="1"/>
  <c r="BC26" i="1"/>
  <c r="BC57" i="1" s="1"/>
  <c r="BD26" i="1"/>
  <c r="BD57" i="1" s="1"/>
  <c r="BJ57" i="1" s="1"/>
  <c r="BA27" i="1"/>
  <c r="BA58" i="1" s="1"/>
  <c r="BX27" i="1" s="1"/>
  <c r="BB27" i="1"/>
  <c r="BB58" i="1" s="1"/>
  <c r="BC27" i="1"/>
  <c r="BC58" i="1" s="1"/>
  <c r="BD27" i="1"/>
  <c r="BD58" i="1" s="1"/>
  <c r="BJ58" i="1" s="1"/>
  <c r="BA28" i="1"/>
  <c r="BA59" i="1" s="1"/>
  <c r="BX28" i="1" s="1"/>
  <c r="BB28" i="1"/>
  <c r="BB59" i="1" s="1"/>
  <c r="BC28" i="1"/>
  <c r="BC59" i="1" s="1"/>
  <c r="BD28" i="1"/>
  <c r="BD59" i="1" s="1"/>
  <c r="BJ59" i="1" s="1"/>
  <c r="BA29" i="1"/>
  <c r="BA60" i="1" s="1"/>
  <c r="BX29" i="1" s="1"/>
  <c r="BB29" i="1"/>
  <c r="BB60" i="1" s="1"/>
  <c r="BC29" i="1"/>
  <c r="BC60" i="1" s="1"/>
  <c r="BD29" i="1"/>
  <c r="BD60" i="1" s="1"/>
  <c r="BJ60" i="1" s="1"/>
  <c r="BA30" i="1"/>
  <c r="BA61" i="1" s="1"/>
  <c r="BX30" i="1" s="1"/>
  <c r="BB30" i="1"/>
  <c r="BB61" i="1" s="1"/>
  <c r="BC30" i="1"/>
  <c r="BC61" i="1" s="1"/>
  <c r="BD30" i="1"/>
  <c r="BD61" i="1" s="1"/>
  <c r="BJ61" i="1" s="1"/>
  <c r="BD3" i="1"/>
  <c r="BD34" i="1" s="1"/>
  <c r="BJ34" i="1" s="1"/>
  <c r="BC3" i="1"/>
  <c r="BC34" i="1" s="1"/>
  <c r="BB3" i="1"/>
  <c r="BB34" i="1" s="1"/>
  <c r="BA3" i="1"/>
  <c r="BA34" i="1" s="1"/>
  <c r="BX3" i="1" s="1"/>
  <c r="CF30" i="1" l="1"/>
  <c r="CD30" i="1"/>
  <c r="CB30" i="1"/>
  <c r="BZ30" i="1"/>
  <c r="CF28" i="1"/>
  <c r="CD28" i="1"/>
  <c r="CB28" i="1"/>
  <c r="BZ28" i="1"/>
  <c r="CF27" i="1"/>
  <c r="CD27" i="1"/>
  <c r="CB27" i="1"/>
  <c r="BZ27" i="1"/>
  <c r="CF25" i="1"/>
  <c r="CD25" i="1"/>
  <c r="CB25" i="1"/>
  <c r="BZ25" i="1"/>
  <c r="CF23" i="1"/>
  <c r="CD23" i="1"/>
  <c r="CB23" i="1"/>
  <c r="BZ23" i="1"/>
  <c r="CF22" i="1"/>
  <c r="CD22" i="1"/>
  <c r="CB22" i="1"/>
  <c r="BZ22" i="1"/>
  <c r="CF3" i="1"/>
  <c r="CD3" i="1"/>
  <c r="CB3" i="1"/>
  <c r="BZ3" i="1"/>
  <c r="CF29" i="1"/>
  <c r="CD29" i="1"/>
  <c r="CB29" i="1"/>
  <c r="BZ29" i="1"/>
  <c r="CF26" i="1"/>
  <c r="CD26" i="1"/>
  <c r="CB26" i="1"/>
  <c r="BZ26" i="1"/>
  <c r="CF24" i="1"/>
  <c r="CD24" i="1"/>
  <c r="CB24" i="1"/>
  <c r="BZ24" i="1"/>
  <c r="CF21" i="1"/>
  <c r="CD21" i="1"/>
  <c r="CB21" i="1"/>
  <c r="BZ21" i="1"/>
  <c r="CF20" i="1"/>
  <c r="CD20" i="1"/>
  <c r="CB20" i="1"/>
  <c r="BZ20" i="1"/>
  <c r="CF19" i="1"/>
  <c r="CD19" i="1"/>
  <c r="CB19" i="1"/>
  <c r="BZ19" i="1"/>
  <c r="CF18" i="1"/>
  <c r="CD18" i="1"/>
  <c r="CB18" i="1"/>
  <c r="BZ18" i="1"/>
  <c r="CF17" i="1"/>
  <c r="CD17" i="1"/>
  <c r="CB17" i="1"/>
  <c r="BZ17" i="1"/>
  <c r="CF16" i="1"/>
  <c r="CD16" i="1"/>
  <c r="CB16" i="1"/>
  <c r="BZ16" i="1"/>
  <c r="CF15" i="1"/>
  <c r="CD15" i="1"/>
  <c r="CB15" i="1"/>
  <c r="BZ15" i="1"/>
  <c r="CF14" i="1"/>
  <c r="CD14" i="1"/>
  <c r="CB14" i="1"/>
  <c r="BZ14" i="1"/>
  <c r="CF13" i="1"/>
  <c r="CD13" i="1"/>
  <c r="CB13" i="1"/>
  <c r="BZ13" i="1"/>
  <c r="CF12" i="1"/>
  <c r="CD12" i="1"/>
  <c r="CB12" i="1"/>
  <c r="BZ12" i="1"/>
  <c r="CF11" i="1"/>
  <c r="CD11" i="1"/>
  <c r="CB11" i="1"/>
  <c r="BZ11" i="1"/>
  <c r="CF10" i="1"/>
  <c r="CD10" i="1"/>
  <c r="CB10" i="1"/>
  <c r="BZ10" i="1"/>
  <c r="CF9" i="1"/>
  <c r="CD9" i="1"/>
  <c r="CB9" i="1"/>
  <c r="BZ9" i="1"/>
  <c r="CF8" i="1"/>
  <c r="CD8" i="1"/>
  <c r="CB8" i="1"/>
  <c r="BZ8" i="1"/>
  <c r="CF7" i="1"/>
  <c r="CD7" i="1"/>
  <c r="CB7" i="1"/>
  <c r="BZ7" i="1"/>
  <c r="CF6" i="1"/>
  <c r="CD6" i="1"/>
  <c r="CB6" i="1"/>
  <c r="BZ6" i="1"/>
  <c r="CF5" i="1"/>
  <c r="CD5" i="1"/>
  <c r="CB5" i="1"/>
  <c r="BZ5" i="1"/>
  <c r="CF4" i="1"/>
  <c r="CD4" i="1"/>
  <c r="CB4" i="1"/>
  <c r="BZ4" i="1"/>
  <c r="BI34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E28" i="1"/>
  <c r="BE59" i="1" s="1"/>
  <c r="BK59" i="1" s="1"/>
  <c r="BE24" i="1"/>
  <c r="BL24" i="1" s="1"/>
  <c r="BE20" i="1"/>
  <c r="BE51" i="1" s="1"/>
  <c r="BK51" i="1" s="1"/>
  <c r="BE16" i="1"/>
  <c r="BL16" i="1" s="1"/>
  <c r="BE12" i="1"/>
  <c r="BE43" i="1" s="1"/>
  <c r="BK43" i="1" s="1"/>
  <c r="BE8" i="1"/>
  <c r="BL8" i="1" s="1"/>
  <c r="BE4" i="1"/>
  <c r="BE35" i="1" s="1"/>
  <c r="BK35" i="1" s="1"/>
  <c r="BE30" i="1"/>
  <c r="BE61" i="1" s="1"/>
  <c r="BK61" i="1" s="1"/>
  <c r="BE26" i="1"/>
  <c r="BL26" i="1" s="1"/>
  <c r="BE22" i="1"/>
  <c r="BE53" i="1" s="1"/>
  <c r="BK53" i="1" s="1"/>
  <c r="BE18" i="1"/>
  <c r="BL18" i="1" s="1"/>
  <c r="BE14" i="1"/>
  <c r="BE45" i="1" s="1"/>
  <c r="BK45" i="1" s="1"/>
  <c r="BE10" i="1"/>
  <c r="BL10" i="1" s="1"/>
  <c r="BE6" i="1"/>
  <c r="BE37" i="1" s="1"/>
  <c r="BK37" i="1" s="1"/>
  <c r="BE29" i="1"/>
  <c r="BE27" i="1"/>
  <c r="BE58" i="1" s="1"/>
  <c r="BK58" i="1" s="1"/>
  <c r="BE25" i="1"/>
  <c r="BE23" i="1"/>
  <c r="BE54" i="1" s="1"/>
  <c r="BK54" i="1" s="1"/>
  <c r="BE21" i="1"/>
  <c r="BE19" i="1"/>
  <c r="BE50" i="1" s="1"/>
  <c r="BK50" i="1" s="1"/>
  <c r="BE17" i="1"/>
  <c r="BE15" i="1"/>
  <c r="BE46" i="1" s="1"/>
  <c r="BK46" i="1" s="1"/>
  <c r="BE13" i="1"/>
  <c r="BE11" i="1"/>
  <c r="BE42" i="1" s="1"/>
  <c r="BK42" i="1" s="1"/>
  <c r="BE9" i="1"/>
  <c r="BE7" i="1"/>
  <c r="BE38" i="1" s="1"/>
  <c r="BK38" i="1" s="1"/>
  <c r="BE5" i="1"/>
  <c r="BE3" i="1"/>
  <c r="C17" i="2"/>
  <c r="D17" i="2"/>
  <c r="E17" i="2"/>
  <c r="F17" i="2"/>
  <c r="G17" i="2"/>
  <c r="H17" i="2"/>
  <c r="I17" i="2"/>
  <c r="J17" i="2"/>
  <c r="K17" i="2"/>
  <c r="B17" i="2"/>
  <c r="C18" i="2"/>
  <c r="D18" i="2"/>
  <c r="E18" i="2"/>
  <c r="F18" i="2"/>
  <c r="G18" i="2"/>
  <c r="H18" i="2"/>
  <c r="I18" i="2"/>
  <c r="J18" i="2"/>
  <c r="K18" i="2"/>
  <c r="B18" i="2"/>
  <c r="BI3" i="1" l="1"/>
  <c r="BE34" i="1"/>
  <c r="BK34" i="1" s="1"/>
  <c r="BE39" i="1"/>
  <c r="BK39" i="1" s="1"/>
  <c r="BE47" i="1"/>
  <c r="BK47" i="1" s="1"/>
  <c r="BE55" i="1"/>
  <c r="BK55" i="1" s="1"/>
  <c r="BL5" i="1"/>
  <c r="BE36" i="1"/>
  <c r="BK36" i="1" s="1"/>
  <c r="BL9" i="1"/>
  <c r="BE40" i="1"/>
  <c r="BK40" i="1" s="1"/>
  <c r="BL13" i="1"/>
  <c r="BE44" i="1"/>
  <c r="BK44" i="1" s="1"/>
  <c r="BL17" i="1"/>
  <c r="BE48" i="1"/>
  <c r="BK48" i="1" s="1"/>
  <c r="BL21" i="1"/>
  <c r="BE52" i="1"/>
  <c r="BK52" i="1" s="1"/>
  <c r="BL25" i="1"/>
  <c r="BE56" i="1"/>
  <c r="BK56" i="1" s="1"/>
  <c r="BL29" i="1"/>
  <c r="BE60" i="1"/>
  <c r="BK60" i="1" s="1"/>
  <c r="BE41" i="1"/>
  <c r="BK41" i="1" s="1"/>
  <c r="BE49" i="1"/>
  <c r="BK49" i="1" s="1"/>
  <c r="BE57" i="1"/>
  <c r="BK57" i="1" s="1"/>
  <c r="BJ5" i="1"/>
  <c r="BJ9" i="1"/>
  <c r="BJ13" i="1"/>
  <c r="BJ17" i="1"/>
  <c r="BJ21" i="1"/>
  <c r="BJ25" i="1"/>
  <c r="BJ29" i="1"/>
  <c r="BJ10" i="1"/>
  <c r="BJ18" i="1"/>
  <c r="BJ26" i="1"/>
  <c r="BJ8" i="1"/>
  <c r="BJ16" i="1"/>
  <c r="BJ24" i="1"/>
  <c r="BK27" i="1"/>
  <c r="BI27" i="1"/>
  <c r="BI14" i="1"/>
  <c r="BK14" i="1"/>
  <c r="BI22" i="1"/>
  <c r="BK22" i="1"/>
  <c r="BI30" i="1"/>
  <c r="BK30" i="1"/>
  <c r="BI4" i="1"/>
  <c r="BK4" i="1"/>
  <c r="BI12" i="1"/>
  <c r="BK12" i="1"/>
  <c r="BI20" i="1"/>
  <c r="BK20" i="1"/>
  <c r="BI28" i="1"/>
  <c r="BK28" i="1"/>
  <c r="BK3" i="1"/>
  <c r="BK7" i="1"/>
  <c r="BI7" i="1"/>
  <c r="BK11" i="1"/>
  <c r="BI11" i="1"/>
  <c r="BK15" i="1"/>
  <c r="BI15" i="1"/>
  <c r="BK19" i="1"/>
  <c r="BI19" i="1"/>
  <c r="BK23" i="1"/>
  <c r="BI23" i="1"/>
  <c r="BI6" i="1"/>
  <c r="BK6" i="1"/>
  <c r="BJ3" i="1"/>
  <c r="BL3" i="1"/>
  <c r="BK5" i="1"/>
  <c r="BI5" i="1"/>
  <c r="BJ7" i="1"/>
  <c r="BL7" i="1"/>
  <c r="BK9" i="1"/>
  <c r="BI9" i="1"/>
  <c r="BJ11" i="1"/>
  <c r="BL11" i="1"/>
  <c r="BK13" i="1"/>
  <c r="BI13" i="1"/>
  <c r="BJ15" i="1"/>
  <c r="BL15" i="1"/>
  <c r="BK17" i="1"/>
  <c r="BI17" i="1"/>
  <c r="BJ19" i="1"/>
  <c r="BL19" i="1"/>
  <c r="BK21" i="1"/>
  <c r="BI21" i="1"/>
  <c r="BJ23" i="1"/>
  <c r="BL23" i="1"/>
  <c r="BK25" i="1"/>
  <c r="BI25" i="1"/>
  <c r="BJ27" i="1"/>
  <c r="BL27" i="1"/>
  <c r="BK29" i="1"/>
  <c r="BI29" i="1"/>
  <c r="BJ6" i="1"/>
  <c r="BL6" i="1"/>
  <c r="BI10" i="1"/>
  <c r="BK10" i="1"/>
  <c r="BJ14" i="1"/>
  <c r="BL14" i="1"/>
  <c r="BI18" i="1"/>
  <c r="BK18" i="1"/>
  <c r="BJ22" i="1"/>
  <c r="BL22" i="1"/>
  <c r="BI26" i="1"/>
  <c r="BK26" i="1"/>
  <c r="BJ30" i="1"/>
  <c r="BL30" i="1"/>
  <c r="BJ4" i="1"/>
  <c r="BL4" i="1"/>
  <c r="BI8" i="1"/>
  <c r="BK8" i="1"/>
  <c r="BJ12" i="1"/>
  <c r="BL12" i="1"/>
  <c r="BI16" i="1"/>
  <c r="BK16" i="1"/>
  <c r="BJ20" i="1"/>
  <c r="BL20" i="1"/>
  <c r="BI24" i="1"/>
  <c r="BK24" i="1"/>
  <c r="BJ28" i="1"/>
  <c r="BL28" i="1"/>
  <c r="C33" i="2"/>
  <c r="D33" i="2"/>
  <c r="E33" i="2"/>
  <c r="F33" i="2"/>
  <c r="G33" i="2"/>
  <c r="H33" i="2"/>
  <c r="I33" i="2"/>
  <c r="J33" i="2"/>
  <c r="K33" i="2"/>
  <c r="B33" i="2"/>
  <c r="C34" i="2"/>
  <c r="D34" i="2"/>
  <c r="E34" i="2"/>
  <c r="F34" i="2"/>
  <c r="G34" i="2"/>
  <c r="H34" i="2"/>
  <c r="I34" i="2"/>
  <c r="J34" i="2"/>
  <c r="K34" i="2"/>
  <c r="B34" i="2"/>
  <c r="BM29" i="1" l="1"/>
  <c r="BM25" i="1"/>
  <c r="BM21" i="1"/>
  <c r="BM17" i="1"/>
  <c r="BM13" i="1"/>
  <c r="BM9" i="1"/>
  <c r="BM5" i="1"/>
  <c r="BM23" i="1"/>
  <c r="BM19" i="1"/>
  <c r="BM15" i="1"/>
  <c r="BM11" i="1"/>
  <c r="BM7" i="1"/>
  <c r="BM3" i="1"/>
  <c r="BM27" i="1"/>
  <c r="BM24" i="1"/>
  <c r="BM16" i="1"/>
  <c r="BM8" i="1"/>
  <c r="BM26" i="1"/>
  <c r="BM18" i="1"/>
  <c r="BM10" i="1"/>
  <c r="BM6" i="1"/>
  <c r="BM28" i="1"/>
  <c r="BM20" i="1"/>
  <c r="BM12" i="1"/>
  <c r="BM4" i="1"/>
  <c r="BM30" i="1"/>
  <c r="BM22" i="1"/>
  <c r="BM14" i="1"/>
  <c r="T4" i="1"/>
  <c r="AG4" i="1" s="1"/>
  <c r="U4" i="1"/>
  <c r="AM4" i="1" s="1"/>
  <c r="T5" i="1"/>
  <c r="AG5" i="1" s="1"/>
  <c r="U5" i="1"/>
  <c r="AM5" i="1" s="1"/>
  <c r="T6" i="1"/>
  <c r="AG6" i="1" s="1"/>
  <c r="U6" i="1"/>
  <c r="AM6" i="1" s="1"/>
  <c r="T7" i="1"/>
  <c r="AG7" i="1" s="1"/>
  <c r="U7" i="1"/>
  <c r="AM7" i="1" s="1"/>
  <c r="T8" i="1"/>
  <c r="AG8" i="1" s="1"/>
  <c r="U8" i="1"/>
  <c r="AM8" i="1" s="1"/>
  <c r="T9" i="1"/>
  <c r="AG9" i="1" s="1"/>
  <c r="U9" i="1"/>
  <c r="AM9" i="1" s="1"/>
  <c r="T10" i="1"/>
  <c r="AG10" i="1" s="1"/>
  <c r="U10" i="1"/>
  <c r="AM10" i="1" s="1"/>
  <c r="T11" i="1"/>
  <c r="AG11" i="1" s="1"/>
  <c r="U11" i="1"/>
  <c r="AM11" i="1" s="1"/>
  <c r="T12" i="1"/>
  <c r="AG12" i="1" s="1"/>
  <c r="U12" i="1"/>
  <c r="AM12" i="1" s="1"/>
  <c r="T13" i="1"/>
  <c r="AG13" i="1" s="1"/>
  <c r="U13" i="1"/>
  <c r="AM13" i="1" s="1"/>
  <c r="T14" i="1"/>
  <c r="AG14" i="1" s="1"/>
  <c r="U14" i="1"/>
  <c r="AM14" i="1" s="1"/>
  <c r="T15" i="1"/>
  <c r="AG15" i="1" s="1"/>
  <c r="U15" i="1"/>
  <c r="AM15" i="1" s="1"/>
  <c r="T16" i="1"/>
  <c r="AG16" i="1" s="1"/>
  <c r="U16" i="1"/>
  <c r="AM16" i="1" s="1"/>
  <c r="T17" i="1"/>
  <c r="AG17" i="1" s="1"/>
  <c r="U17" i="1"/>
  <c r="AM17" i="1" s="1"/>
  <c r="T18" i="1"/>
  <c r="AG18" i="1" s="1"/>
  <c r="U18" i="1"/>
  <c r="AM18" i="1" s="1"/>
  <c r="T19" i="1"/>
  <c r="AG19" i="1" s="1"/>
  <c r="U19" i="1"/>
  <c r="AM19" i="1" s="1"/>
  <c r="T20" i="1"/>
  <c r="AG20" i="1" s="1"/>
  <c r="U20" i="1"/>
  <c r="AM20" i="1" s="1"/>
  <c r="T21" i="1"/>
  <c r="AG21" i="1" s="1"/>
  <c r="U21" i="1"/>
  <c r="AM21" i="1" s="1"/>
  <c r="T22" i="1"/>
  <c r="AG22" i="1" s="1"/>
  <c r="U22" i="1"/>
  <c r="AM22" i="1" s="1"/>
  <c r="T23" i="1"/>
  <c r="AG23" i="1" s="1"/>
  <c r="U23" i="1"/>
  <c r="AM23" i="1" s="1"/>
  <c r="T24" i="1"/>
  <c r="AG24" i="1" s="1"/>
  <c r="U24" i="1"/>
  <c r="AM24" i="1" s="1"/>
  <c r="T25" i="1"/>
  <c r="AG25" i="1" s="1"/>
  <c r="U25" i="1"/>
  <c r="AM25" i="1" s="1"/>
  <c r="T26" i="1"/>
  <c r="AG26" i="1" s="1"/>
  <c r="U26" i="1"/>
  <c r="AM26" i="1" s="1"/>
  <c r="T27" i="1"/>
  <c r="AG27" i="1" s="1"/>
  <c r="U27" i="1"/>
  <c r="AM27" i="1" s="1"/>
  <c r="T28" i="1"/>
  <c r="AG28" i="1" s="1"/>
  <c r="U28" i="1"/>
  <c r="AM28" i="1" s="1"/>
  <c r="T29" i="1"/>
  <c r="AG29" i="1" s="1"/>
  <c r="U29" i="1"/>
  <c r="AM29" i="1" s="1"/>
  <c r="T30" i="1"/>
  <c r="AG30" i="1" s="1"/>
  <c r="U30" i="1"/>
  <c r="AM30" i="1" s="1"/>
  <c r="T31" i="1"/>
  <c r="AG31" i="1" s="1"/>
  <c r="U31" i="1"/>
  <c r="AM31" i="1" s="1"/>
  <c r="T32" i="1"/>
  <c r="AG32" i="1" s="1"/>
  <c r="U32" i="1"/>
  <c r="AM32" i="1" s="1"/>
  <c r="T33" i="1"/>
  <c r="AG33" i="1" s="1"/>
  <c r="U33" i="1"/>
  <c r="AM33" i="1" s="1"/>
  <c r="T34" i="1"/>
  <c r="AG34" i="1" s="1"/>
  <c r="U34" i="1"/>
  <c r="AM34" i="1" s="1"/>
  <c r="T35" i="1"/>
  <c r="AG35" i="1" s="1"/>
  <c r="U35" i="1"/>
  <c r="AM35" i="1" s="1"/>
  <c r="T36" i="1"/>
  <c r="AG36" i="1" s="1"/>
  <c r="U36" i="1"/>
  <c r="AM36" i="1" s="1"/>
  <c r="T37" i="1"/>
  <c r="AG37" i="1" s="1"/>
  <c r="U37" i="1"/>
  <c r="AM37" i="1" s="1"/>
  <c r="T38" i="1"/>
  <c r="AG38" i="1" s="1"/>
  <c r="U38" i="1"/>
  <c r="AM38" i="1" s="1"/>
  <c r="T39" i="1"/>
  <c r="AG39" i="1" s="1"/>
  <c r="U39" i="1"/>
  <c r="AM39" i="1" s="1"/>
  <c r="T40" i="1"/>
  <c r="AG40" i="1" s="1"/>
  <c r="U40" i="1"/>
  <c r="AM40" i="1" s="1"/>
  <c r="T41" i="1"/>
  <c r="AG41" i="1" s="1"/>
  <c r="U41" i="1"/>
  <c r="AM41" i="1" s="1"/>
  <c r="T42" i="1"/>
  <c r="AG42" i="1" s="1"/>
  <c r="U42" i="1"/>
  <c r="AM42" i="1" s="1"/>
  <c r="T43" i="1"/>
  <c r="AG43" i="1" s="1"/>
  <c r="U43" i="1"/>
  <c r="AM43" i="1" s="1"/>
  <c r="T44" i="1"/>
  <c r="AG44" i="1" s="1"/>
  <c r="U44" i="1"/>
  <c r="AM44" i="1" s="1"/>
  <c r="T45" i="1"/>
  <c r="AG45" i="1" s="1"/>
  <c r="U45" i="1"/>
  <c r="AM45" i="1" s="1"/>
  <c r="T46" i="1"/>
  <c r="AG46" i="1" s="1"/>
  <c r="U46" i="1"/>
  <c r="AM46" i="1" s="1"/>
  <c r="T47" i="1"/>
  <c r="AG47" i="1" s="1"/>
  <c r="U47" i="1"/>
  <c r="AM47" i="1" s="1"/>
  <c r="T48" i="1"/>
  <c r="AG48" i="1" s="1"/>
  <c r="U48" i="1"/>
  <c r="AM48" i="1" s="1"/>
  <c r="T49" i="1"/>
  <c r="AG49" i="1" s="1"/>
  <c r="U49" i="1"/>
  <c r="AM49" i="1" s="1"/>
  <c r="T50" i="1"/>
  <c r="AG50" i="1" s="1"/>
  <c r="U50" i="1"/>
  <c r="AM50" i="1" s="1"/>
  <c r="T51" i="1"/>
  <c r="AG51" i="1" s="1"/>
  <c r="U51" i="1"/>
  <c r="AM51" i="1" s="1"/>
  <c r="T52" i="1"/>
  <c r="AG52" i="1" s="1"/>
  <c r="U52" i="1"/>
  <c r="AM52" i="1" s="1"/>
  <c r="T53" i="1"/>
  <c r="AG53" i="1" s="1"/>
  <c r="U53" i="1"/>
  <c r="AM53" i="1" s="1"/>
  <c r="T54" i="1"/>
  <c r="AG54" i="1" s="1"/>
  <c r="U54" i="1"/>
  <c r="AM54" i="1" s="1"/>
  <c r="T55" i="1"/>
  <c r="AG55" i="1" s="1"/>
  <c r="U55" i="1"/>
  <c r="AM55" i="1" s="1"/>
  <c r="T56" i="1"/>
  <c r="AG56" i="1" s="1"/>
  <c r="U56" i="1"/>
  <c r="AM56" i="1" s="1"/>
  <c r="T57" i="1"/>
  <c r="AG57" i="1" s="1"/>
  <c r="U57" i="1"/>
  <c r="AM57" i="1" s="1"/>
  <c r="T58" i="1"/>
  <c r="AG58" i="1" s="1"/>
  <c r="U58" i="1"/>
  <c r="AM58" i="1" s="1"/>
  <c r="T59" i="1"/>
  <c r="AG59" i="1" s="1"/>
  <c r="U59" i="1"/>
  <c r="AM59" i="1" s="1"/>
  <c r="T60" i="1"/>
  <c r="AG60" i="1" s="1"/>
  <c r="U60" i="1"/>
  <c r="AM60" i="1" s="1"/>
  <c r="T61" i="1"/>
  <c r="AG61" i="1" s="1"/>
  <c r="U61" i="1"/>
  <c r="AM61" i="1" s="1"/>
  <c r="T62" i="1"/>
  <c r="AG62" i="1" s="1"/>
  <c r="U62" i="1"/>
  <c r="AM62" i="1" s="1"/>
  <c r="T63" i="1"/>
  <c r="AG63" i="1" s="1"/>
  <c r="U63" i="1"/>
  <c r="AM63" i="1" s="1"/>
  <c r="T64" i="1"/>
  <c r="AG64" i="1" s="1"/>
  <c r="U64" i="1"/>
  <c r="AM64" i="1" s="1"/>
  <c r="T65" i="1"/>
  <c r="AG65" i="1" s="1"/>
  <c r="U65" i="1"/>
  <c r="AM65" i="1" s="1"/>
  <c r="T66" i="1"/>
  <c r="AG66" i="1" s="1"/>
  <c r="U66" i="1"/>
  <c r="AM66" i="1" s="1"/>
  <c r="T67" i="1"/>
  <c r="AG67" i="1" s="1"/>
  <c r="U67" i="1"/>
  <c r="AM67" i="1" s="1"/>
  <c r="T68" i="1"/>
  <c r="AG68" i="1" s="1"/>
  <c r="U68" i="1"/>
  <c r="AM68" i="1" s="1"/>
  <c r="T69" i="1"/>
  <c r="AG69" i="1" s="1"/>
  <c r="U69" i="1"/>
  <c r="AM69" i="1" s="1"/>
  <c r="T70" i="1"/>
  <c r="AG70" i="1" s="1"/>
  <c r="U70" i="1"/>
  <c r="AM70" i="1" s="1"/>
  <c r="T71" i="1"/>
  <c r="AG71" i="1" s="1"/>
  <c r="U71" i="1"/>
  <c r="AM71" i="1" s="1"/>
  <c r="T72" i="1"/>
  <c r="AG72" i="1" s="1"/>
  <c r="U72" i="1"/>
  <c r="AM72" i="1" s="1"/>
  <c r="T73" i="1"/>
  <c r="AG73" i="1" s="1"/>
  <c r="U73" i="1"/>
  <c r="AM73" i="1" s="1"/>
  <c r="T74" i="1"/>
  <c r="AG74" i="1" s="1"/>
  <c r="U74" i="1"/>
  <c r="AM74" i="1" s="1"/>
  <c r="T75" i="1"/>
  <c r="AG75" i="1" s="1"/>
  <c r="U75" i="1"/>
  <c r="AM75" i="1" s="1"/>
  <c r="T76" i="1"/>
  <c r="AG76" i="1" s="1"/>
  <c r="U76" i="1"/>
  <c r="AM76" i="1" s="1"/>
  <c r="T77" i="1"/>
  <c r="AG77" i="1" s="1"/>
  <c r="U77" i="1"/>
  <c r="AM77" i="1" s="1"/>
  <c r="T78" i="1"/>
  <c r="AG78" i="1" s="1"/>
  <c r="U78" i="1"/>
  <c r="AM78" i="1" s="1"/>
  <c r="T79" i="1"/>
  <c r="AG79" i="1" s="1"/>
  <c r="U79" i="1"/>
  <c r="AM79" i="1" s="1"/>
  <c r="T80" i="1"/>
  <c r="AG80" i="1" s="1"/>
  <c r="U80" i="1"/>
  <c r="AM80" i="1" s="1"/>
  <c r="T81" i="1"/>
  <c r="AG81" i="1" s="1"/>
  <c r="U81" i="1"/>
  <c r="AM81" i="1" s="1"/>
  <c r="T82" i="1"/>
  <c r="AG82" i="1" s="1"/>
  <c r="U82" i="1"/>
  <c r="AM82" i="1" s="1"/>
  <c r="T83" i="1"/>
  <c r="AG83" i="1" s="1"/>
  <c r="U83" i="1"/>
  <c r="AM83" i="1" s="1"/>
  <c r="T84" i="1"/>
  <c r="AG84" i="1" s="1"/>
  <c r="U84" i="1"/>
  <c r="AM84" i="1" s="1"/>
  <c r="T85" i="1"/>
  <c r="AG85" i="1" s="1"/>
  <c r="U85" i="1"/>
  <c r="AM85" i="1" s="1"/>
  <c r="T86" i="1"/>
  <c r="AG86" i="1" s="1"/>
  <c r="U86" i="1"/>
  <c r="AM86" i="1" s="1"/>
  <c r="T87" i="1"/>
  <c r="AG87" i="1" s="1"/>
  <c r="U87" i="1"/>
  <c r="AM87" i="1" s="1"/>
  <c r="T88" i="1"/>
  <c r="AG88" i="1" s="1"/>
  <c r="U88" i="1"/>
  <c r="AM88" i="1" s="1"/>
  <c r="T89" i="1"/>
  <c r="AG89" i="1" s="1"/>
  <c r="U89" i="1"/>
  <c r="AM89" i="1" s="1"/>
  <c r="T90" i="1"/>
  <c r="AG90" i="1" s="1"/>
  <c r="U90" i="1"/>
  <c r="AM90" i="1" s="1"/>
  <c r="T91" i="1"/>
  <c r="AG91" i="1" s="1"/>
  <c r="U91" i="1"/>
  <c r="AM91" i="1" s="1"/>
  <c r="T92" i="1"/>
  <c r="AG92" i="1" s="1"/>
  <c r="U92" i="1"/>
  <c r="AM92" i="1" s="1"/>
  <c r="T93" i="1"/>
  <c r="AG93" i="1" s="1"/>
  <c r="U93" i="1"/>
  <c r="AM93" i="1" s="1"/>
  <c r="T94" i="1"/>
  <c r="AG94" i="1" s="1"/>
  <c r="U94" i="1"/>
  <c r="AM94" i="1" s="1"/>
  <c r="T95" i="1"/>
  <c r="AG95" i="1" s="1"/>
  <c r="U95" i="1"/>
  <c r="AM95" i="1" s="1"/>
  <c r="T96" i="1"/>
  <c r="AG96" i="1" s="1"/>
  <c r="U96" i="1"/>
  <c r="AM96" i="1" s="1"/>
  <c r="T97" i="1"/>
  <c r="AG97" i="1" s="1"/>
  <c r="U97" i="1"/>
  <c r="AM97" i="1" s="1"/>
  <c r="T98" i="1"/>
  <c r="AG98" i="1" s="1"/>
  <c r="U98" i="1"/>
  <c r="AM98" i="1" s="1"/>
  <c r="T99" i="1"/>
  <c r="AG99" i="1" s="1"/>
  <c r="U99" i="1"/>
  <c r="AM99" i="1" s="1"/>
  <c r="T100" i="1"/>
  <c r="AG100" i="1" s="1"/>
  <c r="U100" i="1"/>
  <c r="AM100" i="1" s="1"/>
  <c r="T101" i="1"/>
  <c r="AG101" i="1" s="1"/>
  <c r="U101" i="1"/>
  <c r="AM101" i="1" s="1"/>
  <c r="T102" i="1"/>
  <c r="AG102" i="1" s="1"/>
  <c r="U102" i="1"/>
  <c r="AM102" i="1" s="1"/>
  <c r="T103" i="1"/>
  <c r="AG103" i="1" s="1"/>
  <c r="U103" i="1"/>
  <c r="AM103" i="1" s="1"/>
  <c r="T104" i="1"/>
  <c r="AG104" i="1" s="1"/>
  <c r="U104" i="1"/>
  <c r="AM104" i="1" s="1"/>
  <c r="T105" i="1"/>
  <c r="AG105" i="1" s="1"/>
  <c r="U105" i="1"/>
  <c r="AM105" i="1" s="1"/>
  <c r="T106" i="1"/>
  <c r="AG106" i="1" s="1"/>
  <c r="U106" i="1"/>
  <c r="AM106" i="1" s="1"/>
  <c r="T107" i="1"/>
  <c r="AG107" i="1" s="1"/>
  <c r="U107" i="1"/>
  <c r="AM107" i="1" s="1"/>
  <c r="T108" i="1"/>
  <c r="AG108" i="1" s="1"/>
  <c r="U108" i="1"/>
  <c r="AM108" i="1" s="1"/>
  <c r="T109" i="1"/>
  <c r="AG109" i="1" s="1"/>
  <c r="U109" i="1"/>
  <c r="AM109" i="1" s="1"/>
  <c r="T110" i="1"/>
  <c r="AG110" i="1" s="1"/>
  <c r="U110" i="1"/>
  <c r="AM110" i="1" s="1"/>
  <c r="T111" i="1"/>
  <c r="AG111" i="1" s="1"/>
  <c r="U111" i="1"/>
  <c r="AM111" i="1" s="1"/>
  <c r="T112" i="1"/>
  <c r="AG112" i="1" s="1"/>
  <c r="U112" i="1"/>
  <c r="AM112" i="1" s="1"/>
  <c r="T113" i="1"/>
  <c r="AG113" i="1" s="1"/>
  <c r="U113" i="1"/>
  <c r="AM113" i="1" s="1"/>
  <c r="T114" i="1"/>
  <c r="AG114" i="1" s="1"/>
  <c r="U114" i="1"/>
  <c r="AM114" i="1" s="1"/>
  <c r="T115" i="1"/>
  <c r="AG115" i="1" s="1"/>
  <c r="U115" i="1"/>
  <c r="AM115" i="1" s="1"/>
  <c r="T116" i="1"/>
  <c r="AG116" i="1" s="1"/>
  <c r="U116" i="1"/>
  <c r="AM116" i="1" s="1"/>
  <c r="T117" i="1"/>
  <c r="AG117" i="1" s="1"/>
  <c r="U117" i="1"/>
  <c r="AM117" i="1" s="1"/>
  <c r="T118" i="1"/>
  <c r="AG118" i="1" s="1"/>
  <c r="U118" i="1"/>
  <c r="AM118" i="1" s="1"/>
  <c r="T119" i="1"/>
  <c r="AG119" i="1" s="1"/>
  <c r="U119" i="1"/>
  <c r="AM119" i="1" s="1"/>
  <c r="T120" i="1"/>
  <c r="AG120" i="1" s="1"/>
  <c r="U120" i="1"/>
  <c r="AM120" i="1" s="1"/>
  <c r="T121" i="1"/>
  <c r="AG121" i="1" s="1"/>
  <c r="U121" i="1"/>
  <c r="AM121" i="1" s="1"/>
  <c r="T122" i="1"/>
  <c r="AG122" i="1" s="1"/>
  <c r="U122" i="1"/>
  <c r="AM122" i="1" s="1"/>
  <c r="T123" i="1"/>
  <c r="AG123" i="1" s="1"/>
  <c r="U123" i="1"/>
  <c r="AM123" i="1" s="1"/>
  <c r="T124" i="1"/>
  <c r="AG124" i="1" s="1"/>
  <c r="U124" i="1"/>
  <c r="AM124" i="1" s="1"/>
  <c r="T125" i="1"/>
  <c r="AG125" i="1" s="1"/>
  <c r="U125" i="1"/>
  <c r="AM125" i="1" s="1"/>
  <c r="T126" i="1"/>
  <c r="AG126" i="1" s="1"/>
  <c r="U126" i="1"/>
  <c r="AM126" i="1" s="1"/>
  <c r="T127" i="1"/>
  <c r="AG127" i="1" s="1"/>
  <c r="U127" i="1"/>
  <c r="AM127" i="1" s="1"/>
  <c r="T128" i="1"/>
  <c r="AG128" i="1" s="1"/>
  <c r="U128" i="1"/>
  <c r="AM128" i="1" s="1"/>
  <c r="T129" i="1"/>
  <c r="AG129" i="1" s="1"/>
  <c r="U129" i="1"/>
  <c r="AM129" i="1" s="1"/>
  <c r="T130" i="1"/>
  <c r="AG130" i="1" s="1"/>
  <c r="U130" i="1"/>
  <c r="AM130" i="1" s="1"/>
  <c r="T131" i="1"/>
  <c r="AG131" i="1" s="1"/>
  <c r="U131" i="1"/>
  <c r="AM131" i="1" s="1"/>
  <c r="T132" i="1"/>
  <c r="AG132" i="1" s="1"/>
  <c r="U132" i="1"/>
  <c r="AM132" i="1" s="1"/>
  <c r="T133" i="1"/>
  <c r="AG133" i="1" s="1"/>
  <c r="U133" i="1"/>
  <c r="AM133" i="1" s="1"/>
  <c r="T134" i="1"/>
  <c r="AG134" i="1" s="1"/>
  <c r="U134" i="1"/>
  <c r="AM134" i="1" s="1"/>
  <c r="T135" i="1"/>
  <c r="AG135" i="1" s="1"/>
  <c r="U135" i="1"/>
  <c r="AM135" i="1" s="1"/>
  <c r="T136" i="1"/>
  <c r="AG136" i="1" s="1"/>
  <c r="U136" i="1"/>
  <c r="AM136" i="1" s="1"/>
  <c r="T137" i="1"/>
  <c r="AG137" i="1" s="1"/>
  <c r="U137" i="1"/>
  <c r="AM137" i="1" s="1"/>
  <c r="T138" i="1"/>
  <c r="AG138" i="1" s="1"/>
  <c r="U138" i="1"/>
  <c r="AM138" i="1" s="1"/>
  <c r="T139" i="1"/>
  <c r="AG139" i="1" s="1"/>
  <c r="U139" i="1"/>
  <c r="AM139" i="1" s="1"/>
  <c r="T140" i="1"/>
  <c r="AG140" i="1" s="1"/>
  <c r="U140" i="1"/>
  <c r="AM140" i="1" s="1"/>
  <c r="T141" i="1"/>
  <c r="AG141" i="1" s="1"/>
  <c r="U141" i="1"/>
  <c r="AM141" i="1" s="1"/>
  <c r="T142" i="1"/>
  <c r="AG142" i="1" s="1"/>
  <c r="U142" i="1"/>
  <c r="AM142" i="1" s="1"/>
  <c r="T143" i="1"/>
  <c r="AG143" i="1" s="1"/>
  <c r="U143" i="1"/>
  <c r="AM143" i="1" s="1"/>
  <c r="T144" i="1"/>
  <c r="AG144" i="1" s="1"/>
  <c r="U144" i="1"/>
  <c r="AM144" i="1" s="1"/>
  <c r="T145" i="1"/>
  <c r="AG145" i="1" s="1"/>
  <c r="U145" i="1"/>
  <c r="AM145" i="1" s="1"/>
  <c r="T146" i="1"/>
  <c r="AG146" i="1" s="1"/>
  <c r="U146" i="1"/>
  <c r="AM146" i="1" s="1"/>
  <c r="T147" i="1"/>
  <c r="AG147" i="1" s="1"/>
  <c r="U147" i="1"/>
  <c r="AM147" i="1" s="1"/>
  <c r="T148" i="1"/>
  <c r="AG148" i="1" s="1"/>
  <c r="U148" i="1"/>
  <c r="AM148" i="1" s="1"/>
  <c r="T149" i="1"/>
  <c r="AG149" i="1" s="1"/>
  <c r="U149" i="1"/>
  <c r="AM149" i="1" s="1"/>
  <c r="T150" i="1"/>
  <c r="AG150" i="1" s="1"/>
  <c r="U150" i="1"/>
  <c r="AM150" i="1" s="1"/>
  <c r="T151" i="1"/>
  <c r="AG151" i="1" s="1"/>
  <c r="U151" i="1"/>
  <c r="AM151" i="1" s="1"/>
  <c r="T152" i="1"/>
  <c r="AG152" i="1" s="1"/>
  <c r="U152" i="1"/>
  <c r="AM152" i="1" s="1"/>
  <c r="T153" i="1"/>
  <c r="AG153" i="1" s="1"/>
  <c r="U153" i="1"/>
  <c r="AM153" i="1" s="1"/>
  <c r="T154" i="1"/>
  <c r="AG154" i="1" s="1"/>
  <c r="U154" i="1"/>
  <c r="AM154" i="1" s="1"/>
  <c r="T155" i="1"/>
  <c r="AG155" i="1" s="1"/>
  <c r="U155" i="1"/>
  <c r="AM155" i="1" s="1"/>
  <c r="T156" i="1"/>
  <c r="AG156" i="1" s="1"/>
  <c r="U156" i="1"/>
  <c r="AM156" i="1" s="1"/>
  <c r="T157" i="1"/>
  <c r="AG157" i="1" s="1"/>
  <c r="U157" i="1"/>
  <c r="AM157" i="1" s="1"/>
  <c r="T158" i="1"/>
  <c r="AG158" i="1" s="1"/>
  <c r="U158" i="1"/>
  <c r="AM158" i="1" s="1"/>
  <c r="T159" i="1"/>
  <c r="AG159" i="1" s="1"/>
  <c r="U159" i="1"/>
  <c r="AM159" i="1" s="1"/>
  <c r="T160" i="1"/>
  <c r="AG160" i="1" s="1"/>
  <c r="U160" i="1"/>
  <c r="AM160" i="1" s="1"/>
  <c r="T161" i="1"/>
  <c r="AG161" i="1" s="1"/>
  <c r="U161" i="1"/>
  <c r="AM161" i="1" s="1"/>
  <c r="T162" i="1"/>
  <c r="AG162" i="1" s="1"/>
  <c r="U162" i="1"/>
  <c r="AM162" i="1" s="1"/>
  <c r="T163" i="1"/>
  <c r="AG163" i="1" s="1"/>
  <c r="U163" i="1"/>
  <c r="AM163" i="1" s="1"/>
  <c r="T164" i="1"/>
  <c r="AG164" i="1" s="1"/>
  <c r="U164" i="1"/>
  <c r="AM164" i="1" s="1"/>
  <c r="T165" i="1"/>
  <c r="AG165" i="1" s="1"/>
  <c r="U165" i="1"/>
  <c r="AM165" i="1" s="1"/>
  <c r="T166" i="1"/>
  <c r="AG166" i="1" s="1"/>
  <c r="U166" i="1"/>
  <c r="AM166" i="1" s="1"/>
  <c r="T167" i="1"/>
  <c r="AG167" i="1" s="1"/>
  <c r="U167" i="1"/>
  <c r="AM167" i="1" s="1"/>
  <c r="T168" i="1"/>
  <c r="AG168" i="1" s="1"/>
  <c r="U168" i="1"/>
  <c r="AM168" i="1" s="1"/>
  <c r="T169" i="1"/>
  <c r="AG169" i="1" s="1"/>
  <c r="U169" i="1"/>
  <c r="AM169" i="1" s="1"/>
  <c r="T170" i="1"/>
  <c r="AG170" i="1" s="1"/>
  <c r="U170" i="1"/>
  <c r="AM170" i="1" s="1"/>
  <c r="T171" i="1"/>
  <c r="AG171" i="1" s="1"/>
  <c r="U171" i="1"/>
  <c r="AM171" i="1" s="1"/>
  <c r="T172" i="1"/>
  <c r="AG172" i="1" s="1"/>
  <c r="U172" i="1"/>
  <c r="AM172" i="1" s="1"/>
  <c r="T173" i="1"/>
  <c r="AG173" i="1" s="1"/>
  <c r="U173" i="1"/>
  <c r="AM173" i="1" s="1"/>
  <c r="T174" i="1"/>
  <c r="AG174" i="1" s="1"/>
  <c r="U174" i="1"/>
  <c r="AM174" i="1" s="1"/>
  <c r="T175" i="1"/>
  <c r="AG175" i="1" s="1"/>
  <c r="U175" i="1"/>
  <c r="AM175" i="1" s="1"/>
  <c r="T176" i="1"/>
  <c r="AG176" i="1" s="1"/>
  <c r="U176" i="1"/>
  <c r="AM176" i="1" s="1"/>
  <c r="T177" i="1"/>
  <c r="AG177" i="1" s="1"/>
  <c r="U177" i="1"/>
  <c r="AM177" i="1" s="1"/>
  <c r="T178" i="1"/>
  <c r="AG178" i="1" s="1"/>
  <c r="U178" i="1"/>
  <c r="AM178" i="1" s="1"/>
  <c r="T179" i="1"/>
  <c r="AG179" i="1" s="1"/>
  <c r="U179" i="1"/>
  <c r="AM179" i="1" s="1"/>
  <c r="T180" i="1"/>
  <c r="AG180" i="1" s="1"/>
  <c r="U180" i="1"/>
  <c r="AM180" i="1" s="1"/>
  <c r="T181" i="1"/>
  <c r="AG181" i="1" s="1"/>
  <c r="U181" i="1"/>
  <c r="AM181" i="1" s="1"/>
  <c r="T182" i="1"/>
  <c r="AG182" i="1" s="1"/>
  <c r="U182" i="1"/>
  <c r="AM182" i="1" s="1"/>
  <c r="T183" i="1"/>
  <c r="AG183" i="1" s="1"/>
  <c r="U183" i="1"/>
  <c r="AM183" i="1" s="1"/>
  <c r="T184" i="1"/>
  <c r="AG184" i="1" s="1"/>
  <c r="U184" i="1"/>
  <c r="AM184" i="1" s="1"/>
  <c r="T185" i="1"/>
  <c r="AG185" i="1" s="1"/>
  <c r="U185" i="1"/>
  <c r="AM185" i="1" s="1"/>
  <c r="T186" i="1"/>
  <c r="AG186" i="1" s="1"/>
  <c r="U186" i="1"/>
  <c r="AM186" i="1" s="1"/>
  <c r="T187" i="1"/>
  <c r="AG187" i="1" s="1"/>
  <c r="U187" i="1"/>
  <c r="AM187" i="1" s="1"/>
  <c r="T188" i="1"/>
  <c r="AG188" i="1" s="1"/>
  <c r="U188" i="1"/>
  <c r="AM188" i="1" s="1"/>
  <c r="T189" i="1"/>
  <c r="AG189" i="1" s="1"/>
  <c r="U189" i="1"/>
  <c r="AM189" i="1" s="1"/>
  <c r="T190" i="1"/>
  <c r="AG190" i="1" s="1"/>
  <c r="U190" i="1"/>
  <c r="AM190" i="1" s="1"/>
  <c r="T191" i="1"/>
  <c r="AG191" i="1" s="1"/>
  <c r="U191" i="1"/>
  <c r="AM191" i="1" s="1"/>
  <c r="T192" i="1"/>
  <c r="AG192" i="1" s="1"/>
  <c r="U192" i="1"/>
  <c r="AM192" i="1" s="1"/>
  <c r="T193" i="1"/>
  <c r="AG193" i="1" s="1"/>
  <c r="U193" i="1"/>
  <c r="AM193" i="1" s="1"/>
  <c r="T194" i="1"/>
  <c r="AG194" i="1" s="1"/>
  <c r="U194" i="1"/>
  <c r="AM194" i="1" s="1"/>
  <c r="T195" i="1"/>
  <c r="AG195" i="1" s="1"/>
  <c r="U195" i="1"/>
  <c r="AM195" i="1" s="1"/>
  <c r="T196" i="1"/>
  <c r="AG196" i="1" s="1"/>
  <c r="U196" i="1"/>
  <c r="AM196" i="1" s="1"/>
  <c r="T197" i="1"/>
  <c r="AG197" i="1" s="1"/>
  <c r="U197" i="1"/>
  <c r="AM197" i="1" s="1"/>
  <c r="T198" i="1"/>
  <c r="AG198" i="1" s="1"/>
  <c r="U198" i="1"/>
  <c r="AM198" i="1" s="1"/>
  <c r="T199" i="1"/>
  <c r="AG199" i="1" s="1"/>
  <c r="U199" i="1"/>
  <c r="AM199" i="1" s="1"/>
  <c r="T200" i="1"/>
  <c r="AG200" i="1" s="1"/>
  <c r="U200" i="1"/>
  <c r="AM200" i="1" s="1"/>
  <c r="T201" i="1"/>
  <c r="AG201" i="1" s="1"/>
  <c r="U201" i="1"/>
  <c r="AM201" i="1" s="1"/>
  <c r="T202" i="1"/>
  <c r="AG202" i="1" s="1"/>
  <c r="U202" i="1"/>
  <c r="AM202" i="1" s="1"/>
  <c r="T203" i="1"/>
  <c r="AG203" i="1" s="1"/>
  <c r="U203" i="1"/>
  <c r="AM203" i="1" s="1"/>
  <c r="T204" i="1"/>
  <c r="AG204" i="1" s="1"/>
  <c r="U204" i="1"/>
  <c r="AM204" i="1" s="1"/>
  <c r="T205" i="1"/>
  <c r="AG205" i="1" s="1"/>
  <c r="U205" i="1"/>
  <c r="AM205" i="1" s="1"/>
  <c r="T206" i="1"/>
  <c r="AG206" i="1" s="1"/>
  <c r="U206" i="1"/>
  <c r="AM206" i="1" s="1"/>
  <c r="T207" i="1"/>
  <c r="AG207" i="1" s="1"/>
  <c r="U207" i="1"/>
  <c r="AM207" i="1" s="1"/>
  <c r="T208" i="1"/>
  <c r="AG208" i="1" s="1"/>
  <c r="U208" i="1"/>
  <c r="AM208" i="1" s="1"/>
  <c r="T209" i="1"/>
  <c r="AG209" i="1" s="1"/>
  <c r="U209" i="1"/>
  <c r="AM209" i="1" s="1"/>
  <c r="T210" i="1"/>
  <c r="AG210" i="1" s="1"/>
  <c r="U210" i="1"/>
  <c r="AM210" i="1" s="1"/>
  <c r="T211" i="1"/>
  <c r="AG211" i="1" s="1"/>
  <c r="U211" i="1"/>
  <c r="AM211" i="1" s="1"/>
  <c r="T212" i="1"/>
  <c r="AG212" i="1" s="1"/>
  <c r="U212" i="1"/>
  <c r="AM212" i="1" s="1"/>
  <c r="T213" i="1"/>
  <c r="AG213" i="1" s="1"/>
  <c r="U213" i="1"/>
  <c r="AM213" i="1" s="1"/>
  <c r="T214" i="1"/>
  <c r="AG214" i="1" s="1"/>
  <c r="U214" i="1"/>
  <c r="AM214" i="1" s="1"/>
  <c r="T215" i="1"/>
  <c r="AG215" i="1" s="1"/>
  <c r="U215" i="1"/>
  <c r="AM215" i="1" s="1"/>
  <c r="T216" i="1"/>
  <c r="AG216" i="1" s="1"/>
  <c r="U216" i="1"/>
  <c r="AM216" i="1" s="1"/>
  <c r="T217" i="1"/>
  <c r="AG217" i="1" s="1"/>
  <c r="U217" i="1"/>
  <c r="AM217" i="1" s="1"/>
  <c r="T218" i="1"/>
  <c r="AG218" i="1" s="1"/>
  <c r="U218" i="1"/>
  <c r="AM218" i="1" s="1"/>
  <c r="T219" i="1"/>
  <c r="AG219" i="1" s="1"/>
  <c r="U219" i="1"/>
  <c r="AM219" i="1" s="1"/>
  <c r="T220" i="1"/>
  <c r="AG220" i="1" s="1"/>
  <c r="U220" i="1"/>
  <c r="AM220" i="1" s="1"/>
  <c r="T221" i="1"/>
  <c r="AG221" i="1" s="1"/>
  <c r="U221" i="1"/>
  <c r="AM221" i="1" s="1"/>
  <c r="T222" i="1"/>
  <c r="AG222" i="1" s="1"/>
  <c r="U222" i="1"/>
  <c r="AM222" i="1" s="1"/>
  <c r="T223" i="1"/>
  <c r="AG223" i="1" s="1"/>
  <c r="U223" i="1"/>
  <c r="AM223" i="1" s="1"/>
  <c r="T224" i="1"/>
  <c r="AG224" i="1" s="1"/>
  <c r="U224" i="1"/>
  <c r="AM224" i="1" s="1"/>
  <c r="T225" i="1"/>
  <c r="AG225" i="1" s="1"/>
  <c r="U225" i="1"/>
  <c r="AM225" i="1" s="1"/>
  <c r="T226" i="1"/>
  <c r="AG226" i="1" s="1"/>
  <c r="U226" i="1"/>
  <c r="AM226" i="1" s="1"/>
  <c r="T227" i="1"/>
  <c r="AG227" i="1" s="1"/>
  <c r="U227" i="1"/>
  <c r="AM227" i="1" s="1"/>
  <c r="T228" i="1"/>
  <c r="AG228" i="1" s="1"/>
  <c r="U228" i="1"/>
  <c r="AM228" i="1" s="1"/>
  <c r="T229" i="1"/>
  <c r="AG229" i="1" s="1"/>
  <c r="U229" i="1"/>
  <c r="AM229" i="1" s="1"/>
  <c r="T230" i="1"/>
  <c r="AG230" i="1" s="1"/>
  <c r="U230" i="1"/>
  <c r="AM230" i="1" s="1"/>
  <c r="T231" i="1"/>
  <c r="AG231" i="1" s="1"/>
  <c r="U231" i="1"/>
  <c r="AM231" i="1" s="1"/>
  <c r="T232" i="1"/>
  <c r="AG232" i="1" s="1"/>
  <c r="U232" i="1"/>
  <c r="AM232" i="1" s="1"/>
  <c r="T233" i="1"/>
  <c r="AG233" i="1" s="1"/>
  <c r="U233" i="1"/>
  <c r="AM233" i="1" s="1"/>
  <c r="T234" i="1"/>
  <c r="AG234" i="1" s="1"/>
  <c r="U234" i="1"/>
  <c r="AM234" i="1" s="1"/>
  <c r="T235" i="1"/>
  <c r="AG235" i="1" s="1"/>
  <c r="U235" i="1"/>
  <c r="AM235" i="1" s="1"/>
  <c r="T236" i="1"/>
  <c r="AG236" i="1" s="1"/>
  <c r="U236" i="1"/>
  <c r="AM236" i="1" s="1"/>
  <c r="T237" i="1"/>
  <c r="AG237" i="1" s="1"/>
  <c r="U237" i="1"/>
  <c r="AM237" i="1" s="1"/>
  <c r="T238" i="1"/>
  <c r="AG238" i="1" s="1"/>
  <c r="U238" i="1"/>
  <c r="AM238" i="1" s="1"/>
  <c r="T239" i="1"/>
  <c r="AG239" i="1" s="1"/>
  <c r="U239" i="1"/>
  <c r="AM239" i="1" s="1"/>
  <c r="T240" i="1"/>
  <c r="AG240" i="1" s="1"/>
  <c r="U240" i="1"/>
  <c r="AM240" i="1" s="1"/>
  <c r="T241" i="1"/>
  <c r="AG241" i="1" s="1"/>
  <c r="U241" i="1"/>
  <c r="AM241" i="1" s="1"/>
  <c r="T242" i="1"/>
  <c r="AG242" i="1" s="1"/>
  <c r="U242" i="1"/>
  <c r="AM242" i="1" s="1"/>
  <c r="T243" i="1"/>
  <c r="AG243" i="1" s="1"/>
  <c r="U243" i="1"/>
  <c r="AM243" i="1" s="1"/>
  <c r="T244" i="1"/>
  <c r="AG244" i="1" s="1"/>
  <c r="U244" i="1"/>
  <c r="AM244" i="1" s="1"/>
  <c r="T245" i="1"/>
  <c r="AG245" i="1" s="1"/>
  <c r="U245" i="1"/>
  <c r="AM245" i="1" s="1"/>
  <c r="T246" i="1"/>
  <c r="AG246" i="1" s="1"/>
  <c r="U246" i="1"/>
  <c r="AM246" i="1" s="1"/>
  <c r="T247" i="1"/>
  <c r="AG247" i="1" s="1"/>
  <c r="U247" i="1"/>
  <c r="AM247" i="1" s="1"/>
  <c r="T248" i="1"/>
  <c r="AG248" i="1" s="1"/>
  <c r="U248" i="1"/>
  <c r="AM248" i="1" s="1"/>
  <c r="T249" i="1"/>
  <c r="AG249" i="1" s="1"/>
  <c r="U249" i="1"/>
  <c r="AM249" i="1" s="1"/>
  <c r="T250" i="1"/>
  <c r="AG250" i="1" s="1"/>
  <c r="U250" i="1"/>
  <c r="AM250" i="1" s="1"/>
  <c r="T251" i="1"/>
  <c r="AG251" i="1" s="1"/>
  <c r="U251" i="1"/>
  <c r="AM251" i="1" s="1"/>
  <c r="T252" i="1"/>
  <c r="AG252" i="1" s="1"/>
  <c r="U252" i="1"/>
  <c r="AM252" i="1" s="1"/>
  <c r="T253" i="1"/>
  <c r="AG253" i="1" s="1"/>
  <c r="U253" i="1"/>
  <c r="AM253" i="1" s="1"/>
  <c r="T254" i="1"/>
  <c r="AG254" i="1" s="1"/>
  <c r="U254" i="1"/>
  <c r="AM254" i="1" s="1"/>
  <c r="T255" i="1"/>
  <c r="AG255" i="1" s="1"/>
  <c r="U255" i="1"/>
  <c r="AM255" i="1" s="1"/>
  <c r="T256" i="1"/>
  <c r="AG256" i="1" s="1"/>
  <c r="U256" i="1"/>
  <c r="AM256" i="1" s="1"/>
  <c r="T257" i="1"/>
  <c r="AG257" i="1" s="1"/>
  <c r="U257" i="1"/>
  <c r="AM257" i="1" s="1"/>
  <c r="T258" i="1"/>
  <c r="AG258" i="1" s="1"/>
  <c r="U258" i="1"/>
  <c r="AM258" i="1" s="1"/>
  <c r="T259" i="1"/>
  <c r="AG259" i="1" s="1"/>
  <c r="U259" i="1"/>
  <c r="AM259" i="1" s="1"/>
  <c r="T260" i="1"/>
  <c r="AG260" i="1" s="1"/>
  <c r="U260" i="1"/>
  <c r="AM260" i="1" s="1"/>
  <c r="T261" i="1"/>
  <c r="AG261" i="1" s="1"/>
  <c r="U261" i="1"/>
  <c r="AM261" i="1" s="1"/>
  <c r="T262" i="1"/>
  <c r="AG262" i="1" s="1"/>
  <c r="U262" i="1"/>
  <c r="AM262" i="1" s="1"/>
  <c r="T263" i="1"/>
  <c r="AG263" i="1" s="1"/>
  <c r="U263" i="1"/>
  <c r="AM263" i="1" s="1"/>
  <c r="T264" i="1"/>
  <c r="AG264" i="1" s="1"/>
  <c r="U264" i="1"/>
  <c r="AM264" i="1" s="1"/>
  <c r="T265" i="1"/>
  <c r="AG265" i="1" s="1"/>
  <c r="U265" i="1"/>
  <c r="AM265" i="1" s="1"/>
  <c r="T266" i="1"/>
  <c r="AG266" i="1" s="1"/>
  <c r="U266" i="1"/>
  <c r="AM266" i="1" s="1"/>
  <c r="T267" i="1"/>
  <c r="AG267" i="1" s="1"/>
  <c r="U267" i="1"/>
  <c r="AM267" i="1" s="1"/>
  <c r="T268" i="1"/>
  <c r="AG268" i="1" s="1"/>
  <c r="U268" i="1"/>
  <c r="AM268" i="1" s="1"/>
  <c r="T269" i="1"/>
  <c r="AG269" i="1" s="1"/>
  <c r="U269" i="1"/>
  <c r="AM269" i="1" s="1"/>
  <c r="T270" i="1"/>
  <c r="AG270" i="1" s="1"/>
  <c r="U270" i="1"/>
  <c r="AM270" i="1" s="1"/>
  <c r="T271" i="1"/>
  <c r="AG271" i="1" s="1"/>
  <c r="U271" i="1"/>
  <c r="AM271" i="1" s="1"/>
  <c r="T272" i="1"/>
  <c r="AG272" i="1" s="1"/>
  <c r="U272" i="1"/>
  <c r="AM272" i="1" s="1"/>
  <c r="T273" i="1"/>
  <c r="AG273" i="1" s="1"/>
  <c r="U273" i="1"/>
  <c r="AM273" i="1" s="1"/>
  <c r="T274" i="1"/>
  <c r="AG274" i="1" s="1"/>
  <c r="U274" i="1"/>
  <c r="AM274" i="1" s="1"/>
  <c r="T275" i="1"/>
  <c r="AG275" i="1" s="1"/>
  <c r="U275" i="1"/>
  <c r="AM275" i="1" s="1"/>
  <c r="T276" i="1"/>
  <c r="AG276" i="1" s="1"/>
  <c r="U276" i="1"/>
  <c r="AM276" i="1" s="1"/>
  <c r="T277" i="1"/>
  <c r="AG277" i="1" s="1"/>
  <c r="U277" i="1"/>
  <c r="AM277" i="1" s="1"/>
  <c r="T278" i="1"/>
  <c r="AG278" i="1" s="1"/>
  <c r="U278" i="1"/>
  <c r="AM278" i="1" s="1"/>
  <c r="T279" i="1"/>
  <c r="AG279" i="1" s="1"/>
  <c r="U279" i="1"/>
  <c r="AM279" i="1" s="1"/>
  <c r="T280" i="1"/>
  <c r="AG280" i="1" s="1"/>
  <c r="U280" i="1"/>
  <c r="AM280" i="1" s="1"/>
  <c r="T281" i="1"/>
  <c r="AG281" i="1" s="1"/>
  <c r="U281" i="1"/>
  <c r="AM281" i="1" s="1"/>
  <c r="T282" i="1"/>
  <c r="AG282" i="1" s="1"/>
  <c r="U282" i="1"/>
  <c r="AM282" i="1" s="1"/>
  <c r="U3" i="1"/>
  <c r="AM3" i="1" s="1"/>
  <c r="T3" i="1"/>
  <c r="AG3" i="1" s="1"/>
  <c r="R4" i="1" l="1"/>
  <c r="S4" i="1"/>
  <c r="AF4" i="1" s="1"/>
  <c r="R5" i="1"/>
  <c r="S5" i="1"/>
  <c r="AF5" i="1" s="1"/>
  <c r="R6" i="1"/>
  <c r="S6" i="1"/>
  <c r="AF6" i="1" s="1"/>
  <c r="R7" i="1"/>
  <c r="S7" i="1"/>
  <c r="AF7" i="1" s="1"/>
  <c r="R8" i="1"/>
  <c r="S8" i="1"/>
  <c r="AF8" i="1" s="1"/>
  <c r="R9" i="1"/>
  <c r="S9" i="1"/>
  <c r="AF9" i="1" s="1"/>
  <c r="R10" i="1"/>
  <c r="S10" i="1"/>
  <c r="AF10" i="1" s="1"/>
  <c r="R11" i="1"/>
  <c r="S11" i="1"/>
  <c r="AF11" i="1" s="1"/>
  <c r="R12" i="1"/>
  <c r="S12" i="1"/>
  <c r="AF12" i="1" s="1"/>
  <c r="R13" i="1"/>
  <c r="S13" i="1"/>
  <c r="AF13" i="1" s="1"/>
  <c r="R14" i="1"/>
  <c r="S14" i="1"/>
  <c r="AF14" i="1" s="1"/>
  <c r="R15" i="1"/>
  <c r="S15" i="1"/>
  <c r="AF15" i="1" s="1"/>
  <c r="R16" i="1"/>
  <c r="S16" i="1"/>
  <c r="AF16" i="1" s="1"/>
  <c r="R17" i="1"/>
  <c r="S17" i="1"/>
  <c r="AF17" i="1" s="1"/>
  <c r="R18" i="1"/>
  <c r="S18" i="1"/>
  <c r="AF18" i="1" s="1"/>
  <c r="R19" i="1"/>
  <c r="S19" i="1"/>
  <c r="AF19" i="1" s="1"/>
  <c r="R20" i="1"/>
  <c r="S20" i="1"/>
  <c r="AF20" i="1" s="1"/>
  <c r="R21" i="1"/>
  <c r="S21" i="1"/>
  <c r="AF21" i="1" s="1"/>
  <c r="R22" i="1"/>
  <c r="S22" i="1"/>
  <c r="AF22" i="1" s="1"/>
  <c r="R23" i="1"/>
  <c r="S23" i="1"/>
  <c r="AF23" i="1" s="1"/>
  <c r="R24" i="1"/>
  <c r="S24" i="1"/>
  <c r="AF24" i="1" s="1"/>
  <c r="R25" i="1"/>
  <c r="S25" i="1"/>
  <c r="AF25" i="1" s="1"/>
  <c r="R26" i="1"/>
  <c r="S26" i="1"/>
  <c r="AF26" i="1" s="1"/>
  <c r="R27" i="1"/>
  <c r="S27" i="1"/>
  <c r="AF27" i="1" s="1"/>
  <c r="R28" i="1"/>
  <c r="S28" i="1"/>
  <c r="AF28" i="1" s="1"/>
  <c r="R29" i="1"/>
  <c r="S29" i="1"/>
  <c r="AF29" i="1" s="1"/>
  <c r="R30" i="1"/>
  <c r="S30" i="1"/>
  <c r="AF30" i="1" s="1"/>
  <c r="R31" i="1"/>
  <c r="S31" i="1"/>
  <c r="AF31" i="1" s="1"/>
  <c r="R32" i="1"/>
  <c r="S32" i="1"/>
  <c r="AF32" i="1" s="1"/>
  <c r="R33" i="1"/>
  <c r="S33" i="1"/>
  <c r="AF33" i="1" s="1"/>
  <c r="R34" i="1"/>
  <c r="S34" i="1"/>
  <c r="AF34" i="1" s="1"/>
  <c r="R35" i="1"/>
  <c r="S35" i="1"/>
  <c r="AF35" i="1" s="1"/>
  <c r="R36" i="1"/>
  <c r="S36" i="1"/>
  <c r="AF36" i="1" s="1"/>
  <c r="R37" i="1"/>
  <c r="S37" i="1"/>
  <c r="AF37" i="1" s="1"/>
  <c r="R38" i="1"/>
  <c r="S38" i="1"/>
  <c r="AF38" i="1" s="1"/>
  <c r="R39" i="1"/>
  <c r="S39" i="1"/>
  <c r="AF39" i="1" s="1"/>
  <c r="R40" i="1"/>
  <c r="S40" i="1"/>
  <c r="AF40" i="1" s="1"/>
  <c r="R41" i="1"/>
  <c r="S41" i="1"/>
  <c r="AF41" i="1" s="1"/>
  <c r="R42" i="1"/>
  <c r="S42" i="1"/>
  <c r="AF42" i="1" s="1"/>
  <c r="R43" i="1"/>
  <c r="S43" i="1"/>
  <c r="AF43" i="1" s="1"/>
  <c r="R44" i="1"/>
  <c r="S44" i="1"/>
  <c r="AF44" i="1" s="1"/>
  <c r="R45" i="1"/>
  <c r="S45" i="1"/>
  <c r="AF45" i="1" s="1"/>
  <c r="R46" i="1"/>
  <c r="S46" i="1"/>
  <c r="AF46" i="1" s="1"/>
  <c r="R47" i="1"/>
  <c r="S47" i="1"/>
  <c r="AF47" i="1" s="1"/>
  <c r="R48" i="1"/>
  <c r="S48" i="1"/>
  <c r="AF48" i="1" s="1"/>
  <c r="R49" i="1"/>
  <c r="S49" i="1"/>
  <c r="AF49" i="1" s="1"/>
  <c r="R50" i="1"/>
  <c r="S50" i="1"/>
  <c r="AF50" i="1" s="1"/>
  <c r="R51" i="1"/>
  <c r="S51" i="1"/>
  <c r="AF51" i="1" s="1"/>
  <c r="R52" i="1"/>
  <c r="S52" i="1"/>
  <c r="AF52" i="1" s="1"/>
  <c r="R53" i="1"/>
  <c r="S53" i="1"/>
  <c r="AF53" i="1" s="1"/>
  <c r="R54" i="1"/>
  <c r="S54" i="1"/>
  <c r="AF54" i="1" s="1"/>
  <c r="R55" i="1"/>
  <c r="S55" i="1"/>
  <c r="AF55" i="1" s="1"/>
  <c r="R56" i="1"/>
  <c r="S56" i="1"/>
  <c r="AF56" i="1" s="1"/>
  <c r="R57" i="1"/>
  <c r="S57" i="1"/>
  <c r="AF57" i="1" s="1"/>
  <c r="R58" i="1"/>
  <c r="S58" i="1"/>
  <c r="AF58" i="1" s="1"/>
  <c r="R59" i="1"/>
  <c r="S59" i="1"/>
  <c r="AF59" i="1" s="1"/>
  <c r="R60" i="1"/>
  <c r="S60" i="1"/>
  <c r="AF60" i="1" s="1"/>
  <c r="R61" i="1"/>
  <c r="S61" i="1"/>
  <c r="AF61" i="1" s="1"/>
  <c r="R62" i="1"/>
  <c r="S62" i="1"/>
  <c r="AF62" i="1" s="1"/>
  <c r="R63" i="1"/>
  <c r="S63" i="1"/>
  <c r="AF63" i="1" s="1"/>
  <c r="R64" i="1"/>
  <c r="S64" i="1"/>
  <c r="AF64" i="1" s="1"/>
  <c r="R65" i="1"/>
  <c r="S65" i="1"/>
  <c r="AF65" i="1" s="1"/>
  <c r="R66" i="1"/>
  <c r="S66" i="1"/>
  <c r="AF66" i="1" s="1"/>
  <c r="R67" i="1"/>
  <c r="S67" i="1"/>
  <c r="AF67" i="1" s="1"/>
  <c r="R68" i="1"/>
  <c r="S68" i="1"/>
  <c r="AF68" i="1" s="1"/>
  <c r="R69" i="1"/>
  <c r="S69" i="1"/>
  <c r="AF69" i="1" s="1"/>
  <c r="R70" i="1"/>
  <c r="S70" i="1"/>
  <c r="AF70" i="1" s="1"/>
  <c r="R71" i="1"/>
  <c r="S71" i="1"/>
  <c r="AF71" i="1" s="1"/>
  <c r="R72" i="1"/>
  <c r="S72" i="1"/>
  <c r="AF72" i="1" s="1"/>
  <c r="R73" i="1"/>
  <c r="S73" i="1"/>
  <c r="AF73" i="1" s="1"/>
  <c r="R74" i="1"/>
  <c r="S74" i="1"/>
  <c r="AF74" i="1" s="1"/>
  <c r="R75" i="1"/>
  <c r="S75" i="1"/>
  <c r="AF75" i="1" s="1"/>
  <c r="R76" i="1"/>
  <c r="S76" i="1"/>
  <c r="AF76" i="1" s="1"/>
  <c r="R77" i="1"/>
  <c r="S77" i="1"/>
  <c r="AF77" i="1" s="1"/>
  <c r="R78" i="1"/>
  <c r="S78" i="1"/>
  <c r="AF78" i="1" s="1"/>
  <c r="R79" i="1"/>
  <c r="S79" i="1"/>
  <c r="AF79" i="1" s="1"/>
  <c r="R80" i="1"/>
  <c r="S80" i="1"/>
  <c r="AF80" i="1" s="1"/>
  <c r="R81" i="1"/>
  <c r="S81" i="1"/>
  <c r="AF81" i="1" s="1"/>
  <c r="R82" i="1"/>
  <c r="S82" i="1"/>
  <c r="AF82" i="1" s="1"/>
  <c r="R83" i="1"/>
  <c r="S83" i="1"/>
  <c r="AF83" i="1" s="1"/>
  <c r="R84" i="1"/>
  <c r="S84" i="1"/>
  <c r="AF84" i="1" s="1"/>
  <c r="R85" i="1"/>
  <c r="S85" i="1"/>
  <c r="AF85" i="1" s="1"/>
  <c r="R86" i="1"/>
  <c r="S86" i="1"/>
  <c r="AF86" i="1" s="1"/>
  <c r="R87" i="1"/>
  <c r="S87" i="1"/>
  <c r="AF87" i="1" s="1"/>
  <c r="R88" i="1"/>
  <c r="S88" i="1"/>
  <c r="AF88" i="1" s="1"/>
  <c r="R89" i="1"/>
  <c r="S89" i="1"/>
  <c r="AF89" i="1" s="1"/>
  <c r="R90" i="1"/>
  <c r="S90" i="1"/>
  <c r="AF90" i="1" s="1"/>
  <c r="R91" i="1"/>
  <c r="S91" i="1"/>
  <c r="AF91" i="1" s="1"/>
  <c r="R92" i="1"/>
  <c r="S92" i="1"/>
  <c r="AF92" i="1" s="1"/>
  <c r="R93" i="1"/>
  <c r="S93" i="1"/>
  <c r="AF93" i="1" s="1"/>
  <c r="R94" i="1"/>
  <c r="S94" i="1"/>
  <c r="AF94" i="1" s="1"/>
  <c r="R95" i="1"/>
  <c r="S95" i="1"/>
  <c r="AF95" i="1" s="1"/>
  <c r="R96" i="1"/>
  <c r="S96" i="1"/>
  <c r="AF96" i="1" s="1"/>
  <c r="R97" i="1"/>
  <c r="S97" i="1"/>
  <c r="AF97" i="1" s="1"/>
  <c r="R98" i="1"/>
  <c r="S98" i="1"/>
  <c r="AF98" i="1" s="1"/>
  <c r="R99" i="1"/>
  <c r="S99" i="1"/>
  <c r="AF99" i="1" s="1"/>
  <c r="R100" i="1"/>
  <c r="S100" i="1"/>
  <c r="AF100" i="1" s="1"/>
  <c r="R101" i="1"/>
  <c r="S101" i="1"/>
  <c r="AF101" i="1" s="1"/>
  <c r="R102" i="1"/>
  <c r="S102" i="1"/>
  <c r="AF102" i="1" s="1"/>
  <c r="R103" i="1"/>
  <c r="S103" i="1"/>
  <c r="AF103" i="1" s="1"/>
  <c r="R104" i="1"/>
  <c r="S104" i="1"/>
  <c r="AF104" i="1" s="1"/>
  <c r="R105" i="1"/>
  <c r="S105" i="1"/>
  <c r="AF105" i="1" s="1"/>
  <c r="R106" i="1"/>
  <c r="S106" i="1"/>
  <c r="AF106" i="1" s="1"/>
  <c r="R107" i="1"/>
  <c r="S107" i="1"/>
  <c r="AF107" i="1" s="1"/>
  <c r="R108" i="1"/>
  <c r="S108" i="1"/>
  <c r="AF108" i="1" s="1"/>
  <c r="R109" i="1"/>
  <c r="S109" i="1"/>
  <c r="AF109" i="1" s="1"/>
  <c r="R110" i="1"/>
  <c r="S110" i="1"/>
  <c r="AF110" i="1" s="1"/>
  <c r="R111" i="1"/>
  <c r="S111" i="1"/>
  <c r="AF111" i="1" s="1"/>
  <c r="R112" i="1"/>
  <c r="S112" i="1"/>
  <c r="AF112" i="1" s="1"/>
  <c r="R113" i="1"/>
  <c r="S113" i="1"/>
  <c r="AF113" i="1" s="1"/>
  <c r="R114" i="1"/>
  <c r="S114" i="1"/>
  <c r="AF114" i="1" s="1"/>
  <c r="R115" i="1"/>
  <c r="S115" i="1"/>
  <c r="AF115" i="1" s="1"/>
  <c r="R116" i="1"/>
  <c r="S116" i="1"/>
  <c r="AF116" i="1" s="1"/>
  <c r="R117" i="1"/>
  <c r="S117" i="1"/>
  <c r="AF117" i="1" s="1"/>
  <c r="R118" i="1"/>
  <c r="S118" i="1"/>
  <c r="AF118" i="1" s="1"/>
  <c r="R119" i="1"/>
  <c r="S119" i="1"/>
  <c r="AF119" i="1" s="1"/>
  <c r="R120" i="1"/>
  <c r="S120" i="1"/>
  <c r="AF120" i="1" s="1"/>
  <c r="R121" i="1"/>
  <c r="S121" i="1"/>
  <c r="AF121" i="1" s="1"/>
  <c r="R122" i="1"/>
  <c r="S122" i="1"/>
  <c r="AF122" i="1" s="1"/>
  <c r="R123" i="1"/>
  <c r="S123" i="1"/>
  <c r="AF123" i="1" s="1"/>
  <c r="R124" i="1"/>
  <c r="S124" i="1"/>
  <c r="AF124" i="1" s="1"/>
  <c r="R125" i="1"/>
  <c r="S125" i="1"/>
  <c r="AF125" i="1" s="1"/>
  <c r="R126" i="1"/>
  <c r="S126" i="1"/>
  <c r="AF126" i="1" s="1"/>
  <c r="R127" i="1"/>
  <c r="S127" i="1"/>
  <c r="AF127" i="1" s="1"/>
  <c r="R128" i="1"/>
  <c r="S128" i="1"/>
  <c r="AF128" i="1" s="1"/>
  <c r="R129" i="1"/>
  <c r="S129" i="1"/>
  <c r="AF129" i="1" s="1"/>
  <c r="R130" i="1"/>
  <c r="S130" i="1"/>
  <c r="AF130" i="1" s="1"/>
  <c r="R131" i="1"/>
  <c r="S131" i="1"/>
  <c r="AF131" i="1" s="1"/>
  <c r="R132" i="1"/>
  <c r="S132" i="1"/>
  <c r="AF132" i="1" s="1"/>
  <c r="R133" i="1"/>
  <c r="S133" i="1"/>
  <c r="AF133" i="1" s="1"/>
  <c r="R134" i="1"/>
  <c r="S134" i="1"/>
  <c r="AF134" i="1" s="1"/>
  <c r="R135" i="1"/>
  <c r="S135" i="1"/>
  <c r="AF135" i="1" s="1"/>
  <c r="R136" i="1"/>
  <c r="S136" i="1"/>
  <c r="AF136" i="1" s="1"/>
  <c r="R137" i="1"/>
  <c r="S137" i="1"/>
  <c r="AF137" i="1" s="1"/>
  <c r="R138" i="1"/>
  <c r="S138" i="1"/>
  <c r="AF138" i="1" s="1"/>
  <c r="R139" i="1"/>
  <c r="S139" i="1"/>
  <c r="AF139" i="1" s="1"/>
  <c r="R140" i="1"/>
  <c r="S140" i="1"/>
  <c r="AF140" i="1" s="1"/>
  <c r="R141" i="1"/>
  <c r="S141" i="1"/>
  <c r="AF141" i="1" s="1"/>
  <c r="R142" i="1"/>
  <c r="S142" i="1"/>
  <c r="AF142" i="1" s="1"/>
  <c r="R143" i="1"/>
  <c r="S143" i="1"/>
  <c r="AF143" i="1" s="1"/>
  <c r="R144" i="1"/>
  <c r="S144" i="1"/>
  <c r="AF144" i="1" s="1"/>
  <c r="R145" i="1"/>
  <c r="S145" i="1"/>
  <c r="AF145" i="1" s="1"/>
  <c r="R146" i="1"/>
  <c r="S146" i="1"/>
  <c r="AF146" i="1" s="1"/>
  <c r="R147" i="1"/>
  <c r="S147" i="1"/>
  <c r="AF147" i="1" s="1"/>
  <c r="R148" i="1"/>
  <c r="S148" i="1"/>
  <c r="AF148" i="1" s="1"/>
  <c r="R149" i="1"/>
  <c r="S149" i="1"/>
  <c r="AF149" i="1" s="1"/>
  <c r="R150" i="1"/>
  <c r="S150" i="1"/>
  <c r="AF150" i="1" s="1"/>
  <c r="R151" i="1"/>
  <c r="S151" i="1"/>
  <c r="AF151" i="1" s="1"/>
  <c r="R152" i="1"/>
  <c r="S152" i="1"/>
  <c r="AF152" i="1" s="1"/>
  <c r="R153" i="1"/>
  <c r="S153" i="1"/>
  <c r="AF153" i="1" s="1"/>
  <c r="R154" i="1"/>
  <c r="S154" i="1"/>
  <c r="AF154" i="1" s="1"/>
  <c r="R155" i="1"/>
  <c r="S155" i="1"/>
  <c r="AF155" i="1" s="1"/>
  <c r="R156" i="1"/>
  <c r="S156" i="1"/>
  <c r="AF156" i="1" s="1"/>
  <c r="R157" i="1"/>
  <c r="S157" i="1"/>
  <c r="AF157" i="1" s="1"/>
  <c r="R158" i="1"/>
  <c r="S158" i="1"/>
  <c r="AF158" i="1" s="1"/>
  <c r="R159" i="1"/>
  <c r="S159" i="1"/>
  <c r="AF159" i="1" s="1"/>
  <c r="R160" i="1"/>
  <c r="S160" i="1"/>
  <c r="AF160" i="1" s="1"/>
  <c r="R161" i="1"/>
  <c r="S161" i="1"/>
  <c r="AF161" i="1" s="1"/>
  <c r="R162" i="1"/>
  <c r="S162" i="1"/>
  <c r="AF162" i="1" s="1"/>
  <c r="R163" i="1"/>
  <c r="S163" i="1"/>
  <c r="AF163" i="1" s="1"/>
  <c r="R164" i="1"/>
  <c r="S164" i="1"/>
  <c r="AF164" i="1" s="1"/>
  <c r="R165" i="1"/>
  <c r="S165" i="1"/>
  <c r="AF165" i="1" s="1"/>
  <c r="R166" i="1"/>
  <c r="S166" i="1"/>
  <c r="AF166" i="1" s="1"/>
  <c r="R167" i="1"/>
  <c r="S167" i="1"/>
  <c r="AF167" i="1" s="1"/>
  <c r="R168" i="1"/>
  <c r="S168" i="1"/>
  <c r="AF168" i="1" s="1"/>
  <c r="R169" i="1"/>
  <c r="S169" i="1"/>
  <c r="AF169" i="1" s="1"/>
  <c r="R170" i="1"/>
  <c r="S170" i="1"/>
  <c r="AF170" i="1" s="1"/>
  <c r="R171" i="1"/>
  <c r="S171" i="1"/>
  <c r="AF171" i="1" s="1"/>
  <c r="R172" i="1"/>
  <c r="S172" i="1"/>
  <c r="AF172" i="1" s="1"/>
  <c r="R173" i="1"/>
  <c r="S173" i="1"/>
  <c r="AF173" i="1" s="1"/>
  <c r="R174" i="1"/>
  <c r="S174" i="1"/>
  <c r="AF174" i="1" s="1"/>
  <c r="R175" i="1"/>
  <c r="S175" i="1"/>
  <c r="AF175" i="1" s="1"/>
  <c r="R176" i="1"/>
  <c r="S176" i="1"/>
  <c r="AF176" i="1" s="1"/>
  <c r="R177" i="1"/>
  <c r="S177" i="1"/>
  <c r="AF177" i="1" s="1"/>
  <c r="R178" i="1"/>
  <c r="S178" i="1"/>
  <c r="AF178" i="1" s="1"/>
  <c r="R179" i="1"/>
  <c r="S179" i="1"/>
  <c r="AF179" i="1" s="1"/>
  <c r="R180" i="1"/>
  <c r="S180" i="1"/>
  <c r="AF180" i="1" s="1"/>
  <c r="R181" i="1"/>
  <c r="S181" i="1"/>
  <c r="AF181" i="1" s="1"/>
  <c r="R182" i="1"/>
  <c r="S182" i="1"/>
  <c r="AF182" i="1" s="1"/>
  <c r="R183" i="1"/>
  <c r="S183" i="1"/>
  <c r="AF183" i="1" s="1"/>
  <c r="R184" i="1"/>
  <c r="S184" i="1"/>
  <c r="AF184" i="1" s="1"/>
  <c r="R185" i="1"/>
  <c r="S185" i="1"/>
  <c r="AF185" i="1" s="1"/>
  <c r="R186" i="1"/>
  <c r="S186" i="1"/>
  <c r="AF186" i="1" s="1"/>
  <c r="R187" i="1"/>
  <c r="S187" i="1"/>
  <c r="AF187" i="1" s="1"/>
  <c r="R188" i="1"/>
  <c r="S188" i="1"/>
  <c r="AF188" i="1" s="1"/>
  <c r="R189" i="1"/>
  <c r="S189" i="1"/>
  <c r="AF189" i="1" s="1"/>
  <c r="R190" i="1"/>
  <c r="S190" i="1"/>
  <c r="AF190" i="1" s="1"/>
  <c r="R191" i="1"/>
  <c r="S191" i="1"/>
  <c r="AF191" i="1" s="1"/>
  <c r="R192" i="1"/>
  <c r="S192" i="1"/>
  <c r="AF192" i="1" s="1"/>
  <c r="R193" i="1"/>
  <c r="S193" i="1"/>
  <c r="AF193" i="1" s="1"/>
  <c r="R194" i="1"/>
  <c r="S194" i="1"/>
  <c r="AF194" i="1" s="1"/>
  <c r="R195" i="1"/>
  <c r="S195" i="1"/>
  <c r="AF195" i="1" s="1"/>
  <c r="R196" i="1"/>
  <c r="S196" i="1"/>
  <c r="AF196" i="1" s="1"/>
  <c r="R197" i="1"/>
  <c r="S197" i="1"/>
  <c r="AF197" i="1" s="1"/>
  <c r="R198" i="1"/>
  <c r="S198" i="1"/>
  <c r="AF198" i="1" s="1"/>
  <c r="R199" i="1"/>
  <c r="S199" i="1"/>
  <c r="AF199" i="1" s="1"/>
  <c r="R200" i="1"/>
  <c r="S200" i="1"/>
  <c r="AF200" i="1" s="1"/>
  <c r="R201" i="1"/>
  <c r="S201" i="1"/>
  <c r="AF201" i="1" s="1"/>
  <c r="R202" i="1"/>
  <c r="S202" i="1"/>
  <c r="AF202" i="1" s="1"/>
  <c r="R203" i="1"/>
  <c r="S203" i="1"/>
  <c r="AF203" i="1" s="1"/>
  <c r="R204" i="1"/>
  <c r="S204" i="1"/>
  <c r="AF204" i="1" s="1"/>
  <c r="R205" i="1"/>
  <c r="S205" i="1"/>
  <c r="AF205" i="1" s="1"/>
  <c r="R206" i="1"/>
  <c r="S206" i="1"/>
  <c r="AF206" i="1" s="1"/>
  <c r="R207" i="1"/>
  <c r="S207" i="1"/>
  <c r="AF207" i="1" s="1"/>
  <c r="R208" i="1"/>
  <c r="S208" i="1"/>
  <c r="AF208" i="1" s="1"/>
  <c r="R209" i="1"/>
  <c r="S209" i="1"/>
  <c r="AF209" i="1" s="1"/>
  <c r="R210" i="1"/>
  <c r="S210" i="1"/>
  <c r="AF210" i="1" s="1"/>
  <c r="R211" i="1"/>
  <c r="S211" i="1"/>
  <c r="AF211" i="1" s="1"/>
  <c r="R212" i="1"/>
  <c r="S212" i="1"/>
  <c r="AF212" i="1" s="1"/>
  <c r="R213" i="1"/>
  <c r="S213" i="1"/>
  <c r="AF213" i="1" s="1"/>
  <c r="R214" i="1"/>
  <c r="S214" i="1"/>
  <c r="AF214" i="1" s="1"/>
  <c r="R215" i="1"/>
  <c r="S215" i="1"/>
  <c r="AF215" i="1" s="1"/>
  <c r="R216" i="1"/>
  <c r="S216" i="1"/>
  <c r="AF216" i="1" s="1"/>
  <c r="R217" i="1"/>
  <c r="S217" i="1"/>
  <c r="AF217" i="1" s="1"/>
  <c r="R218" i="1"/>
  <c r="S218" i="1"/>
  <c r="AF218" i="1" s="1"/>
  <c r="R219" i="1"/>
  <c r="S219" i="1"/>
  <c r="AF219" i="1" s="1"/>
  <c r="R220" i="1"/>
  <c r="S220" i="1"/>
  <c r="AF220" i="1" s="1"/>
  <c r="R221" i="1"/>
  <c r="S221" i="1"/>
  <c r="AF221" i="1" s="1"/>
  <c r="R222" i="1"/>
  <c r="S222" i="1"/>
  <c r="AF222" i="1" s="1"/>
  <c r="R223" i="1"/>
  <c r="S223" i="1"/>
  <c r="AF223" i="1" s="1"/>
  <c r="R224" i="1"/>
  <c r="S224" i="1"/>
  <c r="AF224" i="1" s="1"/>
  <c r="R225" i="1"/>
  <c r="S225" i="1"/>
  <c r="AF225" i="1" s="1"/>
  <c r="R226" i="1"/>
  <c r="S226" i="1"/>
  <c r="AF226" i="1" s="1"/>
  <c r="R227" i="1"/>
  <c r="S227" i="1"/>
  <c r="AF227" i="1" s="1"/>
  <c r="R228" i="1"/>
  <c r="S228" i="1"/>
  <c r="AF228" i="1" s="1"/>
  <c r="R229" i="1"/>
  <c r="S229" i="1"/>
  <c r="AF229" i="1" s="1"/>
  <c r="R230" i="1"/>
  <c r="S230" i="1"/>
  <c r="AF230" i="1" s="1"/>
  <c r="R231" i="1"/>
  <c r="S231" i="1"/>
  <c r="AF231" i="1" s="1"/>
  <c r="R232" i="1"/>
  <c r="S232" i="1"/>
  <c r="AF232" i="1" s="1"/>
  <c r="R233" i="1"/>
  <c r="S233" i="1"/>
  <c r="AF233" i="1" s="1"/>
  <c r="R234" i="1"/>
  <c r="S234" i="1"/>
  <c r="AF234" i="1" s="1"/>
  <c r="R235" i="1"/>
  <c r="S235" i="1"/>
  <c r="AF235" i="1" s="1"/>
  <c r="R236" i="1"/>
  <c r="S236" i="1"/>
  <c r="AF236" i="1" s="1"/>
  <c r="R237" i="1"/>
  <c r="S237" i="1"/>
  <c r="AF237" i="1" s="1"/>
  <c r="R238" i="1"/>
  <c r="S238" i="1"/>
  <c r="AF238" i="1" s="1"/>
  <c r="R239" i="1"/>
  <c r="S239" i="1"/>
  <c r="AF239" i="1" s="1"/>
  <c r="R240" i="1"/>
  <c r="S240" i="1"/>
  <c r="AF240" i="1" s="1"/>
  <c r="R241" i="1"/>
  <c r="S241" i="1"/>
  <c r="AF241" i="1" s="1"/>
  <c r="R242" i="1"/>
  <c r="S242" i="1"/>
  <c r="AF242" i="1" s="1"/>
  <c r="R243" i="1"/>
  <c r="S243" i="1"/>
  <c r="AF243" i="1" s="1"/>
  <c r="R244" i="1"/>
  <c r="S244" i="1"/>
  <c r="AF244" i="1" s="1"/>
  <c r="R245" i="1"/>
  <c r="S245" i="1"/>
  <c r="AF245" i="1" s="1"/>
  <c r="R246" i="1"/>
  <c r="S246" i="1"/>
  <c r="AF246" i="1" s="1"/>
  <c r="R247" i="1"/>
  <c r="S247" i="1"/>
  <c r="AF247" i="1" s="1"/>
  <c r="R248" i="1"/>
  <c r="S248" i="1"/>
  <c r="AF248" i="1" s="1"/>
  <c r="R249" i="1"/>
  <c r="S249" i="1"/>
  <c r="AF249" i="1" s="1"/>
  <c r="R250" i="1"/>
  <c r="S250" i="1"/>
  <c r="AF250" i="1" s="1"/>
  <c r="R251" i="1"/>
  <c r="S251" i="1"/>
  <c r="AF251" i="1" s="1"/>
  <c r="R252" i="1"/>
  <c r="S252" i="1"/>
  <c r="AF252" i="1" s="1"/>
  <c r="R253" i="1"/>
  <c r="S253" i="1"/>
  <c r="AF253" i="1" s="1"/>
  <c r="R254" i="1"/>
  <c r="S254" i="1"/>
  <c r="AF254" i="1" s="1"/>
  <c r="R255" i="1"/>
  <c r="S255" i="1"/>
  <c r="AF255" i="1" s="1"/>
  <c r="R256" i="1"/>
  <c r="S256" i="1"/>
  <c r="AF256" i="1" s="1"/>
  <c r="R257" i="1"/>
  <c r="S257" i="1"/>
  <c r="AF257" i="1" s="1"/>
  <c r="R258" i="1"/>
  <c r="S258" i="1"/>
  <c r="AF258" i="1" s="1"/>
  <c r="R259" i="1"/>
  <c r="S259" i="1"/>
  <c r="AF259" i="1" s="1"/>
  <c r="R260" i="1"/>
  <c r="S260" i="1"/>
  <c r="AF260" i="1" s="1"/>
  <c r="R261" i="1"/>
  <c r="S261" i="1"/>
  <c r="AF261" i="1" s="1"/>
  <c r="R262" i="1"/>
  <c r="S262" i="1"/>
  <c r="AF262" i="1" s="1"/>
  <c r="R263" i="1"/>
  <c r="S263" i="1"/>
  <c r="AF263" i="1" s="1"/>
  <c r="R264" i="1"/>
  <c r="S264" i="1"/>
  <c r="AF264" i="1" s="1"/>
  <c r="R265" i="1"/>
  <c r="S265" i="1"/>
  <c r="AF265" i="1" s="1"/>
  <c r="R266" i="1"/>
  <c r="S266" i="1"/>
  <c r="AF266" i="1" s="1"/>
  <c r="R267" i="1"/>
  <c r="S267" i="1"/>
  <c r="AF267" i="1" s="1"/>
  <c r="R268" i="1"/>
  <c r="S268" i="1"/>
  <c r="AF268" i="1" s="1"/>
  <c r="R269" i="1"/>
  <c r="S269" i="1"/>
  <c r="AF269" i="1" s="1"/>
  <c r="R270" i="1"/>
  <c r="S270" i="1"/>
  <c r="AF270" i="1" s="1"/>
  <c r="R271" i="1"/>
  <c r="S271" i="1"/>
  <c r="AF271" i="1" s="1"/>
  <c r="R272" i="1"/>
  <c r="S272" i="1"/>
  <c r="AF272" i="1" s="1"/>
  <c r="R273" i="1"/>
  <c r="S273" i="1"/>
  <c r="AF273" i="1" s="1"/>
  <c r="R274" i="1"/>
  <c r="S274" i="1"/>
  <c r="AF274" i="1" s="1"/>
  <c r="R275" i="1"/>
  <c r="S275" i="1"/>
  <c r="AF275" i="1" s="1"/>
  <c r="R276" i="1"/>
  <c r="S276" i="1"/>
  <c r="AF276" i="1" s="1"/>
  <c r="R277" i="1"/>
  <c r="S277" i="1"/>
  <c r="AF277" i="1" s="1"/>
  <c r="R278" i="1"/>
  <c r="S278" i="1"/>
  <c r="AF278" i="1" s="1"/>
  <c r="R279" i="1"/>
  <c r="S279" i="1"/>
  <c r="AF279" i="1" s="1"/>
  <c r="R280" i="1"/>
  <c r="S280" i="1"/>
  <c r="AF280" i="1" s="1"/>
  <c r="R281" i="1"/>
  <c r="S281" i="1"/>
  <c r="AF281" i="1" s="1"/>
  <c r="R282" i="1"/>
  <c r="S282" i="1"/>
  <c r="AF282" i="1" s="1"/>
  <c r="S3" i="1"/>
  <c r="AF3" i="1" s="1"/>
  <c r="R3" i="1"/>
  <c r="AE3" i="1" l="1"/>
  <c r="Z3" i="1"/>
  <c r="AE282" i="1"/>
  <c r="Z282" i="1"/>
  <c r="AE281" i="1"/>
  <c r="Z281" i="1"/>
  <c r="AE280" i="1"/>
  <c r="Z280" i="1"/>
  <c r="AE279" i="1"/>
  <c r="Z279" i="1"/>
  <c r="AE278" i="1"/>
  <c r="Z278" i="1"/>
  <c r="AE277" i="1"/>
  <c r="Z277" i="1"/>
  <c r="AE276" i="1"/>
  <c r="Z276" i="1"/>
  <c r="AE275" i="1"/>
  <c r="Z275" i="1"/>
  <c r="AE274" i="1"/>
  <c r="Z274" i="1"/>
  <c r="AE273" i="1"/>
  <c r="Z273" i="1"/>
  <c r="AE272" i="1"/>
  <c r="Z272" i="1"/>
  <c r="AE271" i="1"/>
  <c r="Z271" i="1"/>
  <c r="AE270" i="1"/>
  <c r="Z270" i="1"/>
  <c r="AE269" i="1"/>
  <c r="Z269" i="1"/>
  <c r="AE268" i="1"/>
  <c r="Z268" i="1"/>
  <c r="AE267" i="1"/>
  <c r="Z267" i="1"/>
  <c r="AE266" i="1"/>
  <c r="Z266" i="1"/>
  <c r="AE265" i="1"/>
  <c r="Z265" i="1"/>
  <c r="AE264" i="1"/>
  <c r="Z264" i="1"/>
  <c r="AE263" i="1"/>
  <c r="Z263" i="1"/>
  <c r="AE262" i="1"/>
  <c r="Z262" i="1"/>
  <c r="AE261" i="1"/>
  <c r="Z261" i="1"/>
  <c r="AE260" i="1"/>
  <c r="Z260" i="1"/>
  <c r="AE259" i="1"/>
  <c r="Z259" i="1"/>
  <c r="AE258" i="1"/>
  <c r="Z258" i="1"/>
  <c r="AE257" i="1"/>
  <c r="Z257" i="1"/>
  <c r="AE256" i="1"/>
  <c r="Z256" i="1"/>
  <c r="AE255" i="1"/>
  <c r="Z255" i="1"/>
  <c r="AE254" i="1"/>
  <c r="Z254" i="1"/>
  <c r="AE253" i="1"/>
  <c r="Z253" i="1"/>
  <c r="AE252" i="1"/>
  <c r="Z252" i="1"/>
  <c r="AE251" i="1"/>
  <c r="Z251" i="1"/>
  <c r="AE250" i="1"/>
  <c r="Z250" i="1"/>
  <c r="AE249" i="1"/>
  <c r="Z249" i="1"/>
  <c r="AE248" i="1"/>
  <c r="Z248" i="1"/>
  <c r="AE247" i="1"/>
  <c r="Z247" i="1"/>
  <c r="AE246" i="1"/>
  <c r="Z246" i="1"/>
  <c r="AE245" i="1"/>
  <c r="Z245" i="1"/>
  <c r="AE244" i="1"/>
  <c r="Z244" i="1"/>
  <c r="AE243" i="1"/>
  <c r="Z243" i="1"/>
  <c r="AE242" i="1"/>
  <c r="Z242" i="1"/>
  <c r="AE241" i="1"/>
  <c r="Z241" i="1"/>
  <c r="AE240" i="1"/>
  <c r="Z240" i="1"/>
  <c r="AE239" i="1"/>
  <c r="Z239" i="1"/>
  <c r="AE238" i="1"/>
  <c r="Z238" i="1"/>
  <c r="AE237" i="1"/>
  <c r="Z237" i="1"/>
  <c r="AE236" i="1"/>
  <c r="Z236" i="1"/>
  <c r="AE235" i="1"/>
  <c r="Z235" i="1"/>
  <c r="AE234" i="1"/>
  <c r="Z234" i="1"/>
  <c r="AE233" i="1"/>
  <c r="Z233" i="1"/>
  <c r="AE232" i="1"/>
  <c r="Z232" i="1"/>
  <c r="AE231" i="1"/>
  <c r="Z231" i="1"/>
  <c r="AE230" i="1"/>
  <c r="Z230" i="1"/>
  <c r="AE229" i="1"/>
  <c r="Z229" i="1"/>
  <c r="AE228" i="1"/>
  <c r="Z228" i="1"/>
  <c r="AE227" i="1"/>
  <c r="Z227" i="1"/>
  <c r="AE226" i="1"/>
  <c r="Z226" i="1"/>
  <c r="AE225" i="1"/>
  <c r="Z225" i="1"/>
  <c r="AE224" i="1"/>
  <c r="Z224" i="1"/>
  <c r="AE223" i="1"/>
  <c r="Z223" i="1"/>
  <c r="AE222" i="1"/>
  <c r="Z222" i="1"/>
  <c r="AE221" i="1"/>
  <c r="Z221" i="1"/>
  <c r="AE220" i="1"/>
  <c r="Z220" i="1"/>
  <c r="AE219" i="1"/>
  <c r="Z219" i="1"/>
  <c r="AE218" i="1"/>
  <c r="Z218" i="1"/>
  <c r="AE217" i="1"/>
  <c r="Z217" i="1"/>
  <c r="AE216" i="1"/>
  <c r="Z216" i="1"/>
  <c r="AE215" i="1"/>
  <c r="Z215" i="1"/>
  <c r="AE214" i="1"/>
  <c r="Z214" i="1"/>
  <c r="AE213" i="1"/>
  <c r="Z213" i="1"/>
  <c r="AE212" i="1"/>
  <c r="Z212" i="1"/>
  <c r="AE211" i="1"/>
  <c r="Z211" i="1"/>
  <c r="AE210" i="1"/>
  <c r="Z210" i="1"/>
  <c r="AE209" i="1"/>
  <c r="Z209" i="1"/>
  <c r="AE208" i="1"/>
  <c r="Z208" i="1"/>
  <c r="AE207" i="1"/>
  <c r="Z207" i="1"/>
  <c r="AE206" i="1"/>
  <c r="Z206" i="1"/>
  <c r="AE205" i="1"/>
  <c r="Z205" i="1"/>
  <c r="AE204" i="1"/>
  <c r="Z204" i="1"/>
  <c r="AE203" i="1"/>
  <c r="Z203" i="1"/>
  <c r="AE202" i="1"/>
  <c r="Z202" i="1"/>
  <c r="AE201" i="1"/>
  <c r="Z201" i="1"/>
  <c r="AE200" i="1"/>
  <c r="Z200" i="1"/>
  <c r="AE199" i="1"/>
  <c r="Z199" i="1"/>
  <c r="AE198" i="1"/>
  <c r="Z198" i="1"/>
  <c r="AE197" i="1"/>
  <c r="Z197" i="1"/>
  <c r="AE196" i="1"/>
  <c r="Z196" i="1"/>
  <c r="AE195" i="1"/>
  <c r="Z195" i="1"/>
  <c r="AE194" i="1"/>
  <c r="Z194" i="1"/>
  <c r="AE193" i="1"/>
  <c r="Z193" i="1"/>
  <c r="AE192" i="1"/>
  <c r="Z192" i="1"/>
  <c r="AE191" i="1"/>
  <c r="Z191" i="1"/>
  <c r="AE190" i="1"/>
  <c r="Z190" i="1"/>
  <c r="AE189" i="1"/>
  <c r="Z189" i="1"/>
  <c r="AE188" i="1"/>
  <c r="Z188" i="1"/>
  <c r="AE187" i="1"/>
  <c r="Z187" i="1"/>
  <c r="AE186" i="1"/>
  <c r="Z186" i="1"/>
  <c r="AE185" i="1"/>
  <c r="Z185" i="1"/>
  <c r="AE184" i="1"/>
  <c r="Z184" i="1"/>
  <c r="AE183" i="1"/>
  <c r="Z183" i="1"/>
  <c r="AE182" i="1"/>
  <c r="Z182" i="1"/>
  <c r="AE181" i="1"/>
  <c r="Z181" i="1"/>
  <c r="AE180" i="1"/>
  <c r="Z180" i="1"/>
  <c r="AE179" i="1"/>
  <c r="Z179" i="1"/>
  <c r="AE178" i="1"/>
  <c r="Z178" i="1"/>
  <c r="AE177" i="1"/>
  <c r="Z177" i="1"/>
  <c r="AE176" i="1"/>
  <c r="Z176" i="1"/>
  <c r="AE175" i="1"/>
  <c r="Z175" i="1"/>
  <c r="AE174" i="1"/>
  <c r="Z174" i="1"/>
  <c r="AE173" i="1"/>
  <c r="Z173" i="1"/>
  <c r="AE172" i="1"/>
  <c r="Z172" i="1"/>
  <c r="AE171" i="1"/>
  <c r="Z171" i="1"/>
  <c r="AE170" i="1"/>
  <c r="Z170" i="1"/>
  <c r="AE169" i="1"/>
  <c r="Z169" i="1"/>
  <c r="AE168" i="1"/>
  <c r="Z168" i="1"/>
  <c r="AE167" i="1"/>
  <c r="Z167" i="1"/>
  <c r="AE166" i="1"/>
  <c r="Z166" i="1"/>
  <c r="AE165" i="1"/>
  <c r="Z165" i="1"/>
  <c r="AE164" i="1"/>
  <c r="Z164" i="1"/>
  <c r="AE163" i="1"/>
  <c r="Z163" i="1"/>
  <c r="AE162" i="1"/>
  <c r="Z162" i="1"/>
  <c r="AE161" i="1"/>
  <c r="Z161" i="1"/>
  <c r="AE160" i="1"/>
  <c r="Z160" i="1"/>
  <c r="AE159" i="1"/>
  <c r="Z159" i="1"/>
  <c r="AE158" i="1"/>
  <c r="Z158" i="1"/>
  <c r="AE157" i="1"/>
  <c r="Z157" i="1"/>
  <c r="AE156" i="1"/>
  <c r="Z156" i="1"/>
  <c r="AE155" i="1"/>
  <c r="Z155" i="1"/>
  <c r="AE154" i="1"/>
  <c r="Z154" i="1"/>
  <c r="AE153" i="1"/>
  <c r="Z153" i="1"/>
  <c r="AE152" i="1"/>
  <c r="Z152" i="1"/>
  <c r="AE151" i="1"/>
  <c r="Z151" i="1"/>
  <c r="AE150" i="1"/>
  <c r="Z150" i="1"/>
  <c r="AE149" i="1"/>
  <c r="Z149" i="1"/>
  <c r="AE148" i="1"/>
  <c r="Z148" i="1"/>
  <c r="AE147" i="1"/>
  <c r="Z147" i="1"/>
  <c r="AE146" i="1"/>
  <c r="Z146" i="1"/>
  <c r="AE145" i="1"/>
  <c r="Z145" i="1"/>
  <c r="AE144" i="1"/>
  <c r="Z144" i="1"/>
  <c r="AE143" i="1"/>
  <c r="Z143" i="1"/>
  <c r="AE142" i="1"/>
  <c r="Z142" i="1"/>
  <c r="AE141" i="1"/>
  <c r="Z141" i="1"/>
  <c r="AE140" i="1"/>
  <c r="Z140" i="1"/>
  <c r="AE139" i="1"/>
  <c r="Z139" i="1"/>
  <c r="AE138" i="1"/>
  <c r="Z138" i="1"/>
  <c r="AE137" i="1"/>
  <c r="Z137" i="1"/>
  <c r="AE136" i="1"/>
  <c r="Z136" i="1"/>
  <c r="AE135" i="1"/>
  <c r="Z135" i="1"/>
  <c r="AE134" i="1"/>
  <c r="Z134" i="1"/>
  <c r="AE133" i="1"/>
  <c r="Z133" i="1"/>
  <c r="AE132" i="1"/>
  <c r="Z132" i="1"/>
  <c r="AE131" i="1"/>
  <c r="Z131" i="1"/>
  <c r="AE130" i="1"/>
  <c r="Z130" i="1"/>
  <c r="AE129" i="1"/>
  <c r="Z129" i="1"/>
  <c r="AE128" i="1"/>
  <c r="Z128" i="1"/>
  <c r="AE127" i="1"/>
  <c r="Z127" i="1"/>
  <c r="AE126" i="1"/>
  <c r="Z126" i="1"/>
  <c r="AE125" i="1"/>
  <c r="Z125" i="1"/>
  <c r="AE124" i="1"/>
  <c r="Z124" i="1"/>
  <c r="AE123" i="1"/>
  <c r="Z123" i="1"/>
  <c r="AE122" i="1"/>
  <c r="Z122" i="1"/>
  <c r="AE121" i="1"/>
  <c r="Z121" i="1"/>
  <c r="AE120" i="1"/>
  <c r="Z120" i="1"/>
  <c r="AE119" i="1"/>
  <c r="Z119" i="1"/>
  <c r="AE118" i="1"/>
  <c r="Z118" i="1"/>
  <c r="AE117" i="1"/>
  <c r="Z117" i="1"/>
  <c r="AE116" i="1"/>
  <c r="Z116" i="1"/>
  <c r="AE115" i="1"/>
  <c r="Z115" i="1"/>
  <c r="AE114" i="1"/>
  <c r="Z114" i="1"/>
  <c r="AE113" i="1"/>
  <c r="Z113" i="1"/>
  <c r="AE112" i="1"/>
  <c r="Z112" i="1"/>
  <c r="AE111" i="1"/>
  <c r="Z111" i="1"/>
  <c r="AE110" i="1"/>
  <c r="Z110" i="1"/>
  <c r="AE109" i="1"/>
  <c r="Z109" i="1"/>
  <c r="AE108" i="1"/>
  <c r="Z108" i="1"/>
  <c r="AE107" i="1"/>
  <c r="Z107" i="1"/>
  <c r="AE106" i="1"/>
  <c r="Z106" i="1"/>
  <c r="AE105" i="1"/>
  <c r="Z105" i="1"/>
  <c r="AE104" i="1"/>
  <c r="Z104" i="1"/>
  <c r="AE103" i="1"/>
  <c r="Z103" i="1"/>
  <c r="AE102" i="1"/>
  <c r="Z102" i="1"/>
  <c r="AE101" i="1"/>
  <c r="Z101" i="1"/>
  <c r="AE100" i="1"/>
  <c r="Z100" i="1"/>
  <c r="AE99" i="1"/>
  <c r="Z99" i="1"/>
  <c r="AE98" i="1"/>
  <c r="Z98" i="1"/>
  <c r="AE97" i="1"/>
  <c r="Z97" i="1"/>
  <c r="AE96" i="1"/>
  <c r="Z96" i="1"/>
  <c r="AE95" i="1"/>
  <c r="Z95" i="1"/>
  <c r="AE94" i="1"/>
  <c r="Z94" i="1"/>
  <c r="AE93" i="1"/>
  <c r="Z93" i="1"/>
  <c r="AE92" i="1"/>
  <c r="Z92" i="1"/>
  <c r="AE91" i="1"/>
  <c r="Z91" i="1"/>
  <c r="AE90" i="1"/>
  <c r="Z90" i="1"/>
  <c r="AE89" i="1"/>
  <c r="Z89" i="1"/>
  <c r="AE88" i="1"/>
  <c r="Z88" i="1"/>
  <c r="AE87" i="1"/>
  <c r="Z87" i="1"/>
  <c r="AE86" i="1"/>
  <c r="Z86" i="1"/>
  <c r="AE85" i="1"/>
  <c r="Z85" i="1"/>
  <c r="AE84" i="1"/>
  <c r="Z84" i="1"/>
  <c r="AE83" i="1"/>
  <c r="Z83" i="1"/>
  <c r="AE82" i="1"/>
  <c r="Z82" i="1"/>
  <c r="AE81" i="1"/>
  <c r="Z81" i="1"/>
  <c r="AE80" i="1"/>
  <c r="Z80" i="1"/>
  <c r="AE79" i="1"/>
  <c r="Z79" i="1"/>
  <c r="AE78" i="1"/>
  <c r="Z78" i="1"/>
  <c r="AE77" i="1"/>
  <c r="Z77" i="1"/>
  <c r="AE76" i="1"/>
  <c r="Z76" i="1"/>
  <c r="AE75" i="1"/>
  <c r="Z75" i="1"/>
  <c r="AE74" i="1"/>
  <c r="Z74" i="1"/>
  <c r="AE73" i="1"/>
  <c r="Z73" i="1"/>
  <c r="AE72" i="1"/>
  <c r="Z72" i="1"/>
  <c r="AE71" i="1"/>
  <c r="Z71" i="1"/>
  <c r="AE70" i="1"/>
  <c r="Z70" i="1"/>
  <c r="AE69" i="1"/>
  <c r="Z69" i="1"/>
  <c r="AE68" i="1"/>
  <c r="Z68" i="1"/>
  <c r="AE67" i="1"/>
  <c r="Z67" i="1"/>
  <c r="AE66" i="1"/>
  <c r="Z66" i="1"/>
  <c r="AE65" i="1"/>
  <c r="Z65" i="1"/>
  <c r="AE64" i="1"/>
  <c r="Z64" i="1"/>
  <c r="AE63" i="1"/>
  <c r="Z63" i="1"/>
  <c r="AE62" i="1"/>
  <c r="Z62" i="1"/>
  <c r="AE61" i="1"/>
  <c r="Z61" i="1"/>
  <c r="AE60" i="1"/>
  <c r="Z60" i="1"/>
  <c r="AE59" i="1"/>
  <c r="Z59" i="1"/>
  <c r="AE58" i="1"/>
  <c r="Z58" i="1"/>
  <c r="AE57" i="1"/>
  <c r="Z57" i="1"/>
  <c r="AE56" i="1"/>
  <c r="Z56" i="1"/>
  <c r="AE55" i="1"/>
  <c r="Z55" i="1"/>
  <c r="AE54" i="1"/>
  <c r="Z54" i="1"/>
  <c r="AE53" i="1"/>
  <c r="Z53" i="1"/>
  <c r="AE52" i="1"/>
  <c r="Z52" i="1"/>
  <c r="AE51" i="1"/>
  <c r="Z51" i="1"/>
  <c r="AE50" i="1"/>
  <c r="Z50" i="1"/>
  <c r="AE49" i="1"/>
  <c r="Z49" i="1"/>
  <c r="AE48" i="1"/>
  <c r="Z48" i="1"/>
  <c r="AE47" i="1"/>
  <c r="Z47" i="1"/>
  <c r="AE46" i="1"/>
  <c r="Z46" i="1"/>
  <c r="AE45" i="1"/>
  <c r="Z45" i="1"/>
  <c r="AE44" i="1"/>
  <c r="Z44" i="1"/>
  <c r="AE43" i="1"/>
  <c r="Z43" i="1"/>
  <c r="AE42" i="1"/>
  <c r="Z42" i="1"/>
  <c r="AE41" i="1"/>
  <c r="Z41" i="1"/>
  <c r="AE40" i="1"/>
  <c r="Z40" i="1"/>
  <c r="AE39" i="1"/>
  <c r="Z39" i="1"/>
  <c r="AE38" i="1"/>
  <c r="Z38" i="1"/>
  <c r="AE37" i="1"/>
  <c r="Z37" i="1"/>
  <c r="AE36" i="1"/>
  <c r="Z36" i="1"/>
  <c r="AE35" i="1"/>
  <c r="Z35" i="1"/>
  <c r="AE34" i="1"/>
  <c r="Z34" i="1"/>
  <c r="AE33" i="1"/>
  <c r="Z33" i="1"/>
  <c r="AE32" i="1"/>
  <c r="Z32" i="1"/>
  <c r="AE31" i="1"/>
  <c r="Z31" i="1"/>
  <c r="AE30" i="1"/>
  <c r="Z30" i="1"/>
  <c r="AE29" i="1"/>
  <c r="Z29" i="1"/>
  <c r="AE28" i="1"/>
  <c r="Z28" i="1"/>
  <c r="AE27" i="1"/>
  <c r="Z27" i="1"/>
  <c r="AE26" i="1"/>
  <c r="Z26" i="1"/>
  <c r="AE25" i="1"/>
  <c r="Z25" i="1"/>
  <c r="AE24" i="1"/>
  <c r="Z24" i="1"/>
  <c r="AE23" i="1"/>
  <c r="Z23" i="1"/>
  <c r="AE22" i="1"/>
  <c r="Z22" i="1"/>
  <c r="AE21" i="1"/>
  <c r="Z21" i="1"/>
  <c r="AE20" i="1"/>
  <c r="Z20" i="1"/>
  <c r="AE19" i="1"/>
  <c r="Z19" i="1"/>
  <c r="AE18" i="1"/>
  <c r="Z18" i="1"/>
  <c r="AE17" i="1"/>
  <c r="Z17" i="1"/>
  <c r="AE16" i="1"/>
  <c r="Z16" i="1"/>
  <c r="AE15" i="1"/>
  <c r="Z15" i="1"/>
  <c r="AE14" i="1"/>
  <c r="Z14" i="1"/>
  <c r="AE13" i="1"/>
  <c r="Z13" i="1"/>
  <c r="AE12" i="1"/>
  <c r="Z12" i="1"/>
  <c r="AE11" i="1"/>
  <c r="Z11" i="1"/>
  <c r="AE10" i="1"/>
  <c r="Z10" i="1"/>
  <c r="AE9" i="1"/>
  <c r="Z9" i="1"/>
  <c r="AE8" i="1"/>
  <c r="Z8" i="1"/>
  <c r="AE7" i="1"/>
  <c r="Z7" i="1"/>
  <c r="AE6" i="1"/>
  <c r="Z6" i="1"/>
  <c r="AE5" i="1"/>
  <c r="Z5" i="1"/>
  <c r="AE4" i="1"/>
  <c r="Z4" i="1"/>
</calcChain>
</file>

<file path=xl/sharedStrings.xml><?xml version="1.0" encoding="utf-8"?>
<sst xmlns="http://schemas.openxmlformats.org/spreadsheetml/2006/main" count="5273" uniqueCount="157">
  <si>
    <t>Hotel Name</t>
  </si>
  <si>
    <t>State</t>
  </si>
  <si>
    <t>Formule 1 Sydney Airport</t>
  </si>
  <si>
    <t>NSW</t>
  </si>
  <si>
    <t>Formule 1 Sydney East</t>
  </si>
  <si>
    <t>Harbour Rocks Hotel Sydney</t>
  </si>
  <si>
    <t>Ibis Budget Campbelltown, Sydney</t>
  </si>
  <si>
    <t>Ibis Budget Casula, Sydney</t>
  </si>
  <si>
    <t>Ibis Budget Enfield, Sydney</t>
  </si>
  <si>
    <t>Ibis Budget St Peters, Sydney</t>
  </si>
  <si>
    <t>Ibis Budget Sydney Olympic Park</t>
  </si>
  <si>
    <t>Ibis Budget Wentworthville, Sydney</t>
  </si>
  <si>
    <t>Ibis Sydney King Street Wharf</t>
  </si>
  <si>
    <t>Mercure Hotel Liverpool</t>
  </si>
  <si>
    <t>Pullman &amp; Novotel Olympic Park</t>
  </si>
  <si>
    <t>Novotel Sydney Brighton Beach</t>
  </si>
  <si>
    <t>Novotel Sydney Central</t>
  </si>
  <si>
    <t>Novotel Sydney Manly Pacific</t>
  </si>
  <si>
    <t>Novotel Sydney on Darling Harbour</t>
  </si>
  <si>
    <t>Novotel Sydney Parramatta</t>
  </si>
  <si>
    <t>Pullman Quay Grand Sydney Harbour</t>
  </si>
  <si>
    <t>Pullman Sydney Hyde Park</t>
  </si>
  <si>
    <t>Quay West Suites Sydney</t>
  </si>
  <si>
    <t>Sydney Q Station</t>
  </si>
  <si>
    <t>The Sebel Manly Beach</t>
  </si>
  <si>
    <t>The Sebel Pier One Sydney</t>
  </si>
  <si>
    <t>Ibis Sydney Airport</t>
  </si>
  <si>
    <t>Ibis Budget Perth</t>
  </si>
  <si>
    <t>WA</t>
  </si>
  <si>
    <t>Ibis Styles Perth</t>
  </si>
  <si>
    <t>Mercure Perth</t>
  </si>
  <si>
    <t>Novotel Vines Resort Swan Valley</t>
  </si>
  <si>
    <t>Month</t>
  </si>
  <si>
    <t>Paper/Cardboard</t>
  </si>
  <si>
    <t>Comingle/Glass</t>
  </si>
  <si>
    <t>General Waste</t>
  </si>
  <si>
    <t>Security Paper</t>
  </si>
  <si>
    <t>E-Waste</t>
  </si>
  <si>
    <t>Flourescent Tubes</t>
  </si>
  <si>
    <t>Globes</t>
  </si>
  <si>
    <t>Batteries</t>
  </si>
  <si>
    <t>Separated Organics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</si>
  <si>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</si>
  <si>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</si>
  <si>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</si>
  <si>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</si>
  <si>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</si>
  <si>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</si>
  <si>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</si>
  <si>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</si>
  <si>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</si>
  <si>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</si>
  <si>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Grand Total</t>
  </si>
  <si>
    <t>Sum of Comingle/Glass</t>
  </si>
  <si>
    <t>Sum of General Waste</t>
  </si>
  <si>
    <t>Sum of Security Paper</t>
  </si>
  <si>
    <t>Sum of E-Waste</t>
  </si>
  <si>
    <t>Sum of Flourescent Tubes</t>
  </si>
  <si>
    <t>Sum of Globes</t>
  </si>
  <si>
    <t>Sum of Batteries</t>
  </si>
  <si>
    <t>Sum of Separated Organics</t>
  </si>
  <si>
    <t>(All)</t>
  </si>
  <si>
    <t>Values</t>
  </si>
  <si>
    <t>Paper-Cardboard</t>
  </si>
  <si>
    <t>Cardboard</t>
  </si>
  <si>
    <t>Comingle</t>
  </si>
  <si>
    <t>Waste</t>
  </si>
  <si>
    <t>CM to Tonnes</t>
  </si>
  <si>
    <t xml:space="preserve"> Cost in $/Bin</t>
  </si>
  <si>
    <t>Bin Size in Litres</t>
  </si>
  <si>
    <t>Paper &amp; Cb</t>
  </si>
  <si>
    <t>Conversion Factor</t>
  </si>
  <si>
    <t>Spend</t>
  </si>
  <si>
    <t>Column Labels</t>
  </si>
  <si>
    <t>Sum of Paper/Cardboard</t>
  </si>
  <si>
    <t>Spend/Tonne</t>
  </si>
  <si>
    <t>1. Waste Collected in Tonnes</t>
  </si>
  <si>
    <t>2. Spend by Waste Type</t>
  </si>
  <si>
    <t>3. Spend Per Tonne</t>
  </si>
  <si>
    <t>4. Spend per Waste Type per Tonne</t>
  </si>
  <si>
    <t>Total Materials collected</t>
  </si>
  <si>
    <t>Total Expenditure</t>
  </si>
  <si>
    <t>All</t>
  </si>
  <si>
    <t>Monthly Spend per Tonne</t>
  </si>
  <si>
    <t>Cardboard &amp; Paper</t>
  </si>
  <si>
    <t>Commingle &amp; Glass</t>
  </si>
  <si>
    <t>General</t>
  </si>
  <si>
    <t>Organics</t>
  </si>
  <si>
    <t>Landfill</t>
  </si>
  <si>
    <t>Total</t>
  </si>
  <si>
    <t>Diversion Rate %</t>
  </si>
  <si>
    <t>5. Monthly Diversion Rates</t>
  </si>
  <si>
    <t>6. YTD Waste Collection for YTD Diversion Calculation</t>
  </si>
  <si>
    <t>7. YTD Diversion Rate</t>
  </si>
  <si>
    <t>Regions</t>
  </si>
  <si>
    <t>Diversion rate</t>
  </si>
  <si>
    <t>Sum of Cardboard &amp; Paper</t>
  </si>
  <si>
    <t>Sum of Commingle &amp; Glass</t>
  </si>
  <si>
    <t>Sum of General</t>
  </si>
  <si>
    <t>Sum of Organics</t>
  </si>
  <si>
    <t>6A. YTD Waste Recycled for YTD Diversion Calculation</t>
  </si>
  <si>
    <t>6B. Current Month Waste Recycled for Current Month Diversion Calculation</t>
  </si>
  <si>
    <t>Sum of Landfill</t>
  </si>
  <si>
    <t>MTD diversion rate</t>
  </si>
  <si>
    <t>Recycling</t>
  </si>
  <si>
    <t>7A. YTD Waste and Recyling Calculation</t>
  </si>
  <si>
    <t>7B. Current Month Waste and Recycling Calculation</t>
  </si>
  <si>
    <t>Recycle</t>
  </si>
  <si>
    <t>Organic</t>
  </si>
  <si>
    <t>Landfill1</t>
  </si>
  <si>
    <t>Organic waste</t>
  </si>
  <si>
    <t>Landfill 1</t>
  </si>
  <si>
    <t xml:space="preserve"> Security Paper</t>
  </si>
  <si>
    <t xml:space="preserve"> E-Waste</t>
  </si>
  <si>
    <t xml:space="preserve"> Flourescent Tubes</t>
  </si>
  <si>
    <t xml:space="preserve"> Globes</t>
  </si>
  <si>
    <t xml:space="preserve"> Batteries</t>
  </si>
  <si>
    <t xml:space="preserve"> Separated Organics</t>
  </si>
  <si>
    <t>Tonnage By Waste Type</t>
  </si>
  <si>
    <t>Spend By Waste Type</t>
  </si>
  <si>
    <t>YTD</t>
  </si>
  <si>
    <t>Landfill rate</t>
  </si>
  <si>
    <t>Sydney Waste Company Recycling and Waste report</t>
  </si>
  <si>
    <t>National Expenditure to Tonnes Collected</t>
  </si>
  <si>
    <t>$/Tonne</t>
  </si>
  <si>
    <t>Quantity of Waste Recycled</t>
  </si>
  <si>
    <t>Recycled</t>
  </si>
  <si>
    <t>Waste in Tons</t>
  </si>
  <si>
    <t>Organic Recovery</t>
  </si>
  <si>
    <t>CO2 abated</t>
  </si>
  <si>
    <t>CO2 in Tons</t>
  </si>
  <si>
    <t>Diversion Rate</t>
  </si>
  <si>
    <t>Landfill%</t>
  </si>
  <si>
    <t>Recycling%</t>
  </si>
  <si>
    <t>Organic recovery% </t>
  </si>
  <si>
    <t>National Waste Collection Report</t>
  </si>
  <si>
    <t>YTD Recycling</t>
  </si>
  <si>
    <t>MTD Recycling</t>
  </si>
  <si>
    <t>YTD diversion rate</t>
  </si>
  <si>
    <t> 115.40</t>
  </si>
  <si>
    <t>19.68 </t>
  </si>
  <si>
    <t>8B. Tender Figures for Diversion Rate Calculation</t>
  </si>
  <si>
    <t>8. Diversion Rate %</t>
  </si>
  <si>
    <t>8C. Diversion Rate based on Tender Figures</t>
  </si>
  <si>
    <t>YTD Recovery Savings Figures from Paper and Cardboard</t>
  </si>
  <si>
    <t>P&amp;C in Tons</t>
  </si>
  <si>
    <t>Trees</t>
  </si>
  <si>
    <t>Oil Barrels</t>
  </si>
  <si>
    <r>
      <t>Landfill 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</si>
  <si>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Water - 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</si>
  <si>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Row Labels</t>
  </si>
  <si>
    <t>Sum of Trees</t>
  </si>
  <si>
    <t>Enviromental Savings</t>
  </si>
  <si>
    <t>Electricity</t>
  </si>
  <si>
    <t>ACCOR HOTELS AUSTRALIA</t>
  </si>
  <si>
    <t>Dec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</si>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</sst>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;\-&quot;$&quot;#,##0.00"/>
    <numFmt numFmtId="43" formatCode="_-* #,##0.00_-;\-* #,##0.00_-;_-* &quot;-&quot;??_-;_-@_-"/>
    <numFmt numFmtId="164" formatCode="_-* #,##0.000000_-;\-* #,##0.000000_-;_-* &quot;-&quot;??_-;_-@_-"/>
    <numFmt numFmtId="165" formatCode="&quot;$&quot;#,##0.00"/>
    <numFmt numFmtId="166" formatCode="&quot;$&quot;#,##0"/>
    <numFmt numFmtId="167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.5"/>
      <color rgb="FF000000"/>
      <name val="Arial"/>
      <family val="2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b/>
      <sz val="9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87BBF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2" borderId="0" applyNumberFormat="0" applyBorder="0" applyAlignment="0" applyProtection="0"/>
  </cellStyleXfs>
  <cellXfs count="87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43" fontId="0" fillId="0" borderId="0" xfId="1" applyFont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4" fontId="2" fillId="0" borderId="0" xfId="1" applyNumberFormat="1" applyFont="1" applyFill="1" applyBorder="1" applyAlignment="1"/>
    <xf numFmtId="0" fontId="1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165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 applyAlignment="1">
      <alignment horizontal="center"/>
    </xf>
    <xf numFmtId="0" fontId="0" fillId="0" borderId="0" xfId="0" applyBorder="1" applyAlignment="1"/>
    <xf numFmtId="0" fontId="0" fillId="0" borderId="0" xfId="0" applyNumberFormat="1"/>
    <xf numFmtId="166" fontId="4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pivotButton="1" applyAlignment="1">
      <alignment horizontal="centerContinuous"/>
    </xf>
    <xf numFmtId="0" fontId="5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Continuous"/>
    </xf>
    <xf numFmtId="0" fontId="0" fillId="0" borderId="1" xfId="0" applyFill="1" applyBorder="1" applyAlignment="1">
      <alignment horizontal="centerContinuous"/>
    </xf>
    <xf numFmtId="0" fontId="6" fillId="0" borderId="1" xfId="0" applyFont="1" applyFill="1" applyBorder="1" applyAlignment="1">
      <alignment horizontal="centerContinuous"/>
    </xf>
    <xf numFmtId="0" fontId="7" fillId="0" borderId="0" xfId="0" applyFont="1" applyFill="1" applyBorder="1" applyAlignment="1" applyProtection="1"/>
    <xf numFmtId="9" fontId="0" fillId="0" borderId="0" xfId="2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centerContinuous"/>
    </xf>
    <xf numFmtId="9" fontId="0" fillId="0" borderId="0" xfId="2" applyFont="1" applyBorder="1"/>
    <xf numFmtId="9" fontId="0" fillId="0" borderId="0" xfId="2" applyNumberFormat="1" applyFont="1" applyAlignment="1">
      <alignment horizontal="center"/>
    </xf>
    <xf numFmtId="2" fontId="0" fillId="0" borderId="0" xfId="2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3" borderId="3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" xfId="0" applyFill="1" applyBorder="1"/>
    <xf numFmtId="0" fontId="0" fillId="0" borderId="0" xfId="2" applyNumberFormat="1" applyFont="1" applyAlignment="1">
      <alignment horizontal="center"/>
    </xf>
    <xf numFmtId="0" fontId="10" fillId="2" borderId="10" xfId="3" applyFont="1" applyBorder="1"/>
    <xf numFmtId="0" fontId="10" fillId="2" borderId="11" xfId="3" applyFont="1" applyBorder="1" applyAlignment="1">
      <alignment horizontal="center"/>
    </xf>
    <xf numFmtId="0" fontId="10" fillId="2" borderId="12" xfId="3" applyFont="1" applyBorder="1" applyAlignment="1">
      <alignment horizontal="center"/>
    </xf>
    <xf numFmtId="0" fontId="10" fillId="2" borderId="13" xfId="3" applyFont="1" applyBorder="1"/>
    <xf numFmtId="7" fontId="10" fillId="2" borderId="5" xfId="3" applyNumberFormat="1" applyFont="1" applyBorder="1" applyAlignment="1">
      <alignment horizontal="center"/>
    </xf>
    <xf numFmtId="7" fontId="10" fillId="2" borderId="14" xfId="3" applyNumberFormat="1" applyFont="1" applyBorder="1" applyAlignment="1">
      <alignment horizontal="center"/>
    </xf>
    <xf numFmtId="0" fontId="10" fillId="2" borderId="15" xfId="3" applyFont="1" applyBorder="1"/>
    <xf numFmtId="7" fontId="10" fillId="2" borderId="16" xfId="3" applyNumberFormat="1" applyFont="1" applyBorder="1"/>
    <xf numFmtId="7" fontId="10" fillId="2" borderId="17" xfId="3" applyNumberFormat="1" applyFont="1" applyBorder="1"/>
    <xf numFmtId="43" fontId="10" fillId="2" borderId="5" xfId="3" applyNumberFormat="1" applyFont="1" applyBorder="1" applyAlignment="1">
      <alignment horizontal="center"/>
    </xf>
    <xf numFmtId="43" fontId="10" fillId="2" borderId="14" xfId="3" applyNumberFormat="1" applyFont="1" applyBorder="1" applyAlignment="1">
      <alignment horizontal="center"/>
    </xf>
    <xf numFmtId="43" fontId="10" fillId="2" borderId="16" xfId="3" applyNumberFormat="1" applyFont="1" applyBorder="1"/>
    <xf numFmtId="43" fontId="10" fillId="2" borderId="17" xfId="3" applyNumberFormat="1" applyFont="1" applyBorder="1"/>
    <xf numFmtId="0" fontId="10" fillId="2" borderId="16" xfId="3" applyFont="1" applyBorder="1"/>
    <xf numFmtId="0" fontId="10" fillId="2" borderId="17" xfId="3" applyFont="1" applyBorder="1"/>
    <xf numFmtId="10" fontId="10" fillId="2" borderId="5" xfId="2" applyNumberFormat="1" applyFont="1" applyFill="1" applyBorder="1" applyAlignment="1">
      <alignment horizontal="center" vertical="center"/>
    </xf>
    <xf numFmtId="10" fontId="10" fillId="2" borderId="14" xfId="2" applyNumberFormat="1" applyFont="1" applyFill="1" applyBorder="1" applyAlignment="1">
      <alignment horizontal="center" vertical="center"/>
    </xf>
    <xf numFmtId="10" fontId="10" fillId="2" borderId="16" xfId="2" applyNumberFormat="1" applyFont="1" applyFill="1" applyBorder="1" applyAlignment="1">
      <alignment horizontal="center" vertical="center"/>
    </xf>
    <xf numFmtId="10" fontId="10" fillId="2" borderId="16" xfId="3" applyNumberFormat="1" applyFont="1" applyBorder="1" applyAlignment="1">
      <alignment horizontal="center" vertical="center"/>
    </xf>
    <xf numFmtId="0" fontId="1" fillId="4" borderId="0" xfId="0" applyFont="1" applyFill="1" applyAlignment="1">
      <alignment horizontal="centerContinuous"/>
    </xf>
    <xf numFmtId="0" fontId="1" fillId="4" borderId="18" xfId="0" applyFont="1" applyFill="1" applyBorder="1"/>
    <xf numFmtId="0" fontId="1" fillId="4" borderId="18" xfId="0" applyFont="1" applyFill="1" applyBorder="1" applyAlignment="1">
      <alignment horizontal="center"/>
    </xf>
    <xf numFmtId="166" fontId="0" fillId="0" borderId="0" xfId="0" applyNumberFormat="1" applyFont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1" fillId="0" borderId="0" xfId="0" applyFont="1" applyBorder="1" applyAlignment="1">
      <alignment vertical="center"/>
    </xf>
    <xf numFmtId="0" fontId="0" fillId="5" borderId="0" xfId="0" applyFill="1"/>
    <xf numFmtId="0" fontId="14" fillId="5" borderId="0" xfId="0" applyFont="1" applyFill="1"/>
    <xf numFmtId="0" fontId="0" fillId="5" borderId="0" xfId="0" applyFill="1" applyAlignment="1">
      <alignment horizontal="centerContinuous"/>
    </xf>
    <xf numFmtId="43" fontId="7" fillId="0" borderId="0" xfId="1" applyFont="1" applyFill="1" applyBorder="1" applyAlignment="1" applyProtection="1">
      <alignment horizontal="center"/>
    </xf>
    <xf numFmtId="0" fontId="0" fillId="0" borderId="0" xfId="0" applyFill="1" applyBorder="1"/>
    <xf numFmtId="167" fontId="0" fillId="0" borderId="0" xfId="1" applyNumberFormat="1" applyFont="1" applyAlignment="1">
      <alignment horizontal="right"/>
    </xf>
    <xf numFmtId="0" fontId="12" fillId="5" borderId="0" xfId="0" applyFont="1" applyFill="1" applyAlignment="1">
      <alignment horizontal="centerContinuous"/>
    </xf>
    <xf numFmtId="0" fontId="1" fillId="4" borderId="18" xfId="0" applyFont="1" applyFill="1" applyBorder="1" applyAlignment="1" applyProtection="1">
      <alignment horizontal="center"/>
      <protection locked="0"/>
    </xf>
    <xf numFmtId="0" fontId="12" fillId="5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</cellXfs>
  <cellStyles count="4">
    <cellStyle name="Accent6" xfId="3" builtinId="49"/>
    <cellStyle name="Comma" xfId="1" builtinId="3"/>
    <cellStyle name="Normal" xfId="0" builtinId="0"/>
    <cellStyle name="Percent" xfId="2" builtinId="5"/>
  </cellStyles>
  <dxfs count="28">
    <dxf>
      <alignment wrapText="1" readingOrder="0"/>
    </dxf>
    <dxf>
      <alignment horizontal="center" readingOrder="0"/>
    </dxf>
    <dxf>
      <alignment horizontal="center" readingOrder="0"/>
    </dxf>
    <dxf>
      <numFmt numFmtId="166" formatCode="&quot;$&quot;#,##0"/>
    </dxf>
    <dxf>
      <numFmt numFmtId="166" formatCode="&quot;$&quot;#,##0"/>
    </dxf>
    <dxf>
      <alignment horizontal="center" readingOrder="0"/>
    </dxf>
    <dxf>
      <numFmt numFmtId="165" formatCode="&quot;$&quot;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1" readingOrder="0"/>
    </dxf>
    <dxf>
      <alignment horizontal="centerContinuous" readingOrder="0"/>
    </dxf>
    <dxf>
      <numFmt numFmtId="166" formatCode="&quot;$&quot;#,##0"/>
    </dxf>
    <dxf>
      <font>
        <sz val="10"/>
      </font>
    </dxf>
    <dxf>
      <font>
        <sz val="9"/>
      </font>
    </dxf>
    <dxf>
      <alignment horizontal="right" readingOrder="0"/>
    </dxf>
    <dxf>
      <alignment horizontal="right" readingOrder="0"/>
    </dxf>
    <dxf>
      <font>
        <sz val="10"/>
      </font>
    </dxf>
    <dxf>
      <font>
        <sz val="10"/>
      </font>
    </dxf>
    <dxf>
      <numFmt numFmtId="1" formatCode="0"/>
    </dxf>
    <dxf>
      <numFmt numFmtId="1" formatCode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image" Target="../media/image12.jp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Total Material collected (Tonnes)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Calcs!$B$17:$K$17</c:f>
              <c:strCache>
                <c:ptCount val="10"/>
                <c:pt idx="0">
                  <c:v>Jan 2013</c:v>
                </c:pt>
                <c:pt idx="1">
                  <c:v>Feb 2013</c:v>
                </c:pt>
                <c:pt idx="2">
                  <c:v>Mar 2013</c:v>
                </c:pt>
                <c:pt idx="3">
                  <c:v>Apr 2013</c:v>
                </c:pt>
                <c:pt idx="4">
                  <c:v>May 2013</c:v>
                </c:pt>
                <c:pt idx="5">
                  <c:v>Jun 2013</c:v>
                </c:pt>
                <c:pt idx="6">
                  <c:v>Jul 2013</c:v>
                </c:pt>
                <c:pt idx="7">
                  <c:v>Aug 2013</c:v>
                </c:pt>
                <c:pt idx="8">
                  <c:v>Sep 2013</c:v>
                </c:pt>
                <c:pt idx="9">
                  <c:v>Oct 2013</c:v>
                </c:pt>
              </c:strCache>
            </c:strRef>
          </c:cat>
          <c:val>
            <c:numRef>
              <c:f>Calcs!$B$18:$K$18</c:f>
              <c:numCache>
                <c:formatCode>General</c:formatCode>
                <c:ptCount val="10"/>
                <c:pt idx="0">
                  <c:v>1051.8</c:v>
                </c:pt>
                <c:pt idx="1">
                  <c:v>930.8</c:v>
                </c:pt>
                <c:pt idx="2">
                  <c:v>1008.8</c:v>
                </c:pt>
                <c:pt idx="3">
                  <c:v>974.8</c:v>
                </c:pt>
                <c:pt idx="4">
                  <c:v>1028.8</c:v>
                </c:pt>
                <c:pt idx="5">
                  <c:v>1028.8</c:v>
                </c:pt>
                <c:pt idx="6">
                  <c:v>1061.8</c:v>
                </c:pt>
                <c:pt idx="7">
                  <c:v>1002.8</c:v>
                </c:pt>
                <c:pt idx="8">
                  <c:v>979.8</c:v>
                </c:pt>
                <c:pt idx="9">
                  <c:v>1016.8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0932608"/>
        <c:axId val="140934144"/>
      </c:barChart>
      <c:catAx>
        <c:axId val="140932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0934144"/>
        <c:crosses val="autoZero"/>
        <c:auto val="1"/>
        <c:lblAlgn val="ctr"/>
        <c:lblOffset val="100"/>
        <c:noMultiLvlLbl val="0"/>
      </c:catAx>
      <c:valAx>
        <c:axId val="140934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932608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Cubic meters of Water saved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Data!$CF$2</c:f>
              <c:strCache>
                <c:ptCount val="1"/>
                <c:pt idx="0">
                  <c:v>Water - m3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Data!$CE$3:$CE$30</c:f>
              <c:strCache>
                <c:ptCount val="28"/>
                <c:pt idx="0">
                  <c:v>Formule 1 Sydney Airport</c:v>
                </c:pt>
                <c:pt idx="1">
                  <c:v>Formule 1 Sydney East</c:v>
                </c:pt>
                <c:pt idx="2">
                  <c:v>Harbour Rocks Hotel Sydney</c:v>
                </c:pt>
                <c:pt idx="3">
                  <c:v>Ibis Budget Campbelltown, Sydney</c:v>
                </c:pt>
                <c:pt idx="4">
                  <c:v>Ibis Budget Casula, Sydney</c:v>
                </c:pt>
                <c:pt idx="5">
                  <c:v>Ibis Budget Enfield, Sydney</c:v>
                </c:pt>
                <c:pt idx="6">
                  <c:v>Ibis Budget St Peters, Sydney</c:v>
                </c:pt>
                <c:pt idx="7">
                  <c:v>Ibis Budget Sydney Olympic Park</c:v>
                </c:pt>
                <c:pt idx="8">
                  <c:v>Ibis Budget Wentworthville, Sydney</c:v>
                </c:pt>
                <c:pt idx="9">
                  <c:v>Ibis Sydney King Street Wharf</c:v>
                </c:pt>
                <c:pt idx="10">
                  <c:v>Mercure Hotel Liverpool</c:v>
                </c:pt>
                <c:pt idx="11">
                  <c:v>Pullman &amp; Novotel Olympic Park</c:v>
                </c:pt>
                <c:pt idx="12">
                  <c:v>Novotel Sydney Brighton Beach</c:v>
                </c:pt>
                <c:pt idx="13">
                  <c:v>Novotel Sydney Central</c:v>
                </c:pt>
                <c:pt idx="14">
                  <c:v>Novotel Sydney Manly Pacific</c:v>
                </c:pt>
                <c:pt idx="15">
                  <c:v>Novotel Sydney on Darling Harbour</c:v>
                </c:pt>
                <c:pt idx="16">
                  <c:v>Novotel Sydney Parramatta</c:v>
                </c:pt>
                <c:pt idx="17">
                  <c:v>Pullman Quay Grand Sydney Harbour</c:v>
                </c:pt>
                <c:pt idx="18">
                  <c:v>Pullman Sydney Hyde Park</c:v>
                </c:pt>
                <c:pt idx="19">
                  <c:v>Quay West Suites Sydney</c:v>
                </c:pt>
                <c:pt idx="20">
                  <c:v>Sydney Q Station</c:v>
                </c:pt>
                <c:pt idx="21">
                  <c:v>The Sebel Manly Beach</c:v>
                </c:pt>
                <c:pt idx="22">
                  <c:v>The Sebel Pier One Sydney</c:v>
                </c:pt>
                <c:pt idx="23">
                  <c:v>Ibis Sydney Airport</c:v>
                </c:pt>
                <c:pt idx="24">
                  <c:v>Ibis Budget Perth</c:v>
                </c:pt>
                <c:pt idx="25">
                  <c:v>Ibis Styles Perth</c:v>
                </c:pt>
                <c:pt idx="26">
                  <c:v>Mercure Perth</c:v>
                </c:pt>
                <c:pt idx="27">
                  <c:v>Novotel Vines Resort Swan Valley</c:v>
                </c:pt>
              </c:strCache>
            </c:strRef>
          </c:cat>
          <c:val>
            <c:numRef>
              <c:f>Data!$CF$3:$CF$30</c:f>
              <c:numCache>
                <c:formatCode>_(* #,##0.00_);_(* \(#,##0.00\);_(* "-"??_);_(@_)</c:formatCode>
                <c:ptCount val="28"/>
                <c:pt idx="0">
                  <c:v>1970.3600000000001</c:v>
                </c:pt>
                <c:pt idx="1">
                  <c:v>1557.22</c:v>
                </c:pt>
                <c:pt idx="2">
                  <c:v>1747.9</c:v>
                </c:pt>
                <c:pt idx="3">
                  <c:v>2002.14</c:v>
                </c:pt>
                <c:pt idx="4">
                  <c:v>1716.1200000000001</c:v>
                </c:pt>
                <c:pt idx="5">
                  <c:v>1779.68</c:v>
                </c:pt>
                <c:pt idx="6">
                  <c:v>1461.88</c:v>
                </c:pt>
                <c:pt idx="7">
                  <c:v>1843.24</c:v>
                </c:pt>
                <c:pt idx="8">
                  <c:v>1875.02</c:v>
                </c:pt>
                <c:pt idx="9">
                  <c:v>1493.66</c:v>
                </c:pt>
                <c:pt idx="10">
                  <c:v>1843.24</c:v>
                </c:pt>
                <c:pt idx="11">
                  <c:v>1557.22</c:v>
                </c:pt>
                <c:pt idx="12">
                  <c:v>1589</c:v>
                </c:pt>
                <c:pt idx="13">
                  <c:v>1843.24</c:v>
                </c:pt>
                <c:pt idx="14">
                  <c:v>1525.44</c:v>
                </c:pt>
                <c:pt idx="15">
                  <c:v>1938.5800000000002</c:v>
                </c:pt>
                <c:pt idx="16">
                  <c:v>1652.56</c:v>
                </c:pt>
                <c:pt idx="17">
                  <c:v>1779.68</c:v>
                </c:pt>
                <c:pt idx="18">
                  <c:v>1811.46</c:v>
                </c:pt>
                <c:pt idx="19">
                  <c:v>1875.02</c:v>
                </c:pt>
                <c:pt idx="20">
                  <c:v>1779.68</c:v>
                </c:pt>
                <c:pt idx="21">
                  <c:v>1652.56</c:v>
                </c:pt>
                <c:pt idx="22">
                  <c:v>1525.44</c:v>
                </c:pt>
                <c:pt idx="23">
                  <c:v>2192.8200000000002</c:v>
                </c:pt>
                <c:pt idx="24">
                  <c:v>0</c:v>
                </c:pt>
                <c:pt idx="25">
                  <c:v>1747.9</c:v>
                </c:pt>
                <c:pt idx="26">
                  <c:v>1875.02</c:v>
                </c:pt>
                <c:pt idx="27">
                  <c:v>1589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41248"/>
        <c:axId val="142342784"/>
      </c:barChart>
      <c:catAx>
        <c:axId val="142341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2342784"/>
        <c:crosses val="autoZero"/>
        <c:auto val="1"/>
        <c:lblAlgn val="ctr"/>
        <c:lblOffset val="100"/>
        <c:noMultiLvlLbl val="0"/>
      </c:catAx>
      <c:valAx>
        <c:axId val="142342784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crossAx val="142341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KWH of Electricity</a:t>
            </a:r>
            <a:r>
              <a:rPr lang="en-US" baseline="0"/>
              <a:t> saved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Data!$CH$2</c:f>
              <c:strCache>
                <c:ptCount val="1"/>
                <c:pt idx="0">
                  <c:v>Electricity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Data!$CG$3:$CG$30</c:f>
              <c:strCache>
                <c:ptCount val="28"/>
                <c:pt idx="0">
                  <c:v>Formule 1 Sydney Airport</c:v>
                </c:pt>
                <c:pt idx="1">
                  <c:v>Formule 1 Sydney East</c:v>
                </c:pt>
                <c:pt idx="2">
                  <c:v>Harbour Rocks Hotel Sydney</c:v>
                </c:pt>
                <c:pt idx="3">
                  <c:v>Ibis Budget Campbelltown, Sydney</c:v>
                </c:pt>
                <c:pt idx="4">
                  <c:v>Ibis Budget Casula, Sydney</c:v>
                </c:pt>
                <c:pt idx="5">
                  <c:v>Ibis Budget Enfield, Sydney</c:v>
                </c:pt>
                <c:pt idx="6">
                  <c:v>Ibis Budget St Peters, Sydney</c:v>
                </c:pt>
                <c:pt idx="7">
                  <c:v>Ibis Budget Sydney Olympic Park</c:v>
                </c:pt>
                <c:pt idx="8">
                  <c:v>Ibis Budget Wentworthville, Sydney</c:v>
                </c:pt>
                <c:pt idx="9">
                  <c:v>Ibis Sydney King Street Wharf</c:v>
                </c:pt>
                <c:pt idx="10">
                  <c:v>Mercure Hotel Liverpool</c:v>
                </c:pt>
                <c:pt idx="11">
                  <c:v>Pullman &amp; Novotel Olympic Park</c:v>
                </c:pt>
                <c:pt idx="12">
                  <c:v>Novotel Sydney Brighton Beach</c:v>
                </c:pt>
                <c:pt idx="13">
                  <c:v>Novotel Sydney Central</c:v>
                </c:pt>
                <c:pt idx="14">
                  <c:v>Novotel Sydney Manly Pacific</c:v>
                </c:pt>
                <c:pt idx="15">
                  <c:v>Novotel Sydney on Darling Harbour</c:v>
                </c:pt>
                <c:pt idx="16">
                  <c:v>Novotel Sydney Parramatta</c:v>
                </c:pt>
                <c:pt idx="17">
                  <c:v>Pullman Quay Grand Sydney Harbour</c:v>
                </c:pt>
                <c:pt idx="18">
                  <c:v>Pullman Sydney Hyde Park</c:v>
                </c:pt>
                <c:pt idx="19">
                  <c:v>Quay West Suites Sydney</c:v>
                </c:pt>
                <c:pt idx="20">
                  <c:v>Sydney Q Station</c:v>
                </c:pt>
                <c:pt idx="21">
                  <c:v>The Sebel Manly Beach</c:v>
                </c:pt>
                <c:pt idx="22">
                  <c:v>The Sebel Pier One Sydney</c:v>
                </c:pt>
                <c:pt idx="23">
                  <c:v>Ibis Sydney Airport</c:v>
                </c:pt>
                <c:pt idx="24">
                  <c:v>Ibis Budget Perth</c:v>
                </c:pt>
                <c:pt idx="25">
                  <c:v>Ibis Styles Perth</c:v>
                </c:pt>
                <c:pt idx="26">
                  <c:v>Mercure Perth</c:v>
                </c:pt>
                <c:pt idx="27">
                  <c:v>Novotel Vines Resort Swan Valley</c:v>
                </c:pt>
              </c:strCache>
            </c:strRef>
          </c:cat>
          <c:val>
            <c:numRef>
              <c:f>Data!$CH$3:$CH$30</c:f>
              <c:numCache>
                <c:formatCode>_-* #,##0_-;\-* #,##0_-;_-* "-"??_-;_-@_-</c:formatCode>
                <c:ptCount val="28"/>
                <c:pt idx="0">
                  <c:v>254200</c:v>
                </c:pt>
                <c:pt idx="1">
                  <c:v>200900</c:v>
                </c:pt>
                <c:pt idx="2">
                  <c:v>225500</c:v>
                </c:pt>
                <c:pt idx="3">
                  <c:v>258300</c:v>
                </c:pt>
                <c:pt idx="4">
                  <c:v>221400</c:v>
                </c:pt>
                <c:pt idx="5">
                  <c:v>229600</c:v>
                </c:pt>
                <c:pt idx="6">
                  <c:v>188600</c:v>
                </c:pt>
                <c:pt idx="7">
                  <c:v>237800</c:v>
                </c:pt>
                <c:pt idx="8">
                  <c:v>241900</c:v>
                </c:pt>
                <c:pt idx="9">
                  <c:v>192700</c:v>
                </c:pt>
                <c:pt idx="10">
                  <c:v>237800</c:v>
                </c:pt>
                <c:pt idx="11">
                  <c:v>200900</c:v>
                </c:pt>
                <c:pt idx="12">
                  <c:v>205000</c:v>
                </c:pt>
                <c:pt idx="13">
                  <c:v>237800</c:v>
                </c:pt>
                <c:pt idx="14">
                  <c:v>196800</c:v>
                </c:pt>
                <c:pt idx="15">
                  <c:v>250100</c:v>
                </c:pt>
                <c:pt idx="16">
                  <c:v>213200</c:v>
                </c:pt>
                <c:pt idx="17">
                  <c:v>229600</c:v>
                </c:pt>
                <c:pt idx="18">
                  <c:v>233700</c:v>
                </c:pt>
                <c:pt idx="19">
                  <c:v>241900</c:v>
                </c:pt>
                <c:pt idx="20">
                  <c:v>229600</c:v>
                </c:pt>
                <c:pt idx="21">
                  <c:v>213200</c:v>
                </c:pt>
                <c:pt idx="22">
                  <c:v>196800</c:v>
                </c:pt>
                <c:pt idx="23">
                  <c:v>282900</c:v>
                </c:pt>
                <c:pt idx="24">
                  <c:v>0</c:v>
                </c:pt>
                <c:pt idx="25">
                  <c:v>225500</c:v>
                </c:pt>
                <c:pt idx="26">
                  <c:v>241900</c:v>
                </c:pt>
                <c:pt idx="27">
                  <c:v>205000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568064"/>
        <c:axId val="142582144"/>
      </c:barChart>
      <c:catAx>
        <c:axId val="14256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2144"/>
        <c:crosses val="autoZero"/>
        <c:auto val="1"/>
        <c:lblAlgn val="ctr"/>
        <c:lblOffset val="100"/>
        <c:noMultiLvlLbl val="0"/>
      </c:catAx>
      <c:valAx>
        <c:axId val="142582144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Total Expenditure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Calcs!$B$33:$K$33</c:f>
              <c:strCache>
                <c:ptCount val="10"/>
                <c:pt idx="0">
                  <c:v>Jan 2013</c:v>
                </c:pt>
                <c:pt idx="1">
                  <c:v>Feb 2013</c:v>
                </c:pt>
                <c:pt idx="2">
                  <c:v>Mar 2013</c:v>
                </c:pt>
                <c:pt idx="3">
                  <c:v>Apr 2013</c:v>
                </c:pt>
                <c:pt idx="4">
                  <c:v>May 2013</c:v>
                </c:pt>
                <c:pt idx="5">
                  <c:v>Jun 2013</c:v>
                </c:pt>
                <c:pt idx="6">
                  <c:v>Jul 2013</c:v>
                </c:pt>
                <c:pt idx="7">
                  <c:v>Aug 2013</c:v>
                </c:pt>
                <c:pt idx="8">
                  <c:v>Sep 2013</c:v>
                </c:pt>
                <c:pt idx="9">
                  <c:v>Oct 2013</c:v>
                </c:pt>
              </c:strCache>
            </c:strRef>
          </c:cat>
          <c:val>
            <c:numRef>
              <c:f>Calcs!$B$34:$K$34</c:f>
              <c:numCache>
                <c:formatCode>"$"#,##0</c:formatCode>
                <c:ptCount val="10"/>
                <c:pt idx="0">
                  <c:v>122871.45</c:v>
                </c:pt>
                <c:pt idx="1">
                  <c:v>109763.7</c:v>
                </c:pt>
                <c:pt idx="2">
                  <c:v>118098.38999999998</c:v>
                </c:pt>
                <c:pt idx="3">
                  <c:v>114346.35</c:v>
                </c:pt>
                <c:pt idx="4">
                  <c:v>121982.07</c:v>
                </c:pt>
                <c:pt idx="5">
                  <c:v>121856.70000000001</c:v>
                </c:pt>
                <c:pt idx="6">
                  <c:v>125927.22</c:v>
                </c:pt>
                <c:pt idx="7">
                  <c:v>118800.78</c:v>
                </c:pt>
                <c:pt idx="8">
                  <c:v>114151.14000000003</c:v>
                </c:pt>
                <c:pt idx="9">
                  <c:v>120326.91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1257344"/>
        <c:axId val="141263232"/>
      </c:barChart>
      <c:catAx>
        <c:axId val="141257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1263232"/>
        <c:crosses val="autoZero"/>
        <c:auto val="1"/>
        <c:lblAlgn val="ctr"/>
        <c:lblOffset val="100"/>
        <c:noMultiLvlLbl val="0"/>
      </c:catAx>
      <c:valAx>
        <c:axId val="141263232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spPr>
          <a:ln w="6350">
            <a:noFill/>
          </a:ln>
        </c:spPr>
        <c:crossAx val="141257344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[accor_report.xlsx]Calcs!YTD_Recycling</c:name>
    <c:fmtId val="4"/>
  </c:pivotSource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YTD Recyling and Waste breakdown</a:t>
            </a:r>
          </a:p>
        </c:rich>
      </c:tx>
      <c:layout/>
      <c:overlay val="0"/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Calcs!$B$89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Calcs!$A$90:$A$92</c:f>
              <c:strCache>
                <c:ptCount val="3"/>
                <c:pt idx="0">
                  <c:v>Recycling</c:v>
                </c:pt>
                <c:pt idx="1">
                  <c:v>Organics</c:v>
                </c:pt>
                <c:pt idx="2">
                  <c:v>Landfill</c:v>
                </c:pt>
              </c:strCache>
            </c:strRef>
          </c:cat>
          <c:val>
            <c:numRef>
              <c:f>Calcs!$B$90:$B$92</c:f>
              <c:numCache>
                <c:formatCode>General</c:formatCode>
                <c:ptCount val="3"/>
                <c:pt idx="0">
                  <c:v>5092.7999999999993</c:v>
                </c:pt>
                <c:pt idx="1">
                  <c:v>1276.1999999999998</c:v>
                </c:pt>
                <c:pt idx="2">
                  <c:v>3715.9999999999995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[accor_report.xlsx]Calcs!MTD_Recyling</c:name>
    <c:fmtId val="2"/>
  </c:pivotSource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MTD Recyling and Waste breakdown</a:t>
            </a:r>
          </a:p>
        </c:rich>
      </c:tx>
      <c:layout/>
      <c:overlay val="0"/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Calcs!$I$89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Calcs!$H$90:$H$92</c:f>
              <c:strCache>
                <c:ptCount val="3"/>
                <c:pt idx="0">
                  <c:v>Recycling</c:v>
                </c:pt>
                <c:pt idx="1">
                  <c:v>Organics</c:v>
                </c:pt>
                <c:pt idx="2">
                  <c:v>Landfill</c:v>
                </c:pt>
              </c:strCache>
            </c:strRef>
          </c:cat>
          <c:val>
            <c:numRef>
              <c:f>Calcs!$I$90:$I$92</c:f>
              <c:numCache>
                <c:formatCode>General</c:formatCode>
                <c:ptCount val="3"/>
                <c:pt idx="0">
                  <c:v>511.7</c:v>
                </c:pt>
                <c:pt idx="1">
                  <c:v>127.8</c:v>
                </c:pt>
                <c:pt idx="2">
                  <c:v>377.30000000000007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YTD Diversion rate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Calcs!$B$82</c:f>
              <c:strCache>
                <c:ptCount val="1"/>
                <c:pt idx="0">
                  <c:v>Diversion rate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Calcs!$B$83</c:f>
              <c:numCache>
                <c:formatCode>0%</c:formatCode>
                <c:ptCount val="1"/>
                <c:pt idx="0">
                  <c:v>0.63153197818542395</c:v>
                </c:pt>
              </c:numCache>
            </c:numRef>
          </c:val>
        </c:ser>
        <c:ser>
          <c:idx val="1"/>
          <c:order val="1"/>
          <c:tx>
            <c:strRef>
              <c:f>Calcs!$C$82</c:f>
              <c:strCache>
                <c:ptCount val="1"/>
                <c:pt idx="0">
                  <c:v>Landfill rate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Calcs!$C$83</c:f>
              <c:numCache>
                <c:formatCode>0%</c:formatCode>
                <c:ptCount val="1"/>
                <c:pt idx="0">
                  <c:v>0.36846802181457605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/>
        <c:axId val="142424320"/>
        <c:axId val="142434304"/>
      </c:barChart>
      <c:catAx>
        <c:axId val="1424243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42434304"/>
        <c:crosses val="autoZero"/>
        <c:auto val="1"/>
        <c:lblAlgn val="ctr"/>
        <c:lblOffset val="100"/>
        <c:noMultiLvlLbl val="0"/>
      </c:catAx>
      <c:valAx>
        <c:axId val="1424343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2424320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MTD Diversion rate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Calcs!$I$82</c:f>
              <c:strCache>
                <c:ptCount val="1"/>
                <c:pt idx="0">
                  <c:v>Diversion rate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Calcs!$I$83</c:f>
              <c:numCache>
                <c:formatCode>0%</c:formatCode>
                <c:ptCount val="1"/>
                <c:pt idx="0">
                  <c:v>0.62893391030684487</c:v>
                </c:pt>
              </c:numCache>
            </c:numRef>
          </c:val>
        </c:ser>
        <c:ser>
          <c:idx val="1"/>
          <c:order val="1"/>
          <c:tx>
            <c:strRef>
              <c:f>Calcs!$J$82</c:f>
              <c:strCache>
                <c:ptCount val="1"/>
                <c:pt idx="0">
                  <c:v>Landfill rate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Calcs!$J$83</c:f>
              <c:numCache>
                <c:formatCode>0%</c:formatCode>
                <c:ptCount val="1"/>
                <c:pt idx="0">
                  <c:v>0.37106608969315513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/>
        <c:axId val="142460800"/>
        <c:axId val="142462336"/>
      </c:barChart>
      <c:catAx>
        <c:axId val="142460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42462336"/>
        <c:crosses val="autoZero"/>
        <c:auto val="1"/>
        <c:lblAlgn val="ctr"/>
        <c:lblOffset val="100"/>
        <c:noMultiLvlLbl val="0"/>
      </c:catAx>
      <c:valAx>
        <c:axId val="142462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2460800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Number of Oil Barrels saved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Data!$CB$2</c:f>
              <c:strCache>
                <c:ptCount val="1"/>
                <c:pt idx="0">
                  <c:v>Oil Barrels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Data!$CA$3:$CA$30</c:f>
              <c:strCache>
                <c:ptCount val="28"/>
                <c:pt idx="0">
                  <c:v>Formule 1 Sydney Airport</c:v>
                </c:pt>
                <c:pt idx="1">
                  <c:v>Formule 1 Sydney East</c:v>
                </c:pt>
                <c:pt idx="2">
                  <c:v>Harbour Rocks Hotel Sydney</c:v>
                </c:pt>
                <c:pt idx="3">
                  <c:v>Ibis Budget Campbelltown, Sydney</c:v>
                </c:pt>
                <c:pt idx="4">
                  <c:v>Ibis Budget Casula, Sydney</c:v>
                </c:pt>
                <c:pt idx="5">
                  <c:v>Ibis Budget Enfield, Sydney</c:v>
                </c:pt>
                <c:pt idx="6">
                  <c:v>Ibis Budget St Peters, Sydney</c:v>
                </c:pt>
                <c:pt idx="7">
                  <c:v>Ibis Budget Sydney Olympic Park</c:v>
                </c:pt>
                <c:pt idx="8">
                  <c:v>Ibis Budget Wentworthville, Sydney</c:v>
                </c:pt>
                <c:pt idx="9">
                  <c:v>Ibis Sydney King Street Wharf</c:v>
                </c:pt>
                <c:pt idx="10">
                  <c:v>Mercure Hotel Liverpool</c:v>
                </c:pt>
                <c:pt idx="11">
                  <c:v>Pullman &amp; Novotel Olympic Park</c:v>
                </c:pt>
                <c:pt idx="12">
                  <c:v>Novotel Sydney Brighton Beach</c:v>
                </c:pt>
                <c:pt idx="13">
                  <c:v>Novotel Sydney Central</c:v>
                </c:pt>
                <c:pt idx="14">
                  <c:v>Novotel Sydney Manly Pacific</c:v>
                </c:pt>
                <c:pt idx="15">
                  <c:v>Novotel Sydney on Darling Harbour</c:v>
                </c:pt>
                <c:pt idx="16">
                  <c:v>Novotel Sydney Parramatta</c:v>
                </c:pt>
                <c:pt idx="17">
                  <c:v>Pullman Quay Grand Sydney Harbour</c:v>
                </c:pt>
                <c:pt idx="18">
                  <c:v>Pullman Sydney Hyde Park</c:v>
                </c:pt>
                <c:pt idx="19">
                  <c:v>Quay West Suites Sydney</c:v>
                </c:pt>
                <c:pt idx="20">
                  <c:v>Sydney Q Station</c:v>
                </c:pt>
                <c:pt idx="21">
                  <c:v>The Sebel Manly Beach</c:v>
                </c:pt>
                <c:pt idx="22">
                  <c:v>The Sebel Pier One Sydney</c:v>
                </c:pt>
                <c:pt idx="23">
                  <c:v>Ibis Sydney Airport</c:v>
                </c:pt>
                <c:pt idx="24">
                  <c:v>Ibis Budget Perth</c:v>
                </c:pt>
                <c:pt idx="25">
                  <c:v>Ibis Styles Perth</c:v>
                </c:pt>
                <c:pt idx="26">
                  <c:v>Mercure Perth</c:v>
                </c:pt>
                <c:pt idx="27">
                  <c:v>Novotel Vines Resort Swan Valley</c:v>
                </c:pt>
              </c:strCache>
            </c:strRef>
          </c:cat>
          <c:val>
            <c:numRef>
              <c:f>Data!$CB$3:$CB$30</c:f>
              <c:numCache>
                <c:formatCode>_(* #,##0.00_);_(* \(#,##0.00\);_(* "-"??_);_(@_)</c:formatCode>
                <c:ptCount val="28"/>
                <c:pt idx="0">
                  <c:v>155</c:v>
                </c:pt>
                <c:pt idx="1">
                  <c:v>122.5</c:v>
                </c:pt>
                <c:pt idx="2">
                  <c:v>137.5</c:v>
                </c:pt>
                <c:pt idx="3">
                  <c:v>157.5</c:v>
                </c:pt>
                <c:pt idx="4">
                  <c:v>135</c:v>
                </c:pt>
                <c:pt idx="5">
                  <c:v>140</c:v>
                </c:pt>
                <c:pt idx="6">
                  <c:v>115</c:v>
                </c:pt>
                <c:pt idx="7">
                  <c:v>145</c:v>
                </c:pt>
                <c:pt idx="8">
                  <c:v>147.5</c:v>
                </c:pt>
                <c:pt idx="9">
                  <c:v>117.5</c:v>
                </c:pt>
                <c:pt idx="10">
                  <c:v>145</c:v>
                </c:pt>
                <c:pt idx="11">
                  <c:v>122.5</c:v>
                </c:pt>
                <c:pt idx="12">
                  <c:v>125</c:v>
                </c:pt>
                <c:pt idx="13">
                  <c:v>145</c:v>
                </c:pt>
                <c:pt idx="14">
                  <c:v>120</c:v>
                </c:pt>
                <c:pt idx="15">
                  <c:v>152.5</c:v>
                </c:pt>
                <c:pt idx="16">
                  <c:v>130</c:v>
                </c:pt>
                <c:pt idx="17">
                  <c:v>140</c:v>
                </c:pt>
                <c:pt idx="18">
                  <c:v>142.5</c:v>
                </c:pt>
                <c:pt idx="19">
                  <c:v>147.5</c:v>
                </c:pt>
                <c:pt idx="20">
                  <c:v>140</c:v>
                </c:pt>
                <c:pt idx="21">
                  <c:v>130</c:v>
                </c:pt>
                <c:pt idx="22">
                  <c:v>120</c:v>
                </c:pt>
                <c:pt idx="23">
                  <c:v>172.5</c:v>
                </c:pt>
                <c:pt idx="24">
                  <c:v>0</c:v>
                </c:pt>
                <c:pt idx="25">
                  <c:v>137.5</c:v>
                </c:pt>
                <c:pt idx="26">
                  <c:v>147.5</c:v>
                </c:pt>
                <c:pt idx="27">
                  <c:v>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13792"/>
        <c:axId val="142140160"/>
      </c:barChart>
      <c:catAx>
        <c:axId val="142113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2140160"/>
        <c:crosses val="autoZero"/>
        <c:auto val="1"/>
        <c:lblAlgn val="ctr"/>
        <c:lblOffset val="100"/>
        <c:noMultiLvlLbl val="0"/>
      </c:catAx>
      <c:valAx>
        <c:axId val="142140160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crossAx val="142113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Number</a:t>
            </a:r>
            <a:r>
              <a:rPr lang="en-US" sz="1200" baseline="0"/>
              <a:t> of </a:t>
            </a:r>
            <a:r>
              <a:rPr lang="en-US" sz="1200"/>
              <a:t>Trees saved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Data!$BZ$2</c:f>
              <c:strCache>
                <c:ptCount val="1"/>
                <c:pt idx="0">
                  <c:v>Trees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Data!$BY$3:$BY$30</c:f>
              <c:strCache>
                <c:ptCount val="28"/>
                <c:pt idx="0">
                  <c:v>Formule 1 Sydney Airport</c:v>
                </c:pt>
                <c:pt idx="1">
                  <c:v>Formule 1 Sydney East</c:v>
                </c:pt>
                <c:pt idx="2">
                  <c:v>Harbour Rocks Hotel Sydney</c:v>
                </c:pt>
                <c:pt idx="3">
                  <c:v>Ibis Budget Campbelltown, Sydney</c:v>
                </c:pt>
                <c:pt idx="4">
                  <c:v>Ibis Budget Casula, Sydney</c:v>
                </c:pt>
                <c:pt idx="5">
                  <c:v>Ibis Budget Enfield, Sydney</c:v>
                </c:pt>
                <c:pt idx="6">
                  <c:v>Ibis Budget St Peters, Sydney</c:v>
                </c:pt>
                <c:pt idx="7">
                  <c:v>Ibis Budget Sydney Olympic Park</c:v>
                </c:pt>
                <c:pt idx="8">
                  <c:v>Ibis Budget Wentworthville, Sydney</c:v>
                </c:pt>
                <c:pt idx="9">
                  <c:v>Ibis Sydney King Street Wharf</c:v>
                </c:pt>
                <c:pt idx="10">
                  <c:v>Mercure Hotel Liverpool</c:v>
                </c:pt>
                <c:pt idx="11">
                  <c:v>Pullman &amp; Novotel Olympic Park</c:v>
                </c:pt>
                <c:pt idx="12">
                  <c:v>Novotel Sydney Brighton Beach</c:v>
                </c:pt>
                <c:pt idx="13">
                  <c:v>Novotel Sydney Central</c:v>
                </c:pt>
                <c:pt idx="14">
                  <c:v>Novotel Sydney Manly Pacific</c:v>
                </c:pt>
                <c:pt idx="15">
                  <c:v>Novotel Sydney on Darling Harbour</c:v>
                </c:pt>
                <c:pt idx="16">
                  <c:v>Novotel Sydney Parramatta</c:v>
                </c:pt>
                <c:pt idx="17">
                  <c:v>Pullman Quay Grand Sydney Harbour</c:v>
                </c:pt>
                <c:pt idx="18">
                  <c:v>Pullman Sydney Hyde Park</c:v>
                </c:pt>
                <c:pt idx="19">
                  <c:v>Quay West Suites Sydney</c:v>
                </c:pt>
                <c:pt idx="20">
                  <c:v>Sydney Q Station</c:v>
                </c:pt>
                <c:pt idx="21">
                  <c:v>The Sebel Manly Beach</c:v>
                </c:pt>
                <c:pt idx="22">
                  <c:v>The Sebel Pier One Sydney</c:v>
                </c:pt>
                <c:pt idx="23">
                  <c:v>Ibis Sydney Airport</c:v>
                </c:pt>
                <c:pt idx="24">
                  <c:v>Ibis Budget Perth</c:v>
                </c:pt>
                <c:pt idx="25">
                  <c:v>Ibis Styles Perth</c:v>
                </c:pt>
                <c:pt idx="26">
                  <c:v>Mercure Perth</c:v>
                </c:pt>
                <c:pt idx="27">
                  <c:v>Novotel Vines Resort Swan Valley</c:v>
                </c:pt>
              </c:strCache>
            </c:strRef>
          </c:cat>
          <c:val>
            <c:numRef>
              <c:f>Data!$BZ$3:$BZ$30</c:f>
              <c:numCache>
                <c:formatCode>_(* #,##0.00_);_(* \(#,##0.00\);_(* "-"??_);_(@_)</c:formatCode>
                <c:ptCount val="28"/>
                <c:pt idx="0">
                  <c:v>806</c:v>
                </c:pt>
                <c:pt idx="1">
                  <c:v>637</c:v>
                </c:pt>
                <c:pt idx="2">
                  <c:v>715</c:v>
                </c:pt>
                <c:pt idx="3">
                  <c:v>819</c:v>
                </c:pt>
                <c:pt idx="4">
                  <c:v>702</c:v>
                </c:pt>
                <c:pt idx="5">
                  <c:v>728</c:v>
                </c:pt>
                <c:pt idx="6">
                  <c:v>598</c:v>
                </c:pt>
                <c:pt idx="7">
                  <c:v>754</c:v>
                </c:pt>
                <c:pt idx="8">
                  <c:v>767</c:v>
                </c:pt>
                <c:pt idx="9">
                  <c:v>611</c:v>
                </c:pt>
                <c:pt idx="10">
                  <c:v>754</c:v>
                </c:pt>
                <c:pt idx="11">
                  <c:v>637</c:v>
                </c:pt>
                <c:pt idx="12">
                  <c:v>650</c:v>
                </c:pt>
                <c:pt idx="13">
                  <c:v>754</c:v>
                </c:pt>
                <c:pt idx="14">
                  <c:v>624</c:v>
                </c:pt>
                <c:pt idx="15">
                  <c:v>793</c:v>
                </c:pt>
                <c:pt idx="16">
                  <c:v>676</c:v>
                </c:pt>
                <c:pt idx="17">
                  <c:v>728</c:v>
                </c:pt>
                <c:pt idx="18">
                  <c:v>741</c:v>
                </c:pt>
                <c:pt idx="19">
                  <c:v>767</c:v>
                </c:pt>
                <c:pt idx="20">
                  <c:v>728</c:v>
                </c:pt>
                <c:pt idx="21">
                  <c:v>676</c:v>
                </c:pt>
                <c:pt idx="22">
                  <c:v>624</c:v>
                </c:pt>
                <c:pt idx="23">
                  <c:v>897</c:v>
                </c:pt>
                <c:pt idx="24">
                  <c:v>0</c:v>
                </c:pt>
                <c:pt idx="25">
                  <c:v>715</c:v>
                </c:pt>
                <c:pt idx="26">
                  <c:v>767</c:v>
                </c:pt>
                <c:pt idx="27">
                  <c:v>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43328"/>
        <c:axId val="142244864"/>
      </c:barChart>
      <c:catAx>
        <c:axId val="142243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2244864"/>
        <c:crosses val="autoZero"/>
        <c:auto val="1"/>
        <c:lblAlgn val="ctr"/>
        <c:lblOffset val="100"/>
        <c:noMultiLvlLbl val="0"/>
      </c:catAx>
      <c:valAx>
        <c:axId val="142244864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crossAx val="142243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Cubic meters of Landfill saved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Data!$CD$2</c:f>
              <c:strCache>
                <c:ptCount val="1"/>
                <c:pt idx="0">
                  <c:v>Landfill m3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Data!$CC$3:$CC$30</c:f>
              <c:strCache>
                <c:ptCount val="28"/>
                <c:pt idx="0">
                  <c:v>Formule 1 Sydney Airport</c:v>
                </c:pt>
                <c:pt idx="1">
                  <c:v>Formule 1 Sydney East</c:v>
                </c:pt>
                <c:pt idx="2">
                  <c:v>Harbour Rocks Hotel Sydney</c:v>
                </c:pt>
                <c:pt idx="3">
                  <c:v>Ibis Budget Campbelltown, Sydney</c:v>
                </c:pt>
                <c:pt idx="4">
                  <c:v>Ibis Budget Casula, Sydney</c:v>
                </c:pt>
                <c:pt idx="5">
                  <c:v>Ibis Budget Enfield, Sydney</c:v>
                </c:pt>
                <c:pt idx="6">
                  <c:v>Ibis Budget St Peters, Sydney</c:v>
                </c:pt>
                <c:pt idx="7">
                  <c:v>Ibis Budget Sydney Olympic Park</c:v>
                </c:pt>
                <c:pt idx="8">
                  <c:v>Ibis Budget Wentworthville, Sydney</c:v>
                </c:pt>
                <c:pt idx="9">
                  <c:v>Ibis Sydney King Street Wharf</c:v>
                </c:pt>
                <c:pt idx="10">
                  <c:v>Mercure Hotel Liverpool</c:v>
                </c:pt>
                <c:pt idx="11">
                  <c:v>Pullman &amp; Novotel Olympic Park</c:v>
                </c:pt>
                <c:pt idx="12">
                  <c:v>Novotel Sydney Brighton Beach</c:v>
                </c:pt>
                <c:pt idx="13">
                  <c:v>Novotel Sydney Central</c:v>
                </c:pt>
                <c:pt idx="14">
                  <c:v>Novotel Sydney Manly Pacific</c:v>
                </c:pt>
                <c:pt idx="15">
                  <c:v>Novotel Sydney on Darling Harbour</c:v>
                </c:pt>
                <c:pt idx="16">
                  <c:v>Novotel Sydney Parramatta</c:v>
                </c:pt>
                <c:pt idx="17">
                  <c:v>Pullman Quay Grand Sydney Harbour</c:v>
                </c:pt>
                <c:pt idx="18">
                  <c:v>Pullman Sydney Hyde Park</c:v>
                </c:pt>
                <c:pt idx="19">
                  <c:v>Quay West Suites Sydney</c:v>
                </c:pt>
                <c:pt idx="20">
                  <c:v>Sydney Q Station</c:v>
                </c:pt>
                <c:pt idx="21">
                  <c:v>The Sebel Manly Beach</c:v>
                </c:pt>
                <c:pt idx="22">
                  <c:v>The Sebel Pier One Sydney</c:v>
                </c:pt>
                <c:pt idx="23">
                  <c:v>Ibis Sydney Airport</c:v>
                </c:pt>
                <c:pt idx="24">
                  <c:v>Ibis Budget Perth</c:v>
                </c:pt>
                <c:pt idx="25">
                  <c:v>Ibis Styles Perth</c:v>
                </c:pt>
                <c:pt idx="26">
                  <c:v>Mercure Perth</c:v>
                </c:pt>
                <c:pt idx="27">
                  <c:v>Novotel Vines Resort Swan Valley</c:v>
                </c:pt>
              </c:strCache>
            </c:strRef>
          </c:cat>
          <c:val>
            <c:numRef>
              <c:f>Data!$CD$3:$CD$30</c:f>
              <c:numCache>
                <c:formatCode>_(* #,##0.00_);_(* \(#,##0.00\);_(* "-"??_);_(@_)</c:formatCode>
                <c:ptCount val="28"/>
                <c:pt idx="0">
                  <c:v>248</c:v>
                </c:pt>
                <c:pt idx="1">
                  <c:v>196</c:v>
                </c:pt>
                <c:pt idx="2">
                  <c:v>220</c:v>
                </c:pt>
                <c:pt idx="3">
                  <c:v>252</c:v>
                </c:pt>
                <c:pt idx="4">
                  <c:v>216</c:v>
                </c:pt>
                <c:pt idx="5">
                  <c:v>224</c:v>
                </c:pt>
                <c:pt idx="6">
                  <c:v>184</c:v>
                </c:pt>
                <c:pt idx="7">
                  <c:v>232</c:v>
                </c:pt>
                <c:pt idx="8">
                  <c:v>236</c:v>
                </c:pt>
                <c:pt idx="9">
                  <c:v>188</c:v>
                </c:pt>
                <c:pt idx="10">
                  <c:v>232</c:v>
                </c:pt>
                <c:pt idx="11">
                  <c:v>196</c:v>
                </c:pt>
                <c:pt idx="12">
                  <c:v>200</c:v>
                </c:pt>
                <c:pt idx="13">
                  <c:v>232</c:v>
                </c:pt>
                <c:pt idx="14">
                  <c:v>192</c:v>
                </c:pt>
                <c:pt idx="15">
                  <c:v>244</c:v>
                </c:pt>
                <c:pt idx="16">
                  <c:v>208</c:v>
                </c:pt>
                <c:pt idx="17">
                  <c:v>224</c:v>
                </c:pt>
                <c:pt idx="18">
                  <c:v>228</c:v>
                </c:pt>
                <c:pt idx="19">
                  <c:v>236</c:v>
                </c:pt>
                <c:pt idx="20">
                  <c:v>224</c:v>
                </c:pt>
                <c:pt idx="21">
                  <c:v>208</c:v>
                </c:pt>
                <c:pt idx="22">
                  <c:v>192</c:v>
                </c:pt>
                <c:pt idx="23">
                  <c:v>276</c:v>
                </c:pt>
                <c:pt idx="24">
                  <c:v>0</c:v>
                </c:pt>
                <c:pt idx="25">
                  <c:v>220</c:v>
                </c:pt>
                <c:pt idx="26">
                  <c:v>236</c:v>
                </c:pt>
                <c:pt idx="27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69824"/>
        <c:axId val="142304384"/>
      </c:barChart>
      <c:catAx>
        <c:axId val="142269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2304384"/>
        <c:crosses val="autoZero"/>
        <c:auto val="1"/>
        <c:lblAlgn val="ctr"/>
        <c:lblOffset val="100"/>
        <c:noMultiLvlLbl val="0"/>
      </c:catAx>
      <c:valAx>
        <c:axId val="142304384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crossAx val="142269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_rels/data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4" Type="http://schemas.openxmlformats.org/officeDocument/2006/relationships/image" Target="../media/image5.jp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863D55C-2E4B-4B36-B0D1-2658BBB1A9B6}" type="doc">
      <dgm:prSet loTypeId="urn:microsoft.com/office/officeart/2005/8/layout/vList4" loCatId="pictur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AU"/>
        </a:p>
      </dgm:t>
    </dgm:pt>
    <dgm:pt modelId="{800F7440-DF6B-4F16-9188-2BCCF4F34DF2}">
      <dgm:prSet phldrT="[Text]"/>
      <dgm:spPr/>
      <dgm:t>
        <a:bodyPr/>
        <a:lstStyle/>
        <a:p>
          <a:r>
            <a:rPr lang="en-AU"/>
            <a:t>Every tonne of Paper/Cardboard recycled saves –</a:t>
          </a:r>
        </a:p>
      </dgm:t>
    </dgm:pt>
    <dgm:pt modelId="{64EEA778-EAEE-4EBF-8CAC-F79718D3DCF5}" type="parTrans" cxnId="{4C4091D8-8AE6-4BAE-9FCC-AC90745AF04A}">
      <dgm:prSet/>
      <dgm:spPr/>
      <dgm:t>
        <a:bodyPr/>
        <a:lstStyle/>
        <a:p>
          <a:endParaRPr lang="en-AU"/>
        </a:p>
      </dgm:t>
    </dgm:pt>
    <dgm:pt modelId="{E4D5565A-96CC-4ED5-A798-01F1929D07EF}" type="sibTrans" cxnId="{4C4091D8-8AE6-4BAE-9FCC-AC90745AF04A}">
      <dgm:prSet/>
      <dgm:spPr/>
      <dgm:t>
        <a:bodyPr/>
        <a:lstStyle/>
        <a:p>
          <a:endParaRPr lang="en-AU"/>
        </a:p>
      </dgm:t>
    </dgm:pt>
    <dgm:pt modelId="{1E5E721F-8088-4C5C-9D64-7A4F813B2461}">
      <dgm:prSet phldrT="[Text]"/>
      <dgm:spPr/>
      <dgm:t>
        <a:bodyPr/>
        <a:lstStyle/>
        <a:p>
          <a:r>
            <a:rPr lang="en-AU">
              <a:latin typeface="+mn-lt"/>
            </a:rPr>
            <a:t>4 Cubic Metres of landfill</a:t>
          </a:r>
        </a:p>
      </dgm:t>
    </dgm:pt>
    <dgm:pt modelId="{95B61A9D-4CA2-4B15-8C01-DA59437C3318}" type="parTrans" cxnId="{95D38E5C-ECF4-4E67-8EAC-56B6D0184960}">
      <dgm:prSet/>
      <dgm:spPr/>
      <dgm:t>
        <a:bodyPr/>
        <a:lstStyle/>
        <a:p>
          <a:endParaRPr lang="en-AU"/>
        </a:p>
      </dgm:t>
    </dgm:pt>
    <dgm:pt modelId="{00CEC764-4595-435D-86BB-493E91B461F7}" type="sibTrans" cxnId="{95D38E5C-ECF4-4E67-8EAC-56B6D0184960}">
      <dgm:prSet/>
      <dgm:spPr/>
      <dgm:t>
        <a:bodyPr/>
        <a:lstStyle/>
        <a:p>
          <a:endParaRPr lang="en-AU"/>
        </a:p>
      </dgm:t>
    </dgm:pt>
    <dgm:pt modelId="{771E871F-0BD3-47E0-910F-B9967C50E91A}">
      <dgm:prSet phldrT="[Text]"/>
      <dgm:spPr/>
      <dgm:t>
        <a:bodyPr/>
        <a:lstStyle/>
        <a:p>
          <a:r>
            <a:rPr lang="en-AU">
              <a:latin typeface="+mn-lt"/>
            </a:rPr>
            <a:t>Approximately 13 Trees</a:t>
          </a:r>
        </a:p>
      </dgm:t>
    </dgm:pt>
    <dgm:pt modelId="{79C207D3-C702-4E16-A4D1-FEF866E0437F}" type="parTrans" cxnId="{FC5F924C-0119-4A8C-B721-775250C8CBDF}">
      <dgm:prSet/>
      <dgm:spPr/>
      <dgm:t>
        <a:bodyPr/>
        <a:lstStyle/>
        <a:p>
          <a:endParaRPr lang="en-AU"/>
        </a:p>
      </dgm:t>
    </dgm:pt>
    <dgm:pt modelId="{2EE2D6A2-0671-4673-8A12-D96129FB3D77}" type="sibTrans" cxnId="{FC5F924C-0119-4A8C-B721-775250C8CBDF}">
      <dgm:prSet/>
      <dgm:spPr/>
      <dgm:t>
        <a:bodyPr/>
        <a:lstStyle/>
        <a:p>
          <a:endParaRPr lang="en-AU"/>
        </a:p>
      </dgm:t>
    </dgm:pt>
    <dgm:pt modelId="{A2EAA72D-3151-4390-9F16-B700BCB7AE0F}">
      <dgm:prSet phldrT="[Text]"/>
      <dgm:spPr/>
      <dgm:t>
        <a:bodyPr/>
        <a:lstStyle/>
        <a:p>
          <a:r>
            <a:rPr lang="en-AU"/>
            <a:t>Plastic</a:t>
          </a:r>
        </a:p>
      </dgm:t>
    </dgm:pt>
    <dgm:pt modelId="{82493E36-CEAA-483E-84D3-CBE2222D2B22}" type="parTrans" cxnId="{7DF6AB9E-E9D6-41DC-B60B-1FFD225E8B65}">
      <dgm:prSet/>
      <dgm:spPr/>
      <dgm:t>
        <a:bodyPr/>
        <a:lstStyle/>
        <a:p>
          <a:endParaRPr lang="en-AU"/>
        </a:p>
      </dgm:t>
    </dgm:pt>
    <dgm:pt modelId="{E69031DC-FB99-4F80-8262-253E800D6F5A}" type="sibTrans" cxnId="{7DF6AB9E-E9D6-41DC-B60B-1FFD225E8B65}">
      <dgm:prSet/>
      <dgm:spPr/>
      <dgm:t>
        <a:bodyPr/>
        <a:lstStyle/>
        <a:p>
          <a:endParaRPr lang="en-AU"/>
        </a:p>
      </dgm:t>
    </dgm:pt>
    <dgm:pt modelId="{A20BCAE0-E442-4915-BE03-3849366463E1}">
      <dgm:prSet phldrT="[Text]"/>
      <dgm:spPr/>
      <dgm:t>
        <a:bodyPr/>
        <a:lstStyle/>
        <a:p>
          <a:r>
            <a:rPr lang="en-AU"/>
            <a:t>Making PET bottles from recycled materials uses 84% less energy than producing them from raw materials.</a:t>
          </a:r>
        </a:p>
      </dgm:t>
    </dgm:pt>
    <dgm:pt modelId="{C0CF109A-387B-4D5D-9536-DD7D20F297A8}" type="parTrans" cxnId="{0825A248-3C0F-46AC-AD66-BCD9508EE36A}">
      <dgm:prSet/>
      <dgm:spPr/>
      <dgm:t>
        <a:bodyPr/>
        <a:lstStyle/>
        <a:p>
          <a:endParaRPr lang="en-AU"/>
        </a:p>
      </dgm:t>
    </dgm:pt>
    <dgm:pt modelId="{6B58A5C9-490D-4767-A942-0B8181D0AFE4}" type="sibTrans" cxnId="{0825A248-3C0F-46AC-AD66-BCD9508EE36A}">
      <dgm:prSet/>
      <dgm:spPr/>
      <dgm:t>
        <a:bodyPr/>
        <a:lstStyle/>
        <a:p>
          <a:endParaRPr lang="en-AU"/>
        </a:p>
      </dgm:t>
    </dgm:pt>
    <dgm:pt modelId="{CAE2F43D-1E45-4496-8CBC-8656E93E238C}">
      <dgm:prSet phldrT="[Text]"/>
      <dgm:spPr/>
      <dgm:t>
        <a:bodyPr/>
        <a:lstStyle/>
        <a:p>
          <a:r>
            <a:rPr lang="en-AU"/>
            <a:t>By recycling just one plastic drink bottle you can save enough energy to power a computer for 25 minutes.</a:t>
          </a:r>
        </a:p>
      </dgm:t>
    </dgm:pt>
    <dgm:pt modelId="{BBE24CC0-9868-443C-9BC1-21EAA5078503}" type="parTrans" cxnId="{4D95D8DD-6BDC-4109-A6BB-D5FFB2628D52}">
      <dgm:prSet/>
      <dgm:spPr/>
      <dgm:t>
        <a:bodyPr/>
        <a:lstStyle/>
        <a:p>
          <a:endParaRPr lang="en-AU"/>
        </a:p>
      </dgm:t>
    </dgm:pt>
    <dgm:pt modelId="{23F78010-32D0-451D-BDC3-54DE17C0AE0A}" type="sibTrans" cxnId="{4D95D8DD-6BDC-4109-A6BB-D5FFB2628D52}">
      <dgm:prSet/>
      <dgm:spPr/>
      <dgm:t>
        <a:bodyPr/>
        <a:lstStyle/>
        <a:p>
          <a:endParaRPr lang="en-AU"/>
        </a:p>
      </dgm:t>
    </dgm:pt>
    <dgm:pt modelId="{9017D785-6E44-4E03-A3F9-65BB9623DBC8}">
      <dgm:prSet phldrT="[Text]"/>
      <dgm:spPr/>
      <dgm:t>
        <a:bodyPr/>
        <a:lstStyle/>
        <a:p>
          <a:r>
            <a:rPr lang="en-AU"/>
            <a:t>Glass</a:t>
          </a:r>
        </a:p>
      </dgm:t>
    </dgm:pt>
    <dgm:pt modelId="{3CF84749-DB48-4DBD-AB44-1DEF52AE3012}" type="parTrans" cxnId="{AD4CCEC6-75A8-4F85-992B-E9C5F3027C58}">
      <dgm:prSet/>
      <dgm:spPr/>
      <dgm:t>
        <a:bodyPr/>
        <a:lstStyle/>
        <a:p>
          <a:endParaRPr lang="en-AU"/>
        </a:p>
      </dgm:t>
    </dgm:pt>
    <dgm:pt modelId="{9A3749F2-A83A-4AC4-815B-2F1059CFF5D1}" type="sibTrans" cxnId="{AD4CCEC6-75A8-4F85-992B-E9C5F3027C58}">
      <dgm:prSet/>
      <dgm:spPr/>
      <dgm:t>
        <a:bodyPr/>
        <a:lstStyle/>
        <a:p>
          <a:endParaRPr lang="en-AU"/>
        </a:p>
      </dgm:t>
    </dgm:pt>
    <dgm:pt modelId="{D4078B2B-FA89-4784-8609-9E11D3377A9A}">
      <dgm:prSet phldrT="[Text]"/>
      <dgm:spPr/>
      <dgm:t>
        <a:bodyPr/>
        <a:lstStyle/>
        <a:p>
          <a:r>
            <a:rPr lang="en-AU"/>
            <a:t>Recycling one tonne of old glass saves 34 itres of oil.</a:t>
          </a:r>
        </a:p>
      </dgm:t>
    </dgm:pt>
    <dgm:pt modelId="{CE1B3242-B56B-419C-B346-4322387BD3E8}" type="parTrans" cxnId="{A61D593B-B60C-425E-8EA5-81C746047874}">
      <dgm:prSet/>
      <dgm:spPr/>
      <dgm:t>
        <a:bodyPr/>
        <a:lstStyle/>
        <a:p>
          <a:endParaRPr lang="en-AU"/>
        </a:p>
      </dgm:t>
    </dgm:pt>
    <dgm:pt modelId="{EC307D71-3C2E-4660-BD55-1BAF6EB8A4AB}" type="sibTrans" cxnId="{A61D593B-B60C-425E-8EA5-81C746047874}">
      <dgm:prSet/>
      <dgm:spPr/>
      <dgm:t>
        <a:bodyPr/>
        <a:lstStyle/>
        <a:p>
          <a:endParaRPr lang="en-AU"/>
        </a:p>
      </dgm:t>
    </dgm:pt>
    <dgm:pt modelId="{329C1118-6E91-4707-B899-C51EB7AD1D9D}">
      <dgm:prSet phldrT="[Text]"/>
      <dgm:spPr/>
      <dgm:t>
        <a:bodyPr/>
        <a:lstStyle/>
        <a:p>
          <a:endParaRPr lang="en-AU"/>
        </a:p>
      </dgm:t>
    </dgm:pt>
    <dgm:pt modelId="{F15810F0-0B09-4DBF-977D-50E45003538A}" type="parTrans" cxnId="{315179B7-A14E-4502-A67B-A86EE162624D}">
      <dgm:prSet/>
      <dgm:spPr/>
      <dgm:t>
        <a:bodyPr/>
        <a:lstStyle/>
        <a:p>
          <a:endParaRPr lang="en-AU"/>
        </a:p>
      </dgm:t>
    </dgm:pt>
    <dgm:pt modelId="{C59C4DCC-9EB7-4C0E-A11A-D06CFF2F7F50}" type="sibTrans" cxnId="{315179B7-A14E-4502-A67B-A86EE162624D}">
      <dgm:prSet/>
      <dgm:spPr/>
      <dgm:t>
        <a:bodyPr/>
        <a:lstStyle/>
        <a:p>
          <a:endParaRPr lang="en-AU"/>
        </a:p>
      </dgm:t>
    </dgm:pt>
    <dgm:pt modelId="{74A96174-64BA-4711-AE1C-DD3790919F41}">
      <dgm:prSet phldrT="[Text]"/>
      <dgm:spPr/>
      <dgm:t>
        <a:bodyPr/>
        <a:lstStyle/>
        <a:p>
          <a:r>
            <a:rPr lang="en-AU">
              <a:latin typeface="+mn-lt"/>
            </a:rPr>
            <a:t>31,780 Litres of water</a:t>
          </a:r>
        </a:p>
      </dgm:t>
    </dgm:pt>
    <dgm:pt modelId="{27C89618-9062-4396-A00E-30DA83CDD45E}" type="parTrans" cxnId="{03E1571F-5529-41DB-8234-27C0CDBD1FE1}">
      <dgm:prSet/>
      <dgm:spPr/>
      <dgm:t>
        <a:bodyPr/>
        <a:lstStyle/>
        <a:p>
          <a:endParaRPr lang="en-AU"/>
        </a:p>
      </dgm:t>
    </dgm:pt>
    <dgm:pt modelId="{B87D9E4C-AD76-4FAD-9135-F45CD7FD989A}" type="sibTrans" cxnId="{03E1571F-5529-41DB-8234-27C0CDBD1FE1}">
      <dgm:prSet/>
      <dgm:spPr/>
      <dgm:t>
        <a:bodyPr/>
        <a:lstStyle/>
        <a:p>
          <a:endParaRPr lang="en-AU"/>
        </a:p>
      </dgm:t>
    </dgm:pt>
    <dgm:pt modelId="{6F10683F-F3E4-4C85-9442-A6288E3C7E89}">
      <dgm:prSet phldrT="[Text]"/>
      <dgm:spPr/>
      <dgm:t>
        <a:bodyPr/>
        <a:lstStyle/>
        <a:p>
          <a:r>
            <a:rPr lang="en-AU">
              <a:latin typeface="+mn-lt"/>
            </a:rPr>
            <a:t>2.5 Barrels of Oil</a:t>
          </a:r>
        </a:p>
      </dgm:t>
    </dgm:pt>
    <dgm:pt modelId="{ED6257FC-F4D4-4605-958A-FF903A2EDAD7}" type="parTrans" cxnId="{700A73B4-B8CC-41E9-9997-AF253640427C}">
      <dgm:prSet/>
      <dgm:spPr/>
      <dgm:t>
        <a:bodyPr/>
        <a:lstStyle/>
        <a:p>
          <a:endParaRPr lang="en-AU"/>
        </a:p>
      </dgm:t>
    </dgm:pt>
    <dgm:pt modelId="{9E8BD9D0-482D-421D-B4D4-7620BD191A0F}" type="sibTrans" cxnId="{700A73B4-B8CC-41E9-9997-AF253640427C}">
      <dgm:prSet/>
      <dgm:spPr/>
      <dgm:t>
        <a:bodyPr/>
        <a:lstStyle/>
        <a:p>
          <a:endParaRPr lang="en-AU"/>
        </a:p>
      </dgm:t>
    </dgm:pt>
    <dgm:pt modelId="{DAD3D78C-AA50-4711-8B10-19A5ABC7CC7B}">
      <dgm:prSet phldrT="[Text]"/>
      <dgm:spPr/>
      <dgm:t>
        <a:bodyPr/>
        <a:lstStyle/>
        <a:p>
          <a:r>
            <a:rPr lang="en-AU">
              <a:latin typeface="+mn-lt"/>
            </a:rPr>
            <a:t>4100 kWh of electricity</a:t>
          </a:r>
        </a:p>
      </dgm:t>
    </dgm:pt>
    <dgm:pt modelId="{50097BE5-DA4A-462B-A532-CE4C94E94502}" type="parTrans" cxnId="{ECF8F691-A914-4B17-B426-86FF86277436}">
      <dgm:prSet/>
      <dgm:spPr/>
      <dgm:t>
        <a:bodyPr/>
        <a:lstStyle/>
        <a:p>
          <a:endParaRPr lang="en-AU"/>
        </a:p>
      </dgm:t>
    </dgm:pt>
    <dgm:pt modelId="{3183B330-1B3C-488F-B77E-765C6CF7335D}" type="sibTrans" cxnId="{ECF8F691-A914-4B17-B426-86FF86277436}">
      <dgm:prSet/>
      <dgm:spPr/>
      <dgm:t>
        <a:bodyPr/>
        <a:lstStyle/>
        <a:p>
          <a:endParaRPr lang="en-AU"/>
        </a:p>
      </dgm:t>
    </dgm:pt>
    <dgm:pt modelId="{665A36AB-CBE7-4628-A7F3-ADF01D288542}">
      <dgm:prSet phldrT="[Text]"/>
      <dgm:spPr/>
      <dgm:t>
        <a:bodyPr/>
        <a:lstStyle/>
        <a:p>
          <a:r>
            <a:rPr lang="en-AU" b="0" i="0">
              <a:latin typeface="+mn-lt"/>
            </a:rPr>
            <a:t>1.4 tonnes of CO</a:t>
          </a:r>
          <a:r>
            <a:rPr lang="en-AU" b="0" i="0" baseline="-25000">
              <a:latin typeface="+mn-lt"/>
            </a:rPr>
            <a:t>2</a:t>
          </a:r>
          <a:r>
            <a:rPr lang="en-AU" b="0" i="0">
              <a:latin typeface="+mn-lt"/>
            </a:rPr>
            <a:t> through avoiding landfill</a:t>
          </a:r>
          <a:endParaRPr lang="en-AU">
            <a:latin typeface="+mn-lt"/>
          </a:endParaRPr>
        </a:p>
      </dgm:t>
    </dgm:pt>
    <dgm:pt modelId="{3C41134B-E485-49C7-A435-5DC02D30BC24}" type="parTrans" cxnId="{2B0F7062-4DD2-4DCE-B500-BD562019F71D}">
      <dgm:prSet/>
      <dgm:spPr/>
      <dgm:t>
        <a:bodyPr/>
        <a:lstStyle/>
        <a:p>
          <a:endParaRPr lang="en-AU"/>
        </a:p>
      </dgm:t>
    </dgm:pt>
    <dgm:pt modelId="{1F7A858B-0AB3-480A-9F08-E175A0D5E061}" type="sibTrans" cxnId="{2B0F7062-4DD2-4DCE-B500-BD562019F71D}">
      <dgm:prSet/>
      <dgm:spPr/>
      <dgm:t>
        <a:bodyPr/>
        <a:lstStyle/>
        <a:p>
          <a:endParaRPr lang="en-AU"/>
        </a:p>
      </dgm:t>
    </dgm:pt>
    <dgm:pt modelId="{7B98B2E0-6A8E-4601-8BCE-54CA8CE24191}">
      <dgm:prSet phldrT="[Text]"/>
      <dgm:spPr/>
      <dgm:t>
        <a:bodyPr/>
        <a:lstStyle/>
        <a:p>
          <a:r>
            <a:rPr lang="en-AU"/>
            <a:t>Making products from recycled plastics instead of virgin materials reduces water usage by 90%, carbon dioxide by 2.5 tonnes, and energy consumption by two thirds.</a:t>
          </a:r>
        </a:p>
      </dgm:t>
    </dgm:pt>
    <dgm:pt modelId="{C81E8003-0A59-4EF2-8658-4ADD037F04A3}" type="parTrans" cxnId="{A235B500-6B72-4F8D-83FE-29AAF2FC05D7}">
      <dgm:prSet/>
      <dgm:spPr/>
      <dgm:t>
        <a:bodyPr/>
        <a:lstStyle/>
        <a:p>
          <a:endParaRPr lang="en-AU"/>
        </a:p>
      </dgm:t>
    </dgm:pt>
    <dgm:pt modelId="{A130F2E9-4CEE-442D-9BAA-ECA8498AA08C}" type="sibTrans" cxnId="{A235B500-6B72-4F8D-83FE-29AAF2FC05D7}">
      <dgm:prSet/>
      <dgm:spPr/>
      <dgm:t>
        <a:bodyPr/>
        <a:lstStyle/>
        <a:p>
          <a:endParaRPr lang="en-AU"/>
        </a:p>
      </dgm:t>
    </dgm:pt>
    <dgm:pt modelId="{E517256C-C04D-4C9F-808F-6AD1F669B665}">
      <dgm:prSet phldrT="[Text]"/>
      <dgm:spPr/>
      <dgm:t>
        <a:bodyPr/>
        <a:lstStyle/>
        <a:p>
          <a:r>
            <a:rPr lang="en-AU"/>
            <a:t>Glass is 100% recyclable and can be recycled a million times over to produce bottles and jars of the same high quality.</a:t>
          </a:r>
        </a:p>
      </dgm:t>
    </dgm:pt>
    <dgm:pt modelId="{7619056F-A7EC-474B-AD52-CE62DA98F206}" type="parTrans" cxnId="{55433D3F-4ECF-43DD-9947-9415B78A18A9}">
      <dgm:prSet/>
      <dgm:spPr/>
      <dgm:t>
        <a:bodyPr/>
        <a:lstStyle/>
        <a:p>
          <a:endParaRPr lang="en-AU"/>
        </a:p>
      </dgm:t>
    </dgm:pt>
    <dgm:pt modelId="{761712C4-5309-4CDD-B07E-0D2BB30D55A4}" type="sibTrans" cxnId="{55433D3F-4ECF-43DD-9947-9415B78A18A9}">
      <dgm:prSet/>
      <dgm:spPr/>
      <dgm:t>
        <a:bodyPr/>
        <a:lstStyle/>
        <a:p>
          <a:endParaRPr lang="en-AU"/>
        </a:p>
      </dgm:t>
    </dgm:pt>
    <dgm:pt modelId="{64D0D19B-2CE2-4DB0-8EB5-F9D74BD27A51}">
      <dgm:prSet phldrT="[Text]"/>
      <dgm:spPr/>
      <dgm:t>
        <a:bodyPr/>
        <a:lstStyle/>
        <a:p>
          <a:r>
            <a:rPr lang="en-AU"/>
            <a:t>For every tonne of glass recycled, there is  a saving of approximately 225kg of carbon dioxide.</a:t>
          </a:r>
        </a:p>
      </dgm:t>
    </dgm:pt>
    <dgm:pt modelId="{46964837-AD5E-4D63-8D94-0317BBF041A7}" type="parTrans" cxnId="{5773F928-92FD-437D-908F-70EE0044D23C}">
      <dgm:prSet/>
      <dgm:spPr/>
      <dgm:t>
        <a:bodyPr/>
        <a:lstStyle/>
        <a:p>
          <a:endParaRPr lang="en-AU"/>
        </a:p>
      </dgm:t>
    </dgm:pt>
    <dgm:pt modelId="{DD7A55E7-4057-4D66-8A5A-D3A452750A80}" type="sibTrans" cxnId="{5773F928-92FD-437D-908F-70EE0044D23C}">
      <dgm:prSet/>
      <dgm:spPr/>
      <dgm:t>
        <a:bodyPr/>
        <a:lstStyle/>
        <a:p>
          <a:endParaRPr lang="en-AU"/>
        </a:p>
      </dgm:t>
    </dgm:pt>
    <dgm:pt modelId="{195F09DD-9650-4EA5-9503-27D0CA1BB352}">
      <dgm:prSet phldrT="[Text]"/>
      <dgm:spPr/>
      <dgm:t>
        <a:bodyPr/>
        <a:lstStyle/>
        <a:p>
          <a:r>
            <a:rPr lang="en-AU"/>
            <a:t>Recycling glass can save between 25-30% of the energy used to make glass.</a:t>
          </a:r>
        </a:p>
      </dgm:t>
    </dgm:pt>
    <dgm:pt modelId="{63843D58-38A3-48AE-8271-1B1D3AE033D4}" type="parTrans" cxnId="{D9C30A24-ABBD-4717-8B45-F82155A71ADA}">
      <dgm:prSet/>
      <dgm:spPr/>
      <dgm:t>
        <a:bodyPr/>
        <a:lstStyle/>
        <a:p>
          <a:endParaRPr lang="en-AU"/>
        </a:p>
      </dgm:t>
    </dgm:pt>
    <dgm:pt modelId="{10E57C70-DBE4-4CF4-BFA4-010C359858FA}" type="sibTrans" cxnId="{D9C30A24-ABBD-4717-8B45-F82155A71ADA}">
      <dgm:prSet/>
      <dgm:spPr/>
      <dgm:t>
        <a:bodyPr/>
        <a:lstStyle/>
        <a:p>
          <a:endParaRPr lang="en-AU"/>
        </a:p>
      </dgm:t>
    </dgm:pt>
    <dgm:pt modelId="{0360E9EF-C100-4DA4-A2F0-0FBF873AAA26}">
      <dgm:prSet/>
      <dgm:spPr/>
      <dgm:t>
        <a:bodyPr/>
        <a:lstStyle/>
        <a:p>
          <a:r>
            <a:rPr lang="en-AU"/>
            <a:t>Aluminium</a:t>
          </a:r>
        </a:p>
      </dgm:t>
    </dgm:pt>
    <dgm:pt modelId="{D57F1425-89FF-4548-A57A-0945D5FEFA4A}" type="parTrans" cxnId="{2588AB77-4BAD-4319-8560-DBA720A592AF}">
      <dgm:prSet/>
      <dgm:spPr/>
      <dgm:t>
        <a:bodyPr/>
        <a:lstStyle/>
        <a:p>
          <a:endParaRPr lang="en-AU"/>
        </a:p>
      </dgm:t>
    </dgm:pt>
    <dgm:pt modelId="{AC9812F4-21E6-4C79-8650-E467E9BDE11D}" type="sibTrans" cxnId="{2588AB77-4BAD-4319-8560-DBA720A592AF}">
      <dgm:prSet/>
      <dgm:spPr/>
      <dgm:t>
        <a:bodyPr/>
        <a:lstStyle/>
        <a:p>
          <a:endParaRPr lang="en-AU"/>
        </a:p>
      </dgm:t>
    </dgm:pt>
    <dgm:pt modelId="{9298BBA4-D63C-446C-8A79-0A4CF030ACAA}">
      <dgm:prSet/>
      <dgm:spPr/>
      <dgm:t>
        <a:bodyPr/>
        <a:lstStyle/>
        <a:p>
          <a:r>
            <a:rPr lang="en-AU"/>
            <a:t>Recycling Aluminum to make aluminum cans saves 95% of the energy used to make the cans from Bauxite.</a:t>
          </a:r>
        </a:p>
      </dgm:t>
    </dgm:pt>
    <dgm:pt modelId="{3A0B55A1-9106-459A-948B-E14559388282}" type="parTrans" cxnId="{1524131C-1879-4B01-A3B0-D4FFE91C52A7}">
      <dgm:prSet/>
      <dgm:spPr/>
      <dgm:t>
        <a:bodyPr/>
        <a:lstStyle/>
        <a:p>
          <a:endParaRPr lang="en-AU"/>
        </a:p>
      </dgm:t>
    </dgm:pt>
    <dgm:pt modelId="{82DF8FEC-E5B7-4CC4-B6D1-7E193CA3F4EC}" type="sibTrans" cxnId="{1524131C-1879-4B01-A3B0-D4FFE91C52A7}">
      <dgm:prSet/>
      <dgm:spPr/>
      <dgm:t>
        <a:bodyPr/>
        <a:lstStyle/>
        <a:p>
          <a:endParaRPr lang="en-AU"/>
        </a:p>
      </dgm:t>
    </dgm:pt>
    <dgm:pt modelId="{D178ECE5-50A8-4802-84D5-B949FB36AABC}" type="pres">
      <dgm:prSet presAssocID="{F863D55C-2E4B-4B36-B0D1-2658BBB1A9B6}" presName="linear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0FECCF48-5A39-4B22-ADB6-F9A2465DFFDD}" type="pres">
      <dgm:prSet presAssocID="{800F7440-DF6B-4F16-9188-2BCCF4F34DF2}" presName="comp" presStyleCnt="0"/>
      <dgm:spPr/>
    </dgm:pt>
    <dgm:pt modelId="{9680BB55-1783-4757-AF5F-3DE85F7A4CA6}" type="pres">
      <dgm:prSet presAssocID="{800F7440-DF6B-4F16-9188-2BCCF4F34DF2}" presName="box" presStyleLbl="node1" presStyleIdx="0" presStyleCnt="4" custLinFactNeighborX="-163"/>
      <dgm:spPr/>
      <dgm:t>
        <a:bodyPr/>
        <a:lstStyle/>
        <a:p>
          <a:endParaRPr lang="en-AU"/>
        </a:p>
      </dgm:t>
    </dgm:pt>
    <dgm:pt modelId="{E86CB692-B371-45C6-A898-D70A5A905888}" type="pres">
      <dgm:prSet presAssocID="{800F7440-DF6B-4F16-9188-2BCCF4F34DF2}" presName="img" presStyleLbl="fgImgPlace1" presStyleIdx="0" presStyleCnt="4"/>
      <dgm:spPr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0" r="-10000"/>
          </a:stretch>
        </a:blipFill>
      </dgm:spPr>
    </dgm:pt>
    <dgm:pt modelId="{35A4CDC0-A5DF-468C-8360-9F2DEEE00D95}" type="pres">
      <dgm:prSet presAssocID="{800F7440-DF6B-4F16-9188-2BCCF4F34DF2}" presName="text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en-AU"/>
        </a:p>
      </dgm:t>
    </dgm:pt>
    <dgm:pt modelId="{9BE938FC-048B-4C06-9CDB-225DC9D004D7}" type="pres">
      <dgm:prSet presAssocID="{E4D5565A-96CC-4ED5-A798-01F1929D07EF}" presName="spacer" presStyleCnt="0"/>
      <dgm:spPr/>
    </dgm:pt>
    <dgm:pt modelId="{CECDE7B9-E510-4F3D-9B6E-DAAB944552D1}" type="pres">
      <dgm:prSet presAssocID="{A2EAA72D-3151-4390-9F16-B700BCB7AE0F}" presName="comp" presStyleCnt="0"/>
      <dgm:spPr/>
    </dgm:pt>
    <dgm:pt modelId="{27986FF2-3368-40D5-9594-D6A9D3B65AF2}" type="pres">
      <dgm:prSet presAssocID="{A2EAA72D-3151-4390-9F16-B700BCB7AE0F}" presName="box" presStyleLbl="node1" presStyleIdx="1" presStyleCnt="4"/>
      <dgm:spPr/>
      <dgm:t>
        <a:bodyPr/>
        <a:lstStyle/>
        <a:p>
          <a:endParaRPr lang="en-AU"/>
        </a:p>
      </dgm:t>
    </dgm:pt>
    <dgm:pt modelId="{48B671B3-9E67-4274-B360-0D9A341DE609}" type="pres">
      <dgm:prSet presAssocID="{A2EAA72D-3151-4390-9F16-B700BCB7AE0F}" presName="img" presStyleLbl="fgImgPlace1" presStyleIdx="1" presStyleCnt="4"/>
      <dgm:spPr>
        <a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0000" r="-30000"/>
          </a:stretch>
        </a:blipFill>
      </dgm:spPr>
    </dgm:pt>
    <dgm:pt modelId="{F08F3F5F-839D-4B07-B6F7-233D679DA2CD}" type="pres">
      <dgm:prSet presAssocID="{A2EAA72D-3151-4390-9F16-B700BCB7AE0F}" presName="text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en-AU"/>
        </a:p>
      </dgm:t>
    </dgm:pt>
    <dgm:pt modelId="{BCDB29FC-650E-4C02-850D-775269BC8851}" type="pres">
      <dgm:prSet presAssocID="{E69031DC-FB99-4F80-8262-253E800D6F5A}" presName="spacer" presStyleCnt="0"/>
      <dgm:spPr/>
    </dgm:pt>
    <dgm:pt modelId="{4FD62B2A-959B-4E0E-A2A4-92865752E3B0}" type="pres">
      <dgm:prSet presAssocID="{9017D785-6E44-4E03-A3F9-65BB9623DBC8}" presName="comp" presStyleCnt="0"/>
      <dgm:spPr/>
    </dgm:pt>
    <dgm:pt modelId="{6518CCBE-AC50-4710-B2C0-2A8C12A9E169}" type="pres">
      <dgm:prSet presAssocID="{9017D785-6E44-4E03-A3F9-65BB9623DBC8}" presName="box" presStyleLbl="node1" presStyleIdx="2" presStyleCnt="4" custLinFactNeighborX="-314"/>
      <dgm:spPr/>
      <dgm:t>
        <a:bodyPr/>
        <a:lstStyle/>
        <a:p>
          <a:endParaRPr lang="en-AU"/>
        </a:p>
      </dgm:t>
    </dgm:pt>
    <dgm:pt modelId="{507B8723-AA5C-436C-A0BD-ECBB920F0AB3}" type="pres">
      <dgm:prSet presAssocID="{9017D785-6E44-4E03-A3F9-65BB9623DBC8}" presName="img" presStyleLbl="fgImgPlace1" presStyleIdx="2" presStyleCnt="4"/>
      <dgm:spPr>
        <a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8000" r="-28000"/>
          </a:stretch>
        </a:blipFill>
      </dgm:spPr>
    </dgm:pt>
    <dgm:pt modelId="{95BFFDBB-F721-440C-B3FF-B331D0A32296}" type="pres">
      <dgm:prSet presAssocID="{9017D785-6E44-4E03-A3F9-65BB9623DBC8}" presName="text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en-AU"/>
        </a:p>
      </dgm:t>
    </dgm:pt>
    <dgm:pt modelId="{1721543C-12CB-48E3-8819-DECDFE6379A6}" type="pres">
      <dgm:prSet presAssocID="{9A3749F2-A83A-4AC4-815B-2F1059CFF5D1}" presName="spacer" presStyleCnt="0"/>
      <dgm:spPr/>
    </dgm:pt>
    <dgm:pt modelId="{91489AD3-2070-4C0E-801A-CE083A9837FF}" type="pres">
      <dgm:prSet presAssocID="{0360E9EF-C100-4DA4-A2F0-0FBF873AAA26}" presName="comp" presStyleCnt="0"/>
      <dgm:spPr/>
    </dgm:pt>
    <dgm:pt modelId="{36B59A8E-09A1-49B4-8E2A-6E7EAF35BECE}" type="pres">
      <dgm:prSet presAssocID="{0360E9EF-C100-4DA4-A2F0-0FBF873AAA26}" presName="box" presStyleLbl="node1" presStyleIdx="3" presStyleCnt="4"/>
      <dgm:spPr/>
      <dgm:t>
        <a:bodyPr/>
        <a:lstStyle/>
        <a:p>
          <a:endParaRPr lang="en-AU"/>
        </a:p>
      </dgm:t>
    </dgm:pt>
    <dgm:pt modelId="{05DB478F-D550-4D83-BF4B-DF3903601E7F}" type="pres">
      <dgm:prSet presAssocID="{0360E9EF-C100-4DA4-A2F0-0FBF873AAA26}" presName="img" presStyleLbl="fgImgPlace1" presStyleIdx="3" presStyleCnt="4"/>
      <dgm:spPr>
        <a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2000" r="-22000"/>
          </a:stretch>
        </a:blipFill>
      </dgm:spPr>
    </dgm:pt>
    <dgm:pt modelId="{A511B617-04B4-4953-87AC-8E01D1A0F3D7}" type="pres">
      <dgm:prSet presAssocID="{0360E9EF-C100-4DA4-A2F0-0FBF873AAA26}" presName="text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en-AU"/>
        </a:p>
      </dgm:t>
    </dgm:pt>
  </dgm:ptLst>
  <dgm:cxnLst>
    <dgm:cxn modelId="{5773F928-92FD-437D-908F-70EE0044D23C}" srcId="{9017D785-6E44-4E03-A3F9-65BB9623DBC8}" destId="{64D0D19B-2CE2-4DB0-8EB5-F9D74BD27A51}" srcOrd="3" destOrd="0" parTransId="{46964837-AD5E-4D63-8D94-0317BBF041A7}" sibTransId="{DD7A55E7-4057-4D66-8A5A-D3A452750A80}"/>
    <dgm:cxn modelId="{3F5D5BE9-035C-4CF1-A33F-FE614CABAA88}" type="presOf" srcId="{9017D785-6E44-4E03-A3F9-65BB9623DBC8}" destId="{95BFFDBB-F721-440C-B3FF-B331D0A32296}" srcOrd="1" destOrd="0" presId="urn:microsoft.com/office/officeart/2005/8/layout/vList4"/>
    <dgm:cxn modelId="{77883036-9324-45D8-9D5C-60AB4CB7EF51}" type="presOf" srcId="{9298BBA4-D63C-446C-8A79-0A4CF030ACAA}" destId="{36B59A8E-09A1-49B4-8E2A-6E7EAF35BECE}" srcOrd="0" destOrd="1" presId="urn:microsoft.com/office/officeart/2005/8/layout/vList4"/>
    <dgm:cxn modelId="{AD4CCEC6-75A8-4F85-992B-E9C5F3027C58}" srcId="{F863D55C-2E4B-4B36-B0D1-2658BBB1A9B6}" destId="{9017D785-6E44-4E03-A3F9-65BB9623DBC8}" srcOrd="2" destOrd="0" parTransId="{3CF84749-DB48-4DBD-AB44-1DEF52AE3012}" sibTransId="{9A3749F2-A83A-4AC4-815B-2F1059CFF5D1}"/>
    <dgm:cxn modelId="{A6DDE599-902C-44C9-9715-B57B04E553E9}" type="presOf" srcId="{64D0D19B-2CE2-4DB0-8EB5-F9D74BD27A51}" destId="{95BFFDBB-F721-440C-B3FF-B331D0A32296}" srcOrd="1" destOrd="4" presId="urn:microsoft.com/office/officeart/2005/8/layout/vList4"/>
    <dgm:cxn modelId="{55433D3F-4ECF-43DD-9947-9415B78A18A9}" srcId="{9017D785-6E44-4E03-A3F9-65BB9623DBC8}" destId="{E517256C-C04D-4C9F-808F-6AD1F669B665}" srcOrd="2" destOrd="0" parTransId="{7619056F-A7EC-474B-AD52-CE62DA98F206}" sibTransId="{761712C4-5309-4CDD-B07E-0D2BB30D55A4}"/>
    <dgm:cxn modelId="{A235B500-6B72-4F8D-83FE-29AAF2FC05D7}" srcId="{A2EAA72D-3151-4390-9F16-B700BCB7AE0F}" destId="{7B98B2E0-6A8E-4601-8BCE-54CA8CE24191}" srcOrd="2" destOrd="0" parTransId="{C81E8003-0A59-4EF2-8658-4ADD037F04A3}" sibTransId="{A130F2E9-4CEE-442D-9BAA-ECA8498AA08C}"/>
    <dgm:cxn modelId="{308FC0FE-924D-47C3-BD3E-3E9D88139484}" type="presOf" srcId="{800F7440-DF6B-4F16-9188-2BCCF4F34DF2}" destId="{9680BB55-1783-4757-AF5F-3DE85F7A4CA6}" srcOrd="0" destOrd="0" presId="urn:microsoft.com/office/officeart/2005/8/layout/vList4"/>
    <dgm:cxn modelId="{ECF8F691-A914-4B17-B426-86FF86277436}" srcId="{800F7440-DF6B-4F16-9188-2BCCF4F34DF2}" destId="{DAD3D78C-AA50-4711-8B10-19A5ABC7CC7B}" srcOrd="4" destOrd="0" parTransId="{50097BE5-DA4A-462B-A532-CE4C94E94502}" sibTransId="{3183B330-1B3C-488F-B77E-765C6CF7335D}"/>
    <dgm:cxn modelId="{03E1571F-5529-41DB-8234-27C0CDBD1FE1}" srcId="{800F7440-DF6B-4F16-9188-2BCCF4F34DF2}" destId="{74A96174-64BA-4711-AE1C-DD3790919F41}" srcOrd="2" destOrd="0" parTransId="{27C89618-9062-4396-A00E-30DA83CDD45E}" sibTransId="{B87D9E4C-AD76-4FAD-9135-F45CD7FD989A}"/>
    <dgm:cxn modelId="{467D0073-9D88-4A9B-8367-C2578E80A98C}" type="presOf" srcId="{800F7440-DF6B-4F16-9188-2BCCF4F34DF2}" destId="{35A4CDC0-A5DF-468C-8360-9F2DEEE00D95}" srcOrd="1" destOrd="0" presId="urn:microsoft.com/office/officeart/2005/8/layout/vList4"/>
    <dgm:cxn modelId="{4D95D8DD-6BDC-4109-A6BB-D5FFB2628D52}" srcId="{A2EAA72D-3151-4390-9F16-B700BCB7AE0F}" destId="{CAE2F43D-1E45-4496-8CBC-8656E93E238C}" srcOrd="1" destOrd="0" parTransId="{BBE24CC0-9868-443C-9BC1-21EAA5078503}" sibTransId="{23F78010-32D0-451D-BDC3-54DE17C0AE0A}"/>
    <dgm:cxn modelId="{1BEF11D8-6757-47F9-8B4B-6C771233D72D}" type="presOf" srcId="{E517256C-C04D-4C9F-808F-6AD1F669B665}" destId="{6518CCBE-AC50-4710-B2C0-2A8C12A9E169}" srcOrd="0" destOrd="3" presId="urn:microsoft.com/office/officeart/2005/8/layout/vList4"/>
    <dgm:cxn modelId="{B8AFFFF9-2267-4C42-94E3-C19273A4DAA2}" type="presOf" srcId="{74A96174-64BA-4711-AE1C-DD3790919F41}" destId="{9680BB55-1783-4757-AF5F-3DE85F7A4CA6}" srcOrd="0" destOrd="3" presId="urn:microsoft.com/office/officeart/2005/8/layout/vList4"/>
    <dgm:cxn modelId="{7DF6AB9E-E9D6-41DC-B60B-1FFD225E8B65}" srcId="{F863D55C-2E4B-4B36-B0D1-2658BBB1A9B6}" destId="{A2EAA72D-3151-4390-9F16-B700BCB7AE0F}" srcOrd="1" destOrd="0" parTransId="{82493E36-CEAA-483E-84D3-CBE2222D2B22}" sibTransId="{E69031DC-FB99-4F80-8262-253E800D6F5A}"/>
    <dgm:cxn modelId="{2588AB77-4BAD-4319-8560-DBA720A592AF}" srcId="{F863D55C-2E4B-4B36-B0D1-2658BBB1A9B6}" destId="{0360E9EF-C100-4DA4-A2F0-0FBF873AAA26}" srcOrd="3" destOrd="0" parTransId="{D57F1425-89FF-4548-A57A-0945D5FEFA4A}" sibTransId="{AC9812F4-21E6-4C79-8650-E467E9BDE11D}"/>
    <dgm:cxn modelId="{AB453A03-66C9-4081-B765-47B066AC141F}" type="presOf" srcId="{7B98B2E0-6A8E-4601-8BCE-54CA8CE24191}" destId="{F08F3F5F-839D-4B07-B6F7-233D679DA2CD}" srcOrd="1" destOrd="3" presId="urn:microsoft.com/office/officeart/2005/8/layout/vList4"/>
    <dgm:cxn modelId="{E95BD4C8-B07B-4E11-881C-2D73564E6329}" type="presOf" srcId="{A20BCAE0-E442-4915-BE03-3849366463E1}" destId="{F08F3F5F-839D-4B07-B6F7-233D679DA2CD}" srcOrd="1" destOrd="1" presId="urn:microsoft.com/office/officeart/2005/8/layout/vList4"/>
    <dgm:cxn modelId="{2B0F7062-4DD2-4DCE-B500-BD562019F71D}" srcId="{800F7440-DF6B-4F16-9188-2BCCF4F34DF2}" destId="{665A36AB-CBE7-4628-A7F3-ADF01D288542}" srcOrd="5" destOrd="0" parTransId="{3C41134B-E485-49C7-A435-5DC02D30BC24}" sibTransId="{1F7A858B-0AB3-480A-9F08-E175A0D5E061}"/>
    <dgm:cxn modelId="{CB0173AA-9039-4CEB-BCD2-D49B748FD600}" type="presOf" srcId="{D4078B2B-FA89-4784-8609-9E11D3377A9A}" destId="{6518CCBE-AC50-4710-B2C0-2A8C12A9E169}" srcOrd="0" destOrd="2" presId="urn:microsoft.com/office/officeart/2005/8/layout/vList4"/>
    <dgm:cxn modelId="{1BDCD609-77EF-46A9-9741-4A2EC4F29D34}" type="presOf" srcId="{E517256C-C04D-4C9F-808F-6AD1F669B665}" destId="{95BFFDBB-F721-440C-B3FF-B331D0A32296}" srcOrd="1" destOrd="3" presId="urn:microsoft.com/office/officeart/2005/8/layout/vList4"/>
    <dgm:cxn modelId="{4C4091D8-8AE6-4BAE-9FCC-AC90745AF04A}" srcId="{F863D55C-2E4B-4B36-B0D1-2658BBB1A9B6}" destId="{800F7440-DF6B-4F16-9188-2BCCF4F34DF2}" srcOrd="0" destOrd="0" parTransId="{64EEA778-EAEE-4EBF-8CAC-F79718D3DCF5}" sibTransId="{E4D5565A-96CC-4ED5-A798-01F1929D07EF}"/>
    <dgm:cxn modelId="{2E313731-E811-494D-AD9E-AB278F11DD2B}" type="presOf" srcId="{1E5E721F-8088-4C5C-9D64-7A4F813B2461}" destId="{35A4CDC0-A5DF-468C-8360-9F2DEEE00D95}" srcOrd="1" destOrd="1" presId="urn:microsoft.com/office/officeart/2005/8/layout/vList4"/>
    <dgm:cxn modelId="{FC5F924C-0119-4A8C-B721-775250C8CBDF}" srcId="{800F7440-DF6B-4F16-9188-2BCCF4F34DF2}" destId="{771E871F-0BD3-47E0-910F-B9967C50E91A}" srcOrd="1" destOrd="0" parTransId="{79C207D3-C702-4E16-A4D1-FEF866E0437F}" sibTransId="{2EE2D6A2-0671-4673-8A12-D96129FB3D77}"/>
    <dgm:cxn modelId="{397E15D5-75E7-430C-8B01-8B58E1346816}" type="presOf" srcId="{CAE2F43D-1E45-4496-8CBC-8656E93E238C}" destId="{27986FF2-3368-40D5-9594-D6A9D3B65AF2}" srcOrd="0" destOrd="2" presId="urn:microsoft.com/office/officeart/2005/8/layout/vList4"/>
    <dgm:cxn modelId="{9F83CE90-6E29-4ECC-BB14-4E81F5032414}" type="presOf" srcId="{F863D55C-2E4B-4B36-B0D1-2658BBB1A9B6}" destId="{D178ECE5-50A8-4802-84D5-B949FB36AABC}" srcOrd="0" destOrd="0" presId="urn:microsoft.com/office/officeart/2005/8/layout/vList4"/>
    <dgm:cxn modelId="{8C6F5A16-4400-4891-B32E-44B9869B5552}" type="presOf" srcId="{195F09DD-9650-4EA5-9503-27D0CA1BB352}" destId="{6518CCBE-AC50-4710-B2C0-2A8C12A9E169}" srcOrd="0" destOrd="1" presId="urn:microsoft.com/office/officeart/2005/8/layout/vList4"/>
    <dgm:cxn modelId="{2C07ABEB-0B97-4866-818E-803939C5801D}" type="presOf" srcId="{9017D785-6E44-4E03-A3F9-65BB9623DBC8}" destId="{6518CCBE-AC50-4710-B2C0-2A8C12A9E169}" srcOrd="0" destOrd="0" presId="urn:microsoft.com/office/officeart/2005/8/layout/vList4"/>
    <dgm:cxn modelId="{1440E0B3-46EE-4107-BEBC-2CD71056D7CE}" type="presOf" srcId="{0360E9EF-C100-4DA4-A2F0-0FBF873AAA26}" destId="{A511B617-04B4-4953-87AC-8E01D1A0F3D7}" srcOrd="1" destOrd="0" presId="urn:microsoft.com/office/officeart/2005/8/layout/vList4"/>
    <dgm:cxn modelId="{D9C30A24-ABBD-4717-8B45-F82155A71ADA}" srcId="{9017D785-6E44-4E03-A3F9-65BB9623DBC8}" destId="{195F09DD-9650-4EA5-9503-27D0CA1BB352}" srcOrd="0" destOrd="0" parTransId="{63843D58-38A3-48AE-8271-1B1D3AE033D4}" sibTransId="{10E57C70-DBE4-4CF4-BFA4-010C359858FA}"/>
    <dgm:cxn modelId="{B215FCAA-0500-4564-A04A-CE1D122718D7}" type="presOf" srcId="{9298BBA4-D63C-446C-8A79-0A4CF030ACAA}" destId="{A511B617-04B4-4953-87AC-8E01D1A0F3D7}" srcOrd="1" destOrd="1" presId="urn:microsoft.com/office/officeart/2005/8/layout/vList4"/>
    <dgm:cxn modelId="{9EEFE346-BC04-40AF-B21C-287301DD6561}" type="presOf" srcId="{7B98B2E0-6A8E-4601-8BCE-54CA8CE24191}" destId="{27986FF2-3368-40D5-9594-D6A9D3B65AF2}" srcOrd="0" destOrd="3" presId="urn:microsoft.com/office/officeart/2005/8/layout/vList4"/>
    <dgm:cxn modelId="{4F9B17D9-80E8-4F92-83AC-67D258A20D49}" type="presOf" srcId="{D4078B2B-FA89-4784-8609-9E11D3377A9A}" destId="{95BFFDBB-F721-440C-B3FF-B331D0A32296}" srcOrd="1" destOrd="2" presId="urn:microsoft.com/office/officeart/2005/8/layout/vList4"/>
    <dgm:cxn modelId="{E38DCAEE-B128-4D77-9636-405EAFDC51AD}" type="presOf" srcId="{329C1118-6E91-4707-B899-C51EB7AD1D9D}" destId="{9680BB55-1783-4757-AF5F-3DE85F7A4CA6}" srcOrd="0" destOrd="7" presId="urn:microsoft.com/office/officeart/2005/8/layout/vList4"/>
    <dgm:cxn modelId="{CE9CE5F8-B620-4D67-942D-0723875AD86C}" type="presOf" srcId="{771E871F-0BD3-47E0-910F-B9967C50E91A}" destId="{9680BB55-1783-4757-AF5F-3DE85F7A4CA6}" srcOrd="0" destOrd="2" presId="urn:microsoft.com/office/officeart/2005/8/layout/vList4"/>
    <dgm:cxn modelId="{1524131C-1879-4B01-A3B0-D4FFE91C52A7}" srcId="{0360E9EF-C100-4DA4-A2F0-0FBF873AAA26}" destId="{9298BBA4-D63C-446C-8A79-0A4CF030ACAA}" srcOrd="0" destOrd="0" parTransId="{3A0B55A1-9106-459A-948B-E14559388282}" sibTransId="{82DF8FEC-E5B7-4CC4-B6D1-7E193CA3F4EC}"/>
    <dgm:cxn modelId="{A8C257D9-6C1B-4DEA-A113-87712992207A}" type="presOf" srcId="{A2EAA72D-3151-4390-9F16-B700BCB7AE0F}" destId="{27986FF2-3368-40D5-9594-D6A9D3B65AF2}" srcOrd="0" destOrd="0" presId="urn:microsoft.com/office/officeart/2005/8/layout/vList4"/>
    <dgm:cxn modelId="{D0A4AA94-C4FF-46CB-9895-4D66A48707C6}" type="presOf" srcId="{DAD3D78C-AA50-4711-8B10-19A5ABC7CC7B}" destId="{9680BB55-1783-4757-AF5F-3DE85F7A4CA6}" srcOrd="0" destOrd="5" presId="urn:microsoft.com/office/officeart/2005/8/layout/vList4"/>
    <dgm:cxn modelId="{7A8AA845-6A1A-41EE-99C3-8369ADBE5586}" type="presOf" srcId="{1E5E721F-8088-4C5C-9D64-7A4F813B2461}" destId="{9680BB55-1783-4757-AF5F-3DE85F7A4CA6}" srcOrd="0" destOrd="1" presId="urn:microsoft.com/office/officeart/2005/8/layout/vList4"/>
    <dgm:cxn modelId="{28973142-65E3-43FB-AD64-0F42A411553A}" type="presOf" srcId="{CAE2F43D-1E45-4496-8CBC-8656E93E238C}" destId="{F08F3F5F-839D-4B07-B6F7-233D679DA2CD}" srcOrd="1" destOrd="2" presId="urn:microsoft.com/office/officeart/2005/8/layout/vList4"/>
    <dgm:cxn modelId="{04DC80CF-CE16-4462-B3BD-BFBEB87CA38E}" type="presOf" srcId="{64D0D19B-2CE2-4DB0-8EB5-F9D74BD27A51}" destId="{6518CCBE-AC50-4710-B2C0-2A8C12A9E169}" srcOrd="0" destOrd="4" presId="urn:microsoft.com/office/officeart/2005/8/layout/vList4"/>
    <dgm:cxn modelId="{B578A056-E826-4D8F-ACD2-657723DA7BB4}" type="presOf" srcId="{665A36AB-CBE7-4628-A7F3-ADF01D288542}" destId="{35A4CDC0-A5DF-468C-8360-9F2DEEE00D95}" srcOrd="1" destOrd="6" presId="urn:microsoft.com/office/officeart/2005/8/layout/vList4"/>
    <dgm:cxn modelId="{95D38E5C-ECF4-4E67-8EAC-56B6D0184960}" srcId="{800F7440-DF6B-4F16-9188-2BCCF4F34DF2}" destId="{1E5E721F-8088-4C5C-9D64-7A4F813B2461}" srcOrd="0" destOrd="0" parTransId="{95B61A9D-4CA2-4B15-8C01-DA59437C3318}" sibTransId="{00CEC764-4595-435D-86BB-493E91B461F7}"/>
    <dgm:cxn modelId="{4D6AD63B-C6F5-428E-827B-3AF50CC39520}" type="presOf" srcId="{771E871F-0BD3-47E0-910F-B9967C50E91A}" destId="{35A4CDC0-A5DF-468C-8360-9F2DEEE00D95}" srcOrd="1" destOrd="2" presId="urn:microsoft.com/office/officeart/2005/8/layout/vList4"/>
    <dgm:cxn modelId="{700A73B4-B8CC-41E9-9997-AF253640427C}" srcId="{800F7440-DF6B-4F16-9188-2BCCF4F34DF2}" destId="{6F10683F-F3E4-4C85-9442-A6288E3C7E89}" srcOrd="3" destOrd="0" parTransId="{ED6257FC-F4D4-4605-958A-FF903A2EDAD7}" sibTransId="{9E8BD9D0-482D-421D-B4D4-7620BD191A0F}"/>
    <dgm:cxn modelId="{A61D593B-B60C-425E-8EA5-81C746047874}" srcId="{9017D785-6E44-4E03-A3F9-65BB9623DBC8}" destId="{D4078B2B-FA89-4784-8609-9E11D3377A9A}" srcOrd="1" destOrd="0" parTransId="{CE1B3242-B56B-419C-B346-4322387BD3E8}" sibTransId="{EC307D71-3C2E-4660-BD55-1BAF6EB8A4AB}"/>
    <dgm:cxn modelId="{315179B7-A14E-4502-A67B-A86EE162624D}" srcId="{800F7440-DF6B-4F16-9188-2BCCF4F34DF2}" destId="{329C1118-6E91-4707-B899-C51EB7AD1D9D}" srcOrd="6" destOrd="0" parTransId="{F15810F0-0B09-4DBF-977D-50E45003538A}" sibTransId="{C59C4DCC-9EB7-4C0E-A11A-D06CFF2F7F50}"/>
    <dgm:cxn modelId="{1DC5271D-432B-4F82-90D2-6E4E3D3687D0}" type="presOf" srcId="{74A96174-64BA-4711-AE1C-DD3790919F41}" destId="{35A4CDC0-A5DF-468C-8360-9F2DEEE00D95}" srcOrd="1" destOrd="3" presId="urn:microsoft.com/office/officeart/2005/8/layout/vList4"/>
    <dgm:cxn modelId="{0825A248-3C0F-46AC-AD66-BCD9508EE36A}" srcId="{A2EAA72D-3151-4390-9F16-B700BCB7AE0F}" destId="{A20BCAE0-E442-4915-BE03-3849366463E1}" srcOrd="0" destOrd="0" parTransId="{C0CF109A-387B-4D5D-9536-DD7D20F297A8}" sibTransId="{6B58A5C9-490D-4767-A942-0B8181D0AFE4}"/>
    <dgm:cxn modelId="{7BB1BF04-16DA-4990-9292-C1A529D4E1FE}" type="presOf" srcId="{DAD3D78C-AA50-4711-8B10-19A5ABC7CC7B}" destId="{35A4CDC0-A5DF-468C-8360-9F2DEEE00D95}" srcOrd="1" destOrd="5" presId="urn:microsoft.com/office/officeart/2005/8/layout/vList4"/>
    <dgm:cxn modelId="{FD057A25-A414-4541-B9CA-0CA88B6D9215}" type="presOf" srcId="{6F10683F-F3E4-4C85-9442-A6288E3C7E89}" destId="{9680BB55-1783-4757-AF5F-3DE85F7A4CA6}" srcOrd="0" destOrd="4" presId="urn:microsoft.com/office/officeart/2005/8/layout/vList4"/>
    <dgm:cxn modelId="{E2622934-F416-4EEB-8339-318E3002F762}" type="presOf" srcId="{195F09DD-9650-4EA5-9503-27D0CA1BB352}" destId="{95BFFDBB-F721-440C-B3FF-B331D0A32296}" srcOrd="1" destOrd="1" presId="urn:microsoft.com/office/officeart/2005/8/layout/vList4"/>
    <dgm:cxn modelId="{0232ACF0-59F8-4C71-AA2B-12FC948C8BBF}" type="presOf" srcId="{6F10683F-F3E4-4C85-9442-A6288E3C7E89}" destId="{35A4CDC0-A5DF-468C-8360-9F2DEEE00D95}" srcOrd="1" destOrd="4" presId="urn:microsoft.com/office/officeart/2005/8/layout/vList4"/>
    <dgm:cxn modelId="{0DDE9BA6-7492-4713-AC10-50E81F9DDDEB}" type="presOf" srcId="{665A36AB-CBE7-4628-A7F3-ADF01D288542}" destId="{9680BB55-1783-4757-AF5F-3DE85F7A4CA6}" srcOrd="0" destOrd="6" presId="urn:microsoft.com/office/officeart/2005/8/layout/vList4"/>
    <dgm:cxn modelId="{CD97ABB7-1EAE-4905-8ED5-D213EAA5A212}" type="presOf" srcId="{A20BCAE0-E442-4915-BE03-3849366463E1}" destId="{27986FF2-3368-40D5-9594-D6A9D3B65AF2}" srcOrd="0" destOrd="1" presId="urn:microsoft.com/office/officeart/2005/8/layout/vList4"/>
    <dgm:cxn modelId="{2E608B24-23C4-4782-AFDD-2D547680C608}" type="presOf" srcId="{329C1118-6E91-4707-B899-C51EB7AD1D9D}" destId="{35A4CDC0-A5DF-468C-8360-9F2DEEE00D95}" srcOrd="1" destOrd="7" presId="urn:microsoft.com/office/officeart/2005/8/layout/vList4"/>
    <dgm:cxn modelId="{D02F97A2-8A3F-45DB-A759-4E018ABC3D71}" type="presOf" srcId="{A2EAA72D-3151-4390-9F16-B700BCB7AE0F}" destId="{F08F3F5F-839D-4B07-B6F7-233D679DA2CD}" srcOrd="1" destOrd="0" presId="urn:microsoft.com/office/officeart/2005/8/layout/vList4"/>
    <dgm:cxn modelId="{92A206F6-586E-4E16-9DA8-5BF5BB02BA1A}" type="presOf" srcId="{0360E9EF-C100-4DA4-A2F0-0FBF873AAA26}" destId="{36B59A8E-09A1-49B4-8E2A-6E7EAF35BECE}" srcOrd="0" destOrd="0" presId="urn:microsoft.com/office/officeart/2005/8/layout/vList4"/>
    <dgm:cxn modelId="{E5E02BF3-870B-441A-A6C2-C97DC5123605}" type="presParOf" srcId="{D178ECE5-50A8-4802-84D5-B949FB36AABC}" destId="{0FECCF48-5A39-4B22-ADB6-F9A2465DFFDD}" srcOrd="0" destOrd="0" presId="urn:microsoft.com/office/officeart/2005/8/layout/vList4"/>
    <dgm:cxn modelId="{F21459F5-EB71-4A98-8218-C03E9F7C6A64}" type="presParOf" srcId="{0FECCF48-5A39-4B22-ADB6-F9A2465DFFDD}" destId="{9680BB55-1783-4757-AF5F-3DE85F7A4CA6}" srcOrd="0" destOrd="0" presId="urn:microsoft.com/office/officeart/2005/8/layout/vList4"/>
    <dgm:cxn modelId="{9D0276CF-0D52-42C0-BB52-AB30858CFCD5}" type="presParOf" srcId="{0FECCF48-5A39-4B22-ADB6-F9A2465DFFDD}" destId="{E86CB692-B371-45C6-A898-D70A5A905888}" srcOrd="1" destOrd="0" presId="urn:microsoft.com/office/officeart/2005/8/layout/vList4"/>
    <dgm:cxn modelId="{C21D08CF-C19F-4352-B4D9-527EC6B196CB}" type="presParOf" srcId="{0FECCF48-5A39-4B22-ADB6-F9A2465DFFDD}" destId="{35A4CDC0-A5DF-468C-8360-9F2DEEE00D95}" srcOrd="2" destOrd="0" presId="urn:microsoft.com/office/officeart/2005/8/layout/vList4"/>
    <dgm:cxn modelId="{3D95F874-BCB5-4EC3-82B2-E08E13EDAA09}" type="presParOf" srcId="{D178ECE5-50A8-4802-84D5-B949FB36AABC}" destId="{9BE938FC-048B-4C06-9CDB-225DC9D004D7}" srcOrd="1" destOrd="0" presId="urn:microsoft.com/office/officeart/2005/8/layout/vList4"/>
    <dgm:cxn modelId="{997B8E84-B0F7-4338-BB4A-698A22F89614}" type="presParOf" srcId="{D178ECE5-50A8-4802-84D5-B949FB36AABC}" destId="{CECDE7B9-E510-4F3D-9B6E-DAAB944552D1}" srcOrd="2" destOrd="0" presId="urn:microsoft.com/office/officeart/2005/8/layout/vList4"/>
    <dgm:cxn modelId="{13FAEE28-E026-44BC-980D-06BB9C909C87}" type="presParOf" srcId="{CECDE7B9-E510-4F3D-9B6E-DAAB944552D1}" destId="{27986FF2-3368-40D5-9594-D6A9D3B65AF2}" srcOrd="0" destOrd="0" presId="urn:microsoft.com/office/officeart/2005/8/layout/vList4"/>
    <dgm:cxn modelId="{AA6C8F8A-38C0-458D-B7B3-7BAF3A67B0EC}" type="presParOf" srcId="{CECDE7B9-E510-4F3D-9B6E-DAAB944552D1}" destId="{48B671B3-9E67-4274-B360-0D9A341DE609}" srcOrd="1" destOrd="0" presId="urn:microsoft.com/office/officeart/2005/8/layout/vList4"/>
    <dgm:cxn modelId="{BB3E850C-823F-43F8-A839-7F2611E4A3C7}" type="presParOf" srcId="{CECDE7B9-E510-4F3D-9B6E-DAAB944552D1}" destId="{F08F3F5F-839D-4B07-B6F7-233D679DA2CD}" srcOrd="2" destOrd="0" presId="urn:microsoft.com/office/officeart/2005/8/layout/vList4"/>
    <dgm:cxn modelId="{3D047057-E922-4FF1-980B-D74467C9A310}" type="presParOf" srcId="{D178ECE5-50A8-4802-84D5-B949FB36AABC}" destId="{BCDB29FC-650E-4C02-850D-775269BC8851}" srcOrd="3" destOrd="0" presId="urn:microsoft.com/office/officeart/2005/8/layout/vList4"/>
    <dgm:cxn modelId="{4129306D-38ED-479D-9FA6-F368AFF11A25}" type="presParOf" srcId="{D178ECE5-50A8-4802-84D5-B949FB36AABC}" destId="{4FD62B2A-959B-4E0E-A2A4-92865752E3B0}" srcOrd="4" destOrd="0" presId="urn:microsoft.com/office/officeart/2005/8/layout/vList4"/>
    <dgm:cxn modelId="{EB402018-8EF4-471C-A0A3-FC3E79B44A8A}" type="presParOf" srcId="{4FD62B2A-959B-4E0E-A2A4-92865752E3B0}" destId="{6518CCBE-AC50-4710-B2C0-2A8C12A9E169}" srcOrd="0" destOrd="0" presId="urn:microsoft.com/office/officeart/2005/8/layout/vList4"/>
    <dgm:cxn modelId="{785FCCE8-4697-4BF6-B085-465EF50DEE25}" type="presParOf" srcId="{4FD62B2A-959B-4E0E-A2A4-92865752E3B0}" destId="{507B8723-AA5C-436C-A0BD-ECBB920F0AB3}" srcOrd="1" destOrd="0" presId="urn:microsoft.com/office/officeart/2005/8/layout/vList4"/>
    <dgm:cxn modelId="{3D9AB8DD-D2C0-4B6D-AB7B-729F12B8A01D}" type="presParOf" srcId="{4FD62B2A-959B-4E0E-A2A4-92865752E3B0}" destId="{95BFFDBB-F721-440C-B3FF-B331D0A32296}" srcOrd="2" destOrd="0" presId="urn:microsoft.com/office/officeart/2005/8/layout/vList4"/>
    <dgm:cxn modelId="{9733A06C-7507-4124-8C83-92E4D3725B7C}" type="presParOf" srcId="{D178ECE5-50A8-4802-84D5-B949FB36AABC}" destId="{1721543C-12CB-48E3-8819-DECDFE6379A6}" srcOrd="5" destOrd="0" presId="urn:microsoft.com/office/officeart/2005/8/layout/vList4"/>
    <dgm:cxn modelId="{E7283CDA-A91D-437F-9556-27D1554AD329}" type="presParOf" srcId="{D178ECE5-50A8-4802-84D5-B949FB36AABC}" destId="{91489AD3-2070-4C0E-801A-CE083A9837FF}" srcOrd="6" destOrd="0" presId="urn:microsoft.com/office/officeart/2005/8/layout/vList4"/>
    <dgm:cxn modelId="{28A012BB-D199-474F-9414-E5EE85A96CBF}" type="presParOf" srcId="{91489AD3-2070-4C0E-801A-CE083A9837FF}" destId="{36B59A8E-09A1-49B4-8E2A-6E7EAF35BECE}" srcOrd="0" destOrd="0" presId="urn:microsoft.com/office/officeart/2005/8/layout/vList4"/>
    <dgm:cxn modelId="{750F4B3C-D125-4E51-BDB5-70B9EFCEA938}" type="presParOf" srcId="{91489AD3-2070-4C0E-801A-CE083A9837FF}" destId="{05DB478F-D550-4D83-BF4B-DF3903601E7F}" srcOrd="1" destOrd="0" presId="urn:microsoft.com/office/officeart/2005/8/layout/vList4"/>
    <dgm:cxn modelId="{BB0439BE-F7F3-42C3-8381-8F4495E6DDC9}" type="presParOf" srcId="{91489AD3-2070-4C0E-801A-CE083A9837FF}" destId="{A511B617-04B4-4953-87AC-8E01D1A0F3D7}" srcOrd="2" destOrd="0" presId="urn:microsoft.com/office/officeart/2005/8/layout/vList4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4">
  <dgm:title val=""/>
  <dgm:desc val=""/>
  <dgm:catLst>
    <dgm:cat type="list" pri="13000"/>
    <dgm:cat type="picture" pri="26000"/>
    <dgm:cat type="pictureconvert" pri="26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resizeHandles val="exact"/>
    </dgm:varLst>
    <dgm:alg type="lin">
      <dgm:param type="linDir" val="fromT"/>
      <dgm:param type="vertAlign" val="t"/>
    </dgm:alg>
    <dgm:shape xmlns:r="http://schemas.openxmlformats.org/officeDocument/2006/relationships" r:blip="">
      <dgm:adjLst/>
    </dgm:shape>
    <dgm:presOf/>
    <dgm:constrLst>
      <dgm:constr type="w" for="ch" forName="comp" refType="w"/>
      <dgm:constr type="h" for="ch" forName="comp" refType="h"/>
      <dgm:constr type="h" for="ch" forName="spacer" refType="h" refFor="ch" refForName="comp" op="equ" fact="0.1"/>
      <dgm:constr type="primFontSz" for="des" forName="text" op="equ" val="65"/>
    </dgm:constrLst>
    <dgm:ruleLst/>
    <dgm:forEach name="Name0" axis="ch" ptType="node">
      <dgm:layoutNode name="comp" styleLbl="node1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h" for="ch" forName="box" refType="h"/>
              <dgm:constr type="w" for="ch" forName="box" refType="w"/>
              <dgm:constr type="w" for="ch" forName="img" refType="w" refFor="ch" refForName="box" fact="0.2"/>
              <dgm:constr type="h" for="ch" forName="img" refType="h" refFor="ch" refForName="box" fact="0.8"/>
              <dgm:constr type="t" for="ch" forName="img" refType="h" refFor="ch" refForName="box" fact="0.1"/>
              <dgm:constr type="l" for="ch" forName="img" refType="h" refFor="ch" refForName="box" fact="0.1"/>
              <dgm:constr type="h" for="ch" forName="text" refType="h"/>
              <dgm:constr type="l" for="ch" forName="text" refType="r" refFor="ch" refForName="img"/>
              <dgm:constr type="r" for="ch" forName="text" refType="w"/>
            </dgm:constrLst>
          </dgm:if>
          <dgm:else name="Name3">
            <dgm:constrLst>
              <dgm:constr type="h" for="ch" forName="box" refType="h"/>
              <dgm:constr type="w" for="ch" forName="box" refType="w"/>
              <dgm:constr type="w" for="ch" forName="img" refType="w" refFor="ch" refForName="box" fact="0.2"/>
              <dgm:constr type="h" for="ch" forName="img" refType="h" refFor="ch" refForName="box" fact="0.8"/>
              <dgm:constr type="t" for="ch" forName="img" refType="h" refFor="ch" refForName="box" fact="0.1"/>
              <dgm:constr type="r" for="ch" forName="img" refType="w" refFor="ch" refForName="box"/>
              <dgm:constr type="rOff" for="ch" forName="img" refType="h" refFor="ch" refForName="box" fact="-0.1"/>
              <dgm:constr type="h" for="ch" forName="text" refType="h"/>
              <dgm:constr type="r" for="ch" forName="text" refType="l" refFor="ch" refForName="img"/>
              <dgm:constr type="l" for="ch" forName="text"/>
            </dgm:constrLst>
          </dgm:else>
        </dgm:choose>
        <dgm:ruleLst/>
        <dgm:layoutNode name="box" styleLbl="node1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desOrSelf" ptType="node"/>
          <dgm:constrLst/>
          <dgm:ruleLst/>
        </dgm:layoutNode>
        <dgm:layoutNode name="img" styleLbl="fgImgPlace1">
          <dgm:alg type="sp"/>
          <dgm:shape xmlns:r="http://schemas.openxmlformats.org/officeDocument/2006/relationships" type="roundRect" r:blip="" blipPhldr="1">
            <dgm:adjLst>
              <dgm:adj idx="1" val="0.1"/>
            </dgm:adjLst>
          </dgm:shape>
          <dgm:presOf/>
          <dgm:constrLst/>
          <dgm:ruleLst/>
        </dgm:layoutNode>
        <dgm:layoutNode name="text">
          <dgm:varLst>
            <dgm:bulletEnabled val="1"/>
          </dgm:varLst>
          <dgm:alg type="tx">
            <dgm:param type="parTxLTRAlign" val="l"/>
            <dgm:param type="parTxRTLAlign" val="r"/>
          </dgm:alg>
          <dgm:shape xmlns:r="http://schemas.openxmlformats.org/officeDocument/2006/relationships" type="rect" r:blip="" hideGeom="1">
            <dgm:adjLst/>
          </dgm:shape>
          <dgm:presOf axis="desOrSelf" ptType="node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</dgm:layoutNode>
      <dgm:forEach name="Name4" axis="followSib" ptType="sibTrans" cnt="1">
        <dgm:layoutNode name="spacer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32</xdr:row>
      <xdr:rowOff>142875</xdr:rowOff>
    </xdr:from>
    <xdr:to>
      <xdr:col>11</xdr:col>
      <xdr:colOff>600075</xdr:colOff>
      <xdr:row>43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6238875"/>
          <a:ext cx="6686550" cy="1981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535783</xdr:colOff>
      <xdr:row>1</xdr:row>
      <xdr:rowOff>16669</xdr:rowOff>
    </xdr:from>
    <xdr:to>
      <xdr:col>13</xdr:col>
      <xdr:colOff>235745</xdr:colOff>
      <xdr:row>42</xdr:row>
      <xdr:rowOff>35719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5</xdr:row>
      <xdr:rowOff>114300</xdr:rowOff>
    </xdr:from>
    <xdr:to>
      <xdr:col>13</xdr:col>
      <xdr:colOff>142875</xdr:colOff>
      <xdr:row>23</xdr:row>
      <xdr:rowOff>142875</xdr:rowOff>
    </xdr:to>
    <xdr:graphicFrame macro="">
      <xdr:nvGraphicFramePr>
        <xdr:cNvPr id="2027" name="Chart 2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519927</xdr:colOff>
      <xdr:row>5</xdr:row>
      <xdr:rowOff>123825</xdr:rowOff>
    </xdr:from>
    <xdr:to>
      <xdr:col>23</xdr:col>
      <xdr:colOff>476250</xdr:colOff>
      <xdr:row>23</xdr:row>
      <xdr:rowOff>152400</xdr:rowOff>
    </xdr:to>
    <xdr:graphicFrame macro="">
      <xdr:nvGraphicFramePr>
        <xdr:cNvPr id="2028" name="Chart 20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24</xdr:row>
          <xdr:rowOff>152400</xdr:rowOff>
        </xdr:from>
        <xdr:to>
          <xdr:col>23</xdr:col>
          <xdr:colOff>457200</xdr:colOff>
          <xdr:row>51</xdr:row>
          <xdr:rowOff>152400</xdr:rowOff>
        </xdr:to>
        <xdr:pic>
          <xdr:nvPicPr>
            <xdr:cNvPr id="2030" name="Picture 2029"/>
            <xdr:cNvPicPr>
              <a:picLocks noChangeAspect="1" noChangeArrowheads="1"/>
              <a:extLst>
                <a:ext uri="{84589F7E-364E-4C9E-8A38-B11213B215E9}">
                  <a14:cameraTool cellRange="Calcs!$N$41:$X$70" spid="_x0000_s825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066800" y="4772025"/>
              <a:ext cx="12668250" cy="5143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 editAs="oneCell">
    <xdr:from>
      <xdr:col>2</xdr:col>
      <xdr:colOff>133350</xdr:colOff>
      <xdr:row>5</xdr:row>
      <xdr:rowOff>171450</xdr:rowOff>
    </xdr:from>
    <xdr:to>
      <xdr:col>24</xdr:col>
      <xdr:colOff>142875</xdr:colOff>
      <xdr:row>35</xdr:row>
      <xdr:rowOff>180975</xdr:rowOff>
    </xdr:to>
    <xdr:sp macro="" textlink="">
      <xdr:nvSpPr>
        <xdr:cNvPr id="3423" name="AutoShape 351"/>
        <xdr:cNvSpPr>
          <a:spLocks noChangeAspect="1" noChangeArrowheads="1"/>
        </xdr:cNvSpPr>
      </xdr:nvSpPr>
      <xdr:spPr bwMode="auto">
        <a:xfrm>
          <a:off x="1352550" y="1123950"/>
          <a:ext cx="13315950" cy="572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161576</xdr:colOff>
      <xdr:row>53</xdr:row>
      <xdr:rowOff>57150</xdr:rowOff>
    </xdr:from>
    <xdr:to>
      <xdr:col>13</xdr:col>
      <xdr:colOff>228600</xdr:colOff>
      <xdr:row>70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28575</xdr:colOff>
      <xdr:row>53</xdr:row>
      <xdr:rowOff>57150</xdr:rowOff>
    </xdr:from>
    <xdr:to>
      <xdr:col>23</xdr:col>
      <xdr:colOff>464903</xdr:colOff>
      <xdr:row>70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161924</xdr:colOff>
      <xdr:row>71</xdr:row>
      <xdr:rowOff>180974</xdr:rowOff>
    </xdr:from>
    <xdr:to>
      <xdr:col>13</xdr:col>
      <xdr:colOff>219075</xdr:colOff>
      <xdr:row>91</xdr:row>
      <xdr:rowOff>152399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14755</xdr:colOff>
      <xdr:row>71</xdr:row>
      <xdr:rowOff>176213</xdr:rowOff>
    </xdr:from>
    <xdr:to>
      <xdr:col>23</xdr:col>
      <xdr:colOff>465355</xdr:colOff>
      <xdr:row>91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523876</xdr:colOff>
      <xdr:row>3</xdr:row>
      <xdr:rowOff>171449</xdr:rowOff>
    </xdr:from>
    <xdr:to>
      <xdr:col>27</xdr:col>
      <xdr:colOff>523876</xdr:colOff>
      <xdr:row>41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95249</xdr:colOff>
      <xdr:row>3</xdr:row>
      <xdr:rowOff>161922</xdr:rowOff>
    </xdr:from>
    <xdr:to>
      <xdr:col>14</xdr:col>
      <xdr:colOff>304798</xdr:colOff>
      <xdr:row>42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514349</xdr:colOff>
      <xdr:row>42</xdr:row>
      <xdr:rowOff>180973</xdr:rowOff>
    </xdr:from>
    <xdr:to>
      <xdr:col>27</xdr:col>
      <xdr:colOff>551339</xdr:colOff>
      <xdr:row>81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95359</xdr:colOff>
      <xdr:row>42</xdr:row>
      <xdr:rowOff>171449</xdr:rowOff>
    </xdr:from>
    <xdr:to>
      <xdr:col>14</xdr:col>
      <xdr:colOff>314324</xdr:colOff>
      <xdr:row>81</xdr:row>
      <xdr:rowOff>28574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95248</xdr:colOff>
      <xdr:row>82</xdr:row>
      <xdr:rowOff>21165</xdr:rowOff>
    </xdr:from>
    <xdr:to>
      <xdr:col>21</xdr:col>
      <xdr:colOff>296332</xdr:colOff>
      <xdr:row>118</xdr:row>
      <xdr:rowOff>169333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aris " refreshedDate="41580.017046412038" createdVersion="4" refreshedVersion="4" minRefreshableVersion="3" recordCount="280">
  <cacheSource type="worksheet">
    <worksheetSource ref="B2:M282" sheet="Data"/>
  </cacheSource>
  <cacheFields count="12">
    <cacheField name="Month" numFmtId="0">
      <sharedItems count="10">
        <s v="Jan"/>
        <s v="Feb"/>
        <s v="Mar"/>
        <s v="Apr"/>
        <s v="May"/>
        <s v="Jun"/>
        <s v="Jul"/>
        <s v="Aug"/>
        <s v="Sep"/>
        <s v="Oct"/>
      </sharedItems>
    </cacheField>
    <cacheField name="Hotel Name" numFmtId="0">
      <sharedItems count="28">
        <s v="Formule 1 Sydney Airport"/>
        <s v="Formule 1 Sydney East"/>
        <s v="Harbour Rocks Hotel Sydney"/>
        <s v="Ibis Budget Campbelltown, Sydney"/>
        <s v="Ibis Budget Casula, Sydney"/>
        <s v="Ibis Budget Enfield, Sydney"/>
        <s v="Ibis Budget St Peters, Sydney"/>
        <s v="Ibis Budget Sydney Olympic Park"/>
        <s v="Ibis Budget Wentworthville, Sydney"/>
        <s v="Ibis Sydney King Street Wharf"/>
        <s v="Mercure Hotel Liverpool"/>
        <s v="Pullman &amp; Novotel Olympic Park"/>
        <s v="Novotel Sydney Brighton Beach"/>
        <s v="Novotel Sydney Central"/>
        <s v="Novotel Sydney Manly Pacific"/>
        <s v="Novotel Sydney on Darling Harbour"/>
        <s v="Novotel Sydney Parramatta"/>
        <s v="Pullman Quay Grand Sydney Harbour"/>
        <s v="Pullman Sydney Hyde Park"/>
        <s v="Quay West Suites Sydney"/>
        <s v="Sydney Q Station"/>
        <s v="The Sebel Manly Beach"/>
        <s v="The Sebel Pier One Sydney"/>
        <s v="Ibis Sydney Airport"/>
        <s v="Ibis Budget Perth"/>
        <s v="Ibis Styles Perth"/>
        <s v="Mercure Perth"/>
        <s v="Novotel Vines Resort Swan Valley"/>
      </sharedItems>
    </cacheField>
    <cacheField name="State" numFmtId="0">
      <sharedItems count="2">
        <s v="NSW"/>
        <s v="WA"/>
      </sharedItems>
    </cacheField>
    <cacheField name="Paper/Cardboard" numFmtId="0">
      <sharedItems containsSemiMixedTypes="0" containsString="0" containsNumber="1" containsInteger="1" minValue="3" maxValue="8"/>
    </cacheField>
    <cacheField name="Comingle/Glass" numFmtId="0">
      <sharedItems containsSemiMixedTypes="0" containsString="0" containsNumber="1" containsInteger="1" minValue="3" maxValue="8"/>
    </cacheField>
    <cacheField name="General Waste" numFmtId="0">
      <sharedItems containsSemiMixedTypes="0" containsString="0" containsNumber="1" containsInteger="1" minValue="5" maxValue="35"/>
    </cacheField>
    <cacheField name="Security Paper" numFmtId="0">
      <sharedItems containsSemiMixedTypes="0" containsString="0" containsNumber="1" minValue="0.1" maxValue="0.1"/>
    </cacheField>
    <cacheField name="E-Waste" numFmtId="0">
      <sharedItems containsSemiMixedTypes="0" containsString="0" containsNumber="1" containsInteger="1" minValue="0" maxValue="0"/>
    </cacheField>
    <cacheField name="Flourescent Tubes" numFmtId="0">
      <sharedItems containsSemiMixedTypes="0" containsString="0" containsNumber="1" containsInteger="1" minValue="0" maxValue="0"/>
    </cacheField>
    <cacheField name="Globes" numFmtId="0">
      <sharedItems containsSemiMixedTypes="0" containsString="0" containsNumber="1" containsInteger="1" minValue="0" maxValue="0"/>
    </cacheField>
    <cacheField name="Batteries" numFmtId="0">
      <sharedItems containsSemiMixedTypes="0" containsString="0" containsNumber="1" containsInteger="1" minValue="0" maxValue="0"/>
    </cacheField>
    <cacheField name="Separated Organics" numFmtId="0">
      <sharedItems containsSemiMixedTypes="0" containsString="0" containsNumber="1" containsInteger="1" minValue="2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aris " refreshedDate="41580.508950000003" createdVersion="4" refreshedVersion="4" minRefreshableVersion="3" recordCount="280">
  <cacheSource type="worksheet">
    <worksheetSource ref="O2:U282" sheet="Data"/>
  </cacheSource>
  <cacheFields count="7">
    <cacheField name="Month" numFmtId="0">
      <sharedItems count="10">
        <s v="Jan"/>
        <s v="Feb"/>
        <s v="Mar"/>
        <s v="Apr"/>
        <s v="May"/>
        <s v="Jun"/>
        <s v="Jul"/>
        <s v="Aug"/>
        <s v="Sep"/>
        <s v="Oct"/>
      </sharedItems>
    </cacheField>
    <cacheField name="Hotel Name" numFmtId="0">
      <sharedItems count="28">
        <s v="Formule 1 Sydney Airport"/>
        <s v="Formule 1 Sydney East"/>
        <s v="Harbour Rocks Hotel Sydney"/>
        <s v="Ibis Budget Campbelltown, Sydney"/>
        <s v="Ibis Budget Casula, Sydney"/>
        <s v="Ibis Budget Enfield, Sydney"/>
        <s v="Ibis Budget St Peters, Sydney"/>
        <s v="Ibis Budget Sydney Olympic Park"/>
        <s v="Ibis Budget Wentworthville, Sydney"/>
        <s v="Ibis Sydney King Street Wharf"/>
        <s v="Mercure Hotel Liverpool"/>
        <s v="Pullman &amp; Novotel Olympic Park"/>
        <s v="Novotel Sydney Brighton Beach"/>
        <s v="Novotel Sydney Central"/>
        <s v="Novotel Sydney Manly Pacific"/>
        <s v="Novotel Sydney on Darling Harbour"/>
        <s v="Novotel Sydney Parramatta"/>
        <s v="Pullman Quay Grand Sydney Harbour"/>
        <s v="Pullman Sydney Hyde Park"/>
        <s v="Quay West Suites Sydney"/>
        <s v="Sydney Q Station"/>
        <s v="The Sebel Manly Beach"/>
        <s v="The Sebel Pier One Sydney"/>
        <s v="Ibis Sydney Airport"/>
        <s v="Ibis Budget Perth"/>
        <s v="Ibis Styles Perth"/>
        <s v="Mercure Perth"/>
        <s v="Novotel Vines Resort Swan Valley"/>
      </sharedItems>
    </cacheField>
    <cacheField name="State" numFmtId="0">
      <sharedItems count="2">
        <s v="NSW"/>
        <s v="WA"/>
      </sharedItems>
    </cacheField>
    <cacheField name="Paper/Cardboard" numFmtId="165">
      <sharedItems containsSemiMixedTypes="0" containsString="0" containsNumber="1" containsInteger="1" minValue="0" maxValue="0" count="1">
        <n v="0"/>
      </sharedItems>
    </cacheField>
    <cacheField name="Comingle/Glass" numFmtId="165">
      <sharedItems containsSemiMixedTypes="0" containsString="0" containsNumber="1" minValue="573.41999999999996" maxValue="1529.1" count="6">
        <n v="955.68000000000006"/>
        <n v="1146.8399999999999"/>
        <n v="764.58"/>
        <n v="573.41999999999996"/>
        <n v="1338"/>
        <n v="1529.1"/>
      </sharedItems>
    </cacheField>
    <cacheField name="General Waste" numFmtId="165">
      <sharedItems containsSemiMixedTypes="0" containsString="0" containsNumber="1" minValue="636.48" maxValue="4455.45" count="31">
        <n v="2418.66"/>
        <n v="1400.31"/>
        <n v="636.48"/>
        <n v="4455.45"/>
        <n v="4200.84"/>
        <n v="3437.1"/>
        <n v="3055.14"/>
        <n v="1145.7"/>
        <n v="2800.53"/>
        <n v="3691.62"/>
        <n v="3309.75"/>
        <n v="1909.44"/>
        <n v="1782.18"/>
        <n v="4328.1900000000005"/>
        <n v="3946.2300000000005"/>
        <n v="1272.96"/>
        <n v="2291.4"/>
        <n v="2164.0499999999997"/>
        <n v="1654.92"/>
        <n v="763.83"/>
        <n v="2927.88"/>
        <n v="1527.57"/>
        <n v="1018.35"/>
        <n v="2546.0099999999998"/>
        <n v="3182.4900000000002"/>
        <n v="891.09"/>
        <n v="3564.36"/>
        <n v="3818.97"/>
        <n v="2036.79"/>
        <n v="4073.58"/>
        <n v="2673.2699999999995"/>
      </sharedItems>
    </cacheField>
    <cacheField name="Separated Organics" numFmtId="165">
      <sharedItems containsSemiMixedTypes="0" containsString="0" containsNumber="1" minValue="254.60999999999999" maxValue="1018.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aaris " refreshedDate="41580.552389004632" createdVersion="4" refreshedVersion="4" minRefreshableVersion="3" recordCount="280">
  <cacheSource type="worksheet">
    <worksheetSource ref="W2:Z282" sheet="Data"/>
  </cacheSource>
  <cacheFields count="4">
    <cacheField name="Month" numFmtId="0">
      <sharedItems count="10">
        <s v="Jan"/>
        <s v="Feb"/>
        <s v="Mar"/>
        <s v="Apr"/>
        <s v="May"/>
        <s v="Jun"/>
        <s v="Jul"/>
        <s v="Aug"/>
        <s v="Sep"/>
        <s v="Oct"/>
      </sharedItems>
    </cacheField>
    <cacheField name="Hotel Name" numFmtId="0">
      <sharedItems count="28">
        <s v="Formule 1 Sydney Airport"/>
        <s v="Formule 1 Sydney East"/>
        <s v="Harbour Rocks Hotel Sydney"/>
        <s v="Ibis Budget Campbelltown, Sydney"/>
        <s v="Ibis Budget Casula, Sydney"/>
        <s v="Ibis Budget Enfield, Sydney"/>
        <s v="Ibis Budget St Peters, Sydney"/>
        <s v="Ibis Budget Sydney Olympic Park"/>
        <s v="Ibis Budget Wentworthville, Sydney"/>
        <s v="Ibis Sydney King Street Wharf"/>
        <s v="Mercure Hotel Liverpool"/>
        <s v="Pullman &amp; Novotel Olympic Park"/>
        <s v="Novotel Sydney Brighton Beach"/>
        <s v="Novotel Sydney Central"/>
        <s v="Novotel Sydney Manly Pacific"/>
        <s v="Novotel Sydney on Darling Harbour"/>
        <s v="Novotel Sydney Parramatta"/>
        <s v="Pullman Quay Grand Sydney Harbour"/>
        <s v="Pullman Sydney Hyde Park"/>
        <s v="Quay West Suites Sydney"/>
        <s v="Sydney Q Station"/>
        <s v="The Sebel Manly Beach"/>
        <s v="The Sebel Pier One Sydney"/>
        <s v="Ibis Sydney Airport"/>
        <s v="Ibis Budget Perth"/>
        <s v="Ibis Styles Perth"/>
        <s v="Mercure Perth"/>
        <s v="Novotel Vines Resort Swan Valley"/>
      </sharedItems>
    </cacheField>
    <cacheField name="State" numFmtId="0">
      <sharedItems count="2">
        <s v="NSW"/>
        <s v="WA"/>
      </sharedItems>
    </cacheField>
    <cacheField name="Spend/Tonne" numFmtId="165">
      <sharedItems containsSemiMixedTypes="0" containsString="0" containsNumber="1" minValue="90.534597156398092" maxValue="131.92350597609561" count="271">
        <n v="109.63595166163142"/>
        <n v="113.77938144329894"/>
        <n v="107.99824561403507"/>
        <n v="119.27718940936863"/>
        <n v="119.63178654292344"/>
        <n v="125.42917705735661"/>
        <n v="113.42066508313538"/>
        <n v="128.43188720173535"/>
        <n v="122.47513611615243"/>
        <n v="129.52571976967371"/>
        <n v="112.20804597701149"/>
        <n v="119.23984063745017"/>
        <n v="110.77865429234339"/>
        <n v="122.58445475638051"/>
        <n v="108.8729216152019"/>
        <n v="111.11551246537395"/>
        <n v="103.33664921465967"/>
        <n v="105.107476635514"/>
        <n v="117.98553971486764"/>
        <n v="121.6547770700637"/>
        <n v="118.15962877030162"/>
        <n v="110.97136929460582"/>
        <n v="104.3951768488746"/>
        <n v="107.0145299145299"/>
        <n v="122.68604651162791"/>
        <n v="118.69435028248587"/>
        <n v="112.3683257918552"/>
        <n v="118.17772621809742"/>
        <n v="117.31631419939576"/>
        <n v="120.79292604501607"/>
        <n v="96.464935064935062"/>
        <n v="120.14837310195227"/>
        <n v="121.76772908366533"/>
        <n v="120.3731343283582"/>
        <n v="102.60142180094786"/>
        <n v="123.25988023952097"/>
        <n v="125.4737226277372"/>
        <n v="106.58823529411764"/>
        <n v="119.50205278592374"/>
        <n v="110.72455242966751"/>
        <n v="110.29055118110234"/>
        <n v="129.55974025974024"/>
        <n v="110.15542521994134"/>
        <n v="127.06863543788187"/>
        <n v="115.42024169184289"/>
        <n v="117.73357664233578"/>
        <n v="109.98637873754153"/>
        <n v="120.06939501779358"/>
        <n v="127.03254156769594"/>
        <n v="127.07964774951077"/>
        <n v="96.317712177121763"/>
        <n v="117.83914590747329"/>
        <n v="119.2398406374502"/>
        <n v="130.03664921465966"/>
        <n v="117.01588785046728"/>
        <n v="110.78074245939673"/>
        <n v="120.33298969072165"/>
        <n v="118.64566929133856"/>
        <n v="117.38785249457698"/>
        <n v="111.59896907216493"/>
        <n v="99.404651162790685"/>
        <n v="115.75865102639295"/>
        <n v="117.67319778188539"/>
        <n v="116.68207171314739"/>
        <n v="121.82345013477089"/>
        <n v="107.35724465558194"/>
        <n v="126.92691029900331"/>
        <n v="128.48299319727892"/>
        <n v="111.5048780487805"/>
        <n v="108.06752767527675"/>
        <n v="121.53609958506222"/>
        <n v="120.11320754716981"/>
        <n v="121.52472885032536"/>
        <n v="105.72730627306271"/>
        <n v="106.93779527559055"/>
        <n v="128.38690228690228"/>
        <n v="128.63708439897698"/>
        <n v="126.8142857142857"/>
        <n v="111.10304709141275"/>
        <n v="118.84910485933503"/>
        <n v="121.83396226415094"/>
        <n v="117.10229885057468"/>
        <n v="116.16934306569344"/>
        <n v="119.52988505747126"/>
        <n v="111.60836653386453"/>
        <n v="119.23625498007968"/>
        <n v="103.03941908713692"/>
        <n v="113.05140186915885"/>
        <n v="121.38891352549888"/>
        <n v="116.29774011299436"/>
        <n v="109.10093457943924"/>
        <n v="120.44594594594594"/>
        <n v="121.35395894428152"/>
        <n v="129.61616766467066"/>
        <n v="93.560189573459709"/>
        <n v="120.71800947867298"/>
        <n v="120.0693950177936"/>
        <n v="99.22727272727272"/>
        <n v="129.76433121019107"/>
        <n v="129.52744721689061"/>
        <n v="117.96199524940614"/>
        <n v="119.93684210526315"/>
        <n v="126.95981873111782"/>
        <n v="93.848605577689227"/>
        <n v="113.3103202846975"/>
        <n v="128.51136890951275"/>
        <n v="114.64321329639888"/>
        <n v="107.20721649484535"/>
        <n v="108.82649572649572"/>
        <n v="111.95590551181101"/>
        <n v="98.1955223880597"/>
        <n v="127.02700729927008"/>
        <n v="113.74385150812064"/>
        <n v="96.987417218543044"/>
        <n v="112.6034013605442"/>
        <n v="126.93831775700933"/>
        <n v="109.29953596287702"/>
        <n v="115.74345898004435"/>
        <n v="117.46273062730627"/>
        <n v="119.7535508637236"/>
        <n v="122.15867158671585"/>
        <n v="122.98317757009345"/>
        <n v="119.4383233532934"/>
        <n v="109.07808764940239"/>
        <n v="123.10060422960723"/>
        <n v="114.0503401360544"/>
        <n v="114.21428571428569"/>
        <n v="121.18640483383686"/>
        <n v="123.46204986149583"/>
        <n v="113.40285035629454"/>
        <n v="129.66232179226068"/>
        <n v="122.80443458980045"/>
        <n v="104.40482315112538"/>
        <n v="125.46277372262774"/>
        <n v="124.63131672597864"/>
        <n v="115.29606299212597"/>
        <n v="128.51345707656614"/>
        <n v="114.93919239904987"/>
        <n v="126.9020618556701"/>
        <n v="125.41795511221945"/>
        <n v="113.49425981873111"/>
        <n v="117.58152866242038"/>
        <n v="123.55633423180593"/>
        <n v="119.27039274924471"/>
        <n v="116.39833795013848"/>
        <n v="104.00796812749003"/>
        <n v="117.10684931506849"/>
        <n v="122.48266033254156"/>
        <n v="115.62874251497006"/>
        <n v="131.92350597609561"/>
        <n v="124.42643678160918"/>
        <n v="123.09154078549847"/>
        <n v="107.35862068965517"/>
        <n v="122.80243902439027"/>
        <n v="116.24267515923566"/>
        <n v="121.5222222222222"/>
        <n v="100.82579185520362"/>
        <n v="116.97322834645668"/>
        <n v="112.59455782312925"/>
        <n v="124.88778135048231"/>
        <n v="112.49750519750522"/>
        <n v="130.91495327102803"/>
        <n v="124.47861507128309"/>
        <n v="112.03548387096774"/>
        <n v="122.70136054421769"/>
        <n v="117.16696230598669"/>
        <n v="101.4800796812749"/>
        <n v="99.692882562277575"/>
        <n v="110.14134897360702"/>
        <n v="122.8331189710611"/>
        <n v="119.20637450199202"/>
        <n v="118.5090909090909"/>
        <n v="111.96299212598424"/>
        <n v="125.76109979633402"/>
        <n v="105.26299212598424"/>
        <n v="120.56945010183301"/>
        <n v="127.04101995565411"/>
        <n v="123.35384615384615"/>
        <n v="114.66781609195401"/>
        <n v="114.64072022160664"/>
        <n v="120.84774951076319"/>
        <n v="122.09706457925637"/>
        <n v="110.95518672199169"/>
        <n v="120.97082533589253"/>
        <n v="117.46273062730626"/>
        <n v="114.6175704989154"/>
        <n v="125.31889763779526"/>
        <n v="116.29604519774013"/>
        <n v="129.15693950177936"/>
        <n v="121.25578231292516"/>
        <n v="112.79225092250923"/>
        <n v="111.71228070175439"/>
        <n v="114.92992874109264"/>
        <n v="120.36865671641789"/>
        <n v="126.91395348837207"/>
        <n v="123.0031847133758"/>
        <n v="118.54155844155844"/>
        <n v="121.98965517241378"/>
        <n v="125.76293279022403"/>
        <n v="121.97816091954023"/>
        <n v="120.81532846715328"/>
        <n v="109.54339152119699"/>
        <n v="113.98925831202044"/>
        <n v="115.62275449101796"/>
        <n v="111.63981042654028"/>
        <n v="128.74653739612188"/>
        <n v="111.51352549889135"/>
        <n v="121.77318087318086"/>
        <n v="120.4833759590793"/>
        <n v="117.01588785046727"/>
        <n v="119.07755610972569"/>
        <n v="118.77071583514099"/>
        <n v="102.45287356321839"/>
        <n v="124.14149659863946"/>
        <n v="116.6956442831216"/>
        <n v="105.74059040590404"/>
        <n v="130.42722371967656"/>
        <n v="113.28576512455516"/>
        <n v="115.05140186915888"/>
        <n v="125.27628032345012"/>
        <n v="102.0064935064935"/>
        <n v="124.87331189710611"/>
        <n v="112.86232686980608"/>
        <n v="127.06465696465695"/>
        <n v="114.66824644549762"/>
        <n v="99.572985781990511"/>
        <n v="107.48311688311688"/>
        <n v="113.63858267716533"/>
        <n v="116.2960451977401"/>
        <n v="126.77647058823527"/>
        <n v="120.69952606635069"/>
        <n v="112.68870056497175"/>
        <n v="129.7777251184834"/>
        <n v="108.60314960629923"/>
        <n v="125.47372262773723"/>
        <n v="124.21064301552106"/>
        <n v="90.534597156398092"/>
        <n v="116.46361746361745"/>
        <n v="116.43491686460807"/>
        <n v="118.14764542936288"/>
        <n v="108.87078384798099"/>
        <n v="124.27874186550976"/>
        <n v="117.95273159144891"/>
        <n v="114.24019933554816"/>
        <n v="113.62047244094489"/>
        <n v="125.15042735042734"/>
        <n v="122.81441241685144"/>
        <n v="122.47339667458434"/>
        <n v="118.69265536723165"/>
        <n v="103.37777777777777"/>
        <n v="115.79220779220778"/>
        <n v="122.83311897106108"/>
        <n v="96.461038961038952"/>
        <n v="126.95982404692082"/>
        <n v="118.17784431137724"/>
        <n v="114.16613545816733"/>
        <n v="125.77026476578412"/>
        <n v="126.62456140350878"/>
        <n v="123.92846715328467"/>
        <n v="104.88390804597699"/>
        <n v="113.97161125319693"/>
        <n v="121.82587601078168"/>
        <n v="113.25283018867923"/>
        <n v="122.90889370932756"/>
        <n v="119.81564625850339"/>
        <n v="122.19040307101729"/>
        <n v="117.06725043782838"/>
        <n v="95.067420814479647"/>
        <n v="123.35026178010469"/>
        <n v="102.35498392282958"/>
        <n v="131.029581993569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aaris " refreshedDate="41580.879497685186" createdVersion="4" refreshedVersion="4" minRefreshableVersion="3" recordCount="28">
  <cacheSource type="worksheet">
    <worksheetSource ref="AY33:BE61" sheet="Data"/>
  </cacheSource>
  <cacheFields count="7">
    <cacheField name="Hotel Name" numFmtId="0">
      <sharedItems count="28">
        <s v="Formule 1 Sydney Airport"/>
        <s v="Formule 1 Sydney East"/>
        <s v="Harbour Rocks Hotel Sydney"/>
        <s v="Ibis Budget Campbelltown, Sydney"/>
        <s v="Ibis Budget Casula, Sydney"/>
        <s v="Ibis Budget Enfield, Sydney"/>
        <s v="Ibis Budget St Peters, Sydney"/>
        <s v="Ibis Budget Sydney Olympic Park"/>
        <s v="Ibis Budget Wentworthville, Sydney"/>
        <s v="Ibis Sydney King Street Wharf"/>
        <s v="Mercure Hotel Liverpool"/>
        <s v="Pullman &amp; Novotel Olympic Park"/>
        <s v="Novotel Sydney Brighton Beach"/>
        <s v="Novotel Sydney Central"/>
        <s v="Novotel Sydney Manly Pacific"/>
        <s v="Novotel Sydney on Darling Harbour"/>
        <s v="Novotel Sydney Parramatta"/>
        <s v="Pullman Quay Grand Sydney Harbour"/>
        <s v="Pullman Sydney Hyde Park"/>
        <s v="Quay West Suites Sydney"/>
        <s v="Sydney Q Station"/>
        <s v="The Sebel Manly Beach"/>
        <s v="The Sebel Pier One Sydney"/>
        <s v="Ibis Sydney Airport"/>
        <s v="Ibis Budget Perth"/>
        <s v="Ibis Styles Perth"/>
        <s v="Mercure Perth"/>
        <s v="Novotel Vines Resort Swan Valley"/>
      </sharedItems>
    </cacheField>
    <cacheField name="State" numFmtId="0">
      <sharedItems count="2">
        <s v="NSW"/>
        <s v="WA"/>
      </sharedItems>
    </cacheField>
    <cacheField name="Cardboard &amp; Paper" numFmtId="0">
      <sharedItems containsSemiMixedTypes="0" containsString="0" containsNumber="1" containsInteger="1" minValue="0" maxValue="69"/>
    </cacheField>
    <cacheField name="Commingle &amp; Glass" numFmtId="0">
      <sharedItems containsSemiMixedTypes="0" containsString="0" containsNumber="1" minValue="0" maxValue="63.65"/>
    </cacheField>
    <cacheField name="General" numFmtId="0">
      <sharedItems containsSemiMixedTypes="0" containsString="0" containsNumber="1" minValue="36" maxValue="140.25"/>
    </cacheField>
    <cacheField name="Organics" numFmtId="0">
      <sharedItems containsSemiMixedTypes="0" containsString="0" containsNumber="1" minValue="36.9" maxValue="54.9"/>
    </cacheField>
    <cacheField name="Landfill" numFmtId="0">
      <sharedItems containsSemiMixedTypes="0" containsString="0" containsNumber="1" minValue="90.65" maxValue="24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Haaris " refreshedDate="41580.902206365739" createdVersion="4" refreshedVersion="4" minRefreshableVersion="3" recordCount="28">
  <cacheSource type="worksheet">
    <worksheetSource ref="AY64:BE92" sheet="Data"/>
  </cacheSource>
  <cacheFields count="7">
    <cacheField name="Hotel Name" numFmtId="0">
      <sharedItems/>
    </cacheField>
    <cacheField name="State" numFmtId="0">
      <sharedItems count="2">
        <s v="NSW"/>
        <s v="WA"/>
      </sharedItems>
    </cacheField>
    <cacheField name="Cardboard &amp; Paper" numFmtId="0">
      <sharedItems containsSemiMixedTypes="0" containsString="0" containsNumber="1" minValue="0" maxValue="8.1"/>
    </cacheField>
    <cacheField name="Commingle &amp; Glass" numFmtId="0">
      <sharedItems containsSemiMixedTypes="0" containsString="0" containsNumber="1" minValue="0" maxValue="7.6"/>
    </cacheField>
    <cacheField name="General" numFmtId="0">
      <sharedItems containsSemiMixedTypes="0" containsString="0" containsNumber="1" minValue="1.4" maxValue="18.7"/>
    </cacheField>
    <cacheField name="Organics" numFmtId="0">
      <sharedItems containsSemiMixedTypes="0" containsString="0" containsNumber="1" minValue="1.8" maxValue="7.2"/>
    </cacheField>
    <cacheField name="Landfill" numFmtId="0">
      <sharedItems containsSemiMixedTypes="0" containsString="0" containsNumber="1" minValue="3.5500000000000007" maxValue="22.0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Haaris " refreshedDate="41580.920231597222" createdVersion="4" refreshedVersion="4" minRefreshableVersion="3" recordCount="28">
  <cacheSource type="worksheet">
    <worksheetSource ref="BG33:BK61" sheet="Data"/>
  </cacheSource>
  <cacheFields count="5">
    <cacheField name="Hotel Name" numFmtId="0">
      <sharedItems/>
    </cacheField>
    <cacheField name="State" numFmtId="0">
      <sharedItems count="2">
        <s v="NSW"/>
        <s v="WA"/>
      </sharedItems>
    </cacheField>
    <cacheField name="Recycle" numFmtId="2">
      <sharedItems containsSemiMixedTypes="0" containsString="0" containsNumber="1" minValue="70.699999999999989" maxValue="224.35000000000002"/>
    </cacheField>
    <cacheField name="Organic waste" numFmtId="2">
      <sharedItems containsSemiMixedTypes="0" containsString="0" containsNumber="1" minValue="36.9" maxValue="54.9"/>
    </cacheField>
    <cacheField name="Landfill 1" numFmtId="2">
      <sharedItems containsSemiMixedTypes="0" containsString="0" containsNumber="1" minValue="90.65" maxValue="24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Haaris " refreshedDate="41580.920306944441" createdVersion="4" refreshedVersion="4" minRefreshableVersion="3" recordCount="28">
  <cacheSource type="worksheet">
    <worksheetSource ref="BG64:BK92" sheet="Data"/>
  </cacheSource>
  <cacheFields count="5">
    <cacheField name="Hotel Name" numFmtId="0">
      <sharedItems/>
    </cacheField>
    <cacheField name="State" numFmtId="0">
      <sharedItems count="2">
        <s v="NSW"/>
        <s v="WA"/>
      </sharedItems>
    </cacheField>
    <cacheField name="Recycle" numFmtId="2">
      <sharedItems containsSemiMixedTypes="0" containsString="0" containsNumber="1" minValue="3.5" maxValue="30.05"/>
    </cacheField>
    <cacheField name="Organic" numFmtId="2">
      <sharedItems containsSemiMixedTypes="0" containsString="0" containsNumber="1" minValue="1.8" maxValue="7.2"/>
    </cacheField>
    <cacheField name="Landfill1" numFmtId="2">
      <sharedItems containsSemiMixedTypes="0" containsString="0" containsNumber="1" minValue="3.5500000000000007" maxValue="22.0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HaiderDesktop" refreshedDate="41581.881161689817" createdVersion="5" refreshedVersion="5" minRefreshableVersion="3" recordCount="28">
  <cacheSource type="worksheet">
    <worksheetSource ref="BY2:BZ30" sheet="Data"/>
  </cacheSource>
  <cacheFields count="2">
    <cacheField name="Hotel Name" numFmtId="0">
      <sharedItems count="28">
        <s v="Formule 1 Sydney Airport"/>
        <s v="Formule 1 Sydney East"/>
        <s v="Harbour Rocks Hotel Sydney"/>
        <s v="Ibis Budget Campbelltown, Sydney"/>
        <s v="Ibis Budget Casula, Sydney"/>
        <s v="Ibis Budget Enfield, Sydney"/>
        <s v="Ibis Budget St Peters, Sydney"/>
        <s v="Ibis Budget Sydney Olympic Park"/>
        <s v="Ibis Budget Wentworthville, Sydney"/>
        <s v="Ibis Sydney King Street Wharf"/>
        <s v="Mercure Hotel Liverpool"/>
        <s v="Pullman &amp; Novotel Olympic Park"/>
        <s v="Novotel Sydney Brighton Beach"/>
        <s v="Novotel Sydney Central"/>
        <s v="Novotel Sydney Manly Pacific"/>
        <s v="Novotel Sydney on Darling Harbour"/>
        <s v="Novotel Sydney Parramatta"/>
        <s v="Pullman Quay Grand Sydney Harbour"/>
        <s v="Pullman Sydney Hyde Park"/>
        <s v="Quay West Suites Sydney"/>
        <s v="Sydney Q Station"/>
        <s v="The Sebel Manly Beach"/>
        <s v="The Sebel Pier One Sydney"/>
        <s v="Ibis Sydney Airport"/>
        <s v="Ibis Budget Perth"/>
        <s v="Ibis Styles Perth"/>
        <s v="Mercure Perth"/>
        <s v="Novotel Vines Resort Swan Valley"/>
      </sharedItems>
    </cacheField>
    <cacheField name="Trees" numFmtId="43">
      <sharedItems containsSemiMixedTypes="0" containsString="0" containsNumber="1" containsInteger="1" minValue="0" maxValue="8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x v="0"/>
    <x v="0"/>
    <x v="0"/>
    <n v="7"/>
    <n v="5"/>
    <n v="19"/>
    <n v="0.1"/>
    <n v="0"/>
    <n v="0"/>
    <n v="0"/>
    <n v="0"/>
    <n v="2"/>
  </r>
  <r>
    <x v="0"/>
    <x v="1"/>
    <x v="0"/>
    <n v="6"/>
    <n v="6"/>
    <n v="11"/>
    <n v="0.1"/>
    <n v="0"/>
    <n v="0"/>
    <n v="0"/>
    <n v="0"/>
    <n v="6"/>
  </r>
  <r>
    <x v="0"/>
    <x v="2"/>
    <x v="0"/>
    <n v="5"/>
    <n v="5"/>
    <n v="5"/>
    <n v="0.1"/>
    <n v="0"/>
    <n v="0"/>
    <n v="0"/>
    <n v="0"/>
    <n v="2"/>
  </r>
  <r>
    <x v="0"/>
    <x v="3"/>
    <x v="0"/>
    <n v="5"/>
    <n v="4"/>
    <n v="35"/>
    <n v="0.1"/>
    <n v="0"/>
    <n v="0"/>
    <n v="0"/>
    <n v="0"/>
    <n v="5"/>
  </r>
  <r>
    <x v="0"/>
    <x v="4"/>
    <x v="0"/>
    <n v="4"/>
    <n v="3"/>
    <n v="33"/>
    <n v="0.1"/>
    <n v="0"/>
    <n v="0"/>
    <n v="0"/>
    <n v="0"/>
    <n v="3"/>
  </r>
  <r>
    <x v="0"/>
    <x v="5"/>
    <x v="0"/>
    <n v="4"/>
    <n v="7"/>
    <n v="27"/>
    <n v="0.1"/>
    <n v="0"/>
    <n v="0"/>
    <n v="0"/>
    <n v="0"/>
    <n v="2"/>
  </r>
  <r>
    <x v="0"/>
    <x v="6"/>
    <x v="0"/>
    <n v="8"/>
    <n v="7"/>
    <n v="24"/>
    <n v="0.1"/>
    <n v="0"/>
    <n v="0"/>
    <n v="0"/>
    <n v="0"/>
    <n v="3"/>
  </r>
  <r>
    <x v="0"/>
    <x v="7"/>
    <x v="0"/>
    <n v="3"/>
    <n v="7"/>
    <n v="33"/>
    <n v="0.1"/>
    <n v="0"/>
    <n v="0"/>
    <n v="0"/>
    <n v="0"/>
    <n v="3"/>
  </r>
  <r>
    <x v="0"/>
    <x v="8"/>
    <x v="0"/>
    <n v="6"/>
    <n v="8"/>
    <n v="35"/>
    <n v="0.1"/>
    <n v="0"/>
    <n v="0"/>
    <n v="0"/>
    <n v="0"/>
    <n v="6"/>
  </r>
  <r>
    <x v="0"/>
    <x v="9"/>
    <x v="0"/>
    <n v="4"/>
    <n v="3"/>
    <n v="33"/>
    <n v="0.1"/>
    <n v="0"/>
    <n v="0"/>
    <n v="0"/>
    <n v="0"/>
    <n v="3"/>
  </r>
  <r>
    <x v="0"/>
    <x v="10"/>
    <x v="0"/>
    <n v="3"/>
    <n v="8"/>
    <n v="33"/>
    <n v="0.1"/>
    <n v="0"/>
    <n v="0"/>
    <n v="0"/>
    <n v="0"/>
    <n v="8"/>
  </r>
  <r>
    <x v="0"/>
    <x v="11"/>
    <x v="0"/>
    <n v="5"/>
    <n v="4"/>
    <n v="9"/>
    <n v="0.1"/>
    <n v="0"/>
    <n v="0"/>
    <n v="0"/>
    <n v="0"/>
    <n v="8"/>
  </r>
  <r>
    <x v="0"/>
    <x v="12"/>
    <x v="0"/>
    <n v="5"/>
    <n v="7"/>
    <n v="9"/>
    <n v="0.1"/>
    <n v="0"/>
    <n v="0"/>
    <n v="0"/>
    <n v="0"/>
    <n v="4"/>
  </r>
  <r>
    <x v="0"/>
    <x v="13"/>
    <x v="0"/>
    <n v="8"/>
    <n v="5"/>
    <n v="22"/>
    <n v="0.1"/>
    <n v="0"/>
    <n v="0"/>
    <n v="0"/>
    <n v="0"/>
    <n v="8"/>
  </r>
  <r>
    <x v="0"/>
    <x v="14"/>
    <x v="0"/>
    <n v="3"/>
    <n v="3"/>
    <n v="29"/>
    <n v="0.1"/>
    <n v="0"/>
    <n v="0"/>
    <n v="0"/>
    <n v="0"/>
    <n v="8"/>
  </r>
  <r>
    <x v="0"/>
    <x v="15"/>
    <x v="0"/>
    <n v="8"/>
    <n v="4"/>
    <n v="26"/>
    <n v="0.1"/>
    <n v="0"/>
    <n v="0"/>
    <n v="0"/>
    <n v="0"/>
    <n v="4"/>
  </r>
  <r>
    <x v="0"/>
    <x v="16"/>
    <x v="0"/>
    <n v="8"/>
    <n v="7"/>
    <n v="15"/>
    <n v="0.1"/>
    <n v="0"/>
    <n v="0"/>
    <n v="0"/>
    <n v="0"/>
    <n v="6"/>
  </r>
  <r>
    <x v="0"/>
    <x v="17"/>
    <x v="0"/>
    <n v="5"/>
    <n v="3"/>
    <n v="9"/>
    <n v="0.1"/>
    <n v="0"/>
    <n v="0"/>
    <n v="0"/>
    <n v="0"/>
    <n v="2"/>
  </r>
  <r>
    <x v="0"/>
    <x v="18"/>
    <x v="0"/>
    <n v="7"/>
    <n v="3"/>
    <n v="14"/>
    <n v="0.1"/>
    <n v="0"/>
    <n v="0"/>
    <n v="0"/>
    <n v="0"/>
    <n v="8"/>
  </r>
  <r>
    <x v="0"/>
    <x v="19"/>
    <x v="0"/>
    <n v="6"/>
    <n v="5"/>
    <n v="34"/>
    <n v="0.1"/>
    <n v="0"/>
    <n v="0"/>
    <n v="0"/>
    <n v="0"/>
    <n v="4"/>
  </r>
  <r>
    <x v="0"/>
    <x v="20"/>
    <x v="0"/>
    <n v="6"/>
    <n v="8"/>
    <n v="26"/>
    <n v="0.1"/>
    <n v="0"/>
    <n v="0"/>
    <n v="0"/>
    <n v="0"/>
    <n v="7"/>
  </r>
  <r>
    <x v="0"/>
    <x v="21"/>
    <x v="0"/>
    <n v="5"/>
    <n v="4"/>
    <n v="31"/>
    <n v="0.1"/>
    <n v="0"/>
    <n v="0"/>
    <n v="0"/>
    <n v="0"/>
    <n v="3"/>
  </r>
  <r>
    <x v="0"/>
    <x v="22"/>
    <x v="0"/>
    <n v="6"/>
    <n v="6"/>
    <n v="10"/>
    <n v="0.1"/>
    <n v="0"/>
    <n v="0"/>
    <n v="0"/>
    <n v="0"/>
    <n v="2"/>
  </r>
  <r>
    <x v="0"/>
    <x v="23"/>
    <x v="0"/>
    <n v="7"/>
    <n v="3"/>
    <n v="18"/>
    <n v="0.1"/>
    <n v="0"/>
    <n v="0"/>
    <n v="0"/>
    <n v="0"/>
    <n v="3"/>
  </r>
  <r>
    <x v="0"/>
    <x v="24"/>
    <x v="1"/>
    <n v="8"/>
    <n v="5"/>
    <n v="17"/>
    <n v="0.1"/>
    <n v="0"/>
    <n v="0"/>
    <n v="0"/>
    <n v="0"/>
    <n v="5"/>
  </r>
  <r>
    <x v="0"/>
    <x v="25"/>
    <x v="1"/>
    <n v="4"/>
    <n v="6"/>
    <n v="13"/>
    <n v="0.1"/>
    <n v="0"/>
    <n v="0"/>
    <n v="0"/>
    <n v="0"/>
    <n v="7"/>
  </r>
  <r>
    <x v="0"/>
    <x v="26"/>
    <x v="1"/>
    <n v="7"/>
    <n v="7"/>
    <n v="35"/>
    <n v="0.1"/>
    <n v="0"/>
    <n v="0"/>
    <n v="0"/>
    <n v="0"/>
    <n v="4"/>
  </r>
  <r>
    <x v="0"/>
    <x v="27"/>
    <x v="1"/>
    <n v="5"/>
    <n v="5"/>
    <n v="6"/>
    <n v="0.1"/>
    <n v="0"/>
    <n v="0"/>
    <n v="0"/>
    <n v="0"/>
    <n v="6"/>
  </r>
  <r>
    <x v="1"/>
    <x v="0"/>
    <x v="0"/>
    <n v="7"/>
    <n v="8"/>
    <n v="23"/>
    <n v="0.1"/>
    <n v="0"/>
    <n v="0"/>
    <n v="0"/>
    <n v="0"/>
    <n v="5"/>
  </r>
  <r>
    <x v="1"/>
    <x v="1"/>
    <x v="0"/>
    <n v="4"/>
    <n v="3"/>
    <n v="23"/>
    <n v="0.1"/>
    <n v="0"/>
    <n v="0"/>
    <n v="0"/>
    <n v="0"/>
    <n v="3"/>
  </r>
  <r>
    <x v="1"/>
    <x v="2"/>
    <x v="0"/>
    <n v="5"/>
    <n v="7"/>
    <n v="12"/>
    <n v="0.1"/>
    <n v="0"/>
    <n v="0"/>
    <n v="0"/>
    <n v="0"/>
    <n v="7"/>
  </r>
  <r>
    <x v="1"/>
    <x v="3"/>
    <x v="0"/>
    <n v="7"/>
    <n v="3"/>
    <n v="6"/>
    <n v="0.1"/>
    <n v="0"/>
    <n v="0"/>
    <n v="0"/>
    <n v="0"/>
    <n v="7"/>
  </r>
  <r>
    <x v="1"/>
    <x v="4"/>
    <x v="0"/>
    <n v="6"/>
    <n v="7"/>
    <n v="26"/>
    <n v="0.1"/>
    <n v="0"/>
    <n v="0"/>
    <n v="0"/>
    <n v="0"/>
    <n v="7"/>
  </r>
  <r>
    <x v="1"/>
    <x v="5"/>
    <x v="0"/>
    <n v="4"/>
    <n v="6"/>
    <n v="9"/>
    <n v="0.1"/>
    <n v="0"/>
    <n v="0"/>
    <n v="0"/>
    <n v="0"/>
    <n v="6"/>
  </r>
  <r>
    <x v="1"/>
    <x v="6"/>
    <x v="0"/>
    <n v="3"/>
    <n v="4"/>
    <n v="11"/>
    <n v="0.1"/>
    <n v="0"/>
    <n v="0"/>
    <n v="0"/>
    <n v="0"/>
    <n v="2"/>
  </r>
  <r>
    <x v="1"/>
    <x v="7"/>
    <x v="0"/>
    <n v="6"/>
    <n v="4"/>
    <n v="5"/>
    <n v="0.1"/>
    <n v="0"/>
    <n v="0"/>
    <n v="0"/>
    <n v="0"/>
    <n v="6"/>
  </r>
  <r>
    <x v="1"/>
    <x v="8"/>
    <x v="0"/>
    <n v="5"/>
    <n v="7"/>
    <n v="31"/>
    <n v="0.1"/>
    <n v="0"/>
    <n v="0"/>
    <n v="0"/>
    <n v="0"/>
    <n v="7"/>
  </r>
  <r>
    <x v="1"/>
    <x v="9"/>
    <x v="0"/>
    <n v="4"/>
    <n v="7"/>
    <n v="24"/>
    <n v="0.1"/>
    <n v="0"/>
    <n v="0"/>
    <n v="0"/>
    <n v="0"/>
    <n v="6"/>
  </r>
  <r>
    <x v="1"/>
    <x v="10"/>
    <x v="0"/>
    <n v="5"/>
    <n v="3"/>
    <n v="10"/>
    <n v="0.1"/>
    <n v="0"/>
    <n v="0"/>
    <n v="0"/>
    <n v="0"/>
    <n v="4"/>
  </r>
  <r>
    <x v="1"/>
    <x v="11"/>
    <x v="0"/>
    <n v="6"/>
    <n v="8"/>
    <n v="17"/>
    <n v="0.1"/>
    <n v="0"/>
    <n v="0"/>
    <n v="0"/>
    <n v="0"/>
    <n v="3"/>
  </r>
  <r>
    <x v="1"/>
    <x v="12"/>
    <x v="0"/>
    <n v="8"/>
    <n v="6"/>
    <n v="19"/>
    <n v="0.1"/>
    <n v="0"/>
    <n v="0"/>
    <n v="0"/>
    <n v="0"/>
    <n v="6"/>
  </r>
  <r>
    <x v="1"/>
    <x v="13"/>
    <x v="0"/>
    <n v="8"/>
    <n v="6"/>
    <n v="18"/>
    <n v="0.1"/>
    <n v="0"/>
    <n v="0"/>
    <n v="0"/>
    <n v="0"/>
    <n v="6"/>
  </r>
  <r>
    <x v="1"/>
    <x v="14"/>
    <x v="0"/>
    <n v="3"/>
    <n v="7"/>
    <n v="8"/>
    <n v="0.1"/>
    <n v="0"/>
    <n v="0"/>
    <n v="0"/>
    <n v="0"/>
    <n v="5"/>
  </r>
  <r>
    <x v="1"/>
    <x v="15"/>
    <x v="0"/>
    <n v="7"/>
    <n v="5"/>
    <n v="20"/>
    <n v="0.1"/>
    <n v="0"/>
    <n v="0"/>
    <n v="0"/>
    <n v="0"/>
    <n v="2"/>
  </r>
  <r>
    <x v="1"/>
    <x v="16"/>
    <x v="0"/>
    <n v="4"/>
    <n v="8"/>
    <n v="29"/>
    <n v="0.1"/>
    <n v="0"/>
    <n v="0"/>
    <n v="0"/>
    <n v="0"/>
    <n v="8"/>
  </r>
  <r>
    <x v="1"/>
    <x v="17"/>
    <x v="0"/>
    <n v="7"/>
    <n v="8"/>
    <n v="10"/>
    <n v="0.1"/>
    <n v="0"/>
    <n v="0"/>
    <n v="0"/>
    <n v="0"/>
    <n v="8"/>
  </r>
  <r>
    <x v="1"/>
    <x v="18"/>
    <x v="0"/>
    <n v="7"/>
    <n v="8"/>
    <n v="18"/>
    <n v="0.1"/>
    <n v="0"/>
    <n v="0"/>
    <n v="0"/>
    <n v="0"/>
    <n v="8"/>
  </r>
  <r>
    <x v="1"/>
    <x v="19"/>
    <x v="0"/>
    <n v="6"/>
    <n v="4"/>
    <n v="18"/>
    <n v="0.1"/>
    <n v="0"/>
    <n v="0"/>
    <n v="0"/>
    <n v="0"/>
    <n v="2"/>
  </r>
  <r>
    <x v="1"/>
    <x v="20"/>
    <x v="0"/>
    <n v="3"/>
    <n v="3"/>
    <n v="17"/>
    <n v="0.1"/>
    <n v="0"/>
    <n v="0"/>
    <n v="0"/>
    <n v="0"/>
    <n v="5"/>
  </r>
  <r>
    <x v="1"/>
    <x v="21"/>
    <x v="0"/>
    <n v="4"/>
    <n v="8"/>
    <n v="25"/>
    <n v="0.1"/>
    <n v="0"/>
    <n v="0"/>
    <n v="0"/>
    <n v="0"/>
    <n v="5"/>
  </r>
  <r>
    <x v="1"/>
    <x v="22"/>
    <x v="0"/>
    <n v="4"/>
    <n v="8"/>
    <n v="33"/>
    <n v="0.1"/>
    <n v="0"/>
    <n v="0"/>
    <n v="0"/>
    <n v="0"/>
    <n v="6"/>
  </r>
  <r>
    <x v="1"/>
    <x v="23"/>
    <x v="0"/>
    <n v="8"/>
    <n v="3"/>
    <n v="14"/>
    <n v="0.1"/>
    <n v="0"/>
    <n v="0"/>
    <n v="0"/>
    <n v="0"/>
    <n v="2"/>
  </r>
  <r>
    <x v="1"/>
    <x v="24"/>
    <x v="1"/>
    <n v="6"/>
    <n v="8"/>
    <n v="8"/>
    <n v="0.1"/>
    <n v="0"/>
    <n v="0"/>
    <n v="0"/>
    <n v="0"/>
    <n v="6"/>
  </r>
  <r>
    <x v="1"/>
    <x v="25"/>
    <x v="1"/>
    <n v="5"/>
    <n v="7"/>
    <n v="7"/>
    <n v="0.1"/>
    <n v="0"/>
    <n v="0"/>
    <n v="0"/>
    <n v="0"/>
    <n v="6"/>
  </r>
  <r>
    <x v="1"/>
    <x v="26"/>
    <x v="1"/>
    <n v="3"/>
    <n v="7"/>
    <n v="6"/>
    <n v="0.1"/>
    <n v="0"/>
    <n v="0"/>
    <n v="0"/>
    <n v="0"/>
    <n v="3"/>
  </r>
  <r>
    <x v="1"/>
    <x v="27"/>
    <x v="1"/>
    <n v="5"/>
    <n v="5"/>
    <n v="19"/>
    <n v="0.1"/>
    <n v="0"/>
    <n v="0"/>
    <n v="0"/>
    <n v="0"/>
    <n v="3"/>
  </r>
  <r>
    <x v="2"/>
    <x v="0"/>
    <x v="0"/>
    <n v="8"/>
    <n v="5"/>
    <n v="28"/>
    <n v="0.1"/>
    <n v="0"/>
    <n v="0"/>
    <n v="0"/>
    <n v="0"/>
    <n v="2"/>
  </r>
  <r>
    <x v="2"/>
    <x v="1"/>
    <x v="0"/>
    <n v="4"/>
    <n v="5"/>
    <n v="18"/>
    <n v="0.1"/>
    <n v="0"/>
    <n v="0"/>
    <n v="0"/>
    <n v="0"/>
    <n v="2"/>
  </r>
  <r>
    <x v="2"/>
    <x v="2"/>
    <x v="0"/>
    <n v="6"/>
    <n v="7"/>
    <n v="17"/>
    <n v="0.1"/>
    <n v="0"/>
    <n v="0"/>
    <n v="0"/>
    <n v="0"/>
    <n v="8"/>
  </r>
  <r>
    <x v="2"/>
    <x v="3"/>
    <x v="0"/>
    <n v="7"/>
    <n v="7"/>
    <n v="30"/>
    <n v="0.1"/>
    <n v="0"/>
    <n v="0"/>
    <n v="0"/>
    <n v="0"/>
    <n v="2"/>
  </r>
  <r>
    <x v="2"/>
    <x v="4"/>
    <x v="0"/>
    <n v="7"/>
    <n v="7"/>
    <n v="11"/>
    <n v="0.1"/>
    <n v="0"/>
    <n v="0"/>
    <n v="0"/>
    <n v="0"/>
    <n v="4"/>
  </r>
  <r>
    <x v="2"/>
    <x v="5"/>
    <x v="0"/>
    <n v="8"/>
    <n v="3"/>
    <n v="16"/>
    <n v="0.1"/>
    <n v="0"/>
    <n v="0"/>
    <n v="0"/>
    <n v="0"/>
    <n v="3"/>
  </r>
  <r>
    <x v="2"/>
    <x v="6"/>
    <x v="0"/>
    <n v="6"/>
    <n v="6"/>
    <n v="14"/>
    <n v="0.1"/>
    <n v="0"/>
    <n v="0"/>
    <n v="0"/>
    <n v="0"/>
    <n v="8"/>
  </r>
  <r>
    <x v="2"/>
    <x v="7"/>
    <x v="0"/>
    <n v="7"/>
    <n v="6"/>
    <n v="35"/>
    <n v="0.1"/>
    <n v="0"/>
    <n v="0"/>
    <n v="0"/>
    <n v="0"/>
    <n v="6"/>
  </r>
  <r>
    <x v="2"/>
    <x v="8"/>
    <x v="0"/>
    <n v="4"/>
    <n v="4"/>
    <n v="13"/>
    <n v="0.1"/>
    <n v="0"/>
    <n v="0"/>
    <n v="0"/>
    <n v="0"/>
    <n v="4"/>
  </r>
  <r>
    <x v="2"/>
    <x v="9"/>
    <x v="0"/>
    <n v="3"/>
    <n v="3"/>
    <n v="23"/>
    <n v="0.1"/>
    <n v="0"/>
    <n v="0"/>
    <n v="0"/>
    <n v="0"/>
    <n v="8"/>
  </r>
  <r>
    <x v="2"/>
    <x v="10"/>
    <x v="0"/>
    <n v="8"/>
    <n v="3"/>
    <n v="27"/>
    <n v="0.1"/>
    <n v="0"/>
    <n v="0"/>
    <n v="0"/>
    <n v="0"/>
    <n v="4"/>
  </r>
  <r>
    <x v="2"/>
    <x v="11"/>
    <x v="0"/>
    <n v="4"/>
    <n v="8"/>
    <n v="16"/>
    <n v="0.1"/>
    <n v="0"/>
    <n v="0"/>
    <n v="0"/>
    <n v="0"/>
    <n v="2"/>
  </r>
  <r>
    <x v="2"/>
    <x v="12"/>
    <x v="0"/>
    <n v="3"/>
    <n v="7"/>
    <n v="26"/>
    <n v="0.1"/>
    <n v="0"/>
    <n v="0"/>
    <n v="0"/>
    <n v="0"/>
    <n v="8"/>
  </r>
  <r>
    <x v="2"/>
    <x v="13"/>
    <x v="0"/>
    <n v="7"/>
    <n v="3"/>
    <n v="31"/>
    <n v="0.1"/>
    <n v="0"/>
    <n v="0"/>
    <n v="0"/>
    <n v="0"/>
    <n v="4"/>
  </r>
  <r>
    <x v="2"/>
    <x v="14"/>
    <x v="0"/>
    <n v="6"/>
    <n v="4"/>
    <n v="9"/>
    <n v="0.1"/>
    <n v="0"/>
    <n v="0"/>
    <n v="0"/>
    <n v="0"/>
    <n v="8"/>
  </r>
  <r>
    <x v="2"/>
    <x v="15"/>
    <x v="0"/>
    <n v="7"/>
    <n v="5"/>
    <n v="14"/>
    <n v="0.1"/>
    <n v="0"/>
    <n v="0"/>
    <n v="0"/>
    <n v="0"/>
    <n v="7"/>
  </r>
  <r>
    <x v="2"/>
    <x v="16"/>
    <x v="0"/>
    <n v="4"/>
    <n v="6"/>
    <n v="11"/>
    <n v="0.1"/>
    <n v="0"/>
    <n v="0"/>
    <n v="0"/>
    <n v="0"/>
    <n v="3"/>
  </r>
  <r>
    <x v="2"/>
    <x v="17"/>
    <x v="0"/>
    <n v="4"/>
    <n v="4"/>
    <n v="24"/>
    <n v="0.1"/>
    <n v="0"/>
    <n v="0"/>
    <n v="0"/>
    <n v="0"/>
    <n v="5"/>
  </r>
  <r>
    <x v="2"/>
    <x v="18"/>
    <x v="0"/>
    <n v="5"/>
    <n v="6"/>
    <n v="30"/>
    <n v="0.1"/>
    <n v="0"/>
    <n v="0"/>
    <n v="0"/>
    <n v="0"/>
    <n v="5"/>
  </r>
  <r>
    <x v="2"/>
    <x v="19"/>
    <x v="0"/>
    <n v="7"/>
    <n v="5"/>
    <n v="11"/>
    <n v="0.1"/>
    <n v="0"/>
    <n v="0"/>
    <n v="0"/>
    <n v="0"/>
    <n v="4"/>
  </r>
  <r>
    <x v="2"/>
    <x v="20"/>
    <x v="0"/>
    <n v="8"/>
    <n v="4"/>
    <n v="24"/>
    <n v="0.1"/>
    <n v="0"/>
    <n v="0"/>
    <n v="0"/>
    <n v="0"/>
    <n v="2"/>
  </r>
  <r>
    <x v="2"/>
    <x v="21"/>
    <x v="0"/>
    <n v="3"/>
    <n v="7"/>
    <n v="32"/>
    <n v="0.1"/>
    <n v="0"/>
    <n v="0"/>
    <n v="0"/>
    <n v="0"/>
    <n v="6"/>
  </r>
  <r>
    <x v="2"/>
    <x v="22"/>
    <x v="0"/>
    <n v="3"/>
    <n v="7"/>
    <n v="23"/>
    <n v="0.1"/>
    <n v="0"/>
    <n v="0"/>
    <n v="0"/>
    <n v="0"/>
    <n v="6"/>
  </r>
  <r>
    <x v="2"/>
    <x v="23"/>
    <x v="0"/>
    <n v="4"/>
    <n v="8"/>
    <n v="5"/>
    <n v="0.1"/>
    <n v="0"/>
    <n v="0"/>
    <n v="0"/>
    <n v="0"/>
    <n v="6"/>
  </r>
  <r>
    <x v="2"/>
    <x v="24"/>
    <x v="1"/>
    <n v="7"/>
    <n v="5"/>
    <n v="16"/>
    <n v="0.1"/>
    <n v="0"/>
    <n v="0"/>
    <n v="0"/>
    <n v="0"/>
    <n v="8"/>
  </r>
  <r>
    <x v="2"/>
    <x v="25"/>
    <x v="1"/>
    <n v="4"/>
    <n v="3"/>
    <n v="27"/>
    <n v="0.1"/>
    <n v="0"/>
    <n v="0"/>
    <n v="0"/>
    <n v="0"/>
    <n v="5"/>
  </r>
  <r>
    <x v="2"/>
    <x v="26"/>
    <x v="1"/>
    <n v="4"/>
    <n v="5"/>
    <n v="20"/>
    <n v="0.1"/>
    <n v="0"/>
    <n v="0"/>
    <n v="0"/>
    <n v="0"/>
    <n v="8"/>
  </r>
  <r>
    <x v="2"/>
    <x v="27"/>
    <x v="1"/>
    <n v="5"/>
    <n v="6"/>
    <n v="11"/>
    <n v="0.1"/>
    <n v="0"/>
    <n v="0"/>
    <n v="0"/>
    <n v="0"/>
    <n v="4"/>
  </r>
  <r>
    <x v="3"/>
    <x v="0"/>
    <x v="0"/>
    <n v="6"/>
    <n v="5"/>
    <n v="22"/>
    <n v="0.1"/>
    <n v="0"/>
    <n v="0"/>
    <n v="0"/>
    <n v="0"/>
    <n v="8"/>
  </r>
  <r>
    <x v="3"/>
    <x v="1"/>
    <x v="0"/>
    <n v="4"/>
    <n v="5"/>
    <n v="9"/>
    <n v="0.1"/>
    <n v="0"/>
    <n v="0"/>
    <n v="0"/>
    <n v="0"/>
    <n v="8"/>
  </r>
  <r>
    <x v="3"/>
    <x v="2"/>
    <x v="0"/>
    <n v="5"/>
    <n v="4"/>
    <n v="11"/>
    <n v="0.1"/>
    <n v="0"/>
    <n v="0"/>
    <n v="0"/>
    <n v="0"/>
    <n v="5"/>
  </r>
  <r>
    <x v="3"/>
    <x v="3"/>
    <x v="0"/>
    <n v="5"/>
    <n v="7"/>
    <n v="5"/>
    <n v="0.1"/>
    <n v="0"/>
    <n v="0"/>
    <n v="0"/>
    <n v="0"/>
    <n v="8"/>
  </r>
  <r>
    <x v="3"/>
    <x v="4"/>
    <x v="0"/>
    <n v="7"/>
    <n v="5"/>
    <n v="8"/>
    <n v="0.1"/>
    <n v="0"/>
    <n v="0"/>
    <n v="0"/>
    <n v="0"/>
    <n v="4"/>
  </r>
  <r>
    <x v="3"/>
    <x v="5"/>
    <x v="0"/>
    <n v="6"/>
    <n v="5"/>
    <n v="17"/>
    <n v="0.1"/>
    <n v="0"/>
    <n v="0"/>
    <n v="0"/>
    <n v="0"/>
    <n v="4"/>
  </r>
  <r>
    <x v="3"/>
    <x v="6"/>
    <x v="0"/>
    <n v="4"/>
    <n v="4"/>
    <n v="32"/>
    <n v="0.1"/>
    <n v="0"/>
    <n v="0"/>
    <n v="0"/>
    <n v="0"/>
    <n v="5"/>
  </r>
  <r>
    <x v="3"/>
    <x v="7"/>
    <x v="0"/>
    <n v="8"/>
    <n v="7"/>
    <n v="34"/>
    <n v="0.1"/>
    <n v="0"/>
    <n v="0"/>
    <n v="0"/>
    <n v="0"/>
    <n v="4"/>
  </r>
  <r>
    <x v="3"/>
    <x v="8"/>
    <x v="0"/>
    <n v="8"/>
    <n v="7"/>
    <n v="13"/>
    <n v="0.1"/>
    <n v="0"/>
    <n v="0"/>
    <n v="0"/>
    <n v="0"/>
    <n v="4"/>
  </r>
  <r>
    <x v="3"/>
    <x v="9"/>
    <x v="0"/>
    <n v="6"/>
    <n v="7"/>
    <n v="29"/>
    <n v="0.1"/>
    <n v="0"/>
    <n v="0"/>
    <n v="0"/>
    <n v="0"/>
    <n v="6"/>
  </r>
  <r>
    <x v="3"/>
    <x v="10"/>
    <x v="0"/>
    <n v="4"/>
    <n v="5"/>
    <n v="21"/>
    <n v="0.1"/>
    <n v="0"/>
    <n v="0"/>
    <n v="0"/>
    <n v="0"/>
    <n v="4"/>
  </r>
  <r>
    <x v="3"/>
    <x v="11"/>
    <x v="0"/>
    <n v="3"/>
    <n v="8"/>
    <n v="32"/>
    <n v="0.1"/>
    <n v="0"/>
    <n v="0"/>
    <n v="0"/>
    <n v="0"/>
    <n v="7"/>
  </r>
  <r>
    <x v="3"/>
    <x v="12"/>
    <x v="0"/>
    <n v="8"/>
    <n v="5"/>
    <n v="6"/>
    <n v="0.1"/>
    <n v="0"/>
    <n v="0"/>
    <n v="0"/>
    <n v="0"/>
    <n v="2"/>
  </r>
  <r>
    <x v="3"/>
    <x v="13"/>
    <x v="0"/>
    <n v="4"/>
    <n v="6"/>
    <n v="9"/>
    <n v="0.1"/>
    <n v="0"/>
    <n v="0"/>
    <n v="0"/>
    <n v="0"/>
    <n v="2"/>
  </r>
  <r>
    <x v="3"/>
    <x v="14"/>
    <x v="0"/>
    <n v="3"/>
    <n v="3"/>
    <n v="15"/>
    <n v="0.1"/>
    <n v="0"/>
    <n v="0"/>
    <n v="0"/>
    <n v="0"/>
    <n v="7"/>
  </r>
  <r>
    <x v="3"/>
    <x v="15"/>
    <x v="0"/>
    <n v="7"/>
    <n v="4"/>
    <n v="9"/>
    <n v="0.1"/>
    <n v="0"/>
    <n v="0"/>
    <n v="0"/>
    <n v="0"/>
    <n v="3"/>
  </r>
  <r>
    <x v="3"/>
    <x v="16"/>
    <x v="0"/>
    <n v="3"/>
    <n v="8"/>
    <n v="30"/>
    <n v="0.1"/>
    <n v="0"/>
    <n v="0"/>
    <n v="0"/>
    <n v="0"/>
    <n v="6"/>
  </r>
  <r>
    <x v="3"/>
    <x v="17"/>
    <x v="0"/>
    <n v="3"/>
    <n v="8"/>
    <n v="34"/>
    <n v="0.1"/>
    <n v="0"/>
    <n v="0"/>
    <n v="0"/>
    <n v="0"/>
    <n v="7"/>
  </r>
  <r>
    <x v="3"/>
    <x v="18"/>
    <x v="0"/>
    <n v="7"/>
    <n v="8"/>
    <n v="21"/>
    <n v="0.1"/>
    <n v="0"/>
    <n v="0"/>
    <n v="0"/>
    <n v="0"/>
    <n v="6"/>
  </r>
  <r>
    <x v="3"/>
    <x v="19"/>
    <x v="0"/>
    <n v="6"/>
    <n v="8"/>
    <n v="18"/>
    <n v="0.1"/>
    <n v="0"/>
    <n v="0"/>
    <n v="0"/>
    <n v="0"/>
    <n v="4"/>
  </r>
  <r>
    <x v="3"/>
    <x v="20"/>
    <x v="0"/>
    <n v="4"/>
    <n v="8"/>
    <n v="15"/>
    <n v="0.1"/>
    <n v="0"/>
    <n v="0"/>
    <n v="0"/>
    <n v="0"/>
    <n v="6"/>
  </r>
  <r>
    <x v="3"/>
    <x v="21"/>
    <x v="0"/>
    <n v="8"/>
    <n v="3"/>
    <n v="11"/>
    <n v="0.1"/>
    <n v="0"/>
    <n v="0"/>
    <n v="0"/>
    <n v="0"/>
    <n v="3"/>
  </r>
  <r>
    <x v="3"/>
    <x v="22"/>
    <x v="0"/>
    <n v="7"/>
    <n v="8"/>
    <n v="11"/>
    <n v="0.1"/>
    <n v="0"/>
    <n v="0"/>
    <n v="0"/>
    <n v="0"/>
    <n v="2"/>
  </r>
  <r>
    <x v="3"/>
    <x v="23"/>
    <x v="0"/>
    <n v="3"/>
    <n v="7"/>
    <n v="25"/>
    <n v="0.1"/>
    <n v="0"/>
    <n v="0"/>
    <n v="0"/>
    <n v="0"/>
    <n v="8"/>
  </r>
  <r>
    <x v="3"/>
    <x v="24"/>
    <x v="1"/>
    <n v="7"/>
    <n v="7"/>
    <n v="18"/>
    <n v="0.1"/>
    <n v="0"/>
    <n v="0"/>
    <n v="0"/>
    <n v="0"/>
    <n v="4"/>
  </r>
  <r>
    <x v="3"/>
    <x v="25"/>
    <x v="1"/>
    <n v="7"/>
    <n v="5"/>
    <n v="12"/>
    <n v="0.1"/>
    <n v="0"/>
    <n v="0"/>
    <n v="0"/>
    <n v="0"/>
    <n v="5"/>
  </r>
  <r>
    <x v="3"/>
    <x v="26"/>
    <x v="1"/>
    <n v="7"/>
    <n v="4"/>
    <n v="18"/>
    <n v="0.1"/>
    <n v="0"/>
    <n v="0"/>
    <n v="0"/>
    <n v="0"/>
    <n v="6"/>
  </r>
  <r>
    <x v="3"/>
    <x v="27"/>
    <x v="1"/>
    <n v="7"/>
    <n v="5"/>
    <n v="20"/>
    <n v="0.1"/>
    <n v="0"/>
    <n v="0"/>
    <n v="0"/>
    <n v="0"/>
    <n v="6"/>
  </r>
  <r>
    <x v="4"/>
    <x v="0"/>
    <x v="0"/>
    <n v="6"/>
    <n v="3"/>
    <n v="7"/>
    <n v="0.1"/>
    <n v="0"/>
    <n v="0"/>
    <n v="0"/>
    <n v="0"/>
    <n v="4"/>
  </r>
  <r>
    <x v="4"/>
    <x v="1"/>
    <x v="0"/>
    <n v="4"/>
    <n v="8"/>
    <n v="25"/>
    <n v="0.1"/>
    <n v="0"/>
    <n v="0"/>
    <n v="0"/>
    <n v="0"/>
    <n v="4"/>
  </r>
  <r>
    <x v="4"/>
    <x v="2"/>
    <x v="0"/>
    <n v="8"/>
    <n v="7"/>
    <n v="24"/>
    <n v="0.1"/>
    <n v="0"/>
    <n v="0"/>
    <n v="0"/>
    <n v="0"/>
    <n v="4"/>
  </r>
  <r>
    <x v="4"/>
    <x v="3"/>
    <x v="0"/>
    <n v="5"/>
    <n v="3"/>
    <n v="5"/>
    <n v="0.1"/>
    <n v="0"/>
    <n v="0"/>
    <n v="0"/>
    <n v="0"/>
    <n v="2"/>
  </r>
  <r>
    <x v="4"/>
    <x v="4"/>
    <x v="0"/>
    <n v="4"/>
    <n v="5"/>
    <n v="20"/>
    <n v="0.1"/>
    <n v="0"/>
    <n v="0"/>
    <n v="0"/>
    <n v="0"/>
    <n v="8"/>
  </r>
  <r>
    <x v="4"/>
    <x v="5"/>
    <x v="0"/>
    <n v="8"/>
    <n v="6"/>
    <n v="25"/>
    <n v="0.1"/>
    <n v="0"/>
    <n v="0"/>
    <n v="0"/>
    <n v="0"/>
    <n v="5"/>
  </r>
  <r>
    <x v="4"/>
    <x v="6"/>
    <x v="0"/>
    <n v="3"/>
    <n v="6"/>
    <n v="18"/>
    <n v="0.1"/>
    <n v="0"/>
    <n v="0"/>
    <n v="0"/>
    <n v="0"/>
    <n v="5"/>
  </r>
  <r>
    <x v="4"/>
    <x v="7"/>
    <x v="0"/>
    <n v="8"/>
    <n v="4"/>
    <n v="29"/>
    <n v="0.1"/>
    <n v="0"/>
    <n v="0"/>
    <n v="0"/>
    <n v="0"/>
    <n v="2"/>
  </r>
  <r>
    <x v="4"/>
    <x v="8"/>
    <x v="0"/>
    <n v="6"/>
    <n v="4"/>
    <n v="28"/>
    <n v="0.1"/>
    <n v="0"/>
    <n v="0"/>
    <n v="0"/>
    <n v="0"/>
    <n v="7"/>
  </r>
  <r>
    <x v="4"/>
    <x v="9"/>
    <x v="0"/>
    <n v="4"/>
    <n v="4"/>
    <n v="12"/>
    <n v="0.1"/>
    <n v="0"/>
    <n v="0"/>
    <n v="0"/>
    <n v="0"/>
    <n v="7"/>
  </r>
  <r>
    <x v="4"/>
    <x v="10"/>
    <x v="0"/>
    <n v="7"/>
    <n v="8"/>
    <n v="30"/>
    <n v="0.1"/>
    <n v="0"/>
    <n v="0"/>
    <n v="0"/>
    <n v="0"/>
    <n v="7"/>
  </r>
  <r>
    <x v="4"/>
    <x v="11"/>
    <x v="0"/>
    <n v="3"/>
    <n v="4"/>
    <n v="15"/>
    <n v="0.1"/>
    <n v="0"/>
    <n v="0"/>
    <n v="0"/>
    <n v="0"/>
    <n v="5"/>
  </r>
  <r>
    <x v="4"/>
    <x v="12"/>
    <x v="0"/>
    <n v="5"/>
    <n v="8"/>
    <n v="11"/>
    <n v="0.1"/>
    <n v="0"/>
    <n v="0"/>
    <n v="0"/>
    <n v="0"/>
    <n v="8"/>
  </r>
  <r>
    <x v="4"/>
    <x v="13"/>
    <x v="0"/>
    <n v="5"/>
    <n v="4"/>
    <n v="35"/>
    <n v="0.1"/>
    <n v="0"/>
    <n v="0"/>
    <n v="0"/>
    <n v="0"/>
    <n v="6"/>
  </r>
  <r>
    <x v="4"/>
    <x v="14"/>
    <x v="0"/>
    <n v="6"/>
    <n v="5"/>
    <n v="12"/>
    <n v="0.1"/>
    <n v="0"/>
    <n v="0"/>
    <n v="0"/>
    <n v="0"/>
    <n v="2"/>
  </r>
  <r>
    <x v="4"/>
    <x v="15"/>
    <x v="0"/>
    <n v="4"/>
    <n v="6"/>
    <n v="15"/>
    <n v="0.1"/>
    <n v="0"/>
    <n v="0"/>
    <n v="0"/>
    <n v="0"/>
    <n v="8"/>
  </r>
  <r>
    <x v="4"/>
    <x v="16"/>
    <x v="0"/>
    <n v="8"/>
    <n v="7"/>
    <n v="24"/>
    <n v="0.1"/>
    <n v="0"/>
    <n v="0"/>
    <n v="0"/>
    <n v="0"/>
    <n v="5"/>
  </r>
  <r>
    <x v="4"/>
    <x v="17"/>
    <x v="0"/>
    <n v="5"/>
    <n v="4"/>
    <n v="17"/>
    <n v="0.1"/>
    <n v="0"/>
    <n v="0"/>
    <n v="0"/>
    <n v="0"/>
    <n v="4"/>
  </r>
  <r>
    <x v="4"/>
    <x v="18"/>
    <x v="0"/>
    <n v="5"/>
    <n v="7"/>
    <n v="14"/>
    <n v="0.1"/>
    <n v="0"/>
    <n v="0"/>
    <n v="0"/>
    <n v="0"/>
    <n v="7"/>
  </r>
  <r>
    <x v="4"/>
    <x v="19"/>
    <x v="0"/>
    <n v="5"/>
    <n v="8"/>
    <n v="18"/>
    <n v="0.1"/>
    <n v="0"/>
    <n v="0"/>
    <n v="0"/>
    <n v="0"/>
    <n v="5"/>
  </r>
  <r>
    <x v="4"/>
    <x v="20"/>
    <x v="0"/>
    <n v="6"/>
    <n v="3"/>
    <n v="31"/>
    <n v="0.1"/>
    <n v="0"/>
    <n v="0"/>
    <n v="0"/>
    <n v="0"/>
    <n v="2"/>
  </r>
  <r>
    <x v="4"/>
    <x v="21"/>
    <x v="0"/>
    <n v="3"/>
    <n v="8"/>
    <n v="30"/>
    <n v="0.1"/>
    <n v="0"/>
    <n v="0"/>
    <n v="0"/>
    <n v="0"/>
    <n v="8"/>
  </r>
  <r>
    <x v="4"/>
    <x v="22"/>
    <x v="0"/>
    <n v="4"/>
    <n v="5"/>
    <n v="32"/>
    <n v="0.1"/>
    <n v="0"/>
    <n v="0"/>
    <n v="0"/>
    <n v="0"/>
    <n v="4"/>
  </r>
  <r>
    <x v="4"/>
    <x v="23"/>
    <x v="0"/>
    <n v="8"/>
    <n v="5"/>
    <n v="15"/>
    <n v="0.1"/>
    <n v="0"/>
    <n v="0"/>
    <n v="0"/>
    <n v="0"/>
    <n v="3"/>
  </r>
  <r>
    <x v="4"/>
    <x v="24"/>
    <x v="1"/>
    <n v="3"/>
    <n v="5"/>
    <n v="26"/>
    <n v="0.1"/>
    <n v="0"/>
    <n v="0"/>
    <n v="0"/>
    <n v="0"/>
    <n v="7"/>
  </r>
  <r>
    <x v="4"/>
    <x v="25"/>
    <x v="1"/>
    <n v="4"/>
    <n v="7"/>
    <n v="11"/>
    <n v="0.1"/>
    <n v="0"/>
    <n v="0"/>
    <n v="0"/>
    <n v="0"/>
    <n v="6"/>
  </r>
  <r>
    <x v="4"/>
    <x v="26"/>
    <x v="1"/>
    <n v="6"/>
    <n v="5"/>
    <n v="20"/>
    <n v="0.1"/>
    <n v="0"/>
    <n v="0"/>
    <n v="0"/>
    <n v="0"/>
    <n v="7"/>
  </r>
  <r>
    <x v="4"/>
    <x v="27"/>
    <x v="1"/>
    <n v="3"/>
    <n v="7"/>
    <n v="27"/>
    <n v="0.1"/>
    <n v="0"/>
    <n v="0"/>
    <n v="0"/>
    <n v="0"/>
    <n v="6"/>
  </r>
  <r>
    <x v="5"/>
    <x v="0"/>
    <x v="0"/>
    <n v="8"/>
    <n v="8"/>
    <n v="20"/>
    <n v="0.1"/>
    <n v="0"/>
    <n v="0"/>
    <n v="0"/>
    <n v="0"/>
    <n v="6"/>
  </r>
  <r>
    <x v="5"/>
    <x v="1"/>
    <x v="0"/>
    <n v="3"/>
    <n v="6"/>
    <n v="14"/>
    <n v="0.1"/>
    <n v="0"/>
    <n v="0"/>
    <n v="0"/>
    <n v="0"/>
    <n v="6"/>
  </r>
  <r>
    <x v="5"/>
    <x v="2"/>
    <x v="0"/>
    <n v="3"/>
    <n v="5"/>
    <n v="25"/>
    <n v="0.1"/>
    <n v="0"/>
    <n v="0"/>
    <n v="0"/>
    <n v="0"/>
    <n v="7"/>
  </r>
  <r>
    <x v="5"/>
    <x v="3"/>
    <x v="0"/>
    <n v="7"/>
    <n v="7"/>
    <n v="17"/>
    <n v="0.1"/>
    <n v="0"/>
    <n v="0"/>
    <n v="0"/>
    <n v="0"/>
    <n v="2"/>
  </r>
  <r>
    <x v="5"/>
    <x v="4"/>
    <x v="0"/>
    <n v="5"/>
    <n v="3"/>
    <n v="33"/>
    <n v="0.1"/>
    <n v="0"/>
    <n v="0"/>
    <n v="0"/>
    <n v="0"/>
    <n v="6"/>
  </r>
  <r>
    <x v="5"/>
    <x v="5"/>
    <x v="0"/>
    <n v="4"/>
    <n v="6"/>
    <n v="23"/>
    <n v="0.1"/>
    <n v="0"/>
    <n v="0"/>
    <n v="0"/>
    <n v="0"/>
    <n v="4"/>
  </r>
  <r>
    <x v="5"/>
    <x v="6"/>
    <x v="0"/>
    <n v="6"/>
    <n v="8"/>
    <n v="13"/>
    <n v="0.1"/>
    <n v="0"/>
    <n v="0"/>
    <n v="0"/>
    <n v="0"/>
    <n v="6"/>
  </r>
  <r>
    <x v="5"/>
    <x v="7"/>
    <x v="0"/>
    <n v="6"/>
    <n v="6"/>
    <n v="21"/>
    <n v="0.1"/>
    <n v="0"/>
    <n v="0"/>
    <n v="0"/>
    <n v="0"/>
    <n v="3"/>
  </r>
  <r>
    <x v="5"/>
    <x v="8"/>
    <x v="0"/>
    <n v="7"/>
    <n v="5"/>
    <n v="7"/>
    <n v="0.1"/>
    <n v="0"/>
    <n v="0"/>
    <n v="0"/>
    <n v="0"/>
    <n v="6"/>
  </r>
  <r>
    <x v="5"/>
    <x v="9"/>
    <x v="0"/>
    <n v="7"/>
    <n v="6"/>
    <n v="35"/>
    <n v="0.1"/>
    <n v="0"/>
    <n v="0"/>
    <n v="0"/>
    <n v="0"/>
    <n v="3"/>
  </r>
  <r>
    <x v="5"/>
    <x v="10"/>
    <x v="0"/>
    <n v="4"/>
    <n v="5"/>
    <n v="30"/>
    <n v="0.1"/>
    <n v="0"/>
    <n v="0"/>
    <n v="0"/>
    <n v="0"/>
    <n v="3"/>
  </r>
  <r>
    <x v="5"/>
    <x v="11"/>
    <x v="0"/>
    <n v="7"/>
    <n v="5"/>
    <n v="35"/>
    <n v="0.1"/>
    <n v="0"/>
    <n v="0"/>
    <n v="0"/>
    <n v="0"/>
    <n v="3"/>
  </r>
  <r>
    <x v="5"/>
    <x v="12"/>
    <x v="0"/>
    <n v="3"/>
    <n v="8"/>
    <n v="6"/>
    <n v="0.1"/>
    <n v="0"/>
    <n v="0"/>
    <n v="0"/>
    <n v="0"/>
    <n v="8"/>
  </r>
  <r>
    <x v="5"/>
    <x v="13"/>
    <x v="0"/>
    <n v="4"/>
    <n v="7"/>
    <n v="9"/>
    <n v="0.1"/>
    <n v="0"/>
    <n v="0"/>
    <n v="0"/>
    <n v="0"/>
    <n v="6"/>
  </r>
  <r>
    <x v="5"/>
    <x v="14"/>
    <x v="0"/>
    <n v="3"/>
    <n v="4"/>
    <n v="21"/>
    <n v="0.1"/>
    <n v="0"/>
    <n v="0"/>
    <n v="0"/>
    <n v="0"/>
    <n v="5"/>
  </r>
  <r>
    <x v="5"/>
    <x v="15"/>
    <x v="0"/>
    <n v="8"/>
    <n v="8"/>
    <n v="5"/>
    <n v="0.1"/>
    <n v="0"/>
    <n v="0"/>
    <n v="0"/>
    <n v="0"/>
    <n v="5"/>
  </r>
  <r>
    <x v="5"/>
    <x v="16"/>
    <x v="0"/>
    <n v="4"/>
    <n v="5"/>
    <n v="31"/>
    <n v="0.1"/>
    <n v="0"/>
    <n v="0"/>
    <n v="0"/>
    <n v="0"/>
    <n v="5"/>
  </r>
  <r>
    <x v="5"/>
    <x v="17"/>
    <x v="0"/>
    <n v="7"/>
    <n v="6"/>
    <n v="27"/>
    <n v="0.1"/>
    <n v="0"/>
    <n v="0"/>
    <n v="0"/>
    <n v="0"/>
    <n v="7"/>
  </r>
  <r>
    <x v="5"/>
    <x v="18"/>
    <x v="0"/>
    <n v="4"/>
    <n v="5"/>
    <n v="24"/>
    <n v="0.1"/>
    <n v="0"/>
    <n v="0"/>
    <n v="0"/>
    <n v="0"/>
    <n v="2"/>
  </r>
  <r>
    <x v="5"/>
    <x v="19"/>
    <x v="0"/>
    <n v="6"/>
    <n v="3"/>
    <n v="5"/>
    <n v="0.1"/>
    <n v="0"/>
    <n v="0"/>
    <n v="0"/>
    <n v="0"/>
    <n v="8"/>
  </r>
  <r>
    <x v="5"/>
    <x v="20"/>
    <x v="0"/>
    <n v="6"/>
    <n v="6"/>
    <n v="20"/>
    <n v="0.1"/>
    <n v="0"/>
    <n v="0"/>
    <n v="0"/>
    <n v="0"/>
    <n v="6"/>
  </r>
  <r>
    <x v="5"/>
    <x v="21"/>
    <x v="0"/>
    <n v="7"/>
    <n v="4"/>
    <n v="26"/>
    <n v="0.1"/>
    <n v="0"/>
    <n v="0"/>
    <n v="0"/>
    <n v="0"/>
    <n v="7"/>
  </r>
  <r>
    <x v="5"/>
    <x v="22"/>
    <x v="0"/>
    <n v="4"/>
    <n v="7"/>
    <n v="14"/>
    <n v="0.1"/>
    <n v="0"/>
    <n v="0"/>
    <n v="0"/>
    <n v="0"/>
    <n v="6"/>
  </r>
  <r>
    <x v="5"/>
    <x v="23"/>
    <x v="0"/>
    <n v="8"/>
    <n v="5"/>
    <n v="31"/>
    <n v="0.1"/>
    <n v="0"/>
    <n v="0"/>
    <n v="0"/>
    <n v="0"/>
    <n v="4"/>
  </r>
  <r>
    <x v="5"/>
    <x v="24"/>
    <x v="1"/>
    <n v="3"/>
    <n v="8"/>
    <n v="13"/>
    <n v="0.1"/>
    <n v="0"/>
    <n v="0"/>
    <n v="0"/>
    <n v="0"/>
    <n v="8"/>
  </r>
  <r>
    <x v="5"/>
    <x v="25"/>
    <x v="1"/>
    <n v="5"/>
    <n v="4"/>
    <n v="14"/>
    <n v="0.1"/>
    <n v="0"/>
    <n v="0"/>
    <n v="0"/>
    <n v="0"/>
    <n v="3"/>
  </r>
  <r>
    <x v="5"/>
    <x v="26"/>
    <x v="1"/>
    <n v="5"/>
    <n v="8"/>
    <n v="30"/>
    <n v="0.1"/>
    <n v="0"/>
    <n v="0"/>
    <n v="0"/>
    <n v="0"/>
    <n v="6"/>
  </r>
  <r>
    <x v="5"/>
    <x v="27"/>
    <x v="1"/>
    <n v="8"/>
    <n v="8"/>
    <n v="15"/>
    <n v="0.1"/>
    <n v="0"/>
    <n v="0"/>
    <n v="0"/>
    <n v="0"/>
    <n v="3"/>
  </r>
  <r>
    <x v="6"/>
    <x v="0"/>
    <x v="0"/>
    <n v="4"/>
    <n v="5"/>
    <n v="33"/>
    <n v="0.1"/>
    <n v="0"/>
    <n v="0"/>
    <n v="0"/>
    <n v="0"/>
    <n v="2"/>
  </r>
  <r>
    <x v="6"/>
    <x v="1"/>
    <x v="0"/>
    <n v="7"/>
    <n v="7"/>
    <n v="26"/>
    <n v="0.1"/>
    <n v="0"/>
    <n v="0"/>
    <n v="0"/>
    <n v="0"/>
    <n v="5"/>
  </r>
  <r>
    <x v="6"/>
    <x v="2"/>
    <x v="0"/>
    <n v="8"/>
    <n v="6"/>
    <n v="5"/>
    <n v="0.1"/>
    <n v="0"/>
    <n v="0"/>
    <n v="0"/>
    <n v="0"/>
    <n v="6"/>
  </r>
  <r>
    <x v="6"/>
    <x v="3"/>
    <x v="0"/>
    <n v="8"/>
    <n v="4"/>
    <n v="11"/>
    <n v="0.1"/>
    <n v="0"/>
    <n v="0"/>
    <n v="0"/>
    <n v="0"/>
    <n v="5"/>
  </r>
  <r>
    <x v="6"/>
    <x v="4"/>
    <x v="0"/>
    <n v="6"/>
    <n v="3"/>
    <n v="17"/>
    <n v="0.1"/>
    <n v="0"/>
    <n v="0"/>
    <n v="0"/>
    <n v="0"/>
    <n v="8"/>
  </r>
  <r>
    <x v="6"/>
    <x v="5"/>
    <x v="0"/>
    <n v="4"/>
    <n v="6"/>
    <n v="19"/>
    <n v="0.1"/>
    <n v="0"/>
    <n v="0"/>
    <n v="0"/>
    <n v="0"/>
    <n v="2"/>
  </r>
  <r>
    <x v="6"/>
    <x v="6"/>
    <x v="0"/>
    <n v="3"/>
    <n v="3"/>
    <n v="17"/>
    <n v="0.1"/>
    <n v="0"/>
    <n v="0"/>
    <n v="0"/>
    <n v="0"/>
    <n v="2"/>
  </r>
  <r>
    <x v="6"/>
    <x v="7"/>
    <x v="0"/>
    <n v="3"/>
    <n v="3"/>
    <n v="13"/>
    <n v="0.1"/>
    <n v="0"/>
    <n v="0"/>
    <n v="0"/>
    <n v="0"/>
    <n v="4"/>
  </r>
  <r>
    <x v="6"/>
    <x v="8"/>
    <x v="0"/>
    <n v="8"/>
    <n v="7"/>
    <n v="15"/>
    <n v="0.1"/>
    <n v="0"/>
    <n v="0"/>
    <n v="0"/>
    <n v="0"/>
    <n v="8"/>
  </r>
  <r>
    <x v="6"/>
    <x v="9"/>
    <x v="0"/>
    <n v="3"/>
    <n v="5"/>
    <n v="33"/>
    <n v="0.1"/>
    <n v="0"/>
    <n v="0"/>
    <n v="0"/>
    <n v="0"/>
    <n v="8"/>
  </r>
  <r>
    <x v="6"/>
    <x v="10"/>
    <x v="0"/>
    <n v="8"/>
    <n v="3"/>
    <n v="23"/>
    <n v="0.1"/>
    <n v="0"/>
    <n v="0"/>
    <n v="0"/>
    <n v="0"/>
    <n v="4"/>
  </r>
  <r>
    <x v="6"/>
    <x v="11"/>
    <x v="0"/>
    <n v="4"/>
    <n v="3"/>
    <n v="34"/>
    <n v="0.1"/>
    <n v="0"/>
    <n v="0"/>
    <n v="0"/>
    <n v="0"/>
    <n v="8"/>
  </r>
  <r>
    <x v="6"/>
    <x v="12"/>
    <x v="0"/>
    <n v="3"/>
    <n v="6"/>
    <n v="29"/>
    <n v="0.1"/>
    <n v="0"/>
    <n v="0"/>
    <n v="0"/>
    <n v="0"/>
    <n v="7"/>
  </r>
  <r>
    <x v="6"/>
    <x v="13"/>
    <x v="0"/>
    <n v="5"/>
    <n v="8"/>
    <n v="16"/>
    <n v="0.1"/>
    <n v="0"/>
    <n v="0"/>
    <n v="0"/>
    <n v="0"/>
    <n v="6"/>
  </r>
  <r>
    <x v="6"/>
    <x v="14"/>
    <x v="0"/>
    <n v="3"/>
    <n v="3"/>
    <n v="12"/>
    <n v="0.1"/>
    <n v="0"/>
    <n v="0"/>
    <n v="0"/>
    <n v="0"/>
    <n v="7"/>
  </r>
  <r>
    <x v="6"/>
    <x v="15"/>
    <x v="0"/>
    <n v="6"/>
    <n v="7"/>
    <n v="8"/>
    <n v="0.1"/>
    <n v="0"/>
    <n v="0"/>
    <n v="0"/>
    <n v="0"/>
    <n v="5"/>
  </r>
  <r>
    <x v="6"/>
    <x v="16"/>
    <x v="0"/>
    <n v="7"/>
    <n v="7"/>
    <n v="19"/>
    <n v="0.1"/>
    <n v="0"/>
    <n v="0"/>
    <n v="0"/>
    <n v="0"/>
    <n v="3"/>
  </r>
  <r>
    <x v="6"/>
    <x v="17"/>
    <x v="0"/>
    <n v="6"/>
    <n v="7"/>
    <n v="30"/>
    <n v="0.1"/>
    <n v="0"/>
    <n v="0"/>
    <n v="0"/>
    <n v="0"/>
    <n v="8"/>
  </r>
  <r>
    <x v="6"/>
    <x v="18"/>
    <x v="0"/>
    <n v="6"/>
    <n v="8"/>
    <n v="33"/>
    <n v="0.1"/>
    <n v="0"/>
    <n v="0"/>
    <n v="0"/>
    <n v="0"/>
    <n v="4"/>
  </r>
  <r>
    <x v="6"/>
    <x v="19"/>
    <x v="0"/>
    <n v="5"/>
    <n v="4"/>
    <n v="10"/>
    <n v="0.1"/>
    <n v="0"/>
    <n v="0"/>
    <n v="0"/>
    <n v="0"/>
    <n v="5"/>
  </r>
  <r>
    <x v="6"/>
    <x v="20"/>
    <x v="0"/>
    <n v="6"/>
    <n v="7"/>
    <n v="31"/>
    <n v="0.1"/>
    <n v="0"/>
    <n v="0"/>
    <n v="0"/>
    <n v="0"/>
    <n v="8"/>
  </r>
  <r>
    <x v="6"/>
    <x v="21"/>
    <x v="0"/>
    <n v="4"/>
    <n v="4"/>
    <n v="15"/>
    <n v="0.1"/>
    <n v="0"/>
    <n v="0"/>
    <n v="0"/>
    <n v="0"/>
    <n v="4"/>
  </r>
  <r>
    <x v="6"/>
    <x v="22"/>
    <x v="0"/>
    <n v="4"/>
    <n v="8"/>
    <n v="29"/>
    <n v="0.1"/>
    <n v="0"/>
    <n v="0"/>
    <n v="0"/>
    <n v="0"/>
    <n v="8"/>
  </r>
  <r>
    <x v="6"/>
    <x v="23"/>
    <x v="0"/>
    <n v="7"/>
    <n v="5"/>
    <n v="30"/>
    <n v="0.1"/>
    <n v="0"/>
    <n v="0"/>
    <n v="0"/>
    <n v="0"/>
    <n v="4"/>
  </r>
  <r>
    <x v="6"/>
    <x v="24"/>
    <x v="1"/>
    <n v="3"/>
    <n v="5"/>
    <n v="27"/>
    <n v="0.1"/>
    <n v="0"/>
    <n v="0"/>
    <n v="0"/>
    <n v="0"/>
    <n v="3"/>
  </r>
  <r>
    <x v="6"/>
    <x v="25"/>
    <x v="1"/>
    <n v="8"/>
    <n v="7"/>
    <n v="31"/>
    <n v="0.1"/>
    <n v="0"/>
    <n v="0"/>
    <n v="0"/>
    <n v="0"/>
    <n v="7"/>
  </r>
  <r>
    <x v="6"/>
    <x v="26"/>
    <x v="1"/>
    <n v="3"/>
    <n v="7"/>
    <n v="15"/>
    <n v="0.1"/>
    <n v="0"/>
    <n v="0"/>
    <n v="0"/>
    <n v="0"/>
    <n v="3"/>
  </r>
  <r>
    <x v="6"/>
    <x v="27"/>
    <x v="1"/>
    <n v="4"/>
    <n v="4"/>
    <n v="32"/>
    <n v="0.1"/>
    <n v="0"/>
    <n v="0"/>
    <n v="0"/>
    <n v="0"/>
    <n v="4"/>
  </r>
  <r>
    <x v="7"/>
    <x v="0"/>
    <x v="0"/>
    <n v="7"/>
    <n v="8"/>
    <n v="7"/>
    <n v="0.1"/>
    <n v="0"/>
    <n v="0"/>
    <n v="0"/>
    <n v="0"/>
    <n v="5"/>
  </r>
  <r>
    <x v="7"/>
    <x v="1"/>
    <x v="0"/>
    <n v="4"/>
    <n v="4"/>
    <n v="6"/>
    <n v="0.1"/>
    <n v="0"/>
    <n v="0"/>
    <n v="0"/>
    <n v="0"/>
    <n v="3"/>
  </r>
  <r>
    <x v="7"/>
    <x v="2"/>
    <x v="0"/>
    <n v="7"/>
    <n v="6"/>
    <n v="23"/>
    <n v="0.1"/>
    <n v="0"/>
    <n v="0"/>
    <n v="0"/>
    <n v="0"/>
    <n v="6"/>
  </r>
  <r>
    <x v="7"/>
    <x v="3"/>
    <x v="0"/>
    <n v="3"/>
    <n v="4"/>
    <n v="8"/>
    <n v="0.1"/>
    <n v="0"/>
    <n v="0"/>
    <n v="0"/>
    <n v="0"/>
    <n v="5"/>
  </r>
  <r>
    <x v="7"/>
    <x v="4"/>
    <x v="0"/>
    <n v="3"/>
    <n v="6"/>
    <n v="15"/>
    <n v="0.1"/>
    <n v="0"/>
    <n v="0"/>
    <n v="0"/>
    <n v="0"/>
    <n v="6"/>
  </r>
  <r>
    <x v="7"/>
    <x v="5"/>
    <x v="0"/>
    <n v="5"/>
    <n v="7"/>
    <n v="27"/>
    <n v="0.1"/>
    <n v="0"/>
    <n v="0"/>
    <n v="0"/>
    <n v="0"/>
    <n v="8"/>
  </r>
  <r>
    <x v="7"/>
    <x v="6"/>
    <x v="0"/>
    <n v="4"/>
    <n v="4"/>
    <n v="11"/>
    <n v="0.1"/>
    <n v="0"/>
    <n v="0"/>
    <n v="0"/>
    <n v="0"/>
    <n v="8"/>
  </r>
  <r>
    <x v="7"/>
    <x v="7"/>
    <x v="0"/>
    <n v="5"/>
    <n v="7"/>
    <n v="6"/>
    <n v="0.1"/>
    <n v="0"/>
    <n v="0"/>
    <n v="0"/>
    <n v="0"/>
    <n v="5"/>
  </r>
  <r>
    <x v="7"/>
    <x v="8"/>
    <x v="0"/>
    <n v="5"/>
    <n v="8"/>
    <n v="5"/>
    <n v="0.1"/>
    <n v="0"/>
    <n v="0"/>
    <n v="0"/>
    <n v="0"/>
    <n v="8"/>
  </r>
  <r>
    <x v="7"/>
    <x v="9"/>
    <x v="0"/>
    <n v="3"/>
    <n v="5"/>
    <n v="35"/>
    <n v="0.1"/>
    <n v="0"/>
    <n v="0"/>
    <n v="0"/>
    <n v="0"/>
    <n v="6"/>
  </r>
  <r>
    <x v="7"/>
    <x v="10"/>
    <x v="0"/>
    <n v="4"/>
    <n v="6"/>
    <n v="13"/>
    <n v="0.1"/>
    <n v="0"/>
    <n v="0"/>
    <n v="0"/>
    <n v="0"/>
    <n v="3"/>
  </r>
  <r>
    <x v="7"/>
    <x v="11"/>
    <x v="0"/>
    <n v="4"/>
    <n v="4"/>
    <n v="27"/>
    <n v="0.1"/>
    <n v="0"/>
    <n v="0"/>
    <n v="0"/>
    <n v="0"/>
    <n v="6"/>
  </r>
  <r>
    <x v="7"/>
    <x v="12"/>
    <x v="0"/>
    <n v="8"/>
    <n v="5"/>
    <n v="24"/>
    <n v="0.1"/>
    <n v="0"/>
    <n v="0"/>
    <n v="0"/>
    <n v="0"/>
    <n v="3"/>
  </r>
  <r>
    <x v="7"/>
    <x v="13"/>
    <x v="0"/>
    <n v="8"/>
    <n v="8"/>
    <n v="17"/>
    <n v="0.1"/>
    <n v="0"/>
    <n v="0"/>
    <n v="0"/>
    <n v="0"/>
    <n v="6"/>
  </r>
  <r>
    <x v="7"/>
    <x v="14"/>
    <x v="0"/>
    <n v="6"/>
    <n v="3"/>
    <n v="35"/>
    <n v="0.1"/>
    <n v="0"/>
    <n v="0"/>
    <n v="0"/>
    <n v="0"/>
    <n v="6"/>
  </r>
  <r>
    <x v="7"/>
    <x v="15"/>
    <x v="0"/>
    <n v="4"/>
    <n v="3"/>
    <n v="10"/>
    <n v="0.1"/>
    <n v="0"/>
    <n v="0"/>
    <n v="0"/>
    <n v="0"/>
    <n v="4"/>
  </r>
  <r>
    <x v="7"/>
    <x v="16"/>
    <x v="0"/>
    <n v="3"/>
    <n v="7"/>
    <n v="23"/>
    <n v="0.1"/>
    <n v="0"/>
    <n v="0"/>
    <n v="0"/>
    <n v="0"/>
    <n v="3"/>
  </r>
  <r>
    <x v="7"/>
    <x v="17"/>
    <x v="0"/>
    <n v="8"/>
    <n v="5"/>
    <n v="27"/>
    <n v="0.1"/>
    <n v="0"/>
    <n v="0"/>
    <n v="0"/>
    <n v="0"/>
    <n v="5"/>
  </r>
  <r>
    <x v="7"/>
    <x v="18"/>
    <x v="0"/>
    <n v="6"/>
    <n v="8"/>
    <n v="28"/>
    <n v="0.1"/>
    <n v="0"/>
    <n v="0"/>
    <n v="0"/>
    <n v="0"/>
    <n v="6"/>
  </r>
  <r>
    <x v="7"/>
    <x v="19"/>
    <x v="0"/>
    <n v="4"/>
    <n v="4"/>
    <n v="25"/>
    <n v="0.1"/>
    <n v="0"/>
    <n v="0"/>
    <n v="0"/>
    <n v="0"/>
    <n v="6"/>
  </r>
  <r>
    <x v="7"/>
    <x v="20"/>
    <x v="0"/>
    <n v="5"/>
    <n v="5"/>
    <n v="17"/>
    <n v="0.1"/>
    <n v="0"/>
    <n v="0"/>
    <n v="0"/>
    <n v="0"/>
    <n v="5"/>
  </r>
  <r>
    <x v="7"/>
    <x v="21"/>
    <x v="0"/>
    <n v="6"/>
    <n v="7"/>
    <n v="22"/>
    <n v="0.1"/>
    <n v="0"/>
    <n v="0"/>
    <n v="0"/>
    <n v="0"/>
    <n v="5"/>
  </r>
  <r>
    <x v="7"/>
    <x v="22"/>
    <x v="0"/>
    <n v="7"/>
    <n v="8"/>
    <n v="26"/>
    <n v="0.1"/>
    <n v="0"/>
    <n v="0"/>
    <n v="0"/>
    <n v="0"/>
    <n v="5"/>
  </r>
  <r>
    <x v="7"/>
    <x v="23"/>
    <x v="0"/>
    <n v="7"/>
    <n v="4"/>
    <n v="10"/>
    <n v="0.1"/>
    <n v="0"/>
    <n v="0"/>
    <n v="0"/>
    <n v="0"/>
    <n v="5"/>
  </r>
  <r>
    <x v="7"/>
    <x v="24"/>
    <x v="1"/>
    <n v="3"/>
    <n v="4"/>
    <n v="33"/>
    <n v="0.1"/>
    <n v="0"/>
    <n v="0"/>
    <n v="0"/>
    <n v="0"/>
    <n v="4"/>
  </r>
  <r>
    <x v="7"/>
    <x v="25"/>
    <x v="1"/>
    <n v="8"/>
    <n v="7"/>
    <n v="33"/>
    <n v="0.1"/>
    <n v="0"/>
    <n v="0"/>
    <n v="0"/>
    <n v="0"/>
    <n v="7"/>
  </r>
  <r>
    <x v="7"/>
    <x v="26"/>
    <x v="1"/>
    <n v="8"/>
    <n v="7"/>
    <n v="9"/>
    <n v="0.1"/>
    <n v="0"/>
    <n v="0"/>
    <n v="0"/>
    <n v="0"/>
    <n v="3"/>
  </r>
  <r>
    <x v="7"/>
    <x v="27"/>
    <x v="1"/>
    <n v="3"/>
    <n v="8"/>
    <n v="22"/>
    <n v="0.1"/>
    <n v="0"/>
    <n v="0"/>
    <n v="0"/>
    <n v="0"/>
    <n v="4"/>
  </r>
  <r>
    <x v="8"/>
    <x v="0"/>
    <x v="0"/>
    <n v="5"/>
    <n v="4"/>
    <n v="13"/>
    <n v="0.1"/>
    <n v="0"/>
    <n v="0"/>
    <n v="0"/>
    <n v="0"/>
    <n v="6"/>
  </r>
  <r>
    <x v="8"/>
    <x v="1"/>
    <x v="0"/>
    <n v="7"/>
    <n v="8"/>
    <n v="15"/>
    <n v="0.1"/>
    <n v="0"/>
    <n v="0"/>
    <n v="0"/>
    <n v="0"/>
    <n v="2"/>
  </r>
  <r>
    <x v="8"/>
    <x v="2"/>
    <x v="0"/>
    <n v="4"/>
    <n v="7"/>
    <n v="19"/>
    <n v="0.1"/>
    <n v="0"/>
    <n v="0"/>
    <n v="0"/>
    <n v="0"/>
    <n v="7"/>
  </r>
  <r>
    <x v="8"/>
    <x v="3"/>
    <x v="0"/>
    <n v="8"/>
    <n v="7"/>
    <n v="5"/>
    <n v="0.1"/>
    <n v="0"/>
    <n v="0"/>
    <n v="0"/>
    <n v="0"/>
    <n v="3"/>
  </r>
  <r>
    <x v="8"/>
    <x v="4"/>
    <x v="0"/>
    <n v="3"/>
    <n v="5"/>
    <n v="18"/>
    <n v="0.1"/>
    <n v="0"/>
    <n v="0"/>
    <n v="0"/>
    <n v="0"/>
    <n v="5"/>
  </r>
  <r>
    <x v="8"/>
    <x v="5"/>
    <x v="0"/>
    <n v="6"/>
    <n v="4"/>
    <n v="23"/>
    <n v="0.1"/>
    <n v="0"/>
    <n v="0"/>
    <n v="0"/>
    <n v="0"/>
    <n v="3"/>
  </r>
  <r>
    <x v="8"/>
    <x v="6"/>
    <x v="0"/>
    <n v="4"/>
    <n v="8"/>
    <n v="31"/>
    <n v="0.1"/>
    <n v="0"/>
    <n v="0"/>
    <n v="0"/>
    <n v="0"/>
    <n v="5"/>
  </r>
  <r>
    <x v="8"/>
    <x v="7"/>
    <x v="0"/>
    <n v="4"/>
    <n v="4"/>
    <n v="9"/>
    <n v="0.1"/>
    <n v="0"/>
    <n v="0"/>
    <n v="0"/>
    <n v="0"/>
    <n v="4"/>
  </r>
  <r>
    <x v="8"/>
    <x v="8"/>
    <x v="0"/>
    <n v="6"/>
    <n v="3"/>
    <n v="9"/>
    <n v="0.1"/>
    <n v="0"/>
    <n v="0"/>
    <n v="0"/>
    <n v="0"/>
    <n v="3"/>
  </r>
  <r>
    <x v="8"/>
    <x v="9"/>
    <x v="0"/>
    <n v="5"/>
    <n v="3"/>
    <n v="7"/>
    <n v="0.1"/>
    <n v="0"/>
    <n v="0"/>
    <n v="0"/>
    <n v="0"/>
    <n v="8"/>
  </r>
  <r>
    <x v="8"/>
    <x v="10"/>
    <x v="0"/>
    <n v="8"/>
    <n v="8"/>
    <n v="17"/>
    <n v="0.1"/>
    <n v="0"/>
    <n v="0"/>
    <n v="0"/>
    <n v="0"/>
    <n v="5"/>
  </r>
  <r>
    <x v="8"/>
    <x v="11"/>
    <x v="0"/>
    <n v="8"/>
    <n v="7"/>
    <n v="33"/>
    <n v="0.1"/>
    <n v="0"/>
    <n v="0"/>
    <n v="0"/>
    <n v="0"/>
    <n v="5"/>
  </r>
  <r>
    <x v="8"/>
    <x v="12"/>
    <x v="0"/>
    <n v="3"/>
    <n v="6"/>
    <n v="11"/>
    <n v="0.1"/>
    <n v="0"/>
    <n v="0"/>
    <n v="0"/>
    <n v="0"/>
    <n v="2"/>
  </r>
  <r>
    <x v="8"/>
    <x v="13"/>
    <x v="0"/>
    <n v="3"/>
    <n v="4"/>
    <n v="11"/>
    <n v="0.1"/>
    <n v="0"/>
    <n v="0"/>
    <n v="0"/>
    <n v="0"/>
    <n v="3"/>
  </r>
  <r>
    <x v="8"/>
    <x v="14"/>
    <x v="0"/>
    <n v="8"/>
    <n v="4"/>
    <n v="33"/>
    <n v="0.1"/>
    <n v="0"/>
    <n v="0"/>
    <n v="0"/>
    <n v="0"/>
    <n v="8"/>
  </r>
  <r>
    <x v="8"/>
    <x v="15"/>
    <x v="0"/>
    <n v="3"/>
    <n v="7"/>
    <n v="7"/>
    <n v="0.1"/>
    <n v="0"/>
    <n v="0"/>
    <n v="0"/>
    <n v="0"/>
    <n v="4"/>
  </r>
  <r>
    <x v="8"/>
    <x v="16"/>
    <x v="0"/>
    <n v="7"/>
    <n v="3"/>
    <n v="22"/>
    <n v="0.1"/>
    <n v="0"/>
    <n v="0"/>
    <n v="0"/>
    <n v="0"/>
    <n v="6"/>
  </r>
  <r>
    <x v="8"/>
    <x v="17"/>
    <x v="0"/>
    <n v="4"/>
    <n v="7"/>
    <n v="26"/>
    <n v="0.1"/>
    <n v="0"/>
    <n v="0"/>
    <n v="0"/>
    <n v="0"/>
    <n v="4"/>
  </r>
  <r>
    <x v="8"/>
    <x v="18"/>
    <x v="0"/>
    <n v="3"/>
    <n v="4"/>
    <n v="33"/>
    <n v="0.1"/>
    <n v="0"/>
    <n v="0"/>
    <n v="0"/>
    <n v="0"/>
    <n v="5"/>
  </r>
  <r>
    <x v="8"/>
    <x v="19"/>
    <x v="0"/>
    <n v="8"/>
    <n v="4"/>
    <n v="5"/>
    <n v="0.1"/>
    <n v="0"/>
    <n v="0"/>
    <n v="0"/>
    <n v="0"/>
    <n v="4"/>
  </r>
  <r>
    <x v="8"/>
    <x v="20"/>
    <x v="0"/>
    <n v="6"/>
    <n v="4"/>
    <n v="33"/>
    <n v="0.1"/>
    <n v="0"/>
    <n v="0"/>
    <n v="0"/>
    <n v="0"/>
    <n v="5"/>
  </r>
  <r>
    <x v="8"/>
    <x v="21"/>
    <x v="0"/>
    <n v="6"/>
    <n v="5"/>
    <n v="29"/>
    <n v="0.1"/>
    <n v="0"/>
    <n v="0"/>
    <n v="0"/>
    <n v="0"/>
    <n v="2"/>
  </r>
  <r>
    <x v="8"/>
    <x v="22"/>
    <x v="0"/>
    <n v="4"/>
    <n v="3"/>
    <n v="25"/>
    <n v="0.1"/>
    <n v="0"/>
    <n v="0"/>
    <n v="0"/>
    <n v="0"/>
    <n v="4"/>
  </r>
  <r>
    <x v="8"/>
    <x v="23"/>
    <x v="0"/>
    <n v="8"/>
    <n v="4"/>
    <n v="22"/>
    <n v="0.1"/>
    <n v="0"/>
    <n v="0"/>
    <n v="0"/>
    <n v="0"/>
    <n v="8"/>
  </r>
  <r>
    <x v="8"/>
    <x v="24"/>
    <x v="1"/>
    <n v="3"/>
    <n v="4"/>
    <n v="34"/>
    <n v="0.1"/>
    <n v="0"/>
    <n v="0"/>
    <n v="0"/>
    <n v="0"/>
    <n v="5"/>
  </r>
  <r>
    <x v="8"/>
    <x v="25"/>
    <x v="1"/>
    <n v="6"/>
    <n v="6"/>
    <n v="25"/>
    <n v="0.1"/>
    <n v="0"/>
    <n v="0"/>
    <n v="0"/>
    <n v="0"/>
    <n v="5"/>
  </r>
  <r>
    <x v="8"/>
    <x v="26"/>
    <x v="1"/>
    <n v="7"/>
    <n v="8"/>
    <n v="11"/>
    <n v="0.1"/>
    <n v="0"/>
    <n v="0"/>
    <n v="0"/>
    <n v="0"/>
    <n v="4"/>
  </r>
  <r>
    <x v="8"/>
    <x v="27"/>
    <x v="1"/>
    <n v="6"/>
    <n v="4"/>
    <n v="25"/>
    <n v="0.1"/>
    <n v="0"/>
    <n v="0"/>
    <n v="0"/>
    <n v="0"/>
    <n v="3"/>
  </r>
  <r>
    <x v="9"/>
    <x v="0"/>
    <x v="0"/>
    <n v="3"/>
    <n v="5"/>
    <n v="25"/>
    <n v="0.1"/>
    <n v="0"/>
    <n v="0"/>
    <n v="0"/>
    <n v="0"/>
    <n v="2"/>
  </r>
  <r>
    <x v="9"/>
    <x v="1"/>
    <x v="0"/>
    <n v="5"/>
    <n v="7"/>
    <n v="27"/>
    <n v="0.1"/>
    <n v="0"/>
    <n v="0"/>
    <n v="0"/>
    <n v="0"/>
    <n v="6"/>
  </r>
  <r>
    <x v="9"/>
    <x v="2"/>
    <x v="0"/>
    <n v="3"/>
    <n v="3"/>
    <n v="31"/>
    <n v="0.1"/>
    <n v="0"/>
    <n v="0"/>
    <n v="0"/>
    <n v="0"/>
    <n v="5"/>
  </r>
  <r>
    <x v="9"/>
    <x v="3"/>
    <x v="0"/>
    <n v="7"/>
    <n v="7"/>
    <n v="31"/>
    <n v="0.1"/>
    <n v="0"/>
    <n v="0"/>
    <n v="0"/>
    <n v="0"/>
    <n v="8"/>
  </r>
  <r>
    <x v="9"/>
    <x v="4"/>
    <x v="0"/>
    <n v="8"/>
    <n v="3"/>
    <n v="21"/>
    <n v="0.1"/>
    <n v="0"/>
    <n v="0"/>
    <n v="0"/>
    <n v="0"/>
    <n v="3"/>
  </r>
  <r>
    <x v="9"/>
    <x v="5"/>
    <x v="0"/>
    <n v="6"/>
    <n v="8"/>
    <n v="5"/>
    <n v="0.1"/>
    <n v="0"/>
    <n v="0"/>
    <n v="0"/>
    <n v="0"/>
    <n v="4"/>
  </r>
  <r>
    <x v="9"/>
    <x v="6"/>
    <x v="0"/>
    <n v="4"/>
    <n v="6"/>
    <n v="18"/>
    <n v="0.1"/>
    <n v="0"/>
    <n v="0"/>
    <n v="0"/>
    <n v="0"/>
    <n v="3"/>
  </r>
  <r>
    <x v="9"/>
    <x v="7"/>
    <x v="0"/>
    <n v="7"/>
    <n v="3"/>
    <n v="5"/>
    <n v="0.1"/>
    <n v="0"/>
    <n v="0"/>
    <n v="0"/>
    <n v="0"/>
    <n v="8"/>
  </r>
  <r>
    <x v="9"/>
    <x v="8"/>
    <x v="0"/>
    <n v="3"/>
    <n v="6"/>
    <n v="19"/>
    <n v="0.1"/>
    <n v="0"/>
    <n v="0"/>
    <n v="0"/>
    <n v="0"/>
    <n v="6"/>
  </r>
  <r>
    <x v="9"/>
    <x v="9"/>
    <x v="0"/>
    <n v="7"/>
    <n v="7"/>
    <n v="33"/>
    <n v="0.1"/>
    <n v="0"/>
    <n v="0"/>
    <n v="0"/>
    <n v="0"/>
    <n v="3"/>
  </r>
  <r>
    <x v="9"/>
    <x v="10"/>
    <x v="0"/>
    <n v="6"/>
    <n v="7"/>
    <n v="5"/>
    <n v="0.1"/>
    <n v="0"/>
    <n v="0"/>
    <n v="0"/>
    <n v="0"/>
    <n v="7"/>
  </r>
  <r>
    <x v="9"/>
    <x v="11"/>
    <x v="0"/>
    <n v="4"/>
    <n v="7"/>
    <n v="31"/>
    <n v="0.1"/>
    <n v="0"/>
    <n v="0"/>
    <n v="0"/>
    <n v="0"/>
    <n v="7"/>
  </r>
  <r>
    <x v="9"/>
    <x v="12"/>
    <x v="0"/>
    <n v="3"/>
    <n v="6"/>
    <n v="6"/>
    <n v="0.1"/>
    <n v="0"/>
    <n v="0"/>
    <n v="0"/>
    <n v="0"/>
    <n v="2"/>
  </r>
  <r>
    <x v="9"/>
    <x v="13"/>
    <x v="0"/>
    <n v="5"/>
    <n v="8"/>
    <n v="25"/>
    <n v="0.1"/>
    <n v="0"/>
    <n v="0"/>
    <n v="0"/>
    <n v="0"/>
    <n v="3"/>
  </r>
  <r>
    <x v="9"/>
    <x v="14"/>
    <x v="0"/>
    <n v="6"/>
    <n v="3"/>
    <n v="12"/>
    <n v="0.1"/>
    <n v="0"/>
    <n v="0"/>
    <n v="0"/>
    <n v="0"/>
    <n v="5"/>
  </r>
  <r>
    <x v="9"/>
    <x v="15"/>
    <x v="0"/>
    <n v="6"/>
    <n v="4"/>
    <n v="25"/>
    <n v="0.1"/>
    <n v="0"/>
    <n v="0"/>
    <n v="0"/>
    <n v="0"/>
    <n v="4"/>
  </r>
  <r>
    <x v="9"/>
    <x v="16"/>
    <x v="0"/>
    <n v="3"/>
    <n v="3"/>
    <n v="25"/>
    <n v="0.1"/>
    <n v="0"/>
    <n v="0"/>
    <n v="0"/>
    <n v="0"/>
    <n v="6"/>
  </r>
  <r>
    <x v="9"/>
    <x v="17"/>
    <x v="0"/>
    <n v="6"/>
    <n v="4"/>
    <n v="20"/>
    <n v="0.1"/>
    <n v="0"/>
    <n v="0"/>
    <n v="0"/>
    <n v="0"/>
    <n v="7"/>
  </r>
  <r>
    <x v="9"/>
    <x v="18"/>
    <x v="0"/>
    <n v="6"/>
    <n v="5"/>
    <n v="26"/>
    <n v="0.1"/>
    <n v="0"/>
    <n v="0"/>
    <n v="0"/>
    <n v="0"/>
    <n v="5"/>
  </r>
  <r>
    <x v="9"/>
    <x v="19"/>
    <x v="0"/>
    <n v="5"/>
    <n v="7"/>
    <n v="26"/>
    <n v="0.1"/>
    <n v="0"/>
    <n v="0"/>
    <n v="0"/>
    <n v="0"/>
    <n v="8"/>
  </r>
  <r>
    <x v="9"/>
    <x v="20"/>
    <x v="0"/>
    <n v="5"/>
    <n v="5"/>
    <n v="28"/>
    <n v="0.1"/>
    <n v="0"/>
    <n v="0"/>
    <n v="0"/>
    <n v="0"/>
    <n v="6"/>
  </r>
  <r>
    <x v="9"/>
    <x v="21"/>
    <x v="0"/>
    <n v="5"/>
    <n v="6"/>
    <n v="34"/>
    <n v="0.1"/>
    <n v="0"/>
    <n v="0"/>
    <n v="0"/>
    <n v="0"/>
    <n v="7"/>
  </r>
  <r>
    <x v="9"/>
    <x v="22"/>
    <x v="0"/>
    <n v="4"/>
    <n v="7"/>
    <n v="11"/>
    <n v="0.1"/>
    <n v="0"/>
    <n v="0"/>
    <n v="0"/>
    <n v="0"/>
    <n v="6"/>
  </r>
  <r>
    <x v="9"/>
    <x v="23"/>
    <x v="0"/>
    <n v="8"/>
    <n v="7"/>
    <n v="34"/>
    <n v="0.1"/>
    <n v="0"/>
    <n v="0"/>
    <n v="0"/>
    <n v="0"/>
    <n v="8"/>
  </r>
  <r>
    <x v="9"/>
    <x v="24"/>
    <x v="1"/>
    <n v="7"/>
    <n v="3"/>
    <n v="10"/>
    <n v="0.1"/>
    <n v="0"/>
    <n v="0"/>
    <n v="0"/>
    <n v="0"/>
    <n v="2"/>
  </r>
  <r>
    <x v="9"/>
    <x v="25"/>
    <x v="1"/>
    <n v="3"/>
    <n v="5"/>
    <n v="7"/>
    <n v="0.1"/>
    <n v="0"/>
    <n v="0"/>
    <n v="0"/>
    <n v="0"/>
    <n v="4"/>
  </r>
  <r>
    <x v="9"/>
    <x v="26"/>
    <x v="1"/>
    <n v="8"/>
    <n v="4"/>
    <n v="17"/>
    <n v="0.1"/>
    <n v="0"/>
    <n v="0"/>
    <n v="0"/>
    <n v="0"/>
    <n v="2"/>
  </r>
  <r>
    <x v="9"/>
    <x v="27"/>
    <x v="1"/>
    <n v="3"/>
    <n v="8"/>
    <n v="15"/>
    <n v="0.1"/>
    <n v="0"/>
    <n v="0"/>
    <n v="0"/>
    <n v="0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0">
  <r>
    <x v="0"/>
    <x v="0"/>
    <x v="0"/>
    <x v="0"/>
    <x v="0"/>
    <x v="0"/>
    <n v="254.60999999999999"/>
  </r>
  <r>
    <x v="0"/>
    <x v="1"/>
    <x v="0"/>
    <x v="0"/>
    <x v="1"/>
    <x v="1"/>
    <n v="763.83"/>
  </r>
  <r>
    <x v="0"/>
    <x v="2"/>
    <x v="0"/>
    <x v="0"/>
    <x v="0"/>
    <x v="2"/>
    <n v="254.60999999999999"/>
  </r>
  <r>
    <x v="0"/>
    <x v="3"/>
    <x v="0"/>
    <x v="0"/>
    <x v="2"/>
    <x v="3"/>
    <n v="636.48"/>
  </r>
  <r>
    <x v="0"/>
    <x v="4"/>
    <x v="0"/>
    <x v="0"/>
    <x v="3"/>
    <x v="4"/>
    <n v="381.87"/>
  </r>
  <r>
    <x v="0"/>
    <x v="5"/>
    <x v="0"/>
    <x v="0"/>
    <x v="4"/>
    <x v="5"/>
    <n v="254.60999999999999"/>
  </r>
  <r>
    <x v="0"/>
    <x v="6"/>
    <x v="0"/>
    <x v="0"/>
    <x v="4"/>
    <x v="6"/>
    <n v="381.87"/>
  </r>
  <r>
    <x v="0"/>
    <x v="7"/>
    <x v="0"/>
    <x v="0"/>
    <x v="4"/>
    <x v="4"/>
    <n v="381.87"/>
  </r>
  <r>
    <x v="0"/>
    <x v="8"/>
    <x v="0"/>
    <x v="0"/>
    <x v="5"/>
    <x v="3"/>
    <n v="763.83"/>
  </r>
  <r>
    <x v="0"/>
    <x v="9"/>
    <x v="0"/>
    <x v="0"/>
    <x v="3"/>
    <x v="4"/>
    <n v="381.87"/>
  </r>
  <r>
    <x v="0"/>
    <x v="10"/>
    <x v="0"/>
    <x v="0"/>
    <x v="5"/>
    <x v="4"/>
    <n v="1018.35"/>
  </r>
  <r>
    <x v="0"/>
    <x v="11"/>
    <x v="0"/>
    <x v="0"/>
    <x v="2"/>
    <x v="7"/>
    <n v="1018.35"/>
  </r>
  <r>
    <x v="0"/>
    <x v="12"/>
    <x v="0"/>
    <x v="0"/>
    <x v="4"/>
    <x v="7"/>
    <n v="509.21999999999997"/>
  </r>
  <r>
    <x v="0"/>
    <x v="13"/>
    <x v="0"/>
    <x v="0"/>
    <x v="0"/>
    <x v="8"/>
    <n v="1018.35"/>
  </r>
  <r>
    <x v="0"/>
    <x v="14"/>
    <x v="0"/>
    <x v="0"/>
    <x v="3"/>
    <x v="9"/>
    <n v="1018.35"/>
  </r>
  <r>
    <x v="0"/>
    <x v="15"/>
    <x v="0"/>
    <x v="0"/>
    <x v="2"/>
    <x v="10"/>
    <n v="509.21999999999997"/>
  </r>
  <r>
    <x v="0"/>
    <x v="16"/>
    <x v="0"/>
    <x v="0"/>
    <x v="4"/>
    <x v="11"/>
    <n v="763.83"/>
  </r>
  <r>
    <x v="0"/>
    <x v="17"/>
    <x v="0"/>
    <x v="0"/>
    <x v="3"/>
    <x v="7"/>
    <n v="254.60999999999999"/>
  </r>
  <r>
    <x v="0"/>
    <x v="18"/>
    <x v="0"/>
    <x v="0"/>
    <x v="3"/>
    <x v="12"/>
    <n v="1018.35"/>
  </r>
  <r>
    <x v="0"/>
    <x v="19"/>
    <x v="0"/>
    <x v="0"/>
    <x v="0"/>
    <x v="13"/>
    <n v="509.21999999999997"/>
  </r>
  <r>
    <x v="0"/>
    <x v="20"/>
    <x v="0"/>
    <x v="0"/>
    <x v="5"/>
    <x v="10"/>
    <n v="891.09"/>
  </r>
  <r>
    <x v="0"/>
    <x v="21"/>
    <x v="0"/>
    <x v="0"/>
    <x v="2"/>
    <x v="14"/>
    <n v="381.87"/>
  </r>
  <r>
    <x v="0"/>
    <x v="22"/>
    <x v="0"/>
    <x v="0"/>
    <x v="1"/>
    <x v="15"/>
    <n v="254.60999999999999"/>
  </r>
  <r>
    <x v="0"/>
    <x v="23"/>
    <x v="0"/>
    <x v="0"/>
    <x v="3"/>
    <x v="16"/>
    <n v="381.87"/>
  </r>
  <r>
    <x v="0"/>
    <x v="24"/>
    <x v="1"/>
    <x v="0"/>
    <x v="0"/>
    <x v="17"/>
    <n v="636.48"/>
  </r>
  <r>
    <x v="0"/>
    <x v="25"/>
    <x v="1"/>
    <x v="0"/>
    <x v="1"/>
    <x v="18"/>
    <n v="891.09"/>
  </r>
  <r>
    <x v="0"/>
    <x v="26"/>
    <x v="1"/>
    <x v="0"/>
    <x v="4"/>
    <x v="3"/>
    <n v="509.21999999999997"/>
  </r>
  <r>
    <x v="0"/>
    <x v="27"/>
    <x v="1"/>
    <x v="0"/>
    <x v="0"/>
    <x v="19"/>
    <n v="763.83"/>
  </r>
  <r>
    <x v="1"/>
    <x v="0"/>
    <x v="0"/>
    <x v="0"/>
    <x v="5"/>
    <x v="20"/>
    <n v="636.48"/>
  </r>
  <r>
    <x v="1"/>
    <x v="1"/>
    <x v="0"/>
    <x v="0"/>
    <x v="3"/>
    <x v="20"/>
    <n v="381.87"/>
  </r>
  <r>
    <x v="1"/>
    <x v="2"/>
    <x v="0"/>
    <x v="0"/>
    <x v="4"/>
    <x v="21"/>
    <n v="891.09"/>
  </r>
  <r>
    <x v="1"/>
    <x v="3"/>
    <x v="0"/>
    <x v="0"/>
    <x v="3"/>
    <x v="19"/>
    <n v="891.09"/>
  </r>
  <r>
    <x v="1"/>
    <x v="4"/>
    <x v="0"/>
    <x v="0"/>
    <x v="4"/>
    <x v="10"/>
    <n v="891.09"/>
  </r>
  <r>
    <x v="1"/>
    <x v="5"/>
    <x v="0"/>
    <x v="0"/>
    <x v="1"/>
    <x v="7"/>
    <n v="763.83"/>
  </r>
  <r>
    <x v="1"/>
    <x v="6"/>
    <x v="0"/>
    <x v="0"/>
    <x v="2"/>
    <x v="1"/>
    <n v="254.60999999999999"/>
  </r>
  <r>
    <x v="1"/>
    <x v="7"/>
    <x v="0"/>
    <x v="0"/>
    <x v="2"/>
    <x v="2"/>
    <n v="763.83"/>
  </r>
  <r>
    <x v="1"/>
    <x v="8"/>
    <x v="0"/>
    <x v="0"/>
    <x v="4"/>
    <x v="14"/>
    <n v="891.09"/>
  </r>
  <r>
    <x v="1"/>
    <x v="9"/>
    <x v="0"/>
    <x v="0"/>
    <x v="4"/>
    <x v="6"/>
    <n v="763.83"/>
  </r>
  <r>
    <x v="1"/>
    <x v="10"/>
    <x v="0"/>
    <x v="0"/>
    <x v="3"/>
    <x v="15"/>
    <n v="509.21999999999997"/>
  </r>
  <r>
    <x v="1"/>
    <x v="11"/>
    <x v="0"/>
    <x v="0"/>
    <x v="5"/>
    <x v="17"/>
    <n v="381.87"/>
  </r>
  <r>
    <x v="1"/>
    <x v="12"/>
    <x v="0"/>
    <x v="0"/>
    <x v="1"/>
    <x v="0"/>
    <n v="763.83"/>
  </r>
  <r>
    <x v="1"/>
    <x v="13"/>
    <x v="0"/>
    <x v="0"/>
    <x v="1"/>
    <x v="16"/>
    <n v="763.83"/>
  </r>
  <r>
    <x v="1"/>
    <x v="14"/>
    <x v="0"/>
    <x v="0"/>
    <x v="4"/>
    <x v="22"/>
    <n v="636.48"/>
  </r>
  <r>
    <x v="1"/>
    <x v="15"/>
    <x v="0"/>
    <x v="0"/>
    <x v="0"/>
    <x v="23"/>
    <n v="254.60999999999999"/>
  </r>
  <r>
    <x v="1"/>
    <x v="16"/>
    <x v="0"/>
    <x v="0"/>
    <x v="5"/>
    <x v="9"/>
    <n v="1018.35"/>
  </r>
  <r>
    <x v="1"/>
    <x v="17"/>
    <x v="0"/>
    <x v="0"/>
    <x v="5"/>
    <x v="15"/>
    <n v="1018.35"/>
  </r>
  <r>
    <x v="1"/>
    <x v="18"/>
    <x v="0"/>
    <x v="0"/>
    <x v="5"/>
    <x v="16"/>
    <n v="1018.35"/>
  </r>
  <r>
    <x v="1"/>
    <x v="19"/>
    <x v="0"/>
    <x v="0"/>
    <x v="2"/>
    <x v="16"/>
    <n v="254.60999999999999"/>
  </r>
  <r>
    <x v="1"/>
    <x v="20"/>
    <x v="0"/>
    <x v="0"/>
    <x v="3"/>
    <x v="17"/>
    <n v="636.48"/>
  </r>
  <r>
    <x v="1"/>
    <x v="21"/>
    <x v="0"/>
    <x v="0"/>
    <x v="5"/>
    <x v="24"/>
    <n v="636.48"/>
  </r>
  <r>
    <x v="1"/>
    <x v="22"/>
    <x v="0"/>
    <x v="0"/>
    <x v="5"/>
    <x v="4"/>
    <n v="763.83"/>
  </r>
  <r>
    <x v="1"/>
    <x v="23"/>
    <x v="0"/>
    <x v="0"/>
    <x v="3"/>
    <x v="12"/>
    <n v="254.60999999999999"/>
  </r>
  <r>
    <x v="1"/>
    <x v="24"/>
    <x v="1"/>
    <x v="0"/>
    <x v="5"/>
    <x v="22"/>
    <n v="763.83"/>
  </r>
  <r>
    <x v="1"/>
    <x v="25"/>
    <x v="1"/>
    <x v="0"/>
    <x v="4"/>
    <x v="25"/>
    <n v="763.83"/>
  </r>
  <r>
    <x v="1"/>
    <x v="26"/>
    <x v="1"/>
    <x v="0"/>
    <x v="4"/>
    <x v="19"/>
    <n v="381.87"/>
  </r>
  <r>
    <x v="1"/>
    <x v="27"/>
    <x v="1"/>
    <x v="0"/>
    <x v="0"/>
    <x v="0"/>
    <n v="381.87"/>
  </r>
  <r>
    <x v="2"/>
    <x v="0"/>
    <x v="0"/>
    <x v="0"/>
    <x v="0"/>
    <x v="26"/>
    <n v="254.60999999999999"/>
  </r>
  <r>
    <x v="2"/>
    <x v="1"/>
    <x v="0"/>
    <x v="0"/>
    <x v="0"/>
    <x v="16"/>
    <n v="254.60999999999999"/>
  </r>
  <r>
    <x v="2"/>
    <x v="2"/>
    <x v="0"/>
    <x v="0"/>
    <x v="4"/>
    <x v="17"/>
    <n v="1018.35"/>
  </r>
  <r>
    <x v="2"/>
    <x v="3"/>
    <x v="0"/>
    <x v="0"/>
    <x v="4"/>
    <x v="27"/>
    <n v="254.60999999999999"/>
  </r>
  <r>
    <x v="2"/>
    <x v="4"/>
    <x v="0"/>
    <x v="0"/>
    <x v="4"/>
    <x v="1"/>
    <n v="509.21999999999997"/>
  </r>
  <r>
    <x v="2"/>
    <x v="5"/>
    <x v="0"/>
    <x v="0"/>
    <x v="3"/>
    <x v="28"/>
    <n v="381.87"/>
  </r>
  <r>
    <x v="2"/>
    <x v="6"/>
    <x v="0"/>
    <x v="0"/>
    <x v="1"/>
    <x v="12"/>
    <n v="1018.35"/>
  </r>
  <r>
    <x v="2"/>
    <x v="7"/>
    <x v="0"/>
    <x v="0"/>
    <x v="1"/>
    <x v="3"/>
    <n v="763.83"/>
  </r>
  <r>
    <x v="2"/>
    <x v="8"/>
    <x v="0"/>
    <x v="0"/>
    <x v="2"/>
    <x v="18"/>
    <n v="509.21999999999997"/>
  </r>
  <r>
    <x v="2"/>
    <x v="9"/>
    <x v="0"/>
    <x v="0"/>
    <x v="3"/>
    <x v="20"/>
    <n v="1018.35"/>
  </r>
  <r>
    <x v="2"/>
    <x v="10"/>
    <x v="0"/>
    <x v="0"/>
    <x v="3"/>
    <x v="5"/>
    <n v="509.21999999999997"/>
  </r>
  <r>
    <x v="2"/>
    <x v="11"/>
    <x v="0"/>
    <x v="0"/>
    <x v="5"/>
    <x v="28"/>
    <n v="254.60999999999999"/>
  </r>
  <r>
    <x v="2"/>
    <x v="12"/>
    <x v="0"/>
    <x v="0"/>
    <x v="4"/>
    <x v="10"/>
    <n v="1018.35"/>
  </r>
  <r>
    <x v="2"/>
    <x v="13"/>
    <x v="0"/>
    <x v="0"/>
    <x v="3"/>
    <x v="14"/>
    <n v="509.21999999999997"/>
  </r>
  <r>
    <x v="2"/>
    <x v="14"/>
    <x v="0"/>
    <x v="0"/>
    <x v="2"/>
    <x v="7"/>
    <n v="1018.35"/>
  </r>
  <r>
    <x v="2"/>
    <x v="15"/>
    <x v="0"/>
    <x v="0"/>
    <x v="0"/>
    <x v="12"/>
    <n v="891.09"/>
  </r>
  <r>
    <x v="2"/>
    <x v="16"/>
    <x v="0"/>
    <x v="0"/>
    <x v="1"/>
    <x v="1"/>
    <n v="381.87"/>
  </r>
  <r>
    <x v="2"/>
    <x v="17"/>
    <x v="0"/>
    <x v="0"/>
    <x v="2"/>
    <x v="6"/>
    <n v="636.48"/>
  </r>
  <r>
    <x v="2"/>
    <x v="18"/>
    <x v="0"/>
    <x v="0"/>
    <x v="1"/>
    <x v="27"/>
    <n v="636.48"/>
  </r>
  <r>
    <x v="2"/>
    <x v="19"/>
    <x v="0"/>
    <x v="0"/>
    <x v="0"/>
    <x v="1"/>
    <n v="509.21999999999997"/>
  </r>
  <r>
    <x v="2"/>
    <x v="20"/>
    <x v="0"/>
    <x v="0"/>
    <x v="2"/>
    <x v="6"/>
    <n v="254.60999999999999"/>
  </r>
  <r>
    <x v="2"/>
    <x v="21"/>
    <x v="0"/>
    <x v="0"/>
    <x v="4"/>
    <x v="29"/>
    <n v="763.83"/>
  </r>
  <r>
    <x v="2"/>
    <x v="22"/>
    <x v="0"/>
    <x v="0"/>
    <x v="4"/>
    <x v="20"/>
    <n v="763.83"/>
  </r>
  <r>
    <x v="2"/>
    <x v="23"/>
    <x v="0"/>
    <x v="0"/>
    <x v="5"/>
    <x v="2"/>
    <n v="763.83"/>
  </r>
  <r>
    <x v="2"/>
    <x v="24"/>
    <x v="1"/>
    <x v="0"/>
    <x v="0"/>
    <x v="28"/>
    <n v="1018.35"/>
  </r>
  <r>
    <x v="2"/>
    <x v="25"/>
    <x v="1"/>
    <x v="0"/>
    <x v="3"/>
    <x v="5"/>
    <n v="636.48"/>
  </r>
  <r>
    <x v="2"/>
    <x v="26"/>
    <x v="1"/>
    <x v="0"/>
    <x v="0"/>
    <x v="23"/>
    <n v="1018.35"/>
  </r>
  <r>
    <x v="2"/>
    <x v="27"/>
    <x v="1"/>
    <x v="0"/>
    <x v="1"/>
    <x v="1"/>
    <n v="509.21999999999997"/>
  </r>
  <r>
    <x v="3"/>
    <x v="0"/>
    <x v="0"/>
    <x v="0"/>
    <x v="0"/>
    <x v="8"/>
    <n v="1018.35"/>
  </r>
  <r>
    <x v="3"/>
    <x v="1"/>
    <x v="0"/>
    <x v="0"/>
    <x v="0"/>
    <x v="7"/>
    <n v="1018.35"/>
  </r>
  <r>
    <x v="3"/>
    <x v="2"/>
    <x v="0"/>
    <x v="0"/>
    <x v="2"/>
    <x v="1"/>
    <n v="636.48"/>
  </r>
  <r>
    <x v="3"/>
    <x v="3"/>
    <x v="0"/>
    <x v="0"/>
    <x v="4"/>
    <x v="2"/>
    <n v="1018.35"/>
  </r>
  <r>
    <x v="3"/>
    <x v="4"/>
    <x v="0"/>
    <x v="0"/>
    <x v="0"/>
    <x v="22"/>
    <n v="509.21999999999997"/>
  </r>
  <r>
    <x v="3"/>
    <x v="5"/>
    <x v="0"/>
    <x v="0"/>
    <x v="0"/>
    <x v="17"/>
    <n v="509.21999999999997"/>
  </r>
  <r>
    <x v="3"/>
    <x v="6"/>
    <x v="0"/>
    <x v="0"/>
    <x v="2"/>
    <x v="29"/>
    <n v="636.48"/>
  </r>
  <r>
    <x v="3"/>
    <x v="7"/>
    <x v="0"/>
    <x v="0"/>
    <x v="4"/>
    <x v="13"/>
    <n v="509.21999999999997"/>
  </r>
  <r>
    <x v="3"/>
    <x v="8"/>
    <x v="0"/>
    <x v="0"/>
    <x v="4"/>
    <x v="18"/>
    <n v="509.21999999999997"/>
  </r>
  <r>
    <x v="3"/>
    <x v="9"/>
    <x v="0"/>
    <x v="0"/>
    <x v="4"/>
    <x v="9"/>
    <n v="763.83"/>
  </r>
  <r>
    <x v="3"/>
    <x v="10"/>
    <x v="0"/>
    <x v="0"/>
    <x v="0"/>
    <x v="30"/>
    <n v="509.21999999999997"/>
  </r>
  <r>
    <x v="3"/>
    <x v="11"/>
    <x v="0"/>
    <x v="0"/>
    <x v="5"/>
    <x v="29"/>
    <n v="891.09"/>
  </r>
  <r>
    <x v="3"/>
    <x v="12"/>
    <x v="0"/>
    <x v="0"/>
    <x v="0"/>
    <x v="19"/>
    <n v="254.60999999999999"/>
  </r>
  <r>
    <x v="3"/>
    <x v="13"/>
    <x v="0"/>
    <x v="0"/>
    <x v="1"/>
    <x v="7"/>
    <n v="254.60999999999999"/>
  </r>
  <r>
    <x v="3"/>
    <x v="14"/>
    <x v="0"/>
    <x v="0"/>
    <x v="3"/>
    <x v="11"/>
    <n v="891.09"/>
  </r>
  <r>
    <x v="3"/>
    <x v="15"/>
    <x v="0"/>
    <x v="0"/>
    <x v="2"/>
    <x v="7"/>
    <n v="381.87"/>
  </r>
  <r>
    <x v="3"/>
    <x v="16"/>
    <x v="0"/>
    <x v="0"/>
    <x v="5"/>
    <x v="27"/>
    <n v="763.83"/>
  </r>
  <r>
    <x v="3"/>
    <x v="17"/>
    <x v="0"/>
    <x v="0"/>
    <x v="5"/>
    <x v="13"/>
    <n v="891.09"/>
  </r>
  <r>
    <x v="3"/>
    <x v="18"/>
    <x v="0"/>
    <x v="0"/>
    <x v="5"/>
    <x v="30"/>
    <n v="763.83"/>
  </r>
  <r>
    <x v="3"/>
    <x v="19"/>
    <x v="0"/>
    <x v="0"/>
    <x v="5"/>
    <x v="16"/>
    <n v="509.21999999999997"/>
  </r>
  <r>
    <x v="3"/>
    <x v="20"/>
    <x v="0"/>
    <x v="0"/>
    <x v="5"/>
    <x v="11"/>
    <n v="763.83"/>
  </r>
  <r>
    <x v="3"/>
    <x v="21"/>
    <x v="0"/>
    <x v="0"/>
    <x v="3"/>
    <x v="1"/>
    <n v="381.87"/>
  </r>
  <r>
    <x v="3"/>
    <x v="22"/>
    <x v="0"/>
    <x v="0"/>
    <x v="5"/>
    <x v="1"/>
    <n v="254.60999999999999"/>
  </r>
  <r>
    <x v="3"/>
    <x v="23"/>
    <x v="0"/>
    <x v="0"/>
    <x v="4"/>
    <x v="24"/>
    <n v="1018.35"/>
  </r>
  <r>
    <x v="3"/>
    <x v="24"/>
    <x v="1"/>
    <x v="0"/>
    <x v="4"/>
    <x v="16"/>
    <n v="509.21999999999997"/>
  </r>
  <r>
    <x v="3"/>
    <x v="25"/>
    <x v="1"/>
    <x v="0"/>
    <x v="0"/>
    <x v="21"/>
    <n v="636.48"/>
  </r>
  <r>
    <x v="3"/>
    <x v="26"/>
    <x v="1"/>
    <x v="0"/>
    <x v="2"/>
    <x v="16"/>
    <n v="763.83"/>
  </r>
  <r>
    <x v="3"/>
    <x v="27"/>
    <x v="1"/>
    <x v="0"/>
    <x v="0"/>
    <x v="23"/>
    <n v="763.83"/>
  </r>
  <r>
    <x v="4"/>
    <x v="0"/>
    <x v="0"/>
    <x v="0"/>
    <x v="3"/>
    <x v="25"/>
    <n v="509.21999999999997"/>
  </r>
  <r>
    <x v="4"/>
    <x v="1"/>
    <x v="0"/>
    <x v="0"/>
    <x v="5"/>
    <x v="24"/>
    <n v="509.21999999999997"/>
  </r>
  <r>
    <x v="4"/>
    <x v="2"/>
    <x v="0"/>
    <x v="0"/>
    <x v="4"/>
    <x v="6"/>
    <n v="509.21999999999997"/>
  </r>
  <r>
    <x v="4"/>
    <x v="3"/>
    <x v="0"/>
    <x v="0"/>
    <x v="3"/>
    <x v="2"/>
    <n v="254.60999999999999"/>
  </r>
  <r>
    <x v="4"/>
    <x v="4"/>
    <x v="0"/>
    <x v="0"/>
    <x v="0"/>
    <x v="23"/>
    <n v="1018.35"/>
  </r>
  <r>
    <x v="4"/>
    <x v="5"/>
    <x v="0"/>
    <x v="0"/>
    <x v="1"/>
    <x v="24"/>
    <n v="636.48"/>
  </r>
  <r>
    <x v="4"/>
    <x v="6"/>
    <x v="0"/>
    <x v="0"/>
    <x v="1"/>
    <x v="16"/>
    <n v="636.48"/>
  </r>
  <r>
    <x v="4"/>
    <x v="7"/>
    <x v="0"/>
    <x v="0"/>
    <x v="2"/>
    <x v="9"/>
    <n v="254.60999999999999"/>
  </r>
  <r>
    <x v="4"/>
    <x v="8"/>
    <x v="0"/>
    <x v="0"/>
    <x v="2"/>
    <x v="26"/>
    <n v="891.09"/>
  </r>
  <r>
    <x v="4"/>
    <x v="9"/>
    <x v="0"/>
    <x v="0"/>
    <x v="2"/>
    <x v="21"/>
    <n v="891.09"/>
  </r>
  <r>
    <x v="4"/>
    <x v="10"/>
    <x v="0"/>
    <x v="0"/>
    <x v="5"/>
    <x v="27"/>
    <n v="891.09"/>
  </r>
  <r>
    <x v="4"/>
    <x v="11"/>
    <x v="0"/>
    <x v="0"/>
    <x v="2"/>
    <x v="11"/>
    <n v="636.48"/>
  </r>
  <r>
    <x v="4"/>
    <x v="12"/>
    <x v="0"/>
    <x v="0"/>
    <x v="5"/>
    <x v="1"/>
    <n v="1018.35"/>
  </r>
  <r>
    <x v="4"/>
    <x v="13"/>
    <x v="0"/>
    <x v="0"/>
    <x v="2"/>
    <x v="3"/>
    <n v="763.83"/>
  </r>
  <r>
    <x v="4"/>
    <x v="14"/>
    <x v="0"/>
    <x v="0"/>
    <x v="0"/>
    <x v="21"/>
    <n v="254.60999999999999"/>
  </r>
  <r>
    <x v="4"/>
    <x v="15"/>
    <x v="0"/>
    <x v="0"/>
    <x v="1"/>
    <x v="11"/>
    <n v="1018.35"/>
  </r>
  <r>
    <x v="4"/>
    <x v="16"/>
    <x v="0"/>
    <x v="0"/>
    <x v="4"/>
    <x v="6"/>
    <n v="636.48"/>
  </r>
  <r>
    <x v="4"/>
    <x v="17"/>
    <x v="0"/>
    <x v="0"/>
    <x v="2"/>
    <x v="17"/>
    <n v="509.21999999999997"/>
  </r>
  <r>
    <x v="4"/>
    <x v="18"/>
    <x v="0"/>
    <x v="0"/>
    <x v="4"/>
    <x v="12"/>
    <n v="891.09"/>
  </r>
  <r>
    <x v="4"/>
    <x v="19"/>
    <x v="0"/>
    <x v="0"/>
    <x v="5"/>
    <x v="16"/>
    <n v="636.48"/>
  </r>
  <r>
    <x v="4"/>
    <x v="20"/>
    <x v="0"/>
    <x v="0"/>
    <x v="3"/>
    <x v="14"/>
    <n v="254.60999999999999"/>
  </r>
  <r>
    <x v="4"/>
    <x v="21"/>
    <x v="0"/>
    <x v="0"/>
    <x v="5"/>
    <x v="27"/>
    <n v="1018.35"/>
  </r>
  <r>
    <x v="4"/>
    <x v="22"/>
    <x v="0"/>
    <x v="0"/>
    <x v="0"/>
    <x v="29"/>
    <n v="509.21999999999997"/>
  </r>
  <r>
    <x v="4"/>
    <x v="23"/>
    <x v="0"/>
    <x v="0"/>
    <x v="0"/>
    <x v="11"/>
    <n v="381.87"/>
  </r>
  <r>
    <x v="4"/>
    <x v="24"/>
    <x v="1"/>
    <x v="0"/>
    <x v="0"/>
    <x v="10"/>
    <n v="891.09"/>
  </r>
  <r>
    <x v="4"/>
    <x v="25"/>
    <x v="1"/>
    <x v="0"/>
    <x v="4"/>
    <x v="1"/>
    <n v="763.83"/>
  </r>
  <r>
    <x v="4"/>
    <x v="26"/>
    <x v="1"/>
    <x v="0"/>
    <x v="0"/>
    <x v="23"/>
    <n v="891.09"/>
  </r>
  <r>
    <x v="4"/>
    <x v="27"/>
    <x v="1"/>
    <x v="0"/>
    <x v="4"/>
    <x v="5"/>
    <n v="763.83"/>
  </r>
  <r>
    <x v="5"/>
    <x v="0"/>
    <x v="0"/>
    <x v="0"/>
    <x v="5"/>
    <x v="23"/>
    <n v="763.83"/>
  </r>
  <r>
    <x v="5"/>
    <x v="1"/>
    <x v="0"/>
    <x v="0"/>
    <x v="1"/>
    <x v="12"/>
    <n v="763.83"/>
  </r>
  <r>
    <x v="5"/>
    <x v="2"/>
    <x v="0"/>
    <x v="0"/>
    <x v="0"/>
    <x v="24"/>
    <n v="891.09"/>
  </r>
  <r>
    <x v="5"/>
    <x v="3"/>
    <x v="0"/>
    <x v="0"/>
    <x v="4"/>
    <x v="17"/>
    <n v="254.60999999999999"/>
  </r>
  <r>
    <x v="5"/>
    <x v="4"/>
    <x v="0"/>
    <x v="0"/>
    <x v="3"/>
    <x v="4"/>
    <n v="763.83"/>
  </r>
  <r>
    <x v="5"/>
    <x v="5"/>
    <x v="0"/>
    <x v="0"/>
    <x v="1"/>
    <x v="20"/>
    <n v="509.21999999999997"/>
  </r>
  <r>
    <x v="5"/>
    <x v="6"/>
    <x v="0"/>
    <x v="0"/>
    <x v="5"/>
    <x v="18"/>
    <n v="763.83"/>
  </r>
  <r>
    <x v="5"/>
    <x v="7"/>
    <x v="0"/>
    <x v="0"/>
    <x v="1"/>
    <x v="30"/>
    <n v="381.87"/>
  </r>
  <r>
    <x v="5"/>
    <x v="8"/>
    <x v="0"/>
    <x v="0"/>
    <x v="0"/>
    <x v="25"/>
    <n v="763.83"/>
  </r>
  <r>
    <x v="5"/>
    <x v="9"/>
    <x v="0"/>
    <x v="0"/>
    <x v="1"/>
    <x v="3"/>
    <n v="381.87"/>
  </r>
  <r>
    <x v="5"/>
    <x v="10"/>
    <x v="0"/>
    <x v="0"/>
    <x v="0"/>
    <x v="27"/>
    <n v="381.87"/>
  </r>
  <r>
    <x v="5"/>
    <x v="11"/>
    <x v="0"/>
    <x v="0"/>
    <x v="0"/>
    <x v="3"/>
    <n v="381.87"/>
  </r>
  <r>
    <x v="5"/>
    <x v="12"/>
    <x v="0"/>
    <x v="0"/>
    <x v="5"/>
    <x v="19"/>
    <n v="1018.35"/>
  </r>
  <r>
    <x v="5"/>
    <x v="13"/>
    <x v="0"/>
    <x v="0"/>
    <x v="4"/>
    <x v="7"/>
    <n v="763.83"/>
  </r>
  <r>
    <x v="5"/>
    <x v="14"/>
    <x v="0"/>
    <x v="0"/>
    <x v="2"/>
    <x v="30"/>
    <n v="636.48"/>
  </r>
  <r>
    <x v="5"/>
    <x v="15"/>
    <x v="0"/>
    <x v="0"/>
    <x v="5"/>
    <x v="2"/>
    <n v="636.48"/>
  </r>
  <r>
    <x v="5"/>
    <x v="16"/>
    <x v="0"/>
    <x v="0"/>
    <x v="0"/>
    <x v="14"/>
    <n v="636.48"/>
  </r>
  <r>
    <x v="5"/>
    <x v="17"/>
    <x v="0"/>
    <x v="0"/>
    <x v="1"/>
    <x v="5"/>
    <n v="891.09"/>
  </r>
  <r>
    <x v="5"/>
    <x v="18"/>
    <x v="0"/>
    <x v="0"/>
    <x v="0"/>
    <x v="6"/>
    <n v="254.60999999999999"/>
  </r>
  <r>
    <x v="5"/>
    <x v="19"/>
    <x v="0"/>
    <x v="0"/>
    <x v="3"/>
    <x v="2"/>
    <n v="1018.35"/>
  </r>
  <r>
    <x v="5"/>
    <x v="20"/>
    <x v="0"/>
    <x v="0"/>
    <x v="1"/>
    <x v="23"/>
    <n v="763.83"/>
  </r>
  <r>
    <x v="5"/>
    <x v="21"/>
    <x v="0"/>
    <x v="0"/>
    <x v="2"/>
    <x v="10"/>
    <n v="891.09"/>
  </r>
  <r>
    <x v="5"/>
    <x v="22"/>
    <x v="0"/>
    <x v="0"/>
    <x v="4"/>
    <x v="12"/>
    <n v="763.83"/>
  </r>
  <r>
    <x v="5"/>
    <x v="23"/>
    <x v="0"/>
    <x v="0"/>
    <x v="0"/>
    <x v="14"/>
    <n v="509.21999999999997"/>
  </r>
  <r>
    <x v="5"/>
    <x v="24"/>
    <x v="1"/>
    <x v="0"/>
    <x v="5"/>
    <x v="18"/>
    <n v="1018.35"/>
  </r>
  <r>
    <x v="5"/>
    <x v="25"/>
    <x v="1"/>
    <x v="0"/>
    <x v="2"/>
    <x v="12"/>
    <n v="381.87"/>
  </r>
  <r>
    <x v="5"/>
    <x v="26"/>
    <x v="1"/>
    <x v="0"/>
    <x v="5"/>
    <x v="27"/>
    <n v="763.83"/>
  </r>
  <r>
    <x v="5"/>
    <x v="27"/>
    <x v="1"/>
    <x v="0"/>
    <x v="5"/>
    <x v="11"/>
    <n v="381.87"/>
  </r>
  <r>
    <x v="6"/>
    <x v="0"/>
    <x v="0"/>
    <x v="0"/>
    <x v="0"/>
    <x v="4"/>
    <n v="254.60999999999999"/>
  </r>
  <r>
    <x v="6"/>
    <x v="1"/>
    <x v="0"/>
    <x v="0"/>
    <x v="4"/>
    <x v="10"/>
    <n v="636.48"/>
  </r>
  <r>
    <x v="6"/>
    <x v="2"/>
    <x v="0"/>
    <x v="0"/>
    <x v="1"/>
    <x v="2"/>
    <n v="763.83"/>
  </r>
  <r>
    <x v="6"/>
    <x v="3"/>
    <x v="0"/>
    <x v="0"/>
    <x v="2"/>
    <x v="1"/>
    <n v="636.48"/>
  </r>
  <r>
    <x v="6"/>
    <x v="4"/>
    <x v="0"/>
    <x v="0"/>
    <x v="3"/>
    <x v="17"/>
    <n v="1018.35"/>
  </r>
  <r>
    <x v="6"/>
    <x v="5"/>
    <x v="0"/>
    <x v="0"/>
    <x v="1"/>
    <x v="0"/>
    <n v="254.60999999999999"/>
  </r>
  <r>
    <x v="6"/>
    <x v="6"/>
    <x v="0"/>
    <x v="0"/>
    <x v="3"/>
    <x v="17"/>
    <n v="254.60999999999999"/>
  </r>
  <r>
    <x v="6"/>
    <x v="7"/>
    <x v="0"/>
    <x v="0"/>
    <x v="3"/>
    <x v="18"/>
    <n v="509.21999999999997"/>
  </r>
  <r>
    <x v="6"/>
    <x v="8"/>
    <x v="0"/>
    <x v="0"/>
    <x v="4"/>
    <x v="11"/>
    <n v="1018.35"/>
  </r>
  <r>
    <x v="6"/>
    <x v="9"/>
    <x v="0"/>
    <x v="0"/>
    <x v="0"/>
    <x v="4"/>
    <n v="1018.35"/>
  </r>
  <r>
    <x v="6"/>
    <x v="10"/>
    <x v="0"/>
    <x v="0"/>
    <x v="3"/>
    <x v="20"/>
    <n v="509.21999999999997"/>
  </r>
  <r>
    <x v="6"/>
    <x v="11"/>
    <x v="0"/>
    <x v="0"/>
    <x v="3"/>
    <x v="13"/>
    <n v="1018.35"/>
  </r>
  <r>
    <x v="6"/>
    <x v="12"/>
    <x v="0"/>
    <x v="0"/>
    <x v="1"/>
    <x v="9"/>
    <n v="891.09"/>
  </r>
  <r>
    <x v="6"/>
    <x v="13"/>
    <x v="0"/>
    <x v="0"/>
    <x v="5"/>
    <x v="28"/>
    <n v="763.83"/>
  </r>
  <r>
    <x v="6"/>
    <x v="14"/>
    <x v="0"/>
    <x v="0"/>
    <x v="3"/>
    <x v="21"/>
    <n v="891.09"/>
  </r>
  <r>
    <x v="6"/>
    <x v="15"/>
    <x v="0"/>
    <x v="0"/>
    <x v="4"/>
    <x v="22"/>
    <n v="636.48"/>
  </r>
  <r>
    <x v="6"/>
    <x v="16"/>
    <x v="0"/>
    <x v="0"/>
    <x v="4"/>
    <x v="0"/>
    <n v="381.87"/>
  </r>
  <r>
    <x v="6"/>
    <x v="17"/>
    <x v="0"/>
    <x v="0"/>
    <x v="4"/>
    <x v="27"/>
    <n v="1018.35"/>
  </r>
  <r>
    <x v="6"/>
    <x v="18"/>
    <x v="0"/>
    <x v="0"/>
    <x v="5"/>
    <x v="4"/>
    <n v="509.21999999999997"/>
  </r>
  <r>
    <x v="6"/>
    <x v="19"/>
    <x v="0"/>
    <x v="0"/>
    <x v="2"/>
    <x v="15"/>
    <n v="636.48"/>
  </r>
  <r>
    <x v="6"/>
    <x v="20"/>
    <x v="0"/>
    <x v="0"/>
    <x v="4"/>
    <x v="14"/>
    <n v="1018.35"/>
  </r>
  <r>
    <x v="6"/>
    <x v="21"/>
    <x v="0"/>
    <x v="0"/>
    <x v="2"/>
    <x v="11"/>
    <n v="509.21999999999997"/>
  </r>
  <r>
    <x v="6"/>
    <x v="22"/>
    <x v="0"/>
    <x v="0"/>
    <x v="5"/>
    <x v="9"/>
    <n v="1018.35"/>
  </r>
  <r>
    <x v="6"/>
    <x v="23"/>
    <x v="0"/>
    <x v="0"/>
    <x v="0"/>
    <x v="27"/>
    <n v="509.21999999999997"/>
  </r>
  <r>
    <x v="6"/>
    <x v="24"/>
    <x v="1"/>
    <x v="0"/>
    <x v="0"/>
    <x v="5"/>
    <n v="381.87"/>
  </r>
  <r>
    <x v="6"/>
    <x v="25"/>
    <x v="1"/>
    <x v="0"/>
    <x v="4"/>
    <x v="14"/>
    <n v="891.09"/>
  </r>
  <r>
    <x v="6"/>
    <x v="26"/>
    <x v="1"/>
    <x v="0"/>
    <x v="4"/>
    <x v="11"/>
    <n v="381.87"/>
  </r>
  <r>
    <x v="6"/>
    <x v="27"/>
    <x v="1"/>
    <x v="0"/>
    <x v="2"/>
    <x v="29"/>
    <n v="509.21999999999997"/>
  </r>
  <r>
    <x v="7"/>
    <x v="0"/>
    <x v="0"/>
    <x v="0"/>
    <x v="5"/>
    <x v="25"/>
    <n v="636.48"/>
  </r>
  <r>
    <x v="7"/>
    <x v="1"/>
    <x v="0"/>
    <x v="0"/>
    <x v="2"/>
    <x v="19"/>
    <n v="381.87"/>
  </r>
  <r>
    <x v="7"/>
    <x v="2"/>
    <x v="0"/>
    <x v="0"/>
    <x v="1"/>
    <x v="20"/>
    <n v="763.83"/>
  </r>
  <r>
    <x v="7"/>
    <x v="3"/>
    <x v="0"/>
    <x v="0"/>
    <x v="2"/>
    <x v="22"/>
    <n v="636.48"/>
  </r>
  <r>
    <x v="7"/>
    <x v="4"/>
    <x v="0"/>
    <x v="0"/>
    <x v="1"/>
    <x v="11"/>
    <n v="763.83"/>
  </r>
  <r>
    <x v="7"/>
    <x v="5"/>
    <x v="0"/>
    <x v="0"/>
    <x v="4"/>
    <x v="5"/>
    <n v="1018.35"/>
  </r>
  <r>
    <x v="7"/>
    <x v="6"/>
    <x v="0"/>
    <x v="0"/>
    <x v="2"/>
    <x v="1"/>
    <n v="1018.35"/>
  </r>
  <r>
    <x v="7"/>
    <x v="7"/>
    <x v="0"/>
    <x v="0"/>
    <x v="4"/>
    <x v="19"/>
    <n v="636.48"/>
  </r>
  <r>
    <x v="7"/>
    <x v="8"/>
    <x v="0"/>
    <x v="0"/>
    <x v="5"/>
    <x v="2"/>
    <n v="1018.35"/>
  </r>
  <r>
    <x v="7"/>
    <x v="9"/>
    <x v="0"/>
    <x v="0"/>
    <x v="0"/>
    <x v="3"/>
    <n v="763.83"/>
  </r>
  <r>
    <x v="7"/>
    <x v="10"/>
    <x v="0"/>
    <x v="0"/>
    <x v="1"/>
    <x v="18"/>
    <n v="381.87"/>
  </r>
  <r>
    <x v="7"/>
    <x v="11"/>
    <x v="0"/>
    <x v="0"/>
    <x v="2"/>
    <x v="5"/>
    <n v="763.83"/>
  </r>
  <r>
    <x v="7"/>
    <x v="12"/>
    <x v="0"/>
    <x v="0"/>
    <x v="0"/>
    <x v="6"/>
    <n v="381.87"/>
  </r>
  <r>
    <x v="7"/>
    <x v="13"/>
    <x v="0"/>
    <x v="0"/>
    <x v="5"/>
    <x v="17"/>
    <n v="763.83"/>
  </r>
  <r>
    <x v="7"/>
    <x v="14"/>
    <x v="0"/>
    <x v="0"/>
    <x v="3"/>
    <x v="3"/>
    <n v="763.83"/>
  </r>
  <r>
    <x v="7"/>
    <x v="15"/>
    <x v="0"/>
    <x v="0"/>
    <x v="3"/>
    <x v="15"/>
    <n v="509.21999999999997"/>
  </r>
  <r>
    <x v="7"/>
    <x v="16"/>
    <x v="0"/>
    <x v="0"/>
    <x v="4"/>
    <x v="20"/>
    <n v="381.87"/>
  </r>
  <r>
    <x v="7"/>
    <x v="17"/>
    <x v="0"/>
    <x v="0"/>
    <x v="0"/>
    <x v="5"/>
    <n v="636.48"/>
  </r>
  <r>
    <x v="7"/>
    <x v="18"/>
    <x v="0"/>
    <x v="0"/>
    <x v="5"/>
    <x v="26"/>
    <n v="763.83"/>
  </r>
  <r>
    <x v="7"/>
    <x v="19"/>
    <x v="0"/>
    <x v="0"/>
    <x v="2"/>
    <x v="24"/>
    <n v="763.83"/>
  </r>
  <r>
    <x v="7"/>
    <x v="20"/>
    <x v="0"/>
    <x v="0"/>
    <x v="0"/>
    <x v="17"/>
    <n v="636.48"/>
  </r>
  <r>
    <x v="7"/>
    <x v="21"/>
    <x v="0"/>
    <x v="0"/>
    <x v="4"/>
    <x v="8"/>
    <n v="636.48"/>
  </r>
  <r>
    <x v="7"/>
    <x v="22"/>
    <x v="0"/>
    <x v="0"/>
    <x v="5"/>
    <x v="10"/>
    <n v="636.48"/>
  </r>
  <r>
    <x v="7"/>
    <x v="23"/>
    <x v="0"/>
    <x v="0"/>
    <x v="2"/>
    <x v="15"/>
    <n v="636.48"/>
  </r>
  <r>
    <x v="7"/>
    <x v="24"/>
    <x v="1"/>
    <x v="0"/>
    <x v="2"/>
    <x v="4"/>
    <n v="509.21999999999997"/>
  </r>
  <r>
    <x v="7"/>
    <x v="25"/>
    <x v="1"/>
    <x v="0"/>
    <x v="4"/>
    <x v="4"/>
    <n v="891.09"/>
  </r>
  <r>
    <x v="7"/>
    <x v="26"/>
    <x v="1"/>
    <x v="0"/>
    <x v="4"/>
    <x v="7"/>
    <n v="381.87"/>
  </r>
  <r>
    <x v="7"/>
    <x v="27"/>
    <x v="1"/>
    <x v="0"/>
    <x v="5"/>
    <x v="8"/>
    <n v="509.21999999999997"/>
  </r>
  <r>
    <x v="8"/>
    <x v="0"/>
    <x v="0"/>
    <x v="0"/>
    <x v="2"/>
    <x v="18"/>
    <n v="763.83"/>
  </r>
  <r>
    <x v="8"/>
    <x v="1"/>
    <x v="0"/>
    <x v="0"/>
    <x v="5"/>
    <x v="11"/>
    <n v="254.60999999999999"/>
  </r>
  <r>
    <x v="8"/>
    <x v="2"/>
    <x v="0"/>
    <x v="0"/>
    <x v="4"/>
    <x v="0"/>
    <n v="891.09"/>
  </r>
  <r>
    <x v="8"/>
    <x v="3"/>
    <x v="0"/>
    <x v="0"/>
    <x v="4"/>
    <x v="2"/>
    <n v="381.87"/>
  </r>
  <r>
    <x v="8"/>
    <x v="4"/>
    <x v="0"/>
    <x v="0"/>
    <x v="0"/>
    <x v="16"/>
    <n v="636.48"/>
  </r>
  <r>
    <x v="8"/>
    <x v="5"/>
    <x v="0"/>
    <x v="0"/>
    <x v="2"/>
    <x v="20"/>
    <n v="381.87"/>
  </r>
  <r>
    <x v="8"/>
    <x v="6"/>
    <x v="0"/>
    <x v="0"/>
    <x v="5"/>
    <x v="14"/>
    <n v="636.48"/>
  </r>
  <r>
    <x v="8"/>
    <x v="7"/>
    <x v="0"/>
    <x v="0"/>
    <x v="2"/>
    <x v="7"/>
    <n v="509.21999999999997"/>
  </r>
  <r>
    <x v="8"/>
    <x v="8"/>
    <x v="0"/>
    <x v="0"/>
    <x v="3"/>
    <x v="7"/>
    <n v="381.87"/>
  </r>
  <r>
    <x v="8"/>
    <x v="9"/>
    <x v="0"/>
    <x v="0"/>
    <x v="3"/>
    <x v="25"/>
    <n v="1018.35"/>
  </r>
  <r>
    <x v="8"/>
    <x v="10"/>
    <x v="0"/>
    <x v="0"/>
    <x v="5"/>
    <x v="17"/>
    <n v="636.48"/>
  </r>
  <r>
    <x v="8"/>
    <x v="11"/>
    <x v="0"/>
    <x v="0"/>
    <x v="4"/>
    <x v="4"/>
    <n v="636.48"/>
  </r>
  <r>
    <x v="8"/>
    <x v="12"/>
    <x v="0"/>
    <x v="0"/>
    <x v="1"/>
    <x v="1"/>
    <n v="254.60999999999999"/>
  </r>
  <r>
    <x v="8"/>
    <x v="13"/>
    <x v="0"/>
    <x v="0"/>
    <x v="2"/>
    <x v="1"/>
    <n v="381.87"/>
  </r>
  <r>
    <x v="8"/>
    <x v="14"/>
    <x v="0"/>
    <x v="0"/>
    <x v="2"/>
    <x v="4"/>
    <n v="1018.35"/>
  </r>
  <r>
    <x v="8"/>
    <x v="15"/>
    <x v="0"/>
    <x v="0"/>
    <x v="4"/>
    <x v="25"/>
    <n v="509.21999999999997"/>
  </r>
  <r>
    <x v="8"/>
    <x v="16"/>
    <x v="0"/>
    <x v="0"/>
    <x v="3"/>
    <x v="8"/>
    <n v="763.83"/>
  </r>
  <r>
    <x v="8"/>
    <x v="17"/>
    <x v="0"/>
    <x v="0"/>
    <x v="4"/>
    <x v="10"/>
    <n v="509.21999999999997"/>
  </r>
  <r>
    <x v="8"/>
    <x v="18"/>
    <x v="0"/>
    <x v="0"/>
    <x v="2"/>
    <x v="4"/>
    <n v="636.48"/>
  </r>
  <r>
    <x v="8"/>
    <x v="19"/>
    <x v="0"/>
    <x v="0"/>
    <x v="2"/>
    <x v="2"/>
    <n v="509.21999999999997"/>
  </r>
  <r>
    <x v="8"/>
    <x v="20"/>
    <x v="0"/>
    <x v="0"/>
    <x v="2"/>
    <x v="4"/>
    <n v="636.48"/>
  </r>
  <r>
    <x v="8"/>
    <x v="21"/>
    <x v="0"/>
    <x v="0"/>
    <x v="0"/>
    <x v="9"/>
    <n v="254.60999999999999"/>
  </r>
  <r>
    <x v="8"/>
    <x v="22"/>
    <x v="0"/>
    <x v="0"/>
    <x v="3"/>
    <x v="24"/>
    <n v="509.21999999999997"/>
  </r>
  <r>
    <x v="8"/>
    <x v="23"/>
    <x v="0"/>
    <x v="0"/>
    <x v="2"/>
    <x v="8"/>
    <n v="1018.35"/>
  </r>
  <r>
    <x v="8"/>
    <x v="24"/>
    <x v="1"/>
    <x v="0"/>
    <x v="2"/>
    <x v="13"/>
    <n v="636.48"/>
  </r>
  <r>
    <x v="8"/>
    <x v="25"/>
    <x v="1"/>
    <x v="0"/>
    <x v="1"/>
    <x v="24"/>
    <n v="636.48"/>
  </r>
  <r>
    <x v="8"/>
    <x v="26"/>
    <x v="1"/>
    <x v="0"/>
    <x v="5"/>
    <x v="1"/>
    <n v="509.21999999999997"/>
  </r>
  <r>
    <x v="8"/>
    <x v="27"/>
    <x v="1"/>
    <x v="0"/>
    <x v="2"/>
    <x v="24"/>
    <n v="381.87"/>
  </r>
  <r>
    <x v="9"/>
    <x v="0"/>
    <x v="0"/>
    <x v="0"/>
    <x v="0"/>
    <x v="24"/>
    <n v="254.60999999999999"/>
  </r>
  <r>
    <x v="9"/>
    <x v="1"/>
    <x v="0"/>
    <x v="0"/>
    <x v="4"/>
    <x v="5"/>
    <n v="763.83"/>
  </r>
  <r>
    <x v="9"/>
    <x v="2"/>
    <x v="0"/>
    <x v="0"/>
    <x v="3"/>
    <x v="14"/>
    <n v="636.48"/>
  </r>
  <r>
    <x v="9"/>
    <x v="3"/>
    <x v="0"/>
    <x v="0"/>
    <x v="4"/>
    <x v="14"/>
    <n v="1018.35"/>
  </r>
  <r>
    <x v="9"/>
    <x v="4"/>
    <x v="0"/>
    <x v="0"/>
    <x v="3"/>
    <x v="30"/>
    <n v="381.87"/>
  </r>
  <r>
    <x v="9"/>
    <x v="5"/>
    <x v="0"/>
    <x v="0"/>
    <x v="5"/>
    <x v="2"/>
    <n v="509.21999999999997"/>
  </r>
  <r>
    <x v="9"/>
    <x v="6"/>
    <x v="0"/>
    <x v="0"/>
    <x v="1"/>
    <x v="16"/>
    <n v="381.87"/>
  </r>
  <r>
    <x v="9"/>
    <x v="7"/>
    <x v="0"/>
    <x v="0"/>
    <x v="3"/>
    <x v="2"/>
    <n v="1018.35"/>
  </r>
  <r>
    <x v="9"/>
    <x v="8"/>
    <x v="0"/>
    <x v="0"/>
    <x v="1"/>
    <x v="0"/>
    <n v="763.83"/>
  </r>
  <r>
    <x v="9"/>
    <x v="9"/>
    <x v="0"/>
    <x v="0"/>
    <x v="4"/>
    <x v="4"/>
    <n v="381.87"/>
  </r>
  <r>
    <x v="9"/>
    <x v="10"/>
    <x v="0"/>
    <x v="0"/>
    <x v="4"/>
    <x v="2"/>
    <n v="891.09"/>
  </r>
  <r>
    <x v="9"/>
    <x v="11"/>
    <x v="0"/>
    <x v="0"/>
    <x v="4"/>
    <x v="14"/>
    <n v="891.09"/>
  </r>
  <r>
    <x v="9"/>
    <x v="12"/>
    <x v="0"/>
    <x v="0"/>
    <x v="1"/>
    <x v="19"/>
    <n v="254.60999999999999"/>
  </r>
  <r>
    <x v="9"/>
    <x v="13"/>
    <x v="0"/>
    <x v="0"/>
    <x v="5"/>
    <x v="24"/>
    <n v="381.87"/>
  </r>
  <r>
    <x v="9"/>
    <x v="14"/>
    <x v="0"/>
    <x v="0"/>
    <x v="3"/>
    <x v="21"/>
    <n v="636.48"/>
  </r>
  <r>
    <x v="9"/>
    <x v="15"/>
    <x v="0"/>
    <x v="0"/>
    <x v="2"/>
    <x v="24"/>
    <n v="509.21999999999997"/>
  </r>
  <r>
    <x v="9"/>
    <x v="16"/>
    <x v="0"/>
    <x v="0"/>
    <x v="3"/>
    <x v="24"/>
    <n v="763.83"/>
  </r>
  <r>
    <x v="9"/>
    <x v="17"/>
    <x v="0"/>
    <x v="0"/>
    <x v="2"/>
    <x v="23"/>
    <n v="891.09"/>
  </r>
  <r>
    <x v="9"/>
    <x v="18"/>
    <x v="0"/>
    <x v="0"/>
    <x v="0"/>
    <x v="10"/>
    <n v="636.48"/>
  </r>
  <r>
    <x v="9"/>
    <x v="19"/>
    <x v="0"/>
    <x v="0"/>
    <x v="4"/>
    <x v="10"/>
    <n v="1018.35"/>
  </r>
  <r>
    <x v="9"/>
    <x v="20"/>
    <x v="0"/>
    <x v="0"/>
    <x v="0"/>
    <x v="26"/>
    <n v="763.83"/>
  </r>
  <r>
    <x v="9"/>
    <x v="21"/>
    <x v="0"/>
    <x v="0"/>
    <x v="1"/>
    <x v="13"/>
    <n v="891.09"/>
  </r>
  <r>
    <x v="9"/>
    <x v="22"/>
    <x v="0"/>
    <x v="0"/>
    <x v="4"/>
    <x v="1"/>
    <n v="763.83"/>
  </r>
  <r>
    <x v="9"/>
    <x v="23"/>
    <x v="0"/>
    <x v="0"/>
    <x v="4"/>
    <x v="13"/>
    <n v="1018.35"/>
  </r>
  <r>
    <x v="9"/>
    <x v="24"/>
    <x v="1"/>
    <x v="0"/>
    <x v="3"/>
    <x v="15"/>
    <n v="254.60999999999999"/>
  </r>
  <r>
    <x v="9"/>
    <x v="25"/>
    <x v="1"/>
    <x v="0"/>
    <x v="0"/>
    <x v="25"/>
    <n v="509.21999999999997"/>
  </r>
  <r>
    <x v="9"/>
    <x v="26"/>
    <x v="1"/>
    <x v="0"/>
    <x v="2"/>
    <x v="17"/>
    <n v="254.60999999999999"/>
  </r>
  <r>
    <x v="9"/>
    <x v="27"/>
    <x v="1"/>
    <x v="0"/>
    <x v="5"/>
    <x v="11"/>
    <n v="636.4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0">
  <r>
    <x v="0"/>
    <x v="0"/>
    <x v="0"/>
    <x v="0"/>
  </r>
  <r>
    <x v="0"/>
    <x v="1"/>
    <x v="0"/>
    <x v="1"/>
  </r>
  <r>
    <x v="0"/>
    <x v="2"/>
    <x v="0"/>
    <x v="2"/>
  </r>
  <r>
    <x v="0"/>
    <x v="3"/>
    <x v="0"/>
    <x v="3"/>
  </r>
  <r>
    <x v="0"/>
    <x v="4"/>
    <x v="0"/>
    <x v="4"/>
  </r>
  <r>
    <x v="0"/>
    <x v="5"/>
    <x v="0"/>
    <x v="5"/>
  </r>
  <r>
    <x v="0"/>
    <x v="6"/>
    <x v="0"/>
    <x v="6"/>
  </r>
  <r>
    <x v="0"/>
    <x v="7"/>
    <x v="0"/>
    <x v="7"/>
  </r>
  <r>
    <x v="0"/>
    <x v="8"/>
    <x v="0"/>
    <x v="8"/>
  </r>
  <r>
    <x v="0"/>
    <x v="9"/>
    <x v="0"/>
    <x v="4"/>
  </r>
  <r>
    <x v="0"/>
    <x v="10"/>
    <x v="0"/>
    <x v="9"/>
  </r>
  <r>
    <x v="0"/>
    <x v="11"/>
    <x v="0"/>
    <x v="10"/>
  </r>
  <r>
    <x v="0"/>
    <x v="12"/>
    <x v="0"/>
    <x v="11"/>
  </r>
  <r>
    <x v="0"/>
    <x v="13"/>
    <x v="0"/>
    <x v="12"/>
  </r>
  <r>
    <x v="0"/>
    <x v="14"/>
    <x v="0"/>
    <x v="13"/>
  </r>
  <r>
    <x v="0"/>
    <x v="15"/>
    <x v="0"/>
    <x v="14"/>
  </r>
  <r>
    <x v="0"/>
    <x v="16"/>
    <x v="0"/>
    <x v="15"/>
  </r>
  <r>
    <x v="0"/>
    <x v="17"/>
    <x v="0"/>
    <x v="16"/>
  </r>
  <r>
    <x v="0"/>
    <x v="18"/>
    <x v="0"/>
    <x v="17"/>
  </r>
  <r>
    <x v="0"/>
    <x v="19"/>
    <x v="0"/>
    <x v="18"/>
  </r>
  <r>
    <x v="0"/>
    <x v="20"/>
    <x v="0"/>
    <x v="19"/>
  </r>
  <r>
    <x v="0"/>
    <x v="21"/>
    <x v="0"/>
    <x v="20"/>
  </r>
  <r>
    <x v="0"/>
    <x v="22"/>
    <x v="0"/>
    <x v="21"/>
  </r>
  <r>
    <x v="0"/>
    <x v="23"/>
    <x v="0"/>
    <x v="22"/>
  </r>
  <r>
    <x v="0"/>
    <x v="24"/>
    <x v="1"/>
    <x v="23"/>
  </r>
  <r>
    <x v="0"/>
    <x v="25"/>
    <x v="1"/>
    <x v="24"/>
  </r>
  <r>
    <x v="0"/>
    <x v="26"/>
    <x v="1"/>
    <x v="25"/>
  </r>
  <r>
    <x v="0"/>
    <x v="27"/>
    <x v="1"/>
    <x v="26"/>
  </r>
  <r>
    <x v="1"/>
    <x v="0"/>
    <x v="0"/>
    <x v="27"/>
  </r>
  <r>
    <x v="1"/>
    <x v="1"/>
    <x v="0"/>
    <x v="28"/>
  </r>
  <r>
    <x v="1"/>
    <x v="2"/>
    <x v="0"/>
    <x v="29"/>
  </r>
  <r>
    <x v="1"/>
    <x v="3"/>
    <x v="0"/>
    <x v="30"/>
  </r>
  <r>
    <x v="1"/>
    <x v="4"/>
    <x v="0"/>
    <x v="31"/>
  </r>
  <r>
    <x v="1"/>
    <x v="5"/>
    <x v="0"/>
    <x v="32"/>
  </r>
  <r>
    <x v="1"/>
    <x v="6"/>
    <x v="0"/>
    <x v="33"/>
  </r>
  <r>
    <x v="1"/>
    <x v="7"/>
    <x v="0"/>
    <x v="34"/>
  </r>
  <r>
    <x v="1"/>
    <x v="8"/>
    <x v="0"/>
    <x v="35"/>
  </r>
  <r>
    <x v="1"/>
    <x v="9"/>
    <x v="0"/>
    <x v="36"/>
  </r>
  <r>
    <x v="1"/>
    <x v="10"/>
    <x v="0"/>
    <x v="37"/>
  </r>
  <r>
    <x v="1"/>
    <x v="11"/>
    <x v="0"/>
    <x v="38"/>
  </r>
  <r>
    <x v="1"/>
    <x v="12"/>
    <x v="0"/>
    <x v="39"/>
  </r>
  <r>
    <x v="1"/>
    <x v="13"/>
    <x v="0"/>
    <x v="40"/>
  </r>
  <r>
    <x v="1"/>
    <x v="14"/>
    <x v="0"/>
    <x v="41"/>
  </r>
  <r>
    <x v="1"/>
    <x v="15"/>
    <x v="0"/>
    <x v="42"/>
  </r>
  <r>
    <x v="1"/>
    <x v="16"/>
    <x v="0"/>
    <x v="43"/>
  </r>
  <r>
    <x v="1"/>
    <x v="17"/>
    <x v="0"/>
    <x v="44"/>
  </r>
  <r>
    <x v="1"/>
    <x v="18"/>
    <x v="0"/>
    <x v="45"/>
  </r>
  <r>
    <x v="1"/>
    <x v="19"/>
    <x v="0"/>
    <x v="46"/>
  </r>
  <r>
    <x v="1"/>
    <x v="20"/>
    <x v="0"/>
    <x v="47"/>
  </r>
  <r>
    <x v="1"/>
    <x v="21"/>
    <x v="0"/>
    <x v="48"/>
  </r>
  <r>
    <x v="1"/>
    <x v="22"/>
    <x v="0"/>
    <x v="49"/>
  </r>
  <r>
    <x v="1"/>
    <x v="23"/>
    <x v="0"/>
    <x v="50"/>
  </r>
  <r>
    <x v="1"/>
    <x v="24"/>
    <x v="1"/>
    <x v="51"/>
  </r>
  <r>
    <x v="1"/>
    <x v="25"/>
    <x v="1"/>
    <x v="52"/>
  </r>
  <r>
    <x v="1"/>
    <x v="26"/>
    <x v="1"/>
    <x v="53"/>
  </r>
  <r>
    <x v="1"/>
    <x v="27"/>
    <x v="1"/>
    <x v="54"/>
  </r>
  <r>
    <x v="2"/>
    <x v="0"/>
    <x v="0"/>
    <x v="55"/>
  </r>
  <r>
    <x v="2"/>
    <x v="1"/>
    <x v="0"/>
    <x v="56"/>
  </r>
  <r>
    <x v="2"/>
    <x v="2"/>
    <x v="0"/>
    <x v="57"/>
  </r>
  <r>
    <x v="2"/>
    <x v="3"/>
    <x v="0"/>
    <x v="58"/>
  </r>
  <r>
    <x v="2"/>
    <x v="4"/>
    <x v="0"/>
    <x v="59"/>
  </r>
  <r>
    <x v="2"/>
    <x v="5"/>
    <x v="0"/>
    <x v="60"/>
  </r>
  <r>
    <x v="2"/>
    <x v="6"/>
    <x v="0"/>
    <x v="61"/>
  </r>
  <r>
    <x v="2"/>
    <x v="7"/>
    <x v="0"/>
    <x v="62"/>
  </r>
  <r>
    <x v="2"/>
    <x v="8"/>
    <x v="0"/>
    <x v="63"/>
  </r>
  <r>
    <x v="2"/>
    <x v="9"/>
    <x v="0"/>
    <x v="64"/>
  </r>
  <r>
    <x v="2"/>
    <x v="10"/>
    <x v="0"/>
    <x v="65"/>
  </r>
  <r>
    <x v="2"/>
    <x v="11"/>
    <x v="0"/>
    <x v="66"/>
  </r>
  <r>
    <x v="2"/>
    <x v="12"/>
    <x v="0"/>
    <x v="67"/>
  </r>
  <r>
    <x v="2"/>
    <x v="13"/>
    <x v="0"/>
    <x v="68"/>
  </r>
  <r>
    <x v="2"/>
    <x v="14"/>
    <x v="0"/>
    <x v="69"/>
  </r>
  <r>
    <x v="2"/>
    <x v="15"/>
    <x v="0"/>
    <x v="0"/>
  </r>
  <r>
    <x v="2"/>
    <x v="16"/>
    <x v="0"/>
    <x v="70"/>
  </r>
  <r>
    <x v="2"/>
    <x v="17"/>
    <x v="0"/>
    <x v="71"/>
  </r>
  <r>
    <x v="2"/>
    <x v="18"/>
    <x v="0"/>
    <x v="72"/>
  </r>
  <r>
    <x v="2"/>
    <x v="19"/>
    <x v="0"/>
    <x v="73"/>
  </r>
  <r>
    <x v="2"/>
    <x v="20"/>
    <x v="0"/>
    <x v="74"/>
  </r>
  <r>
    <x v="2"/>
    <x v="21"/>
    <x v="0"/>
    <x v="75"/>
  </r>
  <r>
    <x v="2"/>
    <x v="22"/>
    <x v="0"/>
    <x v="76"/>
  </r>
  <r>
    <x v="2"/>
    <x v="23"/>
    <x v="0"/>
    <x v="77"/>
  </r>
  <r>
    <x v="2"/>
    <x v="24"/>
    <x v="1"/>
    <x v="78"/>
  </r>
  <r>
    <x v="2"/>
    <x v="25"/>
    <x v="1"/>
    <x v="79"/>
  </r>
  <r>
    <x v="2"/>
    <x v="26"/>
    <x v="1"/>
    <x v="80"/>
  </r>
  <r>
    <x v="2"/>
    <x v="27"/>
    <x v="1"/>
    <x v="81"/>
  </r>
  <r>
    <x v="3"/>
    <x v="0"/>
    <x v="0"/>
    <x v="82"/>
  </r>
  <r>
    <x v="3"/>
    <x v="1"/>
    <x v="0"/>
    <x v="83"/>
  </r>
  <r>
    <x v="3"/>
    <x v="2"/>
    <x v="0"/>
    <x v="84"/>
  </r>
  <r>
    <x v="3"/>
    <x v="3"/>
    <x v="0"/>
    <x v="85"/>
  </r>
  <r>
    <x v="3"/>
    <x v="4"/>
    <x v="0"/>
    <x v="86"/>
  </r>
  <r>
    <x v="3"/>
    <x v="5"/>
    <x v="0"/>
    <x v="87"/>
  </r>
  <r>
    <x v="3"/>
    <x v="6"/>
    <x v="0"/>
    <x v="88"/>
  </r>
  <r>
    <x v="3"/>
    <x v="7"/>
    <x v="0"/>
    <x v="89"/>
  </r>
  <r>
    <x v="3"/>
    <x v="8"/>
    <x v="0"/>
    <x v="90"/>
  </r>
  <r>
    <x v="3"/>
    <x v="9"/>
    <x v="0"/>
    <x v="91"/>
  </r>
  <r>
    <x v="3"/>
    <x v="10"/>
    <x v="0"/>
    <x v="92"/>
  </r>
  <r>
    <x v="3"/>
    <x v="11"/>
    <x v="0"/>
    <x v="93"/>
  </r>
  <r>
    <x v="3"/>
    <x v="12"/>
    <x v="0"/>
    <x v="94"/>
  </r>
  <r>
    <x v="3"/>
    <x v="13"/>
    <x v="0"/>
    <x v="95"/>
  </r>
  <r>
    <x v="3"/>
    <x v="14"/>
    <x v="0"/>
    <x v="96"/>
  </r>
  <r>
    <x v="3"/>
    <x v="15"/>
    <x v="0"/>
    <x v="97"/>
  </r>
  <r>
    <x v="3"/>
    <x v="16"/>
    <x v="0"/>
    <x v="98"/>
  </r>
  <r>
    <x v="3"/>
    <x v="17"/>
    <x v="0"/>
    <x v="99"/>
  </r>
  <r>
    <x v="3"/>
    <x v="18"/>
    <x v="0"/>
    <x v="100"/>
  </r>
  <r>
    <x v="3"/>
    <x v="19"/>
    <x v="0"/>
    <x v="101"/>
  </r>
  <r>
    <x v="3"/>
    <x v="20"/>
    <x v="0"/>
    <x v="102"/>
  </r>
  <r>
    <x v="3"/>
    <x v="21"/>
    <x v="0"/>
    <x v="103"/>
  </r>
  <r>
    <x v="3"/>
    <x v="22"/>
    <x v="0"/>
    <x v="104"/>
  </r>
  <r>
    <x v="3"/>
    <x v="23"/>
    <x v="0"/>
    <x v="105"/>
  </r>
  <r>
    <x v="3"/>
    <x v="24"/>
    <x v="1"/>
    <x v="106"/>
  </r>
  <r>
    <x v="3"/>
    <x v="25"/>
    <x v="1"/>
    <x v="107"/>
  </r>
  <r>
    <x v="3"/>
    <x v="26"/>
    <x v="1"/>
    <x v="108"/>
  </r>
  <r>
    <x v="3"/>
    <x v="27"/>
    <x v="1"/>
    <x v="109"/>
  </r>
  <r>
    <x v="4"/>
    <x v="0"/>
    <x v="0"/>
    <x v="110"/>
  </r>
  <r>
    <x v="4"/>
    <x v="1"/>
    <x v="0"/>
    <x v="111"/>
  </r>
  <r>
    <x v="4"/>
    <x v="2"/>
    <x v="0"/>
    <x v="112"/>
  </r>
  <r>
    <x v="4"/>
    <x v="3"/>
    <x v="0"/>
    <x v="113"/>
  </r>
  <r>
    <x v="4"/>
    <x v="4"/>
    <x v="0"/>
    <x v="80"/>
  </r>
  <r>
    <x v="4"/>
    <x v="5"/>
    <x v="0"/>
    <x v="114"/>
  </r>
  <r>
    <x v="4"/>
    <x v="6"/>
    <x v="0"/>
    <x v="115"/>
  </r>
  <r>
    <x v="4"/>
    <x v="7"/>
    <x v="0"/>
    <x v="116"/>
  </r>
  <r>
    <x v="4"/>
    <x v="8"/>
    <x v="0"/>
    <x v="117"/>
  </r>
  <r>
    <x v="4"/>
    <x v="9"/>
    <x v="0"/>
    <x v="118"/>
  </r>
  <r>
    <x v="4"/>
    <x v="10"/>
    <x v="0"/>
    <x v="119"/>
  </r>
  <r>
    <x v="4"/>
    <x v="11"/>
    <x v="0"/>
    <x v="120"/>
  </r>
  <r>
    <x v="4"/>
    <x v="12"/>
    <x v="0"/>
    <x v="121"/>
  </r>
  <r>
    <x v="4"/>
    <x v="13"/>
    <x v="0"/>
    <x v="122"/>
  </r>
  <r>
    <x v="4"/>
    <x v="14"/>
    <x v="0"/>
    <x v="123"/>
  </r>
  <r>
    <x v="4"/>
    <x v="15"/>
    <x v="0"/>
    <x v="124"/>
  </r>
  <r>
    <x v="4"/>
    <x v="16"/>
    <x v="0"/>
    <x v="125"/>
  </r>
  <r>
    <x v="4"/>
    <x v="17"/>
    <x v="0"/>
    <x v="126"/>
  </r>
  <r>
    <x v="4"/>
    <x v="18"/>
    <x v="0"/>
    <x v="127"/>
  </r>
  <r>
    <x v="4"/>
    <x v="19"/>
    <x v="0"/>
    <x v="128"/>
  </r>
  <r>
    <x v="4"/>
    <x v="20"/>
    <x v="0"/>
    <x v="129"/>
  </r>
  <r>
    <x v="4"/>
    <x v="21"/>
    <x v="0"/>
    <x v="130"/>
  </r>
  <r>
    <x v="4"/>
    <x v="22"/>
    <x v="0"/>
    <x v="131"/>
  </r>
  <r>
    <x v="4"/>
    <x v="23"/>
    <x v="0"/>
    <x v="132"/>
  </r>
  <r>
    <x v="4"/>
    <x v="24"/>
    <x v="1"/>
    <x v="133"/>
  </r>
  <r>
    <x v="4"/>
    <x v="25"/>
    <x v="1"/>
    <x v="134"/>
  </r>
  <r>
    <x v="4"/>
    <x v="26"/>
    <x v="1"/>
    <x v="135"/>
  </r>
  <r>
    <x v="4"/>
    <x v="27"/>
    <x v="1"/>
    <x v="136"/>
  </r>
  <r>
    <x v="5"/>
    <x v="0"/>
    <x v="0"/>
    <x v="137"/>
  </r>
  <r>
    <x v="5"/>
    <x v="1"/>
    <x v="0"/>
    <x v="138"/>
  </r>
  <r>
    <x v="5"/>
    <x v="2"/>
    <x v="0"/>
    <x v="139"/>
  </r>
  <r>
    <x v="5"/>
    <x v="3"/>
    <x v="0"/>
    <x v="140"/>
  </r>
  <r>
    <x v="5"/>
    <x v="4"/>
    <x v="0"/>
    <x v="141"/>
  </r>
  <r>
    <x v="5"/>
    <x v="5"/>
    <x v="0"/>
    <x v="142"/>
  </r>
  <r>
    <x v="5"/>
    <x v="6"/>
    <x v="0"/>
    <x v="143"/>
  </r>
  <r>
    <x v="5"/>
    <x v="7"/>
    <x v="0"/>
    <x v="144"/>
  </r>
  <r>
    <x v="5"/>
    <x v="8"/>
    <x v="0"/>
    <x v="145"/>
  </r>
  <r>
    <x v="5"/>
    <x v="9"/>
    <x v="0"/>
    <x v="146"/>
  </r>
  <r>
    <x v="5"/>
    <x v="10"/>
    <x v="0"/>
    <x v="147"/>
  </r>
  <r>
    <x v="5"/>
    <x v="11"/>
    <x v="0"/>
    <x v="148"/>
  </r>
  <r>
    <x v="5"/>
    <x v="12"/>
    <x v="0"/>
    <x v="149"/>
  </r>
  <r>
    <x v="5"/>
    <x v="13"/>
    <x v="0"/>
    <x v="150"/>
  </r>
  <r>
    <x v="5"/>
    <x v="14"/>
    <x v="0"/>
    <x v="151"/>
  </r>
  <r>
    <x v="5"/>
    <x v="15"/>
    <x v="0"/>
    <x v="152"/>
  </r>
  <r>
    <x v="5"/>
    <x v="16"/>
    <x v="0"/>
    <x v="153"/>
  </r>
  <r>
    <x v="5"/>
    <x v="17"/>
    <x v="0"/>
    <x v="154"/>
  </r>
  <r>
    <x v="5"/>
    <x v="18"/>
    <x v="0"/>
    <x v="155"/>
  </r>
  <r>
    <x v="5"/>
    <x v="19"/>
    <x v="0"/>
    <x v="156"/>
  </r>
  <r>
    <x v="5"/>
    <x v="20"/>
    <x v="0"/>
    <x v="157"/>
  </r>
  <r>
    <x v="5"/>
    <x v="21"/>
    <x v="0"/>
    <x v="158"/>
  </r>
  <r>
    <x v="5"/>
    <x v="22"/>
    <x v="0"/>
    <x v="159"/>
  </r>
  <r>
    <x v="5"/>
    <x v="23"/>
    <x v="0"/>
    <x v="160"/>
  </r>
  <r>
    <x v="5"/>
    <x v="24"/>
    <x v="1"/>
    <x v="161"/>
  </r>
  <r>
    <x v="5"/>
    <x v="25"/>
    <x v="1"/>
    <x v="10"/>
  </r>
  <r>
    <x v="5"/>
    <x v="26"/>
    <x v="1"/>
    <x v="162"/>
  </r>
  <r>
    <x v="5"/>
    <x v="27"/>
    <x v="1"/>
    <x v="163"/>
  </r>
  <r>
    <x v="6"/>
    <x v="0"/>
    <x v="0"/>
    <x v="164"/>
  </r>
  <r>
    <x v="6"/>
    <x v="1"/>
    <x v="0"/>
    <x v="165"/>
  </r>
  <r>
    <x v="6"/>
    <x v="2"/>
    <x v="0"/>
    <x v="166"/>
  </r>
  <r>
    <x v="6"/>
    <x v="3"/>
    <x v="0"/>
    <x v="167"/>
  </r>
  <r>
    <x v="6"/>
    <x v="4"/>
    <x v="0"/>
    <x v="168"/>
  </r>
  <r>
    <x v="6"/>
    <x v="5"/>
    <x v="0"/>
    <x v="169"/>
  </r>
  <r>
    <x v="6"/>
    <x v="6"/>
    <x v="0"/>
    <x v="170"/>
  </r>
  <r>
    <x v="6"/>
    <x v="7"/>
    <x v="0"/>
    <x v="171"/>
  </r>
  <r>
    <x v="6"/>
    <x v="8"/>
    <x v="0"/>
    <x v="172"/>
  </r>
  <r>
    <x v="6"/>
    <x v="9"/>
    <x v="0"/>
    <x v="173"/>
  </r>
  <r>
    <x v="6"/>
    <x v="10"/>
    <x v="0"/>
    <x v="174"/>
  </r>
  <r>
    <x v="6"/>
    <x v="11"/>
    <x v="0"/>
    <x v="175"/>
  </r>
  <r>
    <x v="6"/>
    <x v="12"/>
    <x v="0"/>
    <x v="176"/>
  </r>
  <r>
    <x v="6"/>
    <x v="13"/>
    <x v="0"/>
    <x v="177"/>
  </r>
  <r>
    <x v="6"/>
    <x v="14"/>
    <x v="0"/>
    <x v="170"/>
  </r>
  <r>
    <x v="6"/>
    <x v="15"/>
    <x v="0"/>
    <x v="178"/>
  </r>
  <r>
    <x v="6"/>
    <x v="16"/>
    <x v="0"/>
    <x v="179"/>
  </r>
  <r>
    <x v="6"/>
    <x v="17"/>
    <x v="0"/>
    <x v="180"/>
  </r>
  <r>
    <x v="6"/>
    <x v="18"/>
    <x v="0"/>
    <x v="181"/>
  </r>
  <r>
    <x v="6"/>
    <x v="19"/>
    <x v="0"/>
    <x v="182"/>
  </r>
  <r>
    <x v="6"/>
    <x v="20"/>
    <x v="0"/>
    <x v="183"/>
  </r>
  <r>
    <x v="6"/>
    <x v="21"/>
    <x v="0"/>
    <x v="184"/>
  </r>
  <r>
    <x v="6"/>
    <x v="22"/>
    <x v="0"/>
    <x v="43"/>
  </r>
  <r>
    <x v="6"/>
    <x v="23"/>
    <x v="0"/>
    <x v="185"/>
  </r>
  <r>
    <x v="6"/>
    <x v="24"/>
    <x v="1"/>
    <x v="186"/>
  </r>
  <r>
    <x v="6"/>
    <x v="25"/>
    <x v="1"/>
    <x v="187"/>
  </r>
  <r>
    <x v="6"/>
    <x v="26"/>
    <x v="1"/>
    <x v="188"/>
  </r>
  <r>
    <x v="6"/>
    <x v="27"/>
    <x v="1"/>
    <x v="189"/>
  </r>
  <r>
    <x v="7"/>
    <x v="0"/>
    <x v="0"/>
    <x v="190"/>
  </r>
  <r>
    <x v="7"/>
    <x v="1"/>
    <x v="0"/>
    <x v="191"/>
  </r>
  <r>
    <x v="7"/>
    <x v="2"/>
    <x v="0"/>
    <x v="192"/>
  </r>
  <r>
    <x v="7"/>
    <x v="3"/>
    <x v="0"/>
    <x v="193"/>
  </r>
  <r>
    <x v="7"/>
    <x v="4"/>
    <x v="0"/>
    <x v="194"/>
  </r>
  <r>
    <x v="7"/>
    <x v="5"/>
    <x v="0"/>
    <x v="195"/>
  </r>
  <r>
    <x v="7"/>
    <x v="6"/>
    <x v="0"/>
    <x v="184"/>
  </r>
  <r>
    <x v="7"/>
    <x v="7"/>
    <x v="0"/>
    <x v="196"/>
  </r>
  <r>
    <x v="7"/>
    <x v="8"/>
    <x v="0"/>
    <x v="197"/>
  </r>
  <r>
    <x v="7"/>
    <x v="9"/>
    <x v="0"/>
    <x v="198"/>
  </r>
  <r>
    <x v="7"/>
    <x v="10"/>
    <x v="0"/>
    <x v="199"/>
  </r>
  <r>
    <x v="7"/>
    <x v="11"/>
    <x v="0"/>
    <x v="200"/>
  </r>
  <r>
    <x v="7"/>
    <x v="12"/>
    <x v="0"/>
    <x v="201"/>
  </r>
  <r>
    <x v="7"/>
    <x v="13"/>
    <x v="0"/>
    <x v="202"/>
  </r>
  <r>
    <x v="7"/>
    <x v="14"/>
    <x v="0"/>
    <x v="203"/>
  </r>
  <r>
    <x v="7"/>
    <x v="15"/>
    <x v="0"/>
    <x v="204"/>
  </r>
  <r>
    <x v="7"/>
    <x v="16"/>
    <x v="0"/>
    <x v="205"/>
  </r>
  <r>
    <x v="7"/>
    <x v="17"/>
    <x v="0"/>
    <x v="206"/>
  </r>
  <r>
    <x v="7"/>
    <x v="18"/>
    <x v="0"/>
    <x v="207"/>
  </r>
  <r>
    <x v="7"/>
    <x v="19"/>
    <x v="0"/>
    <x v="208"/>
  </r>
  <r>
    <x v="7"/>
    <x v="20"/>
    <x v="0"/>
    <x v="209"/>
  </r>
  <r>
    <x v="7"/>
    <x v="21"/>
    <x v="0"/>
    <x v="210"/>
  </r>
  <r>
    <x v="7"/>
    <x v="22"/>
    <x v="0"/>
    <x v="211"/>
  </r>
  <r>
    <x v="7"/>
    <x v="23"/>
    <x v="0"/>
    <x v="212"/>
  </r>
  <r>
    <x v="7"/>
    <x v="24"/>
    <x v="1"/>
    <x v="213"/>
  </r>
  <r>
    <x v="7"/>
    <x v="25"/>
    <x v="1"/>
    <x v="214"/>
  </r>
  <r>
    <x v="7"/>
    <x v="26"/>
    <x v="1"/>
    <x v="215"/>
  </r>
  <r>
    <x v="7"/>
    <x v="27"/>
    <x v="1"/>
    <x v="216"/>
  </r>
  <r>
    <x v="8"/>
    <x v="0"/>
    <x v="0"/>
    <x v="217"/>
  </r>
  <r>
    <x v="8"/>
    <x v="1"/>
    <x v="0"/>
    <x v="218"/>
  </r>
  <r>
    <x v="8"/>
    <x v="2"/>
    <x v="0"/>
    <x v="219"/>
  </r>
  <r>
    <x v="8"/>
    <x v="3"/>
    <x v="0"/>
    <x v="220"/>
  </r>
  <r>
    <x v="8"/>
    <x v="4"/>
    <x v="0"/>
    <x v="221"/>
  </r>
  <r>
    <x v="8"/>
    <x v="5"/>
    <x v="0"/>
    <x v="222"/>
  </r>
  <r>
    <x v="8"/>
    <x v="6"/>
    <x v="0"/>
    <x v="223"/>
  </r>
  <r>
    <x v="8"/>
    <x v="7"/>
    <x v="0"/>
    <x v="224"/>
  </r>
  <r>
    <x v="8"/>
    <x v="8"/>
    <x v="0"/>
    <x v="225"/>
  </r>
  <r>
    <x v="8"/>
    <x v="9"/>
    <x v="0"/>
    <x v="226"/>
  </r>
  <r>
    <x v="8"/>
    <x v="10"/>
    <x v="0"/>
    <x v="227"/>
  </r>
  <r>
    <x v="8"/>
    <x v="11"/>
    <x v="0"/>
    <x v="228"/>
  </r>
  <r>
    <x v="8"/>
    <x v="12"/>
    <x v="0"/>
    <x v="229"/>
  </r>
  <r>
    <x v="8"/>
    <x v="13"/>
    <x v="0"/>
    <x v="230"/>
  </r>
  <r>
    <x v="8"/>
    <x v="14"/>
    <x v="0"/>
    <x v="231"/>
  </r>
  <r>
    <x v="8"/>
    <x v="15"/>
    <x v="0"/>
    <x v="232"/>
  </r>
  <r>
    <x v="8"/>
    <x v="16"/>
    <x v="0"/>
    <x v="233"/>
  </r>
  <r>
    <x v="8"/>
    <x v="17"/>
    <x v="0"/>
    <x v="234"/>
  </r>
  <r>
    <x v="8"/>
    <x v="18"/>
    <x v="0"/>
    <x v="235"/>
  </r>
  <r>
    <x v="8"/>
    <x v="19"/>
    <x v="0"/>
    <x v="236"/>
  </r>
  <r>
    <x v="8"/>
    <x v="20"/>
    <x v="0"/>
    <x v="237"/>
  </r>
  <r>
    <x v="8"/>
    <x v="21"/>
    <x v="0"/>
    <x v="238"/>
  </r>
  <r>
    <x v="8"/>
    <x v="22"/>
    <x v="0"/>
    <x v="239"/>
  </r>
  <r>
    <x v="8"/>
    <x v="23"/>
    <x v="0"/>
    <x v="240"/>
  </r>
  <r>
    <x v="8"/>
    <x v="24"/>
    <x v="1"/>
    <x v="241"/>
  </r>
  <r>
    <x v="8"/>
    <x v="25"/>
    <x v="1"/>
    <x v="242"/>
  </r>
  <r>
    <x v="8"/>
    <x v="26"/>
    <x v="1"/>
    <x v="243"/>
  </r>
  <r>
    <x v="8"/>
    <x v="27"/>
    <x v="1"/>
    <x v="244"/>
  </r>
  <r>
    <x v="9"/>
    <x v="0"/>
    <x v="0"/>
    <x v="245"/>
  </r>
  <r>
    <x v="9"/>
    <x v="1"/>
    <x v="0"/>
    <x v="246"/>
  </r>
  <r>
    <x v="9"/>
    <x v="2"/>
    <x v="0"/>
    <x v="247"/>
  </r>
  <r>
    <x v="9"/>
    <x v="3"/>
    <x v="0"/>
    <x v="248"/>
  </r>
  <r>
    <x v="9"/>
    <x v="4"/>
    <x v="0"/>
    <x v="249"/>
  </r>
  <r>
    <x v="9"/>
    <x v="5"/>
    <x v="0"/>
    <x v="250"/>
  </r>
  <r>
    <x v="9"/>
    <x v="6"/>
    <x v="0"/>
    <x v="251"/>
  </r>
  <r>
    <x v="9"/>
    <x v="7"/>
    <x v="0"/>
    <x v="252"/>
  </r>
  <r>
    <x v="9"/>
    <x v="8"/>
    <x v="0"/>
    <x v="253"/>
  </r>
  <r>
    <x v="9"/>
    <x v="9"/>
    <x v="0"/>
    <x v="254"/>
  </r>
  <r>
    <x v="9"/>
    <x v="10"/>
    <x v="0"/>
    <x v="255"/>
  </r>
  <r>
    <x v="9"/>
    <x v="11"/>
    <x v="0"/>
    <x v="256"/>
  </r>
  <r>
    <x v="9"/>
    <x v="12"/>
    <x v="0"/>
    <x v="257"/>
  </r>
  <r>
    <x v="9"/>
    <x v="13"/>
    <x v="0"/>
    <x v="258"/>
  </r>
  <r>
    <x v="9"/>
    <x v="14"/>
    <x v="0"/>
    <x v="259"/>
  </r>
  <r>
    <x v="9"/>
    <x v="15"/>
    <x v="0"/>
    <x v="260"/>
  </r>
  <r>
    <x v="9"/>
    <x v="16"/>
    <x v="0"/>
    <x v="261"/>
  </r>
  <r>
    <x v="9"/>
    <x v="17"/>
    <x v="0"/>
    <x v="262"/>
  </r>
  <r>
    <x v="9"/>
    <x v="18"/>
    <x v="0"/>
    <x v="238"/>
  </r>
  <r>
    <x v="9"/>
    <x v="19"/>
    <x v="0"/>
    <x v="263"/>
  </r>
  <r>
    <x v="9"/>
    <x v="20"/>
    <x v="0"/>
    <x v="264"/>
  </r>
  <r>
    <x v="9"/>
    <x v="21"/>
    <x v="0"/>
    <x v="265"/>
  </r>
  <r>
    <x v="9"/>
    <x v="22"/>
    <x v="0"/>
    <x v="134"/>
  </r>
  <r>
    <x v="9"/>
    <x v="23"/>
    <x v="0"/>
    <x v="266"/>
  </r>
  <r>
    <x v="9"/>
    <x v="24"/>
    <x v="1"/>
    <x v="267"/>
  </r>
  <r>
    <x v="9"/>
    <x v="25"/>
    <x v="1"/>
    <x v="268"/>
  </r>
  <r>
    <x v="9"/>
    <x v="26"/>
    <x v="1"/>
    <x v="269"/>
  </r>
  <r>
    <x v="9"/>
    <x v="27"/>
    <x v="1"/>
    <x v="27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8">
  <r>
    <x v="0"/>
    <x v="0"/>
    <n v="62"/>
    <n v="53.199999999999996"/>
    <n v="88.65"/>
    <n v="37.800000000000004"/>
    <n v="115.35"/>
  </r>
  <r>
    <x v="1"/>
    <x v="0"/>
    <n v="49"/>
    <n v="56.05"/>
    <n v="78.3"/>
    <n v="40.5"/>
    <n v="103.15"/>
  </r>
  <r>
    <x v="2"/>
    <x v="0"/>
    <n v="55"/>
    <n v="54.15"/>
    <n v="77.400000000000006"/>
    <n v="51.300000000000004"/>
    <n v="103.14999999999998"/>
  </r>
  <r>
    <x v="3"/>
    <x v="0"/>
    <n v="63"/>
    <n v="0"/>
    <n v="91.8"/>
    <n v="42.300000000000004"/>
    <n v="118.89999999999998"/>
  </r>
  <r>
    <x v="4"/>
    <x v="0"/>
    <n v="54"/>
    <n v="0"/>
    <n v="121.19999999999999"/>
    <n v="48.6"/>
    <n v="133.20000000000002"/>
  </r>
  <r>
    <x v="5"/>
    <x v="0"/>
    <n v="56"/>
    <n v="55.099999999999994"/>
    <n v="85.95"/>
    <n v="36.9"/>
    <n v="112.04999999999998"/>
  </r>
  <r>
    <x v="6"/>
    <x v="0"/>
    <n v="46"/>
    <n v="53.199999999999996"/>
    <n v="85.05"/>
    <n v="42.300000000000004"/>
    <n v="111.44999999999999"/>
  </r>
  <r>
    <x v="7"/>
    <x v="0"/>
    <n v="58"/>
    <n v="48.449999999999996"/>
    <n v="76"/>
    <n v="40.5"/>
    <n v="121.05000000000001"/>
  </r>
  <r>
    <x v="8"/>
    <x v="0"/>
    <n v="59"/>
    <n v="56.05"/>
    <n v="78.75"/>
    <n v="53.1"/>
    <n v="105.1"/>
  </r>
  <r>
    <x v="9"/>
    <x v="0"/>
    <n v="47"/>
    <n v="47.5"/>
    <n v="118.8"/>
    <n v="52.2"/>
    <n v="153.5"/>
  </r>
  <r>
    <x v="10"/>
    <x v="0"/>
    <n v="58"/>
    <n v="0"/>
    <n v="125.39999999999999"/>
    <n v="44.1"/>
    <n v="144.50000000000003"/>
  </r>
  <r>
    <x v="11"/>
    <x v="0"/>
    <n v="49"/>
    <n v="55.099999999999994"/>
    <n v="99.600000000000009"/>
    <n v="48.6"/>
    <n v="157.70000000000002"/>
  </r>
  <r>
    <x v="12"/>
    <x v="0"/>
    <n v="50"/>
    <n v="60.8"/>
    <n v="58.800000000000004"/>
    <n v="45"/>
    <n v="96.4"/>
  </r>
  <r>
    <x v="13"/>
    <x v="0"/>
    <n v="58"/>
    <n v="56.05"/>
    <n v="86.850000000000009"/>
    <n v="45"/>
    <n v="114.1"/>
  </r>
  <r>
    <x v="14"/>
    <x v="0"/>
    <n v="48"/>
    <n v="37.049999999999997"/>
    <n v="83.7"/>
    <n v="54.9"/>
    <n v="110.35"/>
  </r>
  <r>
    <x v="15"/>
    <x v="0"/>
    <n v="61"/>
    <n v="50.349999999999994"/>
    <n v="55.6"/>
    <n v="41.4"/>
    <n v="90.65"/>
  </r>
  <r>
    <x v="16"/>
    <x v="0"/>
    <n v="52"/>
    <n v="57.949999999999996"/>
    <n v="103.05"/>
    <n v="45.9"/>
    <n v="134.10000000000002"/>
  </r>
  <r>
    <x v="17"/>
    <x v="0"/>
    <n v="56"/>
    <n v="53.199999999999996"/>
    <n v="100.8"/>
    <n v="51.300000000000004"/>
    <n v="131.69999999999999"/>
  </r>
  <r>
    <x v="18"/>
    <x v="0"/>
    <n v="57"/>
    <n v="58.9"/>
    <n v="108.45"/>
    <n v="50.4"/>
    <n v="141.25"/>
  </r>
  <r>
    <x v="19"/>
    <x v="0"/>
    <n v="59"/>
    <n v="49.4"/>
    <n v="76.5"/>
    <n v="45"/>
    <n v="101.1"/>
  </r>
  <r>
    <x v="20"/>
    <x v="0"/>
    <n v="56"/>
    <n v="50.349999999999994"/>
    <n v="108.9"/>
    <n v="46.800000000000004"/>
    <n v="140.94999999999999"/>
  </r>
  <r>
    <x v="21"/>
    <x v="0"/>
    <n v="52"/>
    <n v="0"/>
    <n v="140.25"/>
    <n v="45"/>
    <n v="175.75"/>
  </r>
  <r>
    <x v="22"/>
    <x v="0"/>
    <n v="48"/>
    <n v="63.65"/>
    <n v="96.3"/>
    <n v="44.1"/>
    <n v="125.95000000000002"/>
  </r>
  <r>
    <x v="23"/>
    <x v="0"/>
    <n v="69"/>
    <n v="48.449999999999996"/>
    <n v="91.8"/>
    <n v="45.9"/>
    <n v="119.85"/>
  </r>
  <r>
    <x v="24"/>
    <x v="1"/>
    <n v="0"/>
    <n v="0"/>
    <n v="70.699999999999989"/>
    <n v="46.800000000000004"/>
    <n v="241.5"/>
  </r>
  <r>
    <x v="25"/>
    <x v="1"/>
    <n v="55"/>
    <n v="54.15"/>
    <n v="36"/>
    <n v="49.5"/>
    <n v="152.35"/>
  </r>
  <r>
    <x v="26"/>
    <x v="1"/>
    <n v="59"/>
    <n v="58.9"/>
    <n v="36.200000000000003"/>
    <n v="41.4"/>
    <n v="152.49999999999997"/>
  </r>
  <r>
    <x v="27"/>
    <x v="1"/>
    <n v="50"/>
    <n v="0"/>
    <n v="48"/>
    <n v="39.6"/>
    <n v="208.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8">
  <r>
    <s v="Formule 1 Sydney Airport"/>
    <x v="0"/>
    <n v="3.1"/>
    <n v="4.75"/>
    <n v="11.25"/>
    <n v="1.8"/>
    <n v="14.2"/>
  </r>
  <r>
    <s v="Formule 1 Sydney East"/>
    <x v="0"/>
    <n v="5.0999999999999996"/>
    <n v="6.65"/>
    <n v="12.15"/>
    <n v="5.4"/>
    <n v="15.800000000000004"/>
  </r>
  <r>
    <s v="Harbour Rocks Hotel Sydney"/>
    <x v="0"/>
    <n v="3.1"/>
    <n v="2.85"/>
    <n v="13.95"/>
    <n v="4.5"/>
    <n v="17.700000000000003"/>
  </r>
  <r>
    <s v="Ibis Budget Campbelltown, Sydney"/>
    <x v="0"/>
    <n v="7.1"/>
    <n v="0"/>
    <n v="18.600000000000001"/>
    <n v="7.2"/>
    <n v="20.199999999999996"/>
  </r>
  <r>
    <s v="Ibis Budget Casula, Sydney"/>
    <x v="0"/>
    <n v="8.1"/>
    <n v="0"/>
    <n v="12.6"/>
    <n v="2.7"/>
    <n v="11.700000000000003"/>
  </r>
  <r>
    <s v="Ibis Budget Enfield, Sydney"/>
    <x v="0"/>
    <n v="6.1"/>
    <n v="7.6"/>
    <n v="2.25"/>
    <n v="3.6"/>
    <n v="3.5500000000000007"/>
  </r>
  <r>
    <s v="Ibis Budget St Peters, Sydney"/>
    <x v="0"/>
    <n v="4.0999999999999996"/>
    <n v="5.7"/>
    <n v="8.1"/>
    <n v="2.7"/>
    <n v="10.500000000000004"/>
  </r>
  <r>
    <s v="Ibis Budget Sydney Olympic Park"/>
    <x v="0"/>
    <n v="7.1"/>
    <n v="2.85"/>
    <n v="2"/>
    <n v="7.2"/>
    <n v="3.9500000000000028"/>
  </r>
  <r>
    <s v="Ibis Budget Wentworthville, Sydney"/>
    <x v="0"/>
    <n v="3.1"/>
    <n v="5.7"/>
    <n v="8.5500000000000007"/>
    <n v="5.4"/>
    <n v="11.350000000000001"/>
  </r>
  <r>
    <s v="Ibis Sydney King Street Wharf"/>
    <x v="0"/>
    <n v="7.1"/>
    <n v="6.65"/>
    <n v="14.85"/>
    <n v="2.7"/>
    <n v="18.8"/>
  </r>
  <r>
    <s v="Mercure Hotel Liverpool"/>
    <x v="0"/>
    <n v="6.1"/>
    <n v="0"/>
    <n v="3"/>
    <n v="6.3"/>
    <n v="9.7000000000000028"/>
  </r>
  <r>
    <s v="Pullman &amp; Novotel Olympic Park"/>
    <x v="0"/>
    <n v="4.0999999999999996"/>
    <n v="6.65"/>
    <n v="12.4"/>
    <n v="6.3"/>
    <n v="19.650000000000002"/>
  </r>
  <r>
    <s v="Novotel Sydney Brighton Beach"/>
    <x v="0"/>
    <n v="3.1"/>
    <n v="5.7"/>
    <n v="2.4"/>
    <n v="1.8"/>
    <n v="4.0999999999999996"/>
  </r>
  <r>
    <s v="Novotel Sydney Central"/>
    <x v="0"/>
    <n v="5.0999999999999996"/>
    <n v="7.6"/>
    <n v="11.25"/>
    <n v="2.7"/>
    <n v="14.450000000000003"/>
  </r>
  <r>
    <s v="Novotel Sydney Manly Pacific"/>
    <x v="0"/>
    <n v="6.1"/>
    <n v="2.85"/>
    <n v="5.4"/>
    <n v="4.5"/>
    <n v="7.25"/>
  </r>
  <r>
    <s v="Novotel Sydney on Darling Harbour"/>
    <x v="0"/>
    <n v="6.1"/>
    <n v="3.8"/>
    <n v="10"/>
    <n v="3.6"/>
    <n v="15.600000000000001"/>
  </r>
  <r>
    <s v="Novotel Sydney Parramatta"/>
    <x v="0"/>
    <n v="3.1"/>
    <n v="2.85"/>
    <n v="11.25"/>
    <n v="5.4"/>
    <n v="14.5"/>
  </r>
  <r>
    <s v="Pullman Quay Grand Sydney Harbour"/>
    <x v="0"/>
    <n v="6.1"/>
    <n v="3.8"/>
    <n v="9"/>
    <n v="6.3"/>
    <n v="11.900000000000002"/>
  </r>
  <r>
    <s v="Pullman Sydney Hyde Park"/>
    <x v="0"/>
    <n v="6.1"/>
    <n v="4.75"/>
    <n v="11.7"/>
    <n v="4.5"/>
    <n v="15.050000000000004"/>
  </r>
  <r>
    <s v="Quay West Suites Sydney"/>
    <x v="0"/>
    <n v="5.0999999999999996"/>
    <n v="6.65"/>
    <n v="11.7"/>
    <n v="7.2"/>
    <n v="15.450000000000003"/>
  </r>
  <r>
    <s v="Sydney Q Station"/>
    <x v="0"/>
    <n v="5.0999999999999996"/>
    <n v="4.75"/>
    <n v="12.6"/>
    <n v="5.4"/>
    <n v="16.25"/>
  </r>
  <r>
    <s v="The Sebel Manly Beach"/>
    <x v="0"/>
    <n v="5.0999999999999996"/>
    <n v="0"/>
    <n v="18.7"/>
    <n v="6.3"/>
    <n v="22.000000000000004"/>
  </r>
  <r>
    <s v="The Sebel Pier One Sydney"/>
    <x v="0"/>
    <n v="4.0999999999999996"/>
    <n v="6.65"/>
    <n v="4.95"/>
    <n v="5.4"/>
    <n v="7"/>
  </r>
  <r>
    <s v="Ibis Sydney Airport"/>
    <x v="0"/>
    <n v="8.1"/>
    <n v="6.65"/>
    <n v="15.3"/>
    <n v="7.2"/>
    <n v="19.850000000000001"/>
  </r>
  <r>
    <s v="Ibis Budget Perth"/>
    <x v="1"/>
    <n v="0"/>
    <n v="0"/>
    <n v="3.5"/>
    <n v="1.8"/>
    <n v="16.8"/>
  </r>
  <r>
    <s v="Ibis Styles Perth"/>
    <x v="1"/>
    <n v="3.1"/>
    <n v="4.75"/>
    <n v="1.4"/>
    <n v="3.6"/>
    <n v="6.2500000000000018"/>
  </r>
  <r>
    <s v="Mercure Perth"/>
    <x v="1"/>
    <n v="8.1"/>
    <n v="3.8"/>
    <n v="3.4"/>
    <n v="1.8"/>
    <n v="14.000000000000004"/>
  </r>
  <r>
    <s v="Novotel Vines Resort Swan Valley"/>
    <x v="1"/>
    <n v="3.1"/>
    <n v="0"/>
    <n v="3.75"/>
    <n v="4.5"/>
    <n v="19.7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8">
  <r>
    <s v="Formule 1 Sydney Airport"/>
    <x v="0"/>
    <n v="203.85"/>
    <n v="37.800000000000004"/>
    <n v="115.35"/>
  </r>
  <r>
    <s v="Formule 1 Sydney East"/>
    <x v="0"/>
    <n v="183.35"/>
    <n v="40.5"/>
    <n v="103.15"/>
  </r>
  <r>
    <s v="Harbour Rocks Hotel Sydney"/>
    <x v="0"/>
    <n v="186.55"/>
    <n v="51.300000000000004"/>
    <n v="103.14999999999998"/>
  </r>
  <r>
    <s v="Ibis Budget Campbelltown, Sydney"/>
    <x v="0"/>
    <n v="154.80000000000001"/>
    <n v="42.300000000000004"/>
    <n v="118.89999999999998"/>
  </r>
  <r>
    <s v="Ibis Budget Casula, Sydney"/>
    <x v="0"/>
    <n v="175.2"/>
    <n v="48.6"/>
    <n v="133.20000000000002"/>
  </r>
  <r>
    <s v="Ibis Budget Enfield, Sydney"/>
    <x v="0"/>
    <n v="197.05"/>
    <n v="36.9"/>
    <n v="112.04999999999998"/>
  </r>
  <r>
    <s v="Ibis Budget St Peters, Sydney"/>
    <x v="0"/>
    <n v="184.25"/>
    <n v="42.300000000000004"/>
    <n v="111.44999999999999"/>
  </r>
  <r>
    <s v="Ibis Budget Sydney Olympic Park"/>
    <x v="0"/>
    <n v="182.45"/>
    <n v="40.5"/>
    <n v="121.05000000000001"/>
  </r>
  <r>
    <s v="Ibis Budget Wentworthville, Sydney"/>
    <x v="0"/>
    <n v="193.8"/>
    <n v="53.1"/>
    <n v="105.1"/>
  </r>
  <r>
    <s v="Ibis Sydney King Street Wharf"/>
    <x v="0"/>
    <n v="213.3"/>
    <n v="52.2"/>
    <n v="153.5"/>
  </r>
  <r>
    <s v="Mercure Hotel Liverpool"/>
    <x v="0"/>
    <n v="183.39999999999998"/>
    <n v="44.1"/>
    <n v="144.50000000000003"/>
  </r>
  <r>
    <s v="Pullman &amp; Novotel Olympic Park"/>
    <x v="0"/>
    <n v="203.7"/>
    <n v="48.6"/>
    <n v="157.70000000000002"/>
  </r>
  <r>
    <s v="Novotel Sydney Brighton Beach"/>
    <x v="0"/>
    <n v="169.6"/>
    <n v="45"/>
    <n v="96.4"/>
  </r>
  <r>
    <s v="Novotel Sydney Central"/>
    <x v="0"/>
    <n v="200.9"/>
    <n v="45"/>
    <n v="114.1"/>
  </r>
  <r>
    <s v="Novotel Sydney Manly Pacific"/>
    <x v="0"/>
    <n v="168.75"/>
    <n v="54.9"/>
    <n v="110.35"/>
  </r>
  <r>
    <s v="Novotel Sydney on Darling Harbour"/>
    <x v="0"/>
    <n v="166.95"/>
    <n v="41.4"/>
    <n v="90.65"/>
  </r>
  <r>
    <s v="Novotel Sydney Parramatta"/>
    <x v="0"/>
    <n v="213"/>
    <n v="45.9"/>
    <n v="134.10000000000002"/>
  </r>
  <r>
    <s v="Pullman Quay Grand Sydney Harbour"/>
    <x v="0"/>
    <n v="210"/>
    <n v="51.300000000000004"/>
    <n v="131.69999999999999"/>
  </r>
  <r>
    <s v="Pullman Sydney Hyde Park"/>
    <x v="0"/>
    <n v="224.35000000000002"/>
    <n v="50.4"/>
    <n v="141.25"/>
  </r>
  <r>
    <s v="Quay West Suites Sydney"/>
    <x v="0"/>
    <n v="184.9"/>
    <n v="45"/>
    <n v="101.1"/>
  </r>
  <r>
    <s v="Sydney Q Station"/>
    <x v="0"/>
    <n v="215.25"/>
    <n v="46.800000000000004"/>
    <n v="140.94999999999999"/>
  </r>
  <r>
    <s v="The Sebel Manly Beach"/>
    <x v="0"/>
    <n v="192.25"/>
    <n v="45"/>
    <n v="175.75"/>
  </r>
  <r>
    <s v="The Sebel Pier One Sydney"/>
    <x v="0"/>
    <n v="207.95"/>
    <n v="44.1"/>
    <n v="125.95000000000002"/>
  </r>
  <r>
    <s v="Ibis Sydney Airport"/>
    <x v="0"/>
    <n v="209.25"/>
    <n v="45.9"/>
    <n v="119.85"/>
  </r>
  <r>
    <s v="Ibis Budget Perth"/>
    <x v="1"/>
    <n v="70.699999999999989"/>
    <n v="46.800000000000004"/>
    <n v="241.5"/>
  </r>
  <r>
    <s v="Ibis Styles Perth"/>
    <x v="1"/>
    <n v="145.15"/>
    <n v="49.5"/>
    <n v="152.35"/>
  </r>
  <r>
    <s v="Mercure Perth"/>
    <x v="1"/>
    <n v="154.10000000000002"/>
    <n v="41.4"/>
    <n v="152.49999999999997"/>
  </r>
  <r>
    <s v="Novotel Vines Resort Swan Valley"/>
    <x v="1"/>
    <n v="98"/>
    <n v="39.6"/>
    <n v="208.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8">
  <r>
    <s v="Formule 1 Sydney Airport"/>
    <x v="0"/>
    <n v="19.100000000000001"/>
    <n v="1.8"/>
    <n v="14.2"/>
  </r>
  <r>
    <s v="Formule 1 Sydney East"/>
    <x v="0"/>
    <n v="23.9"/>
    <n v="5.4"/>
    <n v="15.800000000000004"/>
  </r>
  <r>
    <s v="Harbour Rocks Hotel Sydney"/>
    <x v="0"/>
    <n v="19.899999999999999"/>
    <n v="4.5"/>
    <n v="17.700000000000003"/>
  </r>
  <r>
    <s v="Ibis Budget Campbelltown, Sydney"/>
    <x v="0"/>
    <n v="25.700000000000003"/>
    <n v="7.2"/>
    <n v="20.199999999999996"/>
  </r>
  <r>
    <s v="Ibis Budget Casula, Sydney"/>
    <x v="0"/>
    <n v="20.7"/>
    <n v="2.7"/>
    <n v="11.700000000000003"/>
  </r>
  <r>
    <s v="Ibis Budget Enfield, Sydney"/>
    <x v="0"/>
    <n v="15.95"/>
    <n v="3.6"/>
    <n v="3.5500000000000007"/>
  </r>
  <r>
    <s v="Ibis Budget St Peters, Sydney"/>
    <x v="0"/>
    <n v="17.899999999999999"/>
    <n v="2.7"/>
    <n v="10.500000000000004"/>
  </r>
  <r>
    <s v="Ibis Budget Sydney Olympic Park"/>
    <x v="0"/>
    <n v="11.95"/>
    <n v="7.2"/>
    <n v="3.9500000000000028"/>
  </r>
  <r>
    <s v="Ibis Budget Wentworthville, Sydney"/>
    <x v="0"/>
    <n v="17.350000000000001"/>
    <n v="5.4"/>
    <n v="11.350000000000001"/>
  </r>
  <r>
    <s v="Ibis Sydney King Street Wharf"/>
    <x v="0"/>
    <n v="28.6"/>
    <n v="2.7"/>
    <n v="18.8"/>
  </r>
  <r>
    <s v="Mercure Hotel Liverpool"/>
    <x v="0"/>
    <n v="9.1"/>
    <n v="6.3"/>
    <n v="9.7000000000000028"/>
  </r>
  <r>
    <s v="Pullman &amp; Novotel Olympic Park"/>
    <x v="0"/>
    <n v="23.15"/>
    <n v="6.3"/>
    <n v="19.650000000000002"/>
  </r>
  <r>
    <s v="Novotel Sydney Brighton Beach"/>
    <x v="0"/>
    <n v="11.200000000000001"/>
    <n v="1.8"/>
    <n v="4.0999999999999996"/>
  </r>
  <r>
    <s v="Novotel Sydney Central"/>
    <x v="0"/>
    <n v="23.95"/>
    <n v="2.7"/>
    <n v="14.450000000000003"/>
  </r>
  <r>
    <s v="Novotel Sydney Manly Pacific"/>
    <x v="0"/>
    <n v="14.35"/>
    <n v="4.5"/>
    <n v="7.25"/>
  </r>
  <r>
    <s v="Novotel Sydney on Darling Harbour"/>
    <x v="0"/>
    <n v="19.899999999999999"/>
    <n v="3.6"/>
    <n v="15.600000000000001"/>
  </r>
  <r>
    <s v="Novotel Sydney Parramatta"/>
    <x v="0"/>
    <n v="17.2"/>
    <n v="5.4"/>
    <n v="14.5"/>
  </r>
  <r>
    <s v="Pullman Quay Grand Sydney Harbour"/>
    <x v="0"/>
    <n v="18.899999999999999"/>
    <n v="6.3"/>
    <n v="11.900000000000002"/>
  </r>
  <r>
    <s v="Pullman Sydney Hyde Park"/>
    <x v="0"/>
    <n v="22.549999999999997"/>
    <n v="4.5"/>
    <n v="15.050000000000004"/>
  </r>
  <r>
    <s v="Quay West Suites Sydney"/>
    <x v="0"/>
    <n v="23.45"/>
    <n v="7.2"/>
    <n v="15.450000000000003"/>
  </r>
  <r>
    <s v="Sydney Q Station"/>
    <x v="0"/>
    <n v="22.45"/>
    <n v="5.4"/>
    <n v="16.25"/>
  </r>
  <r>
    <s v="The Sebel Manly Beach"/>
    <x v="0"/>
    <n v="23.799999999999997"/>
    <n v="6.3"/>
    <n v="22.000000000000004"/>
  </r>
  <r>
    <s v="The Sebel Pier One Sydney"/>
    <x v="0"/>
    <n v="15.7"/>
    <n v="5.4"/>
    <n v="7"/>
  </r>
  <r>
    <s v="Ibis Sydney Airport"/>
    <x v="0"/>
    <n v="30.05"/>
    <n v="7.2"/>
    <n v="19.850000000000001"/>
  </r>
  <r>
    <s v="Ibis Budget Perth"/>
    <x v="1"/>
    <n v="3.5"/>
    <n v="1.8"/>
    <n v="16.8"/>
  </r>
  <r>
    <s v="Ibis Styles Perth"/>
    <x v="1"/>
    <n v="9.25"/>
    <n v="3.6"/>
    <n v="6.2500000000000018"/>
  </r>
  <r>
    <s v="Mercure Perth"/>
    <x v="1"/>
    <n v="15.299999999999999"/>
    <n v="1.8"/>
    <n v="14.000000000000004"/>
  </r>
  <r>
    <s v="Novotel Vines Resort Swan Valley"/>
    <x v="1"/>
    <n v="6.85"/>
    <n v="4.5"/>
    <n v="19.7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28">
  <r>
    <x v="0"/>
    <n v="806"/>
  </r>
  <r>
    <x v="1"/>
    <n v="637"/>
  </r>
  <r>
    <x v="2"/>
    <n v="715"/>
  </r>
  <r>
    <x v="3"/>
    <n v="819"/>
  </r>
  <r>
    <x v="4"/>
    <n v="702"/>
  </r>
  <r>
    <x v="5"/>
    <n v="728"/>
  </r>
  <r>
    <x v="6"/>
    <n v="598"/>
  </r>
  <r>
    <x v="7"/>
    <n v="754"/>
  </r>
  <r>
    <x v="8"/>
    <n v="767"/>
  </r>
  <r>
    <x v="9"/>
    <n v="611"/>
  </r>
  <r>
    <x v="10"/>
    <n v="754"/>
  </r>
  <r>
    <x v="11"/>
    <n v="637"/>
  </r>
  <r>
    <x v="12"/>
    <n v="650"/>
  </r>
  <r>
    <x v="13"/>
    <n v="754"/>
  </r>
  <r>
    <x v="14"/>
    <n v="624"/>
  </r>
  <r>
    <x v="15"/>
    <n v="793"/>
  </r>
  <r>
    <x v="16"/>
    <n v="676"/>
  </r>
  <r>
    <x v="17"/>
    <n v="728"/>
  </r>
  <r>
    <x v="18"/>
    <n v="741"/>
  </r>
  <r>
    <x v="19"/>
    <n v="767"/>
  </r>
  <r>
    <x v="20"/>
    <n v="728"/>
  </r>
  <r>
    <x v="21"/>
    <n v="676"/>
  </r>
  <r>
    <x v="22"/>
    <n v="624"/>
  </r>
  <r>
    <x v="23"/>
    <n v="897"/>
  </r>
  <r>
    <x v="24"/>
    <n v="0"/>
  </r>
  <r>
    <x v="25"/>
    <n v="715"/>
  </r>
  <r>
    <x v="26"/>
    <n v="767"/>
  </r>
  <r>
    <x v="27"/>
    <n v="6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Values" updatedVersion="5" minRefreshableVersion="3" itemPrintTitles="1" createdVersion="4" indent="0" compact="0" compactData="0" gridDropZones="1" multipleFieldFilters="0" chartFormat="4">
  <location ref="A5:L15" firstHeaderRow="1" firstDataRow="2" firstDataCol="1" rowPageCount="1" colPageCount="1"/>
  <pivotFields count="12">
    <pivotField axis="axisCol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>
      <items count="29">
        <item x="0"/>
        <item x="1"/>
        <item x="2"/>
        <item x="3"/>
        <item x="4"/>
        <item x="5"/>
        <item x="24"/>
        <item x="6"/>
        <item x="7"/>
        <item x="8"/>
        <item x="25"/>
        <item x="23"/>
        <item x="9"/>
        <item x="10"/>
        <item x="26"/>
        <item x="12"/>
        <item x="13"/>
        <item x="14"/>
        <item x="15"/>
        <item x="16"/>
        <item x="27"/>
        <item x="11"/>
        <item x="17"/>
        <item x="18"/>
        <item x="19"/>
        <item x="20"/>
        <item x="21"/>
        <item x="22"/>
        <item t="default"/>
      </items>
    </pivotField>
    <pivotField axis="axisPage" compact="0" outline="0" multipleItemSelectionAllowed="1" showAll="0">
      <items count="3">
        <item x="0"/>
        <item x="1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" hier="-1"/>
  </pageFields>
  <dataFields count="9">
    <dataField name="Paper-Cardboard" fld="3" baseField="0" baseItem="0"/>
    <dataField name="Sum of Comingle/Glass" fld="4" baseField="0" baseItem="0"/>
    <dataField name="Sum of General Waste" fld="5" baseField="0" baseItem="0"/>
    <dataField name="Sum of Security Paper" fld="6" baseField="0" baseItem="0"/>
    <dataField name="Sum of E-Waste" fld="7" baseField="0" baseItem="0"/>
    <dataField name="Sum of Flourescent Tubes" fld="8" baseField="0" baseItem="0"/>
    <dataField name="Sum of Globes" fld="9" baseField="0" baseItem="0"/>
    <dataField name="Sum of Batteries" fld="10" baseField="0" baseItem="0"/>
    <dataField name="Sum of Separated Organics" fld="11" baseField="0" baseItem="0"/>
  </dataFields>
  <formats count="3">
    <format dxfId="2">
      <pivotArea grandRow="1" outline="0" collapsedLevelsAreSubtotals="1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outline="0" fieldPosition="0">
        <references count="1">
          <reference field="2" count="0"/>
        </references>
      </pivotArea>
    </format>
  </format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Values" updatedVersion="5" minRefreshableVersion="3" itemPrintTitles="1" createdVersion="4" indent="0" outline="1" outlineData="1" multipleFieldFilters="0">
  <location ref="A25:L30" firstHeaderRow="1" firstDataRow="2" firstDataCol="1" rowPageCount="1" colPageCount="1"/>
  <pivotFields count="7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29">
        <item x="0"/>
        <item x="1"/>
        <item x="2"/>
        <item x="3"/>
        <item x="4"/>
        <item x="5"/>
        <item x="24"/>
        <item x="6"/>
        <item x="7"/>
        <item x="8"/>
        <item x="25"/>
        <item x="23"/>
        <item x="9"/>
        <item x="10"/>
        <item x="26"/>
        <item x="12"/>
        <item x="13"/>
        <item x="14"/>
        <item x="15"/>
        <item x="16"/>
        <item x="27"/>
        <item x="11"/>
        <item x="17"/>
        <item x="18"/>
        <item x="19"/>
        <item x="20"/>
        <item x="21"/>
        <item x="22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dataField="1" numFmtId="165" showAll="0">
      <items count="2">
        <item x="0"/>
        <item t="default"/>
      </items>
    </pivotField>
    <pivotField dataField="1" numFmtId="165" showAll="0">
      <items count="7">
        <item x="3"/>
        <item x="2"/>
        <item x="0"/>
        <item x="1"/>
        <item x="4"/>
        <item x="5"/>
        <item t="default"/>
      </items>
    </pivotField>
    <pivotField dataField="1" numFmtId="165" showAll="0">
      <items count="32">
        <item x="2"/>
        <item x="19"/>
        <item x="25"/>
        <item x="22"/>
        <item x="7"/>
        <item x="15"/>
        <item x="1"/>
        <item x="21"/>
        <item x="18"/>
        <item x="12"/>
        <item x="11"/>
        <item x="28"/>
        <item x="17"/>
        <item x="16"/>
        <item x="0"/>
        <item x="23"/>
        <item x="30"/>
        <item x="8"/>
        <item x="20"/>
        <item x="6"/>
        <item x="24"/>
        <item x="10"/>
        <item x="5"/>
        <item x="26"/>
        <item x="9"/>
        <item x="27"/>
        <item x="14"/>
        <item x="29"/>
        <item x="4"/>
        <item x="13"/>
        <item x="3"/>
        <item t="default"/>
      </items>
    </pivotField>
    <pivotField dataField="1" numFmtId="165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" hier="-1"/>
  </pageFields>
  <dataFields count="4">
    <dataField name="Sum of Paper/Cardboard" fld="3" baseField="0" baseItem="0"/>
    <dataField name="Sum of Comingle/Glass" fld="4" baseField="0" baseItem="0"/>
    <dataField name="Sum of General Waste" fld="5" baseField="0" baseItem="0"/>
    <dataField name="Sum of Separated Organics" fld="6" baseField="0" baseItem="0"/>
  </dataFields>
  <formats count="5">
    <format dxfId="7">
      <pivotArea outline="0" collapsedLevelsAreSubtotals="1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collapsedLevelsAreSubtotals="1" fieldPosition="0">
        <references count="1">
          <reference field="4294967294" count="3">
            <x v="1"/>
            <x v="2"/>
            <x v="3"/>
          </reference>
        </references>
      </pivotArea>
    </format>
    <format dxfId="3">
      <pivotArea collapsedLevelsAreSubtotals="1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YTD_Recycling" cacheId="5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89:B92" firstHeaderRow="1" firstDataRow="1" firstDataCol="1" rowPageCount="1" colPageCount="1"/>
  <pivotFields count="5">
    <pivotField showAll="0"/>
    <pivotField axis="axisPage" showAll="0">
      <items count="3">
        <item x="0"/>
        <item x="1"/>
        <item t="default"/>
      </items>
    </pivotField>
    <pivotField dataField="1" numFmtId="2" showAll="0" defaultSubtotal="0"/>
    <pivotField dataField="1" numFmtId="2" showAll="0" defaultSubtotal="0"/>
    <pivotField dataField="1" numFmtId="2" showAll="0" defaultSubtotal="0"/>
  </pivotFields>
  <rowFields count="1">
    <field x="-2"/>
  </rowFields>
  <rowItems count="3">
    <i>
      <x/>
    </i>
    <i i="1">
      <x v="1"/>
    </i>
    <i i="2">
      <x v="2"/>
    </i>
  </rowItems>
  <colItems count="1">
    <i/>
  </colItems>
  <pageFields count="1">
    <pageField fld="1" hier="-1"/>
  </pageFields>
  <dataFields count="3">
    <dataField name="Recycling" fld="2" baseField="0" baseItem="0"/>
    <dataField name="Organics" fld="3" baseField="0" baseItem="0"/>
    <dataField name="Landfill" fld="4" baseField="0" baseItem="0"/>
  </dataFields>
  <formats count="1">
    <format dxfId="8">
      <pivotArea outline="0" collapsedLevelsAreSubtotals="1" fieldPosition="0"/>
    </format>
  </format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MTD_Recyling" cacheId="6" dataOnRows="1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chartFormat="3">
  <location ref="H89:I92" firstHeaderRow="1" firstDataRow="1" firstDataCol="1" rowPageCount="1" colPageCount="1"/>
  <pivotFields count="5">
    <pivotField showAll="0"/>
    <pivotField axis="axisPage" showAll="0">
      <items count="3">
        <item x="0"/>
        <item x="1"/>
        <item t="default"/>
      </items>
    </pivotField>
    <pivotField dataField="1" numFmtId="2" showAll="0" defaultSubtotal="0"/>
    <pivotField dataField="1" numFmtId="2" showAll="0" defaultSubtotal="0"/>
    <pivotField dataField="1" numFmtId="2" showAll="0" defaultSubtotal="0"/>
  </pivotFields>
  <rowFields count="1">
    <field x="-2"/>
  </rowFields>
  <rowItems count="3">
    <i>
      <x/>
    </i>
    <i i="1">
      <x v="1"/>
    </i>
    <i i="2">
      <x v="2"/>
    </i>
  </rowItems>
  <colItems count="1">
    <i/>
  </colItems>
  <pageFields count="1">
    <pageField fld="1" hier="-1"/>
  </pageFields>
  <dataFields count="3">
    <dataField name="Recycling" fld="2" baseField="0" baseItem="0"/>
    <dataField name="Organics" fld="3" baseField="0" baseItem="0"/>
    <dataField name="Landfill" fld="4" baseField="0" baseItem="0"/>
  </dataFields>
  <formats count="1">
    <format dxfId="9">
      <pivotArea outline="0" collapsedLevelsAreSubtotals="1" fieldPosition="0"/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>
  <location ref="A77:E78" firstHeaderRow="0" firstDataRow="1" firstDataCol="0" rowPageCount="1" colPageCount="1"/>
  <pivotFields count="7">
    <pivotField showAll="0">
      <items count="29">
        <item x="0"/>
        <item x="1"/>
        <item x="2"/>
        <item x="3"/>
        <item x="4"/>
        <item x="5"/>
        <item x="24"/>
        <item x="6"/>
        <item x="7"/>
        <item x="8"/>
        <item x="25"/>
        <item x="23"/>
        <item x="9"/>
        <item x="10"/>
        <item x="26"/>
        <item x="12"/>
        <item x="13"/>
        <item x="14"/>
        <item x="15"/>
        <item x="16"/>
        <item x="27"/>
        <item x="11"/>
        <item x="17"/>
        <item x="18"/>
        <item x="19"/>
        <item x="20"/>
        <item x="21"/>
        <item x="22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hier="-1"/>
  </pageFields>
  <dataFields count="5">
    <dataField name="Sum of Cardboard &amp; Paper" fld="2" baseField="0" baseItem="0"/>
    <dataField name="Sum of Commingle &amp; Glass" fld="3" baseField="0" baseItem="0"/>
    <dataField name="Sum of General" fld="4" baseField="0" baseItem="0"/>
    <dataField name="Sum of Organics" fld="5" baseField="0" baseItem="0"/>
    <dataField name="Sum of Landfill" fld="6" baseField="0" baseItem="0"/>
  </dataFields>
  <formats count="1">
    <format dxfId="1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showHeaders="0" outline="1" outlineData="1" multipleFieldFilters="0" chartFormat="1">
  <location ref="N41:X70" firstHeaderRow="1" firstDataRow="2" firstDataCol="1" rowPageCount="1" colPageCount="1"/>
  <pivotFields count="4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29">
        <item x="0"/>
        <item x="1"/>
        <item x="2"/>
        <item x="3"/>
        <item x="4"/>
        <item x="5"/>
        <item x="24"/>
        <item x="6"/>
        <item x="7"/>
        <item x="8"/>
        <item x="25"/>
        <item x="23"/>
        <item x="9"/>
        <item x="10"/>
        <item x="26"/>
        <item x="12"/>
        <item x="13"/>
        <item x="14"/>
        <item x="15"/>
        <item x="16"/>
        <item x="27"/>
        <item x="11"/>
        <item x="17"/>
        <item x="18"/>
        <item x="19"/>
        <item x="20"/>
        <item x="21"/>
        <item x="22"/>
        <item t="default"/>
      </items>
    </pivotField>
    <pivotField axis="axisPage" showAll="0">
      <items count="3">
        <item x="0"/>
        <item x="1"/>
        <item t="default"/>
      </items>
    </pivotField>
    <pivotField dataField="1" numFmtId="165" showAll="0">
      <items count="272">
        <item x="236"/>
        <item x="94"/>
        <item x="103"/>
        <item x="267"/>
        <item x="50"/>
        <item x="252"/>
        <item x="30"/>
        <item x="113"/>
        <item x="110"/>
        <item x="97"/>
        <item x="60"/>
        <item x="225"/>
        <item x="167"/>
        <item x="156"/>
        <item x="166"/>
        <item x="220"/>
        <item x="269"/>
        <item x="212"/>
        <item x="34"/>
        <item x="86"/>
        <item x="16"/>
        <item x="249"/>
        <item x="145"/>
        <item x="22"/>
        <item x="132"/>
        <item x="259"/>
        <item x="17"/>
        <item x="174"/>
        <item x="73"/>
        <item x="215"/>
        <item x="37"/>
        <item x="74"/>
        <item x="23"/>
        <item x="107"/>
        <item x="65"/>
        <item x="152"/>
        <item x="226"/>
        <item x="2"/>
        <item x="69"/>
        <item x="233"/>
        <item x="108"/>
        <item x="240"/>
        <item x="14"/>
        <item x="123"/>
        <item x="90"/>
        <item x="116"/>
        <item x="201"/>
        <item x="0"/>
        <item x="46"/>
        <item x="168"/>
        <item x="42"/>
        <item x="40"/>
        <item x="39"/>
        <item x="12"/>
        <item x="55"/>
        <item x="182"/>
        <item x="21"/>
        <item x="78"/>
        <item x="15"/>
        <item x="68"/>
        <item x="206"/>
        <item x="59"/>
        <item x="84"/>
        <item x="204"/>
        <item x="191"/>
        <item x="109"/>
        <item x="172"/>
        <item x="163"/>
        <item x="10"/>
        <item x="26"/>
        <item x="160"/>
        <item x="158"/>
        <item x="114"/>
        <item x="231"/>
        <item x="190"/>
        <item x="222"/>
        <item x="87"/>
        <item x="262"/>
        <item x="217"/>
        <item x="104"/>
        <item x="129"/>
        <item x="6"/>
        <item x="140"/>
        <item x="244"/>
        <item x="227"/>
        <item x="112"/>
        <item x="1"/>
        <item x="260"/>
        <item x="202"/>
        <item x="125"/>
        <item x="255"/>
        <item x="126"/>
        <item x="243"/>
        <item x="185"/>
        <item x="179"/>
        <item x="106"/>
        <item x="178"/>
        <item x="224"/>
        <item x="192"/>
        <item x="137"/>
        <item x="218"/>
        <item x="135"/>
        <item x="44"/>
        <item x="203"/>
        <item x="148"/>
        <item x="117"/>
        <item x="61"/>
        <item x="250"/>
        <item x="82"/>
        <item x="154"/>
        <item x="228"/>
        <item x="187"/>
        <item x="89"/>
        <item x="144"/>
        <item x="238"/>
        <item x="237"/>
        <item x="63"/>
        <item x="214"/>
        <item x="157"/>
        <item x="209"/>
        <item x="54"/>
        <item x="266"/>
        <item x="81"/>
        <item x="146"/>
        <item x="165"/>
        <item x="28"/>
        <item x="58"/>
        <item x="184"/>
        <item x="118"/>
        <item x="141"/>
        <item x="62"/>
        <item x="45"/>
        <item x="51"/>
        <item x="242"/>
        <item x="100"/>
        <item x="18"/>
        <item x="239"/>
        <item x="20"/>
        <item x="27"/>
        <item x="254"/>
        <item x="171"/>
        <item x="196"/>
        <item x="57"/>
        <item x="248"/>
        <item x="25"/>
        <item x="211"/>
        <item x="79"/>
        <item x="210"/>
        <item x="170"/>
        <item x="85"/>
        <item x="11"/>
        <item x="52"/>
        <item x="143"/>
        <item x="3"/>
        <item x="122"/>
        <item x="38"/>
        <item x="83"/>
        <item x="4"/>
        <item x="119"/>
        <item x="264"/>
        <item x="101"/>
        <item x="47"/>
        <item x="96"/>
        <item x="71"/>
        <item x="31"/>
        <item x="56"/>
        <item x="193"/>
        <item x="33"/>
        <item x="91"/>
        <item x="208"/>
        <item x="175"/>
        <item x="230"/>
        <item x="95"/>
        <item x="29"/>
        <item x="200"/>
        <item x="180"/>
        <item x="183"/>
        <item x="127"/>
        <item x="189"/>
        <item x="92"/>
        <item x="88"/>
        <item x="155"/>
        <item x="72"/>
        <item x="70"/>
        <item x="19"/>
        <item x="32"/>
        <item x="207"/>
        <item x="64"/>
        <item x="261"/>
        <item x="80"/>
        <item x="199"/>
        <item x="197"/>
        <item x="181"/>
        <item x="120"/>
        <item x="265"/>
        <item x="247"/>
        <item x="8"/>
        <item x="147"/>
        <item x="13"/>
        <item x="24"/>
        <item x="164"/>
        <item x="153"/>
        <item x="131"/>
        <item x="246"/>
        <item x="251"/>
        <item x="169"/>
        <item x="263"/>
        <item x="121"/>
        <item x="195"/>
        <item x="151"/>
        <item x="124"/>
        <item x="35"/>
        <item x="268"/>
        <item x="177"/>
        <item x="128"/>
        <item x="142"/>
        <item x="258"/>
        <item x="213"/>
        <item x="235"/>
        <item x="241"/>
        <item x="150"/>
        <item x="162"/>
        <item x="134"/>
        <item x="221"/>
        <item x="159"/>
        <item x="245"/>
        <item x="219"/>
        <item x="186"/>
        <item x="139"/>
        <item x="5"/>
        <item x="133"/>
        <item x="36"/>
        <item x="234"/>
        <item x="173"/>
        <item x="198"/>
        <item x="256"/>
        <item x="257"/>
        <item x="229"/>
        <item x="77"/>
        <item x="138"/>
        <item x="194"/>
        <item x="66"/>
        <item x="115"/>
        <item x="102"/>
        <item x="253"/>
        <item x="111"/>
        <item x="48"/>
        <item x="176"/>
        <item x="223"/>
        <item x="43"/>
        <item x="49"/>
        <item x="75"/>
        <item x="7"/>
        <item x="67"/>
        <item x="105"/>
        <item x="136"/>
        <item x="76"/>
        <item x="205"/>
        <item x="188"/>
        <item x="9"/>
        <item x="99"/>
        <item x="41"/>
        <item x="93"/>
        <item x="130"/>
        <item x="98"/>
        <item x="232"/>
        <item x="53"/>
        <item x="216"/>
        <item x="161"/>
        <item x="270"/>
        <item x="149"/>
        <item t="default"/>
      </items>
    </pivotField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pageFields count="1">
    <pageField fld="2" hier="-1"/>
  </pageFields>
  <dataFields count="1">
    <dataField name="Monthly Spend per Tonne" fld="3" baseField="0" baseItem="0"/>
  </dataFields>
  <formats count="16">
    <format dxfId="26">
      <pivotArea collapsedLevelsAreSubtotals="1" fieldPosition="0">
        <references count="2">
          <reference field="0" count="0" selected="0"/>
          <reference field="1" count="0"/>
        </references>
      </pivotArea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Col="1" outline="0" fieldPosition="0"/>
    </format>
    <format dxfId="22">
      <pivotArea collapsedLevelsAreSubtotals="1" fieldPosition="0">
        <references count="1">
          <reference field="1" count="0"/>
        </references>
      </pivotArea>
    </format>
    <format dxfId="21">
      <pivotArea grandRow="1" outline="0" collapsedLevelsAreSubtotals="1" fieldPosition="0"/>
    </format>
    <format dxfId="20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19">
      <pivotArea collapsedLevelsAreSubtotals="1" fieldPosition="0">
        <references count="2">
          <reference field="0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1" count="0"/>
        </references>
      </pivotArea>
    </format>
    <format dxfId="18">
      <pivotArea collapsedLevelsAreSubtotals="1" fieldPosition="0">
        <references count="2">
          <reference field="0" count="0" selected="0"/>
          <reference field="1" count="0"/>
        </references>
      </pivotArea>
    </format>
    <format dxfId="17">
      <pivotArea grandRow="1" outline="0" collapsedLevelsAreSubtotals="1" fieldPosition="0"/>
    </format>
    <format dxfId="16">
      <pivotArea collapsedLevelsAreSubtotals="1" fieldPosition="0">
        <references count="2">
          <reference field="0" count="0" selected="0"/>
          <reference field="1" count="0"/>
        </references>
      </pivotArea>
    </format>
    <format dxfId="15">
      <pivotArea field="1" grandCol="1" collapsedLevelsAreSubtotals="1" axis="axisRow" fieldPosition="0">
        <references count="1">
          <reference field="1" count="0"/>
        </references>
      </pivotArea>
    </format>
    <format dxfId="14">
      <pivotArea collapsedLevelsAreSubtotals="1" fieldPosition="0">
        <references count="1">
          <reference field="1" count="0"/>
        </references>
      </pivotArea>
    </format>
    <format dxfId="13">
      <pivotArea type="origin" dataOnly="0" labelOnly="1" outline="0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1" count="2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>
  <location ref="H77:L78" firstHeaderRow="0" firstDataRow="1" firstDataCol="0" rowPageCount="1" colPageCount="1"/>
  <pivotFields count="7">
    <pivotField showAll="0"/>
    <pivotField axis="axisPage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hier="-1"/>
  </pageFields>
  <dataFields count="5">
    <dataField name="Sum of Cardboard &amp; Paper" fld="2" baseField="0" baseItem="0"/>
    <dataField name="Sum of Commingle &amp; Glass" fld="3" baseField="0" baseItem="0"/>
    <dataField name="Sum of General" fld="4" baseField="0" baseItem="0"/>
    <dataField name="Sum of Organics" fld="5" baseField="0" baseItem="0"/>
    <dataField name="Sum of Landfill" fld="6" baseField="0" baseItem="0"/>
  </dataFields>
  <formats count="1"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BY34:BZ63" firstHeaderRow="1" firstDataRow="1" firstDataCol="1"/>
  <pivotFields count="2">
    <pivotField axis="axisRow" showAll="0">
      <items count="29">
        <item x="0"/>
        <item x="1"/>
        <item x="2"/>
        <item x="3"/>
        <item x="4"/>
        <item x="5"/>
        <item x="24"/>
        <item x="6"/>
        <item x="7"/>
        <item x="8"/>
        <item x="25"/>
        <item x="23"/>
        <item x="9"/>
        <item x="10"/>
        <item x="26"/>
        <item x="12"/>
        <item x="13"/>
        <item x="14"/>
        <item x="15"/>
        <item x="16"/>
        <item x="27"/>
        <item x="11"/>
        <item x="17"/>
        <item x="18"/>
        <item x="19"/>
        <item x="20"/>
        <item x="21"/>
        <item x="22"/>
        <item t="default"/>
      </items>
    </pivotField>
    <pivotField dataField="1" numFmtId="43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Tre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showGridLines="0" topLeftCell="A34" zoomScale="115" zoomScaleNormal="115" workbookViewId="0">
      <selection activeCell="G45" sqref="G45"/>
    </sheetView>
  </sheetViews>
  <sheetFormatPr defaultColWidth="0" defaultRowHeight="15" zeroHeight="1" x14ac:dyDescent="0.25"/>
  <cols>
    <col min="1" max="1" width="1.7109375" customWidth="1"/>
    <col min="2" max="12" width="9.140625" customWidth="1"/>
    <col min="13" max="13" width="1.7109375" customWidth="1"/>
    <col min="14" max="16384" width="9.140625" hidden="1"/>
  </cols>
  <sheetData>
    <row r="1" spans="2:12" ht="9" customHeight="1" x14ac:dyDescent="0.25"/>
    <row r="2" spans="2:12" x14ac:dyDescent="0.25">
      <c r="B2" s="81" t="s">
        <v>135</v>
      </c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2:12" x14ac:dyDescent="0.25"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2:12" x14ac:dyDescent="0.25"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2:12" x14ac:dyDescent="0.25"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</row>
    <row r="6" spans="2:12" x14ac:dyDescent="0.25"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</row>
    <row r="7" spans="2:12" x14ac:dyDescent="0.25">
      <c r="B7" s="74"/>
      <c r="C7" s="73"/>
      <c r="D7" s="73"/>
      <c r="E7" s="73"/>
      <c r="F7" s="73"/>
      <c r="G7" s="73"/>
      <c r="H7" s="73"/>
      <c r="I7" s="73"/>
      <c r="J7" s="73"/>
      <c r="K7" s="73"/>
      <c r="L7" s="73"/>
    </row>
    <row r="8" spans="2:12" x14ac:dyDescent="0.25"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</row>
    <row r="9" spans="2:12" x14ac:dyDescent="0.25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2:12" x14ac:dyDescent="0.25"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2:12" ht="21" x14ac:dyDescent="0.35">
      <c r="B11" s="79" t="s">
        <v>154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</row>
    <row r="12" spans="2:12" x14ac:dyDescent="0.25"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</row>
    <row r="13" spans="2:12" x14ac:dyDescent="0.25"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</row>
    <row r="14" spans="2:12" x14ac:dyDescent="0.25"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</row>
    <row r="15" spans="2:12" x14ac:dyDescent="0.25"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</row>
    <row r="16" spans="2:12" x14ac:dyDescent="0.25"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</row>
    <row r="17" spans="2:12" x14ac:dyDescent="0.25"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</row>
    <row r="18" spans="2:12" x14ac:dyDescent="0.25"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2:12" x14ac:dyDescent="0.25"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</row>
    <row r="20" spans="2:12" x14ac:dyDescent="0.25"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</row>
    <row r="21" spans="2:12" x14ac:dyDescent="0.25"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</row>
    <row r="22" spans="2:12" x14ac:dyDescent="0.25"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</row>
    <row r="23" spans="2:12" x14ac:dyDescent="0.25"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</row>
    <row r="24" spans="2:12" x14ac:dyDescent="0.25"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</row>
    <row r="25" spans="2:12" x14ac:dyDescent="0.25"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</row>
    <row r="26" spans="2:12" x14ac:dyDescent="0.25"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</row>
    <row r="27" spans="2:12" x14ac:dyDescent="0.25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</row>
    <row r="28" spans="2:12" x14ac:dyDescent="0.25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</row>
    <row r="29" spans="2:12" x14ac:dyDescent="0.25"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</row>
    <row r="30" spans="2:12" x14ac:dyDescent="0.25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</row>
    <row r="31" spans="2:12" x14ac:dyDescent="0.25"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</row>
    <row r="32" spans="2:12" x14ac:dyDescent="0.25"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</row>
    <row r="33" spans="2:12" x14ac:dyDescent="0.25"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</row>
    <row r="34" spans="2:12" x14ac:dyDescent="0.25"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</row>
    <row r="35" spans="2:12" x14ac:dyDescent="0.25"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</row>
    <row r="36" spans="2:12" x14ac:dyDescent="0.25"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</row>
    <row r="37" spans="2:12" x14ac:dyDescent="0.25"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</row>
    <row r="38" spans="2:12" x14ac:dyDescent="0.25"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</row>
    <row r="39" spans="2:12" x14ac:dyDescent="0.25"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</row>
    <row r="40" spans="2:12" x14ac:dyDescent="0.25"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</row>
    <row r="41" spans="2:12" x14ac:dyDescent="0.25"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</row>
    <row r="42" spans="2:12" x14ac:dyDescent="0.25"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</row>
    <row r="43" spans="2:12" x14ac:dyDescent="0.25"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spans="2:12" x14ac:dyDescent="0.25"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</row>
    <row r="45" spans="2:12" x14ac:dyDescent="0.25"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</row>
    <row r="46" spans="2:12" x14ac:dyDescent="0.25"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</row>
    <row r="47" spans="2:12" ht="9" customHeight="1" x14ac:dyDescent="0.25"/>
  </sheetData>
  <mergeCells count="1">
    <mergeCell ref="B2:L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zoomScale="90" zoomScaleNormal="90" workbookViewId="0"/>
  </sheetViews>
  <sheetFormatPr defaultColWidth="0" defaultRowHeight="15" zeroHeight="1" x14ac:dyDescent="0.25"/>
  <cols>
    <col min="1" max="1" width="1.85546875" customWidth="1"/>
    <col min="2" max="13" width="9.140625" customWidth="1"/>
    <col min="14" max="14" width="5.85546875" customWidth="1"/>
    <col min="15" max="16384" width="9.140625" hidden="1"/>
  </cols>
  <sheetData>
    <row r="1" spans="2:2" ht="9" customHeight="1" x14ac:dyDescent="0.25"/>
    <row r="2" spans="2:2" x14ac:dyDescent="0.25">
      <c r="B2" s="72"/>
    </row>
    <row r="3" spans="2:2" x14ac:dyDescent="0.25">
      <c r="B3" s="72"/>
    </row>
    <row r="4" spans="2:2" x14ac:dyDescent="0.25">
      <c r="B4" s="72"/>
    </row>
    <row r="5" spans="2:2" x14ac:dyDescent="0.25">
      <c r="B5" s="72"/>
    </row>
    <row r="6" spans="2:2" x14ac:dyDescent="0.25">
      <c r="B6" s="72"/>
    </row>
    <row r="7" spans="2:2" x14ac:dyDescent="0.25">
      <c r="B7" s="72"/>
    </row>
    <row r="8" spans="2:2" x14ac:dyDescent="0.25"/>
    <row r="9" spans="2:2" x14ac:dyDescent="0.25"/>
    <row r="10" spans="2:2" x14ac:dyDescent="0.25"/>
    <row r="11" spans="2:2" x14ac:dyDescent="0.25"/>
    <row r="12" spans="2:2" x14ac:dyDescent="0.25"/>
    <row r="13" spans="2:2" x14ac:dyDescent="0.25"/>
    <row r="14" spans="2:2" x14ac:dyDescent="0.25"/>
    <row r="15" spans="2:2" x14ac:dyDescent="0.25"/>
    <row r="16" spans="2:2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ht="10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E102"/>
  <sheetViews>
    <sheetView showGridLines="0" zoomScale="55" zoomScaleNormal="55" workbookViewId="0">
      <selection activeCell="A3" sqref="A3"/>
    </sheetView>
  </sheetViews>
  <sheetFormatPr defaultColWidth="0" defaultRowHeight="15" zeroHeight="1" x14ac:dyDescent="0.25"/>
  <cols>
    <col min="1" max="1" width="4" customWidth="1"/>
    <col min="2" max="2" width="4.7109375" customWidth="1"/>
    <col min="3" max="3" width="5.28515625" customWidth="1"/>
    <col min="4" max="20" width="9.140625" customWidth="1"/>
    <col min="21" max="21" width="9.5703125" customWidth="1"/>
    <col min="22" max="22" width="11" customWidth="1"/>
    <col min="23" max="24" width="9.140625" customWidth="1"/>
    <col min="25" max="25" width="5.7109375" customWidth="1"/>
    <col min="26" max="26" width="5.140625" customWidth="1"/>
    <col min="27" max="27" width="6" customWidth="1"/>
    <col min="28" max="31" width="0" hidden="1" customWidth="1"/>
    <col min="32" max="16384" width="9.140625" hidden="1"/>
  </cols>
  <sheetData>
    <row r="1" spans="3:25" x14ac:dyDescent="0.25">
      <c r="C1" s="38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2"/>
    </row>
    <row r="2" spans="3:25" x14ac:dyDescent="0.25">
      <c r="C2" s="39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43"/>
    </row>
    <row r="3" spans="3:25" ht="18.75" x14ac:dyDescent="0.3">
      <c r="C3" s="39"/>
      <c r="D3" s="1"/>
      <c r="E3" s="1"/>
      <c r="F3" s="1"/>
      <c r="G3" s="1"/>
      <c r="H3" s="1"/>
      <c r="I3" s="1"/>
      <c r="J3" s="1"/>
      <c r="K3" s="85" t="s">
        <v>122</v>
      </c>
      <c r="L3" s="85"/>
      <c r="M3" s="85"/>
      <c r="N3" s="85"/>
      <c r="O3" s="85"/>
      <c r="P3" s="85"/>
      <c r="Q3" s="85"/>
      <c r="R3" s="1"/>
      <c r="S3" s="1"/>
      <c r="T3" s="1"/>
      <c r="U3" s="1"/>
      <c r="V3" s="1"/>
      <c r="W3" s="1"/>
      <c r="X3" s="1"/>
      <c r="Y3" s="43"/>
    </row>
    <row r="4" spans="3:25" x14ac:dyDescent="0.25">
      <c r="C4" s="39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43"/>
    </row>
    <row r="5" spans="3:25" x14ac:dyDescent="0.25">
      <c r="C5" s="3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43"/>
    </row>
    <row r="6" spans="3:25" x14ac:dyDescent="0.25">
      <c r="C6" s="39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43"/>
    </row>
    <row r="7" spans="3:25" x14ac:dyDescent="0.25">
      <c r="C7" s="39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43"/>
    </row>
    <row r="8" spans="3:25" x14ac:dyDescent="0.25">
      <c r="C8" s="39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43"/>
    </row>
    <row r="9" spans="3:25" x14ac:dyDescent="0.25">
      <c r="C9" s="39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43"/>
    </row>
    <row r="10" spans="3:25" x14ac:dyDescent="0.25">
      <c r="C10" s="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43"/>
    </row>
    <row r="11" spans="3:25" x14ac:dyDescent="0.25">
      <c r="C11" s="39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43"/>
    </row>
    <row r="12" spans="3:25" x14ac:dyDescent="0.25">
      <c r="C12" s="39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43"/>
    </row>
    <row r="13" spans="3:25" x14ac:dyDescent="0.25">
      <c r="C13" s="39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43"/>
    </row>
    <row r="14" spans="3:25" x14ac:dyDescent="0.25">
      <c r="C14" s="39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43"/>
    </row>
    <row r="15" spans="3:25" x14ac:dyDescent="0.25">
      <c r="C15" s="39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43"/>
    </row>
    <row r="16" spans="3:25" x14ac:dyDescent="0.25">
      <c r="C16" s="3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43"/>
    </row>
    <row r="17" spans="3:25" x14ac:dyDescent="0.25">
      <c r="C17" s="39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43"/>
    </row>
    <row r="18" spans="3:25" x14ac:dyDescent="0.25">
      <c r="C18" s="39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43"/>
    </row>
    <row r="19" spans="3:25" x14ac:dyDescent="0.25">
      <c r="C19" s="3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43"/>
    </row>
    <row r="20" spans="3:25" x14ac:dyDescent="0.25">
      <c r="C20" s="3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43"/>
    </row>
    <row r="21" spans="3:25" x14ac:dyDescent="0.25">
      <c r="C21" s="3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43"/>
    </row>
    <row r="22" spans="3:25" x14ac:dyDescent="0.25">
      <c r="C22" s="3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43"/>
    </row>
    <row r="23" spans="3:25" x14ac:dyDescent="0.25">
      <c r="C23" s="3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43"/>
    </row>
    <row r="24" spans="3:25" x14ac:dyDescent="0.25">
      <c r="C24" s="3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43"/>
    </row>
    <row r="25" spans="3:25" x14ac:dyDescent="0.25">
      <c r="C25" s="3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43"/>
    </row>
    <row r="26" spans="3:25" x14ac:dyDescent="0.25">
      <c r="C26" s="3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43"/>
    </row>
    <row r="27" spans="3:25" x14ac:dyDescent="0.25">
      <c r="C27" s="3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43"/>
    </row>
    <row r="28" spans="3:25" x14ac:dyDescent="0.25">
      <c r="C28" s="3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43"/>
    </row>
    <row r="29" spans="3:25" x14ac:dyDescent="0.25">
      <c r="C29" s="3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43"/>
    </row>
    <row r="30" spans="3:25" x14ac:dyDescent="0.25">
      <c r="C30" s="3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43"/>
    </row>
    <row r="31" spans="3:25" x14ac:dyDescent="0.25">
      <c r="C31" s="3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43"/>
    </row>
    <row r="32" spans="3:25" x14ac:dyDescent="0.25">
      <c r="C32" s="3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43"/>
    </row>
    <row r="33" spans="3:25" x14ac:dyDescent="0.25">
      <c r="C33" s="3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43"/>
    </row>
    <row r="34" spans="3:25" x14ac:dyDescent="0.25">
      <c r="C34" s="3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43"/>
    </row>
    <row r="35" spans="3:25" x14ac:dyDescent="0.25">
      <c r="C35" s="3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43"/>
    </row>
    <row r="36" spans="3:25" x14ac:dyDescent="0.25">
      <c r="C36" s="3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43"/>
    </row>
    <row r="37" spans="3:25" x14ac:dyDescent="0.25">
      <c r="C37" s="3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43"/>
    </row>
    <row r="38" spans="3:25" x14ac:dyDescent="0.25">
      <c r="C38" s="3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43"/>
    </row>
    <row r="39" spans="3:25" x14ac:dyDescent="0.25">
      <c r="C39" s="3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43"/>
    </row>
    <row r="40" spans="3:25" x14ac:dyDescent="0.25">
      <c r="C40" s="3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43"/>
    </row>
    <row r="41" spans="3:25" x14ac:dyDescent="0.25">
      <c r="C41" s="3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43"/>
    </row>
    <row r="42" spans="3:25" x14ac:dyDescent="0.25">
      <c r="C42" s="3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43"/>
    </row>
    <row r="43" spans="3:25" x14ac:dyDescent="0.25">
      <c r="C43" s="3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43"/>
    </row>
    <row r="44" spans="3:25" x14ac:dyDescent="0.25">
      <c r="C44" s="3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43"/>
    </row>
    <row r="45" spans="3:25" x14ac:dyDescent="0.25">
      <c r="C45" s="3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43"/>
    </row>
    <row r="46" spans="3:25" x14ac:dyDescent="0.25">
      <c r="C46" s="3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43"/>
    </row>
    <row r="47" spans="3:25" x14ac:dyDescent="0.25">
      <c r="C47" s="3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43"/>
    </row>
    <row r="48" spans="3:25" x14ac:dyDescent="0.25">
      <c r="C48" s="3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43"/>
    </row>
    <row r="49" spans="3:25" x14ac:dyDescent="0.25">
      <c r="C49" s="3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43"/>
    </row>
    <row r="50" spans="3:25" x14ac:dyDescent="0.25">
      <c r="C50" s="3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43"/>
    </row>
    <row r="51" spans="3:25" x14ac:dyDescent="0.25">
      <c r="C51" s="3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43"/>
    </row>
    <row r="52" spans="3:25" x14ac:dyDescent="0.25">
      <c r="C52" s="3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43"/>
    </row>
    <row r="53" spans="3:25" x14ac:dyDescent="0.25">
      <c r="C53" s="3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43"/>
    </row>
    <row r="54" spans="3:25" x14ac:dyDescent="0.25">
      <c r="C54" s="3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43"/>
    </row>
    <row r="55" spans="3:25" x14ac:dyDescent="0.25">
      <c r="C55" s="3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43"/>
    </row>
    <row r="56" spans="3:25" x14ac:dyDescent="0.25">
      <c r="C56" s="3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43"/>
    </row>
    <row r="57" spans="3:25" x14ac:dyDescent="0.25">
      <c r="C57" s="3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43"/>
    </row>
    <row r="58" spans="3:25" x14ac:dyDescent="0.25">
      <c r="C58" s="3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43"/>
    </row>
    <row r="59" spans="3:25" x14ac:dyDescent="0.25">
      <c r="C59" s="3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43"/>
    </row>
    <row r="60" spans="3:25" x14ac:dyDescent="0.25">
      <c r="C60" s="3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43"/>
    </row>
    <row r="61" spans="3:25" x14ac:dyDescent="0.25">
      <c r="C61" s="3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43"/>
    </row>
    <row r="62" spans="3:25" x14ac:dyDescent="0.25">
      <c r="C62" s="3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43"/>
    </row>
    <row r="63" spans="3:25" x14ac:dyDescent="0.25">
      <c r="C63" s="3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43"/>
    </row>
    <row r="64" spans="3:25" x14ac:dyDescent="0.25">
      <c r="C64" s="3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43"/>
    </row>
    <row r="65" spans="3:25" x14ac:dyDescent="0.25">
      <c r="C65" s="3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43"/>
    </row>
    <row r="66" spans="3:25" x14ac:dyDescent="0.25">
      <c r="C66" s="3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43"/>
    </row>
    <row r="67" spans="3:25" x14ac:dyDescent="0.25">
      <c r="C67" s="3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43"/>
    </row>
    <row r="68" spans="3:25" x14ac:dyDescent="0.25">
      <c r="C68" s="3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43"/>
    </row>
    <row r="69" spans="3:25" x14ac:dyDescent="0.25">
      <c r="C69" s="3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43"/>
    </row>
    <row r="70" spans="3:25" x14ac:dyDescent="0.25">
      <c r="C70" s="3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43"/>
    </row>
    <row r="71" spans="3:25" x14ac:dyDescent="0.25">
      <c r="C71" s="3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43"/>
    </row>
    <row r="72" spans="3:25" x14ac:dyDescent="0.25">
      <c r="C72" s="3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43"/>
    </row>
    <row r="73" spans="3:25" x14ac:dyDescent="0.25">
      <c r="C73" s="39"/>
      <c r="D73" s="84"/>
      <c r="E73" s="84"/>
      <c r="F73" s="84"/>
      <c r="G73" s="8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43"/>
    </row>
    <row r="74" spans="3:25" x14ac:dyDescent="0.25">
      <c r="C74" s="39"/>
      <c r="D74" s="83"/>
      <c r="E74" s="84"/>
      <c r="F74" s="83"/>
      <c r="G74" s="8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43"/>
    </row>
    <row r="75" spans="3:25" x14ac:dyDescent="0.25">
      <c r="C75" s="3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43"/>
    </row>
    <row r="76" spans="3:25" x14ac:dyDescent="0.25">
      <c r="C76" s="3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43"/>
    </row>
    <row r="77" spans="3:25" x14ac:dyDescent="0.25">
      <c r="C77" s="3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43"/>
    </row>
    <row r="78" spans="3:25" x14ac:dyDescent="0.25">
      <c r="C78" s="3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43"/>
    </row>
    <row r="79" spans="3:25" x14ac:dyDescent="0.25">
      <c r="C79" s="3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43"/>
    </row>
    <row r="80" spans="3:25" x14ac:dyDescent="0.25">
      <c r="C80" s="3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43"/>
    </row>
    <row r="81" spans="3:25" x14ac:dyDescent="0.25">
      <c r="C81" s="3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43"/>
    </row>
    <row r="82" spans="3:25" x14ac:dyDescent="0.25">
      <c r="C82" s="3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43"/>
    </row>
    <row r="83" spans="3:25" x14ac:dyDescent="0.25">
      <c r="C83" s="3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3"/>
    </row>
    <row r="84" spans="3:25" x14ac:dyDescent="0.25">
      <c r="C84" s="3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43"/>
    </row>
    <row r="85" spans="3:25" x14ac:dyDescent="0.25">
      <c r="C85" s="3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43"/>
    </row>
    <row r="86" spans="3:25" x14ac:dyDescent="0.25">
      <c r="C86" s="3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43"/>
    </row>
    <row r="87" spans="3:25" x14ac:dyDescent="0.25">
      <c r="C87" s="3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43"/>
    </row>
    <row r="88" spans="3:25" x14ac:dyDescent="0.25">
      <c r="C88" s="3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43"/>
    </row>
    <row r="89" spans="3:25" x14ac:dyDescent="0.25">
      <c r="C89" s="3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43"/>
    </row>
    <row r="90" spans="3:25" x14ac:dyDescent="0.25">
      <c r="C90" s="3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43"/>
    </row>
    <row r="91" spans="3:25" x14ac:dyDescent="0.25">
      <c r="C91" s="3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43"/>
    </row>
    <row r="92" spans="3:25" x14ac:dyDescent="0.25">
      <c r="C92" s="3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43"/>
    </row>
    <row r="93" spans="3:25" x14ac:dyDescent="0.25">
      <c r="C93" s="3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43"/>
    </row>
    <row r="94" spans="3:25" x14ac:dyDescent="0.25">
      <c r="C94" s="3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43"/>
    </row>
    <row r="95" spans="3:25" x14ac:dyDescent="0.25">
      <c r="C95" s="3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43"/>
    </row>
    <row r="96" spans="3:25" ht="15.75" thickBot="1" x14ac:dyDescent="0.3">
      <c r="C96" s="40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4"/>
    </row>
    <row r="97" x14ac:dyDescent="0.25"/>
    <row r="98" x14ac:dyDescent="0.25"/>
    <row r="99" x14ac:dyDescent="0.25"/>
    <row r="100" x14ac:dyDescent="0.25"/>
    <row r="101" x14ac:dyDescent="0.25"/>
    <row r="102" x14ac:dyDescent="0.25"/>
  </sheetData>
  <mergeCells count="5">
    <mergeCell ref="D74:E74"/>
    <mergeCell ref="D73:E73"/>
    <mergeCell ref="F73:G73"/>
    <mergeCell ref="F74:G74"/>
    <mergeCell ref="K3:Q3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1"/>
  <sheetViews>
    <sheetView showGridLines="0" topLeftCell="B1" zoomScale="90" zoomScaleNormal="90" workbookViewId="0">
      <selection activeCell="B14" sqref="B14"/>
    </sheetView>
  </sheetViews>
  <sheetFormatPr defaultRowHeight="15" x14ac:dyDescent="0.25"/>
  <cols>
    <col min="1" max="1" width="6" customWidth="1"/>
    <col min="29" max="29" width="5.7109375" customWidth="1"/>
  </cols>
  <sheetData>
    <row r="1" spans="1:29" x14ac:dyDescent="0.25">
      <c r="A1" s="38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2"/>
    </row>
    <row r="2" spans="1:29" x14ac:dyDescent="0.25">
      <c r="A2" s="39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43"/>
    </row>
    <row r="3" spans="1:29" ht="18.75" x14ac:dyDescent="0.3">
      <c r="A3" s="39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86" t="s">
        <v>152</v>
      </c>
      <c r="N3" s="86"/>
      <c r="O3" s="86"/>
      <c r="P3" s="86"/>
      <c r="Q3" s="86"/>
      <c r="R3" s="86"/>
      <c r="S3" s="77"/>
      <c r="T3" s="77"/>
      <c r="U3" s="77"/>
      <c r="V3" s="77"/>
      <c r="W3" s="77"/>
      <c r="X3" s="77"/>
      <c r="Y3" s="77"/>
      <c r="Z3" s="77"/>
      <c r="AA3" s="77"/>
      <c r="AB3" s="77"/>
      <c r="AC3" s="43"/>
    </row>
    <row r="4" spans="1:29" x14ac:dyDescent="0.25">
      <c r="A4" s="3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43"/>
    </row>
    <row r="5" spans="1:29" x14ac:dyDescent="0.25">
      <c r="A5" s="39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43"/>
    </row>
    <row r="6" spans="1:29" x14ac:dyDescent="0.25">
      <c r="A6" s="3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43"/>
    </row>
    <row r="7" spans="1:29" x14ac:dyDescent="0.25">
      <c r="A7" s="3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43"/>
    </row>
    <row r="8" spans="1:29" x14ac:dyDescent="0.25">
      <c r="A8" s="3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43"/>
    </row>
    <row r="9" spans="1:29" x14ac:dyDescent="0.25">
      <c r="A9" s="3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43"/>
    </row>
    <row r="10" spans="1:29" x14ac:dyDescent="0.25">
      <c r="A10" s="3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43"/>
    </row>
    <row r="11" spans="1:29" x14ac:dyDescent="0.25">
      <c r="A11" s="3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43"/>
    </row>
    <row r="12" spans="1:29" x14ac:dyDescent="0.25">
      <c r="A12" s="3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43"/>
    </row>
    <row r="13" spans="1:29" x14ac:dyDescent="0.25">
      <c r="A13" s="3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43"/>
    </row>
    <row r="14" spans="1:29" x14ac:dyDescent="0.25">
      <c r="A14" s="3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43"/>
    </row>
    <row r="15" spans="1:29" x14ac:dyDescent="0.25">
      <c r="A15" s="3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3"/>
    </row>
    <row r="16" spans="1:29" x14ac:dyDescent="0.25">
      <c r="A16" s="3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43"/>
    </row>
    <row r="17" spans="1:29" x14ac:dyDescent="0.25">
      <c r="A17" s="3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3"/>
    </row>
    <row r="18" spans="1:29" x14ac:dyDescent="0.25">
      <c r="A18" s="3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43"/>
    </row>
    <row r="19" spans="1:29" x14ac:dyDescent="0.25">
      <c r="A19" s="3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43"/>
    </row>
    <row r="20" spans="1:29" x14ac:dyDescent="0.25">
      <c r="A20" s="3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3"/>
    </row>
    <row r="21" spans="1:29" x14ac:dyDescent="0.25">
      <c r="A21" s="3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43"/>
    </row>
    <row r="22" spans="1:29" x14ac:dyDescent="0.25">
      <c r="A22" s="3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43"/>
    </row>
    <row r="23" spans="1:29" x14ac:dyDescent="0.25">
      <c r="A23" s="3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43"/>
    </row>
    <row r="24" spans="1:29" x14ac:dyDescent="0.25">
      <c r="A24" s="3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43"/>
    </row>
    <row r="25" spans="1:29" x14ac:dyDescent="0.25">
      <c r="A25" s="3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43"/>
    </row>
    <row r="26" spans="1:29" x14ac:dyDescent="0.25">
      <c r="A26" s="3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43"/>
    </row>
    <row r="27" spans="1:29" x14ac:dyDescent="0.25">
      <c r="A27" s="3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43"/>
    </row>
    <row r="28" spans="1:29" x14ac:dyDescent="0.25">
      <c r="A28" s="3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43"/>
    </row>
    <row r="29" spans="1:29" x14ac:dyDescent="0.25">
      <c r="A29" s="3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43"/>
    </row>
    <row r="30" spans="1:29" x14ac:dyDescent="0.25">
      <c r="A30" s="3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43"/>
    </row>
    <row r="31" spans="1:29" x14ac:dyDescent="0.25">
      <c r="A31" s="3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43"/>
    </row>
    <row r="32" spans="1:29" x14ac:dyDescent="0.25">
      <c r="A32" s="3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43"/>
    </row>
    <row r="33" spans="1:29" x14ac:dyDescent="0.25">
      <c r="A33" s="39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43"/>
    </row>
    <row r="34" spans="1:29" x14ac:dyDescent="0.25">
      <c r="A34" s="39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43"/>
    </row>
    <row r="35" spans="1:29" x14ac:dyDescent="0.25">
      <c r="A35" s="39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43"/>
    </row>
    <row r="36" spans="1:29" x14ac:dyDescent="0.25">
      <c r="A36" s="39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43"/>
    </row>
    <row r="37" spans="1:29" x14ac:dyDescent="0.25">
      <c r="A37" s="39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43"/>
    </row>
    <row r="38" spans="1:29" x14ac:dyDescent="0.25">
      <c r="A38" s="39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43"/>
    </row>
    <row r="39" spans="1:29" x14ac:dyDescent="0.25">
      <c r="A39" s="39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43"/>
    </row>
    <row r="40" spans="1:29" x14ac:dyDescent="0.25">
      <c r="A40" s="3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43"/>
    </row>
    <row r="41" spans="1:29" x14ac:dyDescent="0.25">
      <c r="A41" s="3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43"/>
    </row>
    <row r="42" spans="1:29" x14ac:dyDescent="0.25">
      <c r="A42" s="3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43"/>
    </row>
    <row r="43" spans="1:29" x14ac:dyDescent="0.25">
      <c r="A43" s="3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43"/>
    </row>
    <row r="44" spans="1:29" x14ac:dyDescent="0.25">
      <c r="A44" s="3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43"/>
    </row>
    <row r="45" spans="1:29" x14ac:dyDescent="0.25">
      <c r="A45" s="3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43"/>
    </row>
    <row r="46" spans="1:29" x14ac:dyDescent="0.25">
      <c r="A46" s="3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43"/>
    </row>
    <row r="47" spans="1:29" x14ac:dyDescent="0.25">
      <c r="A47" s="3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43"/>
    </row>
    <row r="48" spans="1:29" x14ac:dyDescent="0.25">
      <c r="A48" s="3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43"/>
    </row>
    <row r="49" spans="1:29" x14ac:dyDescent="0.25">
      <c r="A49" s="39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43"/>
    </row>
    <row r="50" spans="1:29" x14ac:dyDescent="0.25">
      <c r="A50" s="39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43"/>
    </row>
    <row r="51" spans="1:29" x14ac:dyDescent="0.25">
      <c r="A51" s="39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43"/>
    </row>
    <row r="52" spans="1:29" x14ac:dyDescent="0.25">
      <c r="A52" s="39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43"/>
    </row>
    <row r="53" spans="1:29" x14ac:dyDescent="0.25">
      <c r="A53" s="39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43"/>
    </row>
    <row r="54" spans="1:29" x14ac:dyDescent="0.25">
      <c r="A54" s="39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43"/>
    </row>
    <row r="55" spans="1:29" x14ac:dyDescent="0.25">
      <c r="A55" s="39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43"/>
    </row>
    <row r="56" spans="1:29" x14ac:dyDescent="0.25">
      <c r="A56" s="39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43"/>
    </row>
    <row r="57" spans="1:29" x14ac:dyDescent="0.25">
      <c r="A57" s="3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43"/>
    </row>
    <row r="58" spans="1:29" x14ac:dyDescent="0.25">
      <c r="A58" s="3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43"/>
    </row>
    <row r="59" spans="1:29" x14ac:dyDescent="0.25">
      <c r="A59" s="3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43"/>
    </row>
    <row r="60" spans="1:29" x14ac:dyDescent="0.25">
      <c r="A60" s="3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43"/>
    </row>
    <row r="61" spans="1:29" x14ac:dyDescent="0.25">
      <c r="A61" s="3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43"/>
    </row>
    <row r="62" spans="1:29" x14ac:dyDescent="0.25">
      <c r="A62" s="3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43"/>
    </row>
    <row r="63" spans="1:29" x14ac:dyDescent="0.25">
      <c r="A63" s="3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43"/>
    </row>
    <row r="64" spans="1:29" x14ac:dyDescent="0.25">
      <c r="A64" s="3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43"/>
    </row>
    <row r="65" spans="1:29" x14ac:dyDescent="0.25">
      <c r="A65" s="3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43"/>
    </row>
    <row r="66" spans="1:29" x14ac:dyDescent="0.25">
      <c r="A66" s="3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43"/>
    </row>
    <row r="67" spans="1:29" x14ac:dyDescent="0.25">
      <c r="A67" s="3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43"/>
    </row>
    <row r="68" spans="1:29" x14ac:dyDescent="0.25">
      <c r="A68" s="3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43"/>
    </row>
    <row r="69" spans="1:29" x14ac:dyDescent="0.25">
      <c r="A69" s="3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43"/>
    </row>
    <row r="70" spans="1:29" x14ac:dyDescent="0.25">
      <c r="A70" s="3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43"/>
    </row>
    <row r="71" spans="1:29" x14ac:dyDescent="0.25">
      <c r="A71" s="3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43"/>
    </row>
    <row r="72" spans="1:29" x14ac:dyDescent="0.25">
      <c r="A72" s="3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43"/>
    </row>
    <row r="73" spans="1:29" x14ac:dyDescent="0.25">
      <c r="A73" s="3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43"/>
    </row>
    <row r="74" spans="1:29" x14ac:dyDescent="0.25">
      <c r="A74" s="3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43"/>
    </row>
    <row r="75" spans="1:29" x14ac:dyDescent="0.25">
      <c r="A75" s="3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43"/>
    </row>
    <row r="76" spans="1:29" x14ac:dyDescent="0.25">
      <c r="A76" s="3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43"/>
    </row>
    <row r="77" spans="1:29" x14ac:dyDescent="0.25">
      <c r="A77" s="3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43"/>
    </row>
    <row r="78" spans="1:29" x14ac:dyDescent="0.25">
      <c r="A78" s="3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43"/>
    </row>
    <row r="79" spans="1:29" x14ac:dyDescent="0.25">
      <c r="A79" s="3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43"/>
    </row>
    <row r="80" spans="1:29" x14ac:dyDescent="0.25">
      <c r="A80" s="3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43"/>
    </row>
    <row r="81" spans="1:29" x14ac:dyDescent="0.25">
      <c r="A81" s="3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43"/>
    </row>
    <row r="82" spans="1:29" x14ac:dyDescent="0.25">
      <c r="A82" s="3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43"/>
    </row>
    <row r="83" spans="1:29" x14ac:dyDescent="0.25">
      <c r="A83" s="39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43"/>
    </row>
    <row r="84" spans="1:29" x14ac:dyDescent="0.25">
      <c r="A84" s="3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43"/>
    </row>
    <row r="85" spans="1:29" x14ac:dyDescent="0.25">
      <c r="A85" s="3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43"/>
    </row>
    <row r="86" spans="1:29" x14ac:dyDescent="0.25">
      <c r="A86" s="3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43"/>
    </row>
    <row r="87" spans="1:29" x14ac:dyDescent="0.25">
      <c r="A87" s="3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43"/>
    </row>
    <row r="88" spans="1:29" x14ac:dyDescent="0.25">
      <c r="A88" s="39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43"/>
    </row>
    <row r="89" spans="1:29" x14ac:dyDescent="0.25">
      <c r="A89" s="3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43"/>
    </row>
    <row r="90" spans="1:29" x14ac:dyDescent="0.25">
      <c r="A90" s="3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43"/>
    </row>
    <row r="91" spans="1:29" x14ac:dyDescent="0.25">
      <c r="A91" s="3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43"/>
    </row>
    <row r="92" spans="1:29" x14ac:dyDescent="0.25">
      <c r="A92" s="3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43"/>
    </row>
    <row r="93" spans="1:29" x14ac:dyDescent="0.25">
      <c r="A93" s="3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43"/>
    </row>
    <row r="94" spans="1:29" x14ac:dyDescent="0.25">
      <c r="A94" s="3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43"/>
    </row>
    <row r="95" spans="1:29" x14ac:dyDescent="0.25">
      <c r="A95" s="3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43"/>
    </row>
    <row r="96" spans="1:29" x14ac:dyDescent="0.25">
      <c r="A96" s="3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43"/>
    </row>
    <row r="97" spans="1:29" x14ac:dyDescent="0.25">
      <c r="A97" s="3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43"/>
    </row>
    <row r="98" spans="1:29" x14ac:dyDescent="0.25">
      <c r="A98" s="3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43"/>
    </row>
    <row r="99" spans="1:29" x14ac:dyDescent="0.25">
      <c r="A99" s="3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43"/>
    </row>
    <row r="100" spans="1:29" x14ac:dyDescent="0.25">
      <c r="A100" s="3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43"/>
    </row>
    <row r="101" spans="1:29" x14ac:dyDescent="0.25">
      <c r="A101" s="3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43"/>
    </row>
    <row r="102" spans="1:29" x14ac:dyDescent="0.25">
      <c r="A102" s="3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43"/>
    </row>
    <row r="103" spans="1:29" x14ac:dyDescent="0.25">
      <c r="A103" s="3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43"/>
    </row>
    <row r="104" spans="1:29" x14ac:dyDescent="0.25">
      <c r="A104" s="3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43"/>
    </row>
    <row r="105" spans="1:29" x14ac:dyDescent="0.25">
      <c r="A105" s="3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43"/>
    </row>
    <row r="106" spans="1:29" x14ac:dyDescent="0.25">
      <c r="A106" s="3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43"/>
    </row>
    <row r="107" spans="1:29" x14ac:dyDescent="0.25">
      <c r="A107" s="3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43"/>
    </row>
    <row r="108" spans="1:29" x14ac:dyDescent="0.25">
      <c r="A108" s="3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43"/>
    </row>
    <row r="109" spans="1:29" x14ac:dyDescent="0.25">
      <c r="A109" s="3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43"/>
    </row>
    <row r="110" spans="1:29" x14ac:dyDescent="0.25">
      <c r="A110" s="3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43"/>
    </row>
    <row r="111" spans="1:29" x14ac:dyDescent="0.25">
      <c r="A111" s="3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43"/>
    </row>
    <row r="112" spans="1:29" x14ac:dyDescent="0.25">
      <c r="A112" s="3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43"/>
    </row>
    <row r="113" spans="1:29" x14ac:dyDescent="0.25">
      <c r="A113" s="3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43"/>
    </row>
    <row r="114" spans="1:29" x14ac:dyDescent="0.25">
      <c r="A114" s="3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43"/>
    </row>
    <row r="115" spans="1:29" x14ac:dyDescent="0.25">
      <c r="A115" s="3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43"/>
    </row>
    <row r="116" spans="1:29" x14ac:dyDescent="0.25">
      <c r="A116" s="3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43"/>
    </row>
    <row r="117" spans="1:29" x14ac:dyDescent="0.25">
      <c r="A117" s="3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43"/>
    </row>
    <row r="118" spans="1:29" x14ac:dyDescent="0.25">
      <c r="A118" s="3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43"/>
    </row>
    <row r="119" spans="1:29" x14ac:dyDescent="0.25">
      <c r="A119" s="3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43"/>
    </row>
    <row r="120" spans="1:29" x14ac:dyDescent="0.25">
      <c r="A120" s="3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43"/>
    </row>
    <row r="121" spans="1:29" ht="15.75" thickBot="1" x14ac:dyDescent="0.3">
      <c r="A121" s="40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4"/>
    </row>
  </sheetData>
  <mergeCells count="1">
    <mergeCell ref="M3:R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showGridLines="0" tabSelected="1" workbookViewId="0">
      <selection activeCell="E8" sqref="E8"/>
    </sheetView>
  </sheetViews>
  <sheetFormatPr defaultRowHeight="15" x14ac:dyDescent="0.25"/>
  <cols>
    <col min="1" max="1" width="1.7109375" customWidth="1"/>
    <col min="2" max="2" width="18.7109375" bestFit="1" customWidth="1"/>
    <col min="3" max="12" width="11.5703125" bestFit="1" customWidth="1"/>
  </cols>
  <sheetData>
    <row r="1" spans="2:12" ht="15.75" thickBot="1" x14ac:dyDescent="0.3">
      <c r="B1" s="11" t="s">
        <v>119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x14ac:dyDescent="0.25">
      <c r="B2" s="47"/>
      <c r="C2" s="48" t="s">
        <v>50</v>
      </c>
      <c r="D2" s="48" t="s">
        <v>51</v>
      </c>
      <c r="E2" s="48" t="s">
        <v>156</v>
      </c>
      <c r="F2" s="48" t="s">
        <v>155</v>
      </c>
      <c r="G2" s="48" t="s">
        <v>42</v>
      </c>
      <c r="H2" s="48" t="s">
        <v>43</v>
      </c>
      <c r="I2" s="48" t="s">
        <v>44</v>
      </c>
      <c r="J2" s="48" t="s">
        <v>45</v>
      </c>
      <c r="K2" s="48" t="s">
        <v>46</v>
      </c>
      <c r="L2" s="49" t="s">
        <v>47</v>
      </c>
    </row>
    <row r="3" spans="2:12" x14ac:dyDescent="0.25">
      <c r="B3" s="50" t="s">
        <v>33</v>
      </c>
      <c r="C3" s="51"/>
      <c r="D3" s="51"/>
      <c r="E3" s="51"/>
      <c r="F3" s="51"/>
      <c r="G3" s="51"/>
      <c r="H3" s="51"/>
      <c r="I3" s="51"/>
      <c r="J3" s="51"/>
      <c r="K3" s="51"/>
      <c r="L3" s="52"/>
    </row>
    <row r="4" spans="2:12" x14ac:dyDescent="0.25">
      <c r="B4" s="50" t="s">
        <v>34</v>
      </c>
      <c r="C4" s="51"/>
      <c r="D4" s="51"/>
      <c r="E4" s="51"/>
      <c r="F4" s="51"/>
      <c r="G4" s="51"/>
      <c r="H4" s="51"/>
      <c r="I4" s="51"/>
      <c r="J4" s="51"/>
      <c r="K4" s="51"/>
      <c r="L4" s="52"/>
    </row>
    <row r="5" spans="2:12" x14ac:dyDescent="0.25">
      <c r="B5" s="50" t="s">
        <v>35</v>
      </c>
      <c r="C5" s="51"/>
      <c r="D5" s="51"/>
      <c r="E5" s="51"/>
      <c r="F5" s="51"/>
      <c r="G5" s="51"/>
      <c r="H5" s="51"/>
      <c r="I5" s="51"/>
      <c r="J5" s="51"/>
      <c r="K5" s="51"/>
      <c r="L5" s="52"/>
    </row>
    <row r="6" spans="2:12" x14ac:dyDescent="0.25">
      <c r="B6" s="50" t="s">
        <v>112</v>
      </c>
      <c r="C6" s="51"/>
      <c r="D6" s="51"/>
      <c r="E6" s="51"/>
      <c r="F6" s="51"/>
      <c r="G6" s="51"/>
      <c r="H6" s="51"/>
      <c r="I6" s="51"/>
      <c r="J6" s="51"/>
      <c r="K6" s="51"/>
      <c r="L6" s="52"/>
    </row>
    <row r="7" spans="2:12" x14ac:dyDescent="0.25">
      <c r="B7" s="50" t="s">
        <v>113</v>
      </c>
      <c r="C7" s="51"/>
      <c r="D7" s="51"/>
      <c r="E7" s="51"/>
      <c r="F7" s="51"/>
      <c r="G7" s="51"/>
      <c r="H7" s="51"/>
      <c r="I7" s="51"/>
      <c r="J7" s="51"/>
      <c r="K7" s="51"/>
      <c r="L7" s="52"/>
    </row>
    <row r="8" spans="2:12" x14ac:dyDescent="0.25">
      <c r="B8" s="50" t="s">
        <v>114</v>
      </c>
      <c r="C8" s="51"/>
      <c r="D8" s="51"/>
      <c r="E8" s="51"/>
      <c r="F8" s="51"/>
      <c r="G8" s="51"/>
      <c r="H8" s="51"/>
      <c r="I8" s="51"/>
      <c r="J8" s="51"/>
      <c r="K8" s="51"/>
      <c r="L8" s="52"/>
    </row>
    <row r="9" spans="2:12" x14ac:dyDescent="0.25">
      <c r="B9" s="50" t="s">
        <v>115</v>
      </c>
      <c r="C9" s="51"/>
      <c r="D9" s="51"/>
      <c r="E9" s="51"/>
      <c r="F9" s="51"/>
      <c r="G9" s="51"/>
      <c r="H9" s="51"/>
      <c r="I9" s="51"/>
      <c r="J9" s="51"/>
      <c r="K9" s="51"/>
      <c r="L9" s="52"/>
    </row>
    <row r="10" spans="2:12" x14ac:dyDescent="0.25">
      <c r="B10" s="50" t="s">
        <v>116</v>
      </c>
      <c r="C10" s="51"/>
      <c r="D10" s="51"/>
      <c r="E10" s="51"/>
      <c r="F10" s="51"/>
      <c r="G10" s="51"/>
      <c r="H10" s="51"/>
      <c r="I10" s="51"/>
      <c r="J10" s="51"/>
      <c r="K10" s="51"/>
      <c r="L10" s="52"/>
    </row>
    <row r="11" spans="2:12" x14ac:dyDescent="0.25">
      <c r="B11" s="50" t="s">
        <v>117</v>
      </c>
      <c r="C11" s="51"/>
      <c r="D11" s="51"/>
      <c r="E11" s="51"/>
      <c r="F11" s="51"/>
      <c r="G11" s="51"/>
      <c r="H11" s="51"/>
      <c r="I11" s="51"/>
      <c r="J11" s="51"/>
      <c r="K11" s="51"/>
      <c r="L11" s="52"/>
    </row>
    <row r="12" spans="2:12" ht="15.75" thickBot="1" x14ac:dyDescent="0.3">
      <c r="B12" s="53" t="s">
        <v>89</v>
      </c>
      <c r="C12" s="54">
        <f>SUM(C3:C11)</f>
        <v>0</v>
      </c>
      <c r="D12" s="54">
        <f t="shared" ref="D12:L12" si="0">SUM(D3:D11)</f>
        <v>0</v>
      </c>
      <c r="E12" s="54">
        <f t="shared" si="0"/>
        <v>0</v>
      </c>
      <c r="F12" s="54">
        <f t="shared" si="0"/>
        <v>0</v>
      </c>
      <c r="G12" s="54">
        <f t="shared" si="0"/>
        <v>0</v>
      </c>
      <c r="H12" s="54">
        <f t="shared" si="0"/>
        <v>0</v>
      </c>
      <c r="I12" s="54">
        <f t="shared" si="0"/>
        <v>0</v>
      </c>
      <c r="J12" s="54">
        <f t="shared" si="0"/>
        <v>0</v>
      </c>
      <c r="K12" s="54">
        <f t="shared" si="0"/>
        <v>0</v>
      </c>
      <c r="L12" s="55">
        <f t="shared" si="0"/>
        <v>0</v>
      </c>
    </row>
    <row r="14" spans="2:12" ht="15.75" thickBot="1" x14ac:dyDescent="0.3">
      <c r="B14" s="11" t="s">
        <v>118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2:12" x14ac:dyDescent="0.25">
      <c r="B15" s="47"/>
      <c r="C15" s="48" t="s">
        <v>50</v>
      </c>
      <c r="D15" s="48" t="s">
        <v>51</v>
      </c>
      <c r="E15" s="48" t="s">
        <v>156</v>
      </c>
      <c r="F15" s="48" t="s">
        <v>155</v>
      </c>
      <c r="G15" s="48" t="s">
        <v>42</v>
      </c>
      <c r="H15" s="48" t="s">
        <v>43</v>
      </c>
      <c r="I15" s="48" t="s">
        <v>44</v>
      </c>
      <c r="J15" s="48" t="s">
        <v>45</v>
      </c>
      <c r="K15" s="48" t="s">
        <v>46</v>
      </c>
      <c r="L15" s="49" t="s">
        <v>47</v>
      </c>
    </row>
    <row r="16" spans="2:12" x14ac:dyDescent="0.25">
      <c r="B16" s="50" t="s">
        <v>33</v>
      </c>
      <c r="C16" s="56"/>
      <c r="D16" s="56"/>
      <c r="E16" s="56"/>
      <c r="F16" s="56"/>
      <c r="G16" s="56"/>
      <c r="H16" s="56"/>
      <c r="I16" s="56"/>
      <c r="J16" s="56"/>
      <c r="K16" s="56"/>
      <c r="L16" s="57"/>
    </row>
    <row r="17" spans="2:12" x14ac:dyDescent="0.25">
      <c r="B17" s="50" t="s">
        <v>34</v>
      </c>
      <c r="C17" s="56"/>
      <c r="D17" s="56"/>
      <c r="E17" s="56"/>
      <c r="F17" s="56"/>
      <c r="G17" s="56"/>
      <c r="H17" s="56"/>
      <c r="I17" s="56"/>
      <c r="J17" s="56"/>
      <c r="K17" s="56"/>
      <c r="L17" s="57"/>
    </row>
    <row r="18" spans="2:12" x14ac:dyDescent="0.25">
      <c r="B18" s="50" t="s">
        <v>35</v>
      </c>
      <c r="C18" s="56"/>
      <c r="D18" s="56"/>
      <c r="E18" s="56"/>
      <c r="F18" s="56"/>
      <c r="G18" s="56"/>
      <c r="H18" s="56"/>
      <c r="I18" s="56"/>
      <c r="J18" s="56"/>
      <c r="K18" s="56"/>
      <c r="L18" s="57"/>
    </row>
    <row r="19" spans="2:12" x14ac:dyDescent="0.25">
      <c r="B19" s="50" t="s">
        <v>112</v>
      </c>
      <c r="C19" s="56"/>
      <c r="D19" s="56"/>
      <c r="E19" s="56"/>
      <c r="F19" s="56"/>
      <c r="G19" s="56"/>
      <c r="H19" s="56"/>
      <c r="I19" s="56"/>
      <c r="J19" s="56"/>
      <c r="K19" s="56"/>
      <c r="L19" s="57"/>
    </row>
    <row r="20" spans="2:12" x14ac:dyDescent="0.25">
      <c r="B20" s="50" t="s">
        <v>113</v>
      </c>
      <c r="C20" s="56"/>
      <c r="D20" s="56"/>
      <c r="E20" s="56"/>
      <c r="F20" s="56"/>
      <c r="G20" s="56"/>
      <c r="H20" s="56"/>
      <c r="I20" s="56"/>
      <c r="J20" s="56"/>
      <c r="K20" s="56"/>
      <c r="L20" s="57"/>
    </row>
    <row r="21" spans="2:12" x14ac:dyDescent="0.25">
      <c r="B21" s="50" t="s">
        <v>114</v>
      </c>
      <c r="C21" s="56"/>
      <c r="D21" s="56"/>
      <c r="E21" s="56"/>
      <c r="F21" s="56"/>
      <c r="G21" s="56"/>
      <c r="H21" s="56"/>
      <c r="I21" s="56"/>
      <c r="J21" s="56"/>
      <c r="K21" s="56"/>
      <c r="L21" s="57"/>
    </row>
    <row r="22" spans="2:12" x14ac:dyDescent="0.25">
      <c r="B22" s="50" t="s">
        <v>115</v>
      </c>
      <c r="C22" s="56"/>
      <c r="D22" s="56"/>
      <c r="E22" s="56"/>
      <c r="F22" s="56"/>
      <c r="G22" s="56"/>
      <c r="H22" s="56"/>
      <c r="I22" s="56"/>
      <c r="J22" s="56"/>
      <c r="K22" s="56"/>
      <c r="L22" s="57"/>
    </row>
    <row r="23" spans="2:12" x14ac:dyDescent="0.25">
      <c r="B23" s="50" t="s">
        <v>116</v>
      </c>
      <c r="C23" s="56"/>
      <c r="D23" s="56"/>
      <c r="E23" s="56"/>
      <c r="F23" s="56"/>
      <c r="G23" s="56"/>
      <c r="H23" s="56"/>
      <c r="I23" s="56"/>
      <c r="J23" s="56"/>
      <c r="K23" s="56"/>
      <c r="L23" s="57"/>
    </row>
    <row r="24" spans="2:12" x14ac:dyDescent="0.25">
      <c r="B24" s="50" t="s">
        <v>117</v>
      </c>
      <c r="C24" s="56"/>
      <c r="D24" s="56"/>
      <c r="E24" s="56"/>
      <c r="F24" s="56"/>
      <c r="G24" s="56"/>
      <c r="H24" s="56"/>
      <c r="I24" s="56"/>
      <c r="J24" s="56"/>
      <c r="K24" s="56"/>
      <c r="L24" s="57"/>
    </row>
    <row r="25" spans="2:12" ht="15.75" thickBot="1" x14ac:dyDescent="0.3">
      <c r="B25" s="53" t="s">
        <v>89</v>
      </c>
      <c r="C25" s="58">
        <f>SUM(C16:C24)</f>
        <v>0</v>
      </c>
      <c r="D25" s="58">
        <f t="shared" ref="D25:L25" si="1">SUM(D16:D24)</f>
        <v>0</v>
      </c>
      <c r="E25" s="58">
        <f t="shared" si="1"/>
        <v>0</v>
      </c>
      <c r="F25" s="58">
        <f t="shared" si="1"/>
        <v>0</v>
      </c>
      <c r="G25" s="58">
        <f t="shared" si="1"/>
        <v>0</v>
      </c>
      <c r="H25" s="58">
        <f t="shared" si="1"/>
        <v>0</v>
      </c>
      <c r="I25" s="58">
        <f t="shared" si="1"/>
        <v>0</v>
      </c>
      <c r="J25" s="58">
        <f t="shared" si="1"/>
        <v>0</v>
      </c>
      <c r="K25" s="58">
        <f t="shared" si="1"/>
        <v>0</v>
      </c>
      <c r="L25" s="59">
        <f t="shared" si="1"/>
        <v>0</v>
      </c>
    </row>
    <row r="27" spans="2:12" ht="15.75" thickBot="1" x14ac:dyDescent="0.3">
      <c r="B27" s="11" t="s">
        <v>123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2:12" x14ac:dyDescent="0.25">
      <c r="B28" s="47"/>
      <c r="C28" s="48" t="s">
        <v>50</v>
      </c>
      <c r="D28" s="48" t="s">
        <v>51</v>
      </c>
      <c r="E28" s="48" t="s">
        <v>156</v>
      </c>
      <c r="F28" s="48" t="s">
        <v>155</v>
      </c>
      <c r="G28" s="48" t="s">
        <v>42</v>
      </c>
      <c r="H28" s="48" t="s">
        <v>43</v>
      </c>
      <c r="I28" s="48" t="s">
        <v>44</v>
      </c>
      <c r="J28" s="48" t="s">
        <v>45</v>
      </c>
      <c r="K28" s="48" t="s">
        <v>46</v>
      </c>
      <c r="L28" s="49" t="s">
        <v>47</v>
      </c>
    </row>
    <row r="29" spans="2:12" ht="15.75" thickBot="1" x14ac:dyDescent="0.3">
      <c r="B29" s="53" t="s">
        <v>124</v>
      </c>
      <c r="C29" s="54">
        <f>IFERROR(C12/C25,0)</f>
        <v>0</v>
      </c>
      <c r="D29" s="54">
        <f t="shared" ref="D29:L29" si="2">IFERROR(D12/D25,0)</f>
        <v>0</v>
      </c>
      <c r="E29" s="54">
        <f t="shared" si="2"/>
        <v>0</v>
      </c>
      <c r="F29" s="54">
        <f t="shared" si="2"/>
        <v>0</v>
      </c>
      <c r="G29" s="54">
        <f t="shared" si="2"/>
        <v>0</v>
      </c>
      <c r="H29" s="54">
        <f t="shared" si="2"/>
        <v>0</v>
      </c>
      <c r="I29" s="54">
        <f t="shared" si="2"/>
        <v>0</v>
      </c>
      <c r="J29" s="54">
        <f t="shared" si="2"/>
        <v>0</v>
      </c>
      <c r="K29" s="54">
        <f t="shared" si="2"/>
        <v>0</v>
      </c>
      <c r="L29" s="54">
        <f t="shared" si="2"/>
        <v>0</v>
      </c>
    </row>
    <row r="31" spans="2:12" ht="15.75" thickBot="1" x14ac:dyDescent="0.3">
      <c r="B31" s="11" t="s">
        <v>125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2:12" x14ac:dyDescent="0.25">
      <c r="B32" s="47"/>
      <c r="C32" s="48" t="s">
        <v>50</v>
      </c>
      <c r="D32" s="48" t="s">
        <v>51</v>
      </c>
      <c r="E32" s="48" t="s">
        <v>156</v>
      </c>
      <c r="F32" s="48" t="s">
        <v>155</v>
      </c>
      <c r="G32" s="48" t="s">
        <v>42</v>
      </c>
      <c r="H32" s="48" t="s">
        <v>43</v>
      </c>
      <c r="I32" s="48" t="s">
        <v>44</v>
      </c>
      <c r="J32" s="48" t="s">
        <v>45</v>
      </c>
      <c r="K32" s="48" t="s">
        <v>46</v>
      </c>
      <c r="L32" s="49" t="s">
        <v>47</v>
      </c>
    </row>
    <row r="33" spans="2:13" ht="15.75" thickBot="1" x14ac:dyDescent="0.3">
      <c r="B33" s="53" t="s">
        <v>127</v>
      </c>
      <c r="C33" s="60">
        <f>SUMIFS(Data!$AV$2:$AV$282,Data!$AO$2:$AO$282,MonthlySummary!C32)</f>
        <v>495.54999999999995</v>
      </c>
      <c r="D33" s="60">
        <v>0</v>
      </c>
      <c r="E33" s="60">
        <v>0</v>
      </c>
      <c r="F33" s="60">
        <f>SUMIFS(Data!$AV$2:$AV$282,Data!$AO$2:$AO$282,MonthlySummary!F32)</f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1">
        <v>0</v>
      </c>
    </row>
    <row r="35" spans="2:13" ht="15.75" thickBot="1" x14ac:dyDescent="0.3">
      <c r="B35" s="11" t="s">
        <v>128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spans="2:13" x14ac:dyDescent="0.25">
      <c r="B36" s="47"/>
      <c r="C36" s="48" t="s">
        <v>50</v>
      </c>
      <c r="D36" s="48" t="s">
        <v>51</v>
      </c>
      <c r="E36" s="48" t="s">
        <v>156</v>
      </c>
      <c r="F36" s="48" t="s">
        <v>155</v>
      </c>
      <c r="G36" s="48" t="s">
        <v>42</v>
      </c>
      <c r="H36" s="48" t="s">
        <v>43</v>
      </c>
      <c r="I36" s="48" t="s">
        <v>44</v>
      </c>
      <c r="J36" s="48" t="s">
        <v>45</v>
      </c>
      <c r="K36" s="48" t="s">
        <v>46</v>
      </c>
      <c r="L36" s="49" t="s">
        <v>47</v>
      </c>
    </row>
    <row r="37" spans="2:13" ht="15.75" thickBot="1" x14ac:dyDescent="0.3">
      <c r="B37" s="53" t="s">
        <v>127</v>
      </c>
      <c r="C37" s="60">
        <f>SUMIFS(Data!$AU$2:$AU$282,Data!$AO$2:$AO$282,MonthlySummary!C36)</f>
        <v>115.19999999999999</v>
      </c>
      <c r="D37" s="60">
        <v>0</v>
      </c>
      <c r="E37" s="60">
        <v>0</v>
      </c>
      <c r="F37" s="60">
        <f>SUMIFS(Data!$AU$2:$AU$282,Data!$AO$2:$AO$282,MonthlySummary!F36)</f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1">
        <v>0</v>
      </c>
    </row>
    <row r="39" spans="2:13" ht="15.75" thickBot="1" x14ac:dyDescent="0.3">
      <c r="B39" s="11" t="s">
        <v>129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2:13" x14ac:dyDescent="0.25">
      <c r="B40" s="47"/>
      <c r="C40" s="48" t="s">
        <v>50</v>
      </c>
      <c r="D40" s="48" t="s">
        <v>51</v>
      </c>
      <c r="E40" s="48" t="s">
        <v>156</v>
      </c>
      <c r="F40" s="48" t="s">
        <v>155</v>
      </c>
      <c r="G40" s="48" t="s">
        <v>42</v>
      </c>
      <c r="H40" s="48" t="s">
        <v>43</v>
      </c>
      <c r="I40" s="48" t="s">
        <v>44</v>
      </c>
      <c r="J40" s="48" t="s">
        <v>45</v>
      </c>
      <c r="K40" s="48" t="s">
        <v>46</v>
      </c>
      <c r="L40" s="49" t="s">
        <v>47</v>
      </c>
    </row>
    <row r="41" spans="2:13" ht="15.75" thickBot="1" x14ac:dyDescent="0.3">
      <c r="B41" s="53" t="s">
        <v>130</v>
      </c>
      <c r="C41" s="60">
        <f>(C37+C33)*1.06</f>
        <v>647.39499999999998</v>
      </c>
      <c r="D41" s="60">
        <f t="shared" ref="D41:L41" si="3">(D37+D33)*1.06</f>
        <v>0</v>
      </c>
      <c r="E41" s="60">
        <f t="shared" si="3"/>
        <v>0</v>
      </c>
      <c r="F41" s="60">
        <f t="shared" si="3"/>
        <v>0</v>
      </c>
      <c r="G41" s="60">
        <f t="shared" si="3"/>
        <v>0</v>
      </c>
      <c r="H41" s="60">
        <f t="shared" si="3"/>
        <v>0</v>
      </c>
      <c r="I41" s="60">
        <f t="shared" si="3"/>
        <v>0</v>
      </c>
      <c r="J41" s="60">
        <f t="shared" si="3"/>
        <v>0</v>
      </c>
      <c r="K41" s="60">
        <f t="shared" si="3"/>
        <v>0</v>
      </c>
      <c r="L41" s="61">
        <f t="shared" si="3"/>
        <v>0</v>
      </c>
    </row>
    <row r="43" spans="2:13" ht="15.75" thickBot="1" x14ac:dyDescent="0.3">
      <c r="B43" s="11" t="s">
        <v>131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2:13" x14ac:dyDescent="0.25">
      <c r="B44" s="47"/>
      <c r="C44" s="48" t="s">
        <v>50</v>
      </c>
      <c r="D44" s="48" t="s">
        <v>51</v>
      </c>
      <c r="E44" s="48" t="s">
        <v>156</v>
      </c>
      <c r="F44" s="48" t="s">
        <v>155</v>
      </c>
      <c r="G44" s="48" t="s">
        <v>42</v>
      </c>
      <c r="H44" s="48" t="s">
        <v>43</v>
      </c>
      <c r="I44" s="48" t="s">
        <v>44</v>
      </c>
      <c r="J44" s="48" t="s">
        <v>45</v>
      </c>
      <c r="K44" s="48" t="s">
        <v>46</v>
      </c>
      <c r="L44" s="49" t="s">
        <v>47</v>
      </c>
    </row>
    <row r="45" spans="2:13" ht="15.75" thickBot="1" x14ac:dyDescent="0.3">
      <c r="B45" s="53" t="s">
        <v>90</v>
      </c>
      <c r="C45" s="65">
        <f>IFERROR((C33+C37)/C25,0)</f>
        <v>0</v>
      </c>
      <c r="D45" s="65">
        <f t="shared" ref="D45:L45" si="4">IFERROR((D33+D37)/D25,0)</f>
        <v>0</v>
      </c>
      <c r="E45" s="65">
        <f t="shared" si="4"/>
        <v>0</v>
      </c>
      <c r="F45" s="65">
        <f t="shared" si="4"/>
        <v>0</v>
      </c>
      <c r="G45" s="65">
        <f t="shared" si="4"/>
        <v>0</v>
      </c>
      <c r="H45" s="65">
        <f t="shared" si="4"/>
        <v>0</v>
      </c>
      <c r="I45" s="65">
        <f t="shared" si="4"/>
        <v>0</v>
      </c>
      <c r="J45" s="65">
        <f t="shared" si="4"/>
        <v>0</v>
      </c>
      <c r="K45" s="65">
        <f t="shared" si="4"/>
        <v>0</v>
      </c>
      <c r="L45" s="65">
        <f t="shared" si="4"/>
        <v>0</v>
      </c>
    </row>
    <row r="47" spans="2:13" ht="15.75" thickBot="1" x14ac:dyDescent="0.3"/>
    <row r="48" spans="2:13" x14ac:dyDescent="0.25">
      <c r="B48" s="47"/>
      <c r="C48" s="48" t="s">
        <v>120</v>
      </c>
      <c r="D48" s="48" t="s">
        <v>50</v>
      </c>
      <c r="E48" s="48" t="s">
        <v>51</v>
      </c>
      <c r="F48" s="48" t="s">
        <v>156</v>
      </c>
      <c r="G48" s="48" t="s">
        <v>155</v>
      </c>
      <c r="H48" s="48" t="s">
        <v>42</v>
      </c>
      <c r="I48" s="48" t="s">
        <v>43</v>
      </c>
      <c r="J48" s="48" t="s">
        <v>44</v>
      </c>
      <c r="K48" s="48" t="s">
        <v>45</v>
      </c>
      <c r="L48" s="48" t="s">
        <v>46</v>
      </c>
      <c r="M48" s="49" t="s">
        <v>47</v>
      </c>
    </row>
    <row r="49" spans="2:13" x14ac:dyDescent="0.25">
      <c r="B49" s="50" t="s">
        <v>132</v>
      </c>
      <c r="C49" s="62">
        <f>IFERROR(1-SUM(C37:L37,C33:L33)/SUM(C25:L25),0)</f>
        <v>0</v>
      </c>
      <c r="D49" s="62">
        <f t="shared" ref="D49:M49" si="5">1-C45</f>
        <v>1</v>
      </c>
      <c r="E49" s="62">
        <f t="shared" si="5"/>
        <v>1</v>
      </c>
      <c r="F49" s="62">
        <f t="shared" si="5"/>
        <v>1</v>
      </c>
      <c r="G49" s="62">
        <f t="shared" si="5"/>
        <v>1</v>
      </c>
      <c r="H49" s="62">
        <f t="shared" si="5"/>
        <v>1</v>
      </c>
      <c r="I49" s="62">
        <f t="shared" si="5"/>
        <v>1</v>
      </c>
      <c r="J49" s="62">
        <f t="shared" si="5"/>
        <v>1</v>
      </c>
      <c r="K49" s="62">
        <f t="shared" si="5"/>
        <v>1</v>
      </c>
      <c r="L49" s="62">
        <f t="shared" si="5"/>
        <v>1</v>
      </c>
      <c r="M49" s="63">
        <f t="shared" si="5"/>
        <v>1</v>
      </c>
    </row>
    <row r="50" spans="2:13" x14ac:dyDescent="0.25">
      <c r="B50" s="50" t="s">
        <v>133</v>
      </c>
      <c r="C50" s="62">
        <f>IFERROR(SUM($C$33:$L$33)/SUM($C$25:$L$25),0)</f>
        <v>0</v>
      </c>
      <c r="D50" s="62">
        <f>IFERROR(C33/C25,0)</f>
        <v>0</v>
      </c>
      <c r="E50" s="62">
        <f t="shared" ref="E50:M50" si="6">IFERROR(D33/D25,0)</f>
        <v>0</v>
      </c>
      <c r="F50" s="62">
        <f t="shared" si="6"/>
        <v>0</v>
      </c>
      <c r="G50" s="62">
        <f t="shared" si="6"/>
        <v>0</v>
      </c>
      <c r="H50" s="62">
        <f t="shared" si="6"/>
        <v>0</v>
      </c>
      <c r="I50" s="62">
        <f t="shared" si="6"/>
        <v>0</v>
      </c>
      <c r="J50" s="62">
        <f t="shared" si="6"/>
        <v>0</v>
      </c>
      <c r="K50" s="62">
        <f t="shared" si="6"/>
        <v>0</v>
      </c>
      <c r="L50" s="62">
        <f t="shared" si="6"/>
        <v>0</v>
      </c>
      <c r="M50" s="62">
        <f t="shared" si="6"/>
        <v>0</v>
      </c>
    </row>
    <row r="51" spans="2:13" ht="15.75" thickBot="1" x14ac:dyDescent="0.3">
      <c r="B51" s="53" t="s">
        <v>134</v>
      </c>
      <c r="C51" s="64">
        <f>IFERROR(SUM($C$37:$L$37)/SUM($C$25:$L$25),0)</f>
        <v>0</v>
      </c>
      <c r="D51" s="64">
        <f>IFERROR(C37/C25, 0)</f>
        <v>0</v>
      </c>
      <c r="E51" s="64">
        <f t="shared" ref="E51:M51" si="7">IFERROR(D37/D25, 0)</f>
        <v>0</v>
      </c>
      <c r="F51" s="64">
        <f t="shared" si="7"/>
        <v>0</v>
      </c>
      <c r="G51" s="64">
        <f t="shared" si="7"/>
        <v>0</v>
      </c>
      <c r="H51" s="64">
        <f t="shared" si="7"/>
        <v>0</v>
      </c>
      <c r="I51" s="64">
        <f t="shared" si="7"/>
        <v>0</v>
      </c>
      <c r="J51" s="64">
        <f t="shared" si="7"/>
        <v>0</v>
      </c>
      <c r="K51" s="64">
        <f t="shared" si="7"/>
        <v>0</v>
      </c>
      <c r="L51" s="64">
        <f t="shared" si="7"/>
        <v>0</v>
      </c>
      <c r="M51" s="64">
        <f t="shared" si="7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X92"/>
  <sheetViews>
    <sheetView showGridLines="0" topLeftCell="A52" workbookViewId="0">
      <selection activeCell="H75" sqref="H75"/>
    </sheetView>
  </sheetViews>
  <sheetFormatPr defaultRowHeight="15" x14ac:dyDescent="0.25"/>
  <cols>
    <col min="1" max="1" width="34.42578125" customWidth="1"/>
    <col min="2" max="2" width="25.28515625" bestFit="1" customWidth="1"/>
    <col min="3" max="3" width="16.85546875" customWidth="1"/>
    <col min="4" max="4" width="17.28515625" customWidth="1"/>
    <col min="5" max="6" width="16.7109375" customWidth="1"/>
    <col min="7" max="7" width="19.28515625" customWidth="1"/>
    <col min="8" max="8" width="20.85546875" customWidth="1"/>
    <col min="9" max="9" width="21.5703125" customWidth="1"/>
    <col min="10" max="11" width="18.85546875" customWidth="1"/>
    <col min="12" max="12" width="14.28515625" customWidth="1"/>
    <col min="13" max="13" width="18" customWidth="1"/>
    <col min="14" max="14" width="34.28515625" bestFit="1" customWidth="1"/>
    <col min="15" max="15" width="23" customWidth="1"/>
    <col min="16" max="16" width="20.85546875" customWidth="1"/>
    <col min="17" max="17" width="22.85546875" customWidth="1"/>
    <col min="18" max="18" width="22.28515625" customWidth="1"/>
    <col min="19" max="19" width="23.5703125" customWidth="1"/>
    <col min="20" max="20" width="24.7109375" customWidth="1"/>
    <col min="21" max="21" width="22.85546875" customWidth="1"/>
    <col min="22" max="22" width="24.7109375" customWidth="1"/>
    <col min="23" max="23" width="24" customWidth="1"/>
    <col min="24" max="24" width="24.42578125" customWidth="1"/>
    <col min="25" max="25" width="24.85546875" customWidth="1"/>
    <col min="26" max="26" width="23.85546875" customWidth="1"/>
    <col min="27" max="27" width="16.140625" customWidth="1"/>
    <col min="28" max="28" width="21.85546875" customWidth="1"/>
    <col min="29" max="29" width="25.140625" customWidth="1"/>
    <col min="30" max="30" width="11.28515625" customWidth="1"/>
    <col min="31" max="31" width="14.28515625" customWidth="1"/>
    <col min="32" max="32" width="19.85546875" customWidth="1"/>
    <col min="33" max="33" width="20.28515625" customWidth="1"/>
    <col min="34" max="34" width="19.28515625" customWidth="1"/>
    <col min="35" max="35" width="14.85546875" customWidth="1"/>
    <col min="36" max="36" width="15.28515625" customWidth="1"/>
    <col min="37" max="37" width="14.28515625" customWidth="1"/>
    <col min="38" max="38" width="25.28515625" customWidth="1"/>
    <col min="39" max="39" width="14.85546875" customWidth="1"/>
    <col min="40" max="40" width="15.28515625" customWidth="1"/>
    <col min="41" max="41" width="14.28515625" customWidth="1"/>
    <col min="42" max="42" width="30.42578125" customWidth="1"/>
    <col min="43" max="43" width="19.85546875" customWidth="1"/>
    <col min="44" max="44" width="20.28515625" customWidth="1"/>
    <col min="45" max="45" width="19.28515625" customWidth="1"/>
    <col min="46" max="46" width="14.28515625" customWidth="1"/>
    <col min="47" max="47" width="24.7109375" customWidth="1"/>
    <col min="48" max="48" width="25.28515625" customWidth="1"/>
    <col min="49" max="49" width="14.85546875" customWidth="1"/>
    <col min="50" max="50" width="15.28515625" customWidth="1"/>
    <col min="51" max="51" width="14.28515625" customWidth="1"/>
    <col min="52" max="52" width="29.85546875" customWidth="1"/>
    <col min="53" max="53" width="30.42578125" customWidth="1"/>
    <col min="54" max="54" width="19.85546875" customWidth="1"/>
    <col min="55" max="55" width="20.28515625" customWidth="1"/>
    <col min="56" max="56" width="19.28515625" customWidth="1"/>
    <col min="57" max="272" width="7.5703125" customWidth="1"/>
    <col min="273" max="273" width="11.28515625" bestFit="1" customWidth="1"/>
  </cols>
  <sheetData>
    <row r="2" spans="1:12" x14ac:dyDescent="0.25">
      <c r="A2" s="8" t="s">
        <v>118</v>
      </c>
    </row>
    <row r="3" spans="1:12" x14ac:dyDescent="0.25">
      <c r="A3" s="5" t="s">
        <v>1</v>
      </c>
      <c r="B3" s="17" t="s">
        <v>61</v>
      </c>
    </row>
    <row r="5" spans="1:12" x14ac:dyDescent="0.25">
      <c r="B5" s="5" t="s">
        <v>32</v>
      </c>
    </row>
    <row r="6" spans="1:12" x14ac:dyDescent="0.25">
      <c r="A6" s="5" t="s">
        <v>62</v>
      </c>
      <c r="B6" s="36" t="s">
        <v>42</v>
      </c>
      <c r="C6" s="36" t="s">
        <v>43</v>
      </c>
      <c r="D6" s="36" t="s">
        <v>44</v>
      </c>
      <c r="E6" s="36" t="s">
        <v>45</v>
      </c>
      <c r="F6" s="36" t="s">
        <v>46</v>
      </c>
      <c r="G6" s="36" t="s">
        <v>47</v>
      </c>
      <c r="H6" s="36" t="s">
        <v>48</v>
      </c>
      <c r="I6" s="36" t="s">
        <v>49</v>
      </c>
      <c r="J6" s="36" t="s">
        <v>50</v>
      </c>
      <c r="K6" s="36" t="s">
        <v>51</v>
      </c>
      <c r="L6" t="s">
        <v>52</v>
      </c>
    </row>
    <row r="7" spans="1:12" x14ac:dyDescent="0.25">
      <c r="A7" t="s">
        <v>63</v>
      </c>
      <c r="B7" s="20">
        <v>158</v>
      </c>
      <c r="C7" s="20">
        <v>150</v>
      </c>
      <c r="D7" s="20">
        <v>153</v>
      </c>
      <c r="E7" s="20">
        <v>157</v>
      </c>
      <c r="F7" s="20">
        <v>146</v>
      </c>
      <c r="G7" s="20">
        <v>152</v>
      </c>
      <c r="H7" s="20">
        <v>146</v>
      </c>
      <c r="I7" s="20">
        <v>148</v>
      </c>
      <c r="J7" s="20">
        <v>153</v>
      </c>
      <c r="K7" s="20">
        <v>146</v>
      </c>
      <c r="L7" s="20">
        <v>1509</v>
      </c>
    </row>
    <row r="8" spans="1:12" x14ac:dyDescent="0.25">
      <c r="A8" t="s">
        <v>53</v>
      </c>
      <c r="B8" s="20">
        <v>148</v>
      </c>
      <c r="C8" s="20">
        <v>168</v>
      </c>
      <c r="D8" s="20">
        <v>149</v>
      </c>
      <c r="E8" s="20">
        <v>166</v>
      </c>
      <c r="F8" s="20">
        <v>156</v>
      </c>
      <c r="G8" s="20">
        <v>166</v>
      </c>
      <c r="H8" s="20">
        <v>152</v>
      </c>
      <c r="I8" s="20">
        <v>162</v>
      </c>
      <c r="J8" s="20">
        <v>145</v>
      </c>
      <c r="K8" s="20">
        <v>154</v>
      </c>
      <c r="L8" s="20">
        <v>1566</v>
      </c>
    </row>
    <row r="9" spans="1:12" x14ac:dyDescent="0.25">
      <c r="A9" t="s">
        <v>54</v>
      </c>
      <c r="B9" s="20">
        <v>611</v>
      </c>
      <c r="C9" s="20">
        <v>466</v>
      </c>
      <c r="D9" s="20">
        <v>562</v>
      </c>
      <c r="E9" s="20">
        <v>505</v>
      </c>
      <c r="F9" s="20">
        <v>576</v>
      </c>
      <c r="G9" s="20">
        <v>564</v>
      </c>
      <c r="H9" s="20">
        <v>613</v>
      </c>
      <c r="I9" s="20">
        <v>544</v>
      </c>
      <c r="J9" s="20">
        <v>551</v>
      </c>
      <c r="K9" s="20">
        <v>572</v>
      </c>
      <c r="L9" s="20">
        <v>5564</v>
      </c>
    </row>
    <row r="10" spans="1:12" x14ac:dyDescent="0.25">
      <c r="A10" t="s">
        <v>55</v>
      </c>
      <c r="B10" s="20">
        <v>2.8000000000000012</v>
      </c>
      <c r="C10" s="20">
        <v>2.8000000000000012</v>
      </c>
      <c r="D10" s="20">
        <v>2.8000000000000012</v>
      </c>
      <c r="E10" s="20">
        <v>2.8000000000000012</v>
      </c>
      <c r="F10" s="20">
        <v>2.8000000000000012</v>
      </c>
      <c r="G10" s="20">
        <v>2.8000000000000012</v>
      </c>
      <c r="H10" s="20">
        <v>2.8000000000000012</v>
      </c>
      <c r="I10" s="20">
        <v>2.8000000000000012</v>
      </c>
      <c r="J10" s="20">
        <v>2.8000000000000012</v>
      </c>
      <c r="K10" s="20">
        <v>2.8000000000000012</v>
      </c>
      <c r="L10" s="20">
        <v>28.000000000000011</v>
      </c>
    </row>
    <row r="11" spans="1:12" x14ac:dyDescent="0.25">
      <c r="A11" t="s">
        <v>56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</row>
    <row r="12" spans="1:12" x14ac:dyDescent="0.25">
      <c r="A12" t="s">
        <v>57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</row>
    <row r="13" spans="1:12" x14ac:dyDescent="0.25">
      <c r="A13" t="s">
        <v>58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</row>
    <row r="14" spans="1:12" x14ac:dyDescent="0.25">
      <c r="A14" t="s">
        <v>59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</row>
    <row r="15" spans="1:12" x14ac:dyDescent="0.25">
      <c r="A15" t="s">
        <v>60</v>
      </c>
      <c r="B15" s="20">
        <v>132</v>
      </c>
      <c r="C15" s="20">
        <v>144</v>
      </c>
      <c r="D15" s="20">
        <v>142</v>
      </c>
      <c r="E15" s="20">
        <v>144</v>
      </c>
      <c r="F15" s="20">
        <v>148</v>
      </c>
      <c r="G15" s="20">
        <v>144</v>
      </c>
      <c r="H15" s="20">
        <v>148</v>
      </c>
      <c r="I15" s="20">
        <v>146</v>
      </c>
      <c r="J15" s="20">
        <v>128</v>
      </c>
      <c r="K15" s="20">
        <v>142</v>
      </c>
      <c r="L15" s="20">
        <v>1418</v>
      </c>
    </row>
    <row r="17" spans="1:12" x14ac:dyDescent="0.25">
      <c r="A17" s="8" t="s">
        <v>80</v>
      </c>
      <c r="B17" s="7" t="str">
        <f>B6&amp;" "&amp;"2013"</f>
        <v>Jan 2013</v>
      </c>
      <c r="C17" s="7" t="str">
        <f t="shared" ref="C17:K17" si="0">C6&amp;" "&amp;"2013"</f>
        <v>Feb 2013</v>
      </c>
      <c r="D17" s="7" t="str">
        <f t="shared" si="0"/>
        <v>Mar 2013</v>
      </c>
      <c r="E17" s="7" t="str">
        <f t="shared" si="0"/>
        <v>Apr 2013</v>
      </c>
      <c r="F17" s="7" t="str">
        <f t="shared" si="0"/>
        <v>May 2013</v>
      </c>
      <c r="G17" s="7" t="str">
        <f t="shared" si="0"/>
        <v>Jun 2013</v>
      </c>
      <c r="H17" s="7" t="str">
        <f t="shared" si="0"/>
        <v>Jul 2013</v>
      </c>
      <c r="I17" s="7" t="str">
        <f t="shared" si="0"/>
        <v>Aug 2013</v>
      </c>
      <c r="J17" s="7" t="str">
        <f t="shared" si="0"/>
        <v>Sep 2013</v>
      </c>
      <c r="K17" s="7" t="str">
        <f t="shared" si="0"/>
        <v>Oct 2013</v>
      </c>
    </row>
    <row r="18" spans="1:12" x14ac:dyDescent="0.25">
      <c r="B18" s="7">
        <f t="shared" ref="B18:K18" si="1">SUM(B7:B15)</f>
        <v>1051.8</v>
      </c>
      <c r="C18" s="7">
        <f t="shared" si="1"/>
        <v>930.8</v>
      </c>
      <c r="D18" s="7">
        <f t="shared" si="1"/>
        <v>1008.8</v>
      </c>
      <c r="E18" s="7">
        <f t="shared" si="1"/>
        <v>974.8</v>
      </c>
      <c r="F18" s="7">
        <f t="shared" si="1"/>
        <v>1028.8</v>
      </c>
      <c r="G18" s="7">
        <f t="shared" si="1"/>
        <v>1028.8</v>
      </c>
      <c r="H18" s="7">
        <f t="shared" si="1"/>
        <v>1061.8</v>
      </c>
      <c r="I18" s="7">
        <f t="shared" si="1"/>
        <v>1002.8</v>
      </c>
      <c r="J18" s="7">
        <f t="shared" si="1"/>
        <v>979.8</v>
      </c>
      <c r="K18" s="7">
        <f t="shared" si="1"/>
        <v>1016.8</v>
      </c>
    </row>
    <row r="22" spans="1:12" x14ac:dyDescent="0.25">
      <c r="A22" s="8" t="s">
        <v>119</v>
      </c>
    </row>
    <row r="23" spans="1:12" x14ac:dyDescent="0.25">
      <c r="A23" s="5" t="s">
        <v>1</v>
      </c>
      <c r="B23" t="s">
        <v>61</v>
      </c>
    </row>
    <row r="25" spans="1:12" x14ac:dyDescent="0.25">
      <c r="B25" s="5" t="s">
        <v>73</v>
      </c>
    </row>
    <row r="26" spans="1:12" x14ac:dyDescent="0.25">
      <c r="A26" s="5" t="s">
        <v>62</v>
      </c>
      <c r="B26" s="36" t="s">
        <v>42</v>
      </c>
      <c r="C26" s="36" t="s">
        <v>43</v>
      </c>
      <c r="D26" s="36" t="s">
        <v>44</v>
      </c>
      <c r="E26" s="36" t="s">
        <v>45</v>
      </c>
      <c r="F26" s="36" t="s">
        <v>46</v>
      </c>
      <c r="G26" s="36" t="s">
        <v>47</v>
      </c>
      <c r="H26" s="36" t="s">
        <v>48</v>
      </c>
      <c r="I26" s="36" t="s">
        <v>49</v>
      </c>
      <c r="J26" s="36" t="s">
        <v>50</v>
      </c>
      <c r="K26" s="36" t="s">
        <v>51</v>
      </c>
      <c r="L26" t="s">
        <v>52</v>
      </c>
    </row>
    <row r="27" spans="1:12" x14ac:dyDescent="0.25">
      <c r="A27" s="6" t="s">
        <v>74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</row>
    <row r="28" spans="1:12" x14ac:dyDescent="0.25">
      <c r="A28" s="6" t="s">
        <v>53</v>
      </c>
      <c r="B28" s="18">
        <v>28288.739999999998</v>
      </c>
      <c r="C28" s="18">
        <v>32111.51999999999</v>
      </c>
      <c r="D28" s="18">
        <v>28479.9</v>
      </c>
      <c r="E28" s="18">
        <v>31729.139999999996</v>
      </c>
      <c r="F28" s="18">
        <v>29817.84</v>
      </c>
      <c r="G28" s="18">
        <v>31729.079999999998</v>
      </c>
      <c r="H28" s="18">
        <v>29053.380000000005</v>
      </c>
      <c r="I28" s="18">
        <v>30964.74</v>
      </c>
      <c r="J28" s="18">
        <v>27715.500000000007</v>
      </c>
      <c r="K28" s="18">
        <v>29435.640000000003</v>
      </c>
      <c r="L28" s="18">
        <v>299325.48</v>
      </c>
    </row>
    <row r="29" spans="1:12" x14ac:dyDescent="0.25">
      <c r="A29" s="6" t="s">
        <v>54</v>
      </c>
      <c r="B29" s="18">
        <v>77779.349999999991</v>
      </c>
      <c r="C29" s="18">
        <v>59321.070000000007</v>
      </c>
      <c r="D29" s="18">
        <v>71542.079999999987</v>
      </c>
      <c r="E29" s="18">
        <v>64286.01</v>
      </c>
      <c r="F29" s="18">
        <v>73323.990000000005</v>
      </c>
      <c r="G29" s="18">
        <v>71796.510000000009</v>
      </c>
      <c r="H29" s="18">
        <v>78033.78</v>
      </c>
      <c r="I29" s="18">
        <v>69250.409999999989</v>
      </c>
      <c r="J29" s="18">
        <v>70141.500000000015</v>
      </c>
      <c r="K29" s="18">
        <v>72814.86</v>
      </c>
      <c r="L29" s="18">
        <v>708289.55999999994</v>
      </c>
    </row>
    <row r="30" spans="1:12" x14ac:dyDescent="0.25">
      <c r="A30" s="6" t="s">
        <v>60</v>
      </c>
      <c r="B30" s="18">
        <v>16803.360000000004</v>
      </c>
      <c r="C30" s="18">
        <v>18331.110000000004</v>
      </c>
      <c r="D30" s="18">
        <v>18076.41</v>
      </c>
      <c r="E30" s="18">
        <v>18331.200000000008</v>
      </c>
      <c r="F30" s="18">
        <v>18840.240000000005</v>
      </c>
      <c r="G30" s="18">
        <v>18331.109999999997</v>
      </c>
      <c r="H30" s="18">
        <v>18840.060000000001</v>
      </c>
      <c r="I30" s="18">
        <v>18585.63</v>
      </c>
      <c r="J30" s="18">
        <v>16294.139999999996</v>
      </c>
      <c r="K30" s="18">
        <v>18076.41</v>
      </c>
      <c r="L30" s="18">
        <v>180509.67</v>
      </c>
    </row>
    <row r="33" spans="1:24" x14ac:dyDescent="0.25">
      <c r="A33" s="22" t="s">
        <v>81</v>
      </c>
      <c r="B33" s="7" t="str">
        <f>B26 &amp;" "&amp;"2013"</f>
        <v>Jan 2013</v>
      </c>
      <c r="C33" s="7" t="str">
        <f t="shared" ref="C33:K33" si="2">C26 &amp;" "&amp;"2013"</f>
        <v>Feb 2013</v>
      </c>
      <c r="D33" s="7" t="str">
        <f t="shared" si="2"/>
        <v>Mar 2013</v>
      </c>
      <c r="E33" s="7" t="str">
        <f t="shared" si="2"/>
        <v>Apr 2013</v>
      </c>
      <c r="F33" s="7" t="str">
        <f t="shared" si="2"/>
        <v>May 2013</v>
      </c>
      <c r="G33" s="7" t="str">
        <f t="shared" si="2"/>
        <v>Jun 2013</v>
      </c>
      <c r="H33" s="7" t="str">
        <f t="shared" si="2"/>
        <v>Jul 2013</v>
      </c>
      <c r="I33" s="7" t="str">
        <f t="shared" si="2"/>
        <v>Aug 2013</v>
      </c>
      <c r="J33" s="7" t="str">
        <f t="shared" si="2"/>
        <v>Sep 2013</v>
      </c>
      <c r="K33" s="7" t="str">
        <f t="shared" si="2"/>
        <v>Oct 2013</v>
      </c>
    </row>
    <row r="34" spans="1:24" x14ac:dyDescent="0.25">
      <c r="B34" s="18">
        <f>SUM(B27:B30)</f>
        <v>122871.45</v>
      </c>
      <c r="C34" s="18">
        <f t="shared" ref="C34:K34" si="3">SUM(C27:C30)</f>
        <v>109763.7</v>
      </c>
      <c r="D34" s="18">
        <f t="shared" si="3"/>
        <v>118098.38999999998</v>
      </c>
      <c r="E34" s="18">
        <f t="shared" si="3"/>
        <v>114346.35</v>
      </c>
      <c r="F34" s="18">
        <f t="shared" si="3"/>
        <v>121982.07</v>
      </c>
      <c r="G34" s="18">
        <f t="shared" si="3"/>
        <v>121856.70000000001</v>
      </c>
      <c r="H34" s="18">
        <f t="shared" si="3"/>
        <v>125927.22</v>
      </c>
      <c r="I34" s="18">
        <f t="shared" si="3"/>
        <v>118800.78</v>
      </c>
      <c r="J34" s="18">
        <f t="shared" si="3"/>
        <v>114151.14000000003</v>
      </c>
      <c r="K34" s="18">
        <f t="shared" si="3"/>
        <v>120326.91</v>
      </c>
    </row>
    <row r="35" spans="1:24" x14ac:dyDescent="0.25">
      <c r="B35" s="18"/>
      <c r="C35" s="18"/>
      <c r="D35" s="18"/>
      <c r="E35" s="18"/>
      <c r="F35" s="18"/>
      <c r="G35" s="18"/>
      <c r="H35" s="18"/>
      <c r="I35" s="18"/>
      <c r="J35" s="18"/>
      <c r="K35" s="18"/>
    </row>
    <row r="36" spans="1:24" x14ac:dyDescent="0.25">
      <c r="B36" s="18"/>
      <c r="C36" s="18"/>
      <c r="D36" s="18"/>
      <c r="E36" s="18"/>
      <c r="F36" s="18"/>
      <c r="G36" s="18"/>
      <c r="H36" s="18"/>
      <c r="I36" s="18"/>
      <c r="J36" s="18"/>
      <c r="K36" s="18"/>
    </row>
    <row r="39" spans="1:24" x14ac:dyDescent="0.25">
      <c r="N39" s="5" t="s">
        <v>1</v>
      </c>
      <c r="O39" t="s">
        <v>61</v>
      </c>
    </row>
    <row r="41" spans="1:24" x14ac:dyDescent="0.25">
      <c r="N41" s="23" t="s">
        <v>83</v>
      </c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x14ac:dyDescent="0.25">
      <c r="O42" s="7" t="s">
        <v>42</v>
      </c>
      <c r="P42" s="7" t="s">
        <v>43</v>
      </c>
      <c r="Q42" s="7" t="s">
        <v>44</v>
      </c>
      <c r="R42" s="7" t="s">
        <v>45</v>
      </c>
      <c r="S42" s="7" t="s">
        <v>46</v>
      </c>
      <c r="T42" s="7" t="s">
        <v>47</v>
      </c>
      <c r="U42" s="7" t="s">
        <v>48</v>
      </c>
      <c r="V42" s="7" t="s">
        <v>49</v>
      </c>
      <c r="W42" s="7" t="s">
        <v>50</v>
      </c>
      <c r="X42" s="7" t="s">
        <v>51</v>
      </c>
    </row>
    <row r="43" spans="1:24" x14ac:dyDescent="0.25">
      <c r="N43" s="37" t="s">
        <v>2</v>
      </c>
      <c r="O43" s="21">
        <v>109.63595166163142</v>
      </c>
      <c r="P43" s="21">
        <v>118.17772621809742</v>
      </c>
      <c r="Q43" s="21">
        <v>110.78074245939673</v>
      </c>
      <c r="R43" s="21">
        <v>116.16934306569344</v>
      </c>
      <c r="S43" s="21">
        <v>98.1955223880597</v>
      </c>
      <c r="T43" s="21">
        <v>114.93919239904987</v>
      </c>
      <c r="U43" s="21">
        <v>122.70136054421769</v>
      </c>
      <c r="V43" s="21">
        <v>112.79225092250923</v>
      </c>
      <c r="W43" s="21">
        <v>113.28576512455516</v>
      </c>
      <c r="X43" s="21">
        <v>125.15042735042734</v>
      </c>
    </row>
    <row r="44" spans="1:24" x14ac:dyDescent="0.25">
      <c r="N44" s="37" t="s">
        <v>4</v>
      </c>
      <c r="O44" s="21">
        <v>113.77938144329894</v>
      </c>
      <c r="P44" s="21">
        <v>117.31631419939576</v>
      </c>
      <c r="Q44" s="21">
        <v>120.33298969072165</v>
      </c>
      <c r="R44" s="21">
        <v>119.52988505747126</v>
      </c>
      <c r="S44" s="21">
        <v>127.02700729927008</v>
      </c>
      <c r="T44" s="21">
        <v>126.9020618556701</v>
      </c>
      <c r="U44" s="21">
        <v>117.16696230598669</v>
      </c>
      <c r="V44" s="21">
        <v>111.71228070175439</v>
      </c>
      <c r="W44" s="21">
        <v>115.05140186915888</v>
      </c>
      <c r="X44" s="21">
        <v>122.81441241685144</v>
      </c>
    </row>
    <row r="45" spans="1:24" x14ac:dyDescent="0.25">
      <c r="N45" s="37" t="s">
        <v>5</v>
      </c>
      <c r="O45" s="21">
        <v>107.99824561403507</v>
      </c>
      <c r="P45" s="21">
        <v>120.79292604501607</v>
      </c>
      <c r="Q45" s="21">
        <v>118.64566929133856</v>
      </c>
      <c r="R45" s="21">
        <v>111.60836653386453</v>
      </c>
      <c r="S45" s="21">
        <v>113.74385150812064</v>
      </c>
      <c r="T45" s="21">
        <v>125.41795511221945</v>
      </c>
      <c r="U45" s="21">
        <v>101.4800796812749</v>
      </c>
      <c r="V45" s="21">
        <v>114.92992874109264</v>
      </c>
      <c r="W45" s="21">
        <v>125.27628032345012</v>
      </c>
      <c r="X45" s="21">
        <v>122.47339667458434</v>
      </c>
    </row>
    <row r="46" spans="1:24" x14ac:dyDescent="0.25">
      <c r="N46" s="37" t="s">
        <v>6</v>
      </c>
      <c r="O46" s="21">
        <v>119.27718940936863</v>
      </c>
      <c r="P46" s="21">
        <v>96.464935064935062</v>
      </c>
      <c r="Q46" s="21">
        <v>117.38785249457698</v>
      </c>
      <c r="R46" s="21">
        <v>119.23625498007968</v>
      </c>
      <c r="S46" s="21">
        <v>96.987417218543044</v>
      </c>
      <c r="T46" s="21">
        <v>113.49425981873111</v>
      </c>
      <c r="U46" s="21">
        <v>99.692882562277575</v>
      </c>
      <c r="V46" s="21">
        <v>120.36865671641789</v>
      </c>
      <c r="W46" s="21">
        <v>102.0064935064935</v>
      </c>
      <c r="X46" s="21">
        <v>118.69265536723165</v>
      </c>
    </row>
    <row r="47" spans="1:24" x14ac:dyDescent="0.25">
      <c r="N47" s="37" t="s">
        <v>7</v>
      </c>
      <c r="O47" s="21">
        <v>119.63178654292344</v>
      </c>
      <c r="P47" s="21">
        <v>120.14837310195227</v>
      </c>
      <c r="Q47" s="21">
        <v>111.59896907216493</v>
      </c>
      <c r="R47" s="21">
        <v>103.03941908713692</v>
      </c>
      <c r="S47" s="21">
        <v>121.83396226415094</v>
      </c>
      <c r="T47" s="21">
        <v>117.58152866242038</v>
      </c>
      <c r="U47" s="21">
        <v>110.14134897360702</v>
      </c>
      <c r="V47" s="21">
        <v>126.91395348837207</v>
      </c>
      <c r="W47" s="21">
        <v>124.87331189710611</v>
      </c>
      <c r="X47" s="21">
        <v>103.37777777777777</v>
      </c>
    </row>
    <row r="48" spans="1:24" x14ac:dyDescent="0.25">
      <c r="N48" s="37" t="s">
        <v>8</v>
      </c>
      <c r="O48" s="21">
        <v>125.42917705735661</v>
      </c>
      <c r="P48" s="21">
        <v>121.76772908366533</v>
      </c>
      <c r="Q48" s="21">
        <v>99.404651162790685</v>
      </c>
      <c r="R48" s="21">
        <v>113.05140186915885</v>
      </c>
      <c r="S48" s="21">
        <v>112.6034013605442</v>
      </c>
      <c r="T48" s="21">
        <v>123.55633423180593</v>
      </c>
      <c r="U48" s="21">
        <v>122.8331189710611</v>
      </c>
      <c r="V48" s="21">
        <v>123.0031847133758</v>
      </c>
      <c r="W48" s="21">
        <v>112.86232686980608</v>
      </c>
      <c r="X48" s="21">
        <v>115.79220779220778</v>
      </c>
    </row>
    <row r="49" spans="14:24" x14ac:dyDescent="0.25">
      <c r="N49" s="37" t="s">
        <v>27</v>
      </c>
      <c r="O49" s="21">
        <v>107.0145299145299</v>
      </c>
      <c r="P49" s="21">
        <v>117.83914590747329</v>
      </c>
      <c r="Q49" s="21">
        <v>111.10304709141275</v>
      </c>
      <c r="R49" s="21">
        <v>114.64321329639888</v>
      </c>
      <c r="S49" s="21">
        <v>125.46277372262774</v>
      </c>
      <c r="T49" s="21">
        <v>130.91495327102803</v>
      </c>
      <c r="U49" s="21">
        <v>125.31889763779526</v>
      </c>
      <c r="V49" s="21">
        <v>124.14149659863946</v>
      </c>
      <c r="W49" s="21">
        <v>124.27874186550976</v>
      </c>
      <c r="X49" s="21">
        <v>95.067420814479647</v>
      </c>
    </row>
    <row r="50" spans="14:24" x14ac:dyDescent="0.25">
      <c r="N50" s="37" t="s">
        <v>9</v>
      </c>
      <c r="O50" s="21">
        <v>113.42066508313538</v>
      </c>
      <c r="P50" s="21">
        <v>120.3731343283582</v>
      </c>
      <c r="Q50" s="21">
        <v>115.75865102639295</v>
      </c>
      <c r="R50" s="21">
        <v>121.38891352549888</v>
      </c>
      <c r="S50" s="21">
        <v>126.93831775700933</v>
      </c>
      <c r="T50" s="21">
        <v>119.27039274924471</v>
      </c>
      <c r="U50" s="21">
        <v>119.20637450199202</v>
      </c>
      <c r="V50" s="21">
        <v>117.46273062730626</v>
      </c>
      <c r="W50" s="21">
        <v>127.06465696465695</v>
      </c>
      <c r="X50" s="21">
        <v>122.83311897106108</v>
      </c>
    </row>
    <row r="51" spans="14:24" x14ac:dyDescent="0.25">
      <c r="N51" s="37" t="s">
        <v>10</v>
      </c>
      <c r="O51" s="21">
        <v>128.43188720173535</v>
      </c>
      <c r="P51" s="21">
        <v>102.60142180094786</v>
      </c>
      <c r="Q51" s="21">
        <v>117.67319778188539</v>
      </c>
      <c r="R51" s="21">
        <v>116.29774011299436</v>
      </c>
      <c r="S51" s="21">
        <v>109.29953596287702</v>
      </c>
      <c r="T51" s="21">
        <v>116.39833795013848</v>
      </c>
      <c r="U51" s="21">
        <v>118.5090909090909</v>
      </c>
      <c r="V51" s="21">
        <v>118.54155844155844</v>
      </c>
      <c r="W51" s="21">
        <v>114.66824644549762</v>
      </c>
      <c r="X51" s="21">
        <v>96.461038961038952</v>
      </c>
    </row>
    <row r="52" spans="14:24" x14ac:dyDescent="0.25">
      <c r="N52" s="37" t="s">
        <v>11</v>
      </c>
      <c r="O52" s="21">
        <v>122.47513611615243</v>
      </c>
      <c r="P52" s="21">
        <v>123.25988023952097</v>
      </c>
      <c r="Q52" s="21">
        <v>116.68207171314739</v>
      </c>
      <c r="R52" s="21">
        <v>109.10093457943924</v>
      </c>
      <c r="S52" s="21">
        <v>115.74345898004435</v>
      </c>
      <c r="T52" s="21">
        <v>104.00796812749003</v>
      </c>
      <c r="U52" s="21">
        <v>111.96299212598424</v>
      </c>
      <c r="V52" s="21">
        <v>121.98965517241378</v>
      </c>
      <c r="W52" s="21">
        <v>99.572985781990511</v>
      </c>
      <c r="X52" s="21">
        <v>126.95982404692082</v>
      </c>
    </row>
    <row r="53" spans="14:24" x14ac:dyDescent="0.25">
      <c r="N53" s="37" t="s">
        <v>29</v>
      </c>
      <c r="O53" s="21">
        <v>122.68604651162791</v>
      </c>
      <c r="P53" s="21">
        <v>119.2398406374502</v>
      </c>
      <c r="Q53" s="21">
        <v>118.84910485933503</v>
      </c>
      <c r="R53" s="21">
        <v>107.20721649484535</v>
      </c>
      <c r="S53" s="21">
        <v>124.63131672597864</v>
      </c>
      <c r="T53" s="21">
        <v>112.20804597701149</v>
      </c>
      <c r="U53" s="21">
        <v>116.29604519774013</v>
      </c>
      <c r="V53" s="21">
        <v>116.6956442831216</v>
      </c>
      <c r="W53" s="21">
        <v>117.95273159144891</v>
      </c>
      <c r="X53" s="21">
        <v>123.35026178010469</v>
      </c>
    </row>
    <row r="54" spans="14:24" x14ac:dyDescent="0.25">
      <c r="N54" s="37" t="s">
        <v>26</v>
      </c>
      <c r="O54" s="21">
        <v>104.3951768488746</v>
      </c>
      <c r="P54" s="21">
        <v>96.317712177121763</v>
      </c>
      <c r="Q54" s="21">
        <v>126.8142857142857</v>
      </c>
      <c r="R54" s="21">
        <v>128.51136890951275</v>
      </c>
      <c r="S54" s="21">
        <v>104.40482315112538</v>
      </c>
      <c r="T54" s="21">
        <v>112.49750519750522</v>
      </c>
      <c r="U54" s="21">
        <v>114.6175704989154</v>
      </c>
      <c r="V54" s="21">
        <v>102.45287356321839</v>
      </c>
      <c r="W54" s="21">
        <v>108.87078384798099</v>
      </c>
      <c r="X54" s="21">
        <v>117.06725043782838</v>
      </c>
    </row>
    <row r="55" spans="14:24" x14ac:dyDescent="0.25">
      <c r="N55" s="37" t="s">
        <v>12</v>
      </c>
      <c r="O55" s="21">
        <v>119.63178654292344</v>
      </c>
      <c r="P55" s="21">
        <v>125.4737226277372</v>
      </c>
      <c r="Q55" s="21">
        <v>121.82345013477089</v>
      </c>
      <c r="R55" s="21">
        <v>120.44594594594594</v>
      </c>
      <c r="S55" s="21">
        <v>117.46273062730627</v>
      </c>
      <c r="T55" s="21">
        <v>117.10684931506849</v>
      </c>
      <c r="U55" s="21">
        <v>125.76109979633402</v>
      </c>
      <c r="V55" s="21">
        <v>125.76293279022403</v>
      </c>
      <c r="W55" s="21">
        <v>107.48311688311688</v>
      </c>
      <c r="X55" s="21">
        <v>118.17784431137724</v>
      </c>
    </row>
    <row r="56" spans="14:24" x14ac:dyDescent="0.25">
      <c r="N56" s="37" t="s">
        <v>13</v>
      </c>
      <c r="O56" s="21">
        <v>129.52571976967371</v>
      </c>
      <c r="P56" s="21">
        <v>106.58823529411764</v>
      </c>
      <c r="Q56" s="21">
        <v>107.35724465558194</v>
      </c>
      <c r="R56" s="21">
        <v>121.35395894428152</v>
      </c>
      <c r="S56" s="21">
        <v>119.7535508637236</v>
      </c>
      <c r="T56" s="21">
        <v>122.48266033254156</v>
      </c>
      <c r="U56" s="21">
        <v>105.26299212598424</v>
      </c>
      <c r="V56" s="21">
        <v>121.97816091954023</v>
      </c>
      <c r="W56" s="21">
        <v>113.63858267716533</v>
      </c>
      <c r="X56" s="21">
        <v>114.16613545816733</v>
      </c>
    </row>
    <row r="57" spans="14:24" x14ac:dyDescent="0.25">
      <c r="N57" s="37" t="s">
        <v>30</v>
      </c>
      <c r="O57" s="21">
        <v>118.69435028248587</v>
      </c>
      <c r="P57" s="21">
        <v>130.03664921465966</v>
      </c>
      <c r="Q57" s="21">
        <v>121.83396226415094</v>
      </c>
      <c r="R57" s="21">
        <v>108.82649572649572</v>
      </c>
      <c r="S57" s="21">
        <v>115.29606299212597</v>
      </c>
      <c r="T57" s="21">
        <v>124.47861507128309</v>
      </c>
      <c r="U57" s="21">
        <v>129.15693950177936</v>
      </c>
      <c r="V57" s="21">
        <v>105.74059040590404</v>
      </c>
      <c r="W57" s="21">
        <v>114.24019933554816</v>
      </c>
      <c r="X57" s="21">
        <v>102.35498392282958</v>
      </c>
    </row>
    <row r="58" spans="14:24" x14ac:dyDescent="0.25">
      <c r="N58" s="37" t="s">
        <v>15</v>
      </c>
      <c r="O58" s="21">
        <v>119.23984063745017</v>
      </c>
      <c r="P58" s="21">
        <v>110.72455242966751</v>
      </c>
      <c r="Q58" s="21">
        <v>128.48299319727892</v>
      </c>
      <c r="R58" s="21">
        <v>93.560189573459709</v>
      </c>
      <c r="S58" s="21">
        <v>122.98317757009345</v>
      </c>
      <c r="T58" s="21">
        <v>131.92350597609561</v>
      </c>
      <c r="U58" s="21">
        <v>127.04101995565411</v>
      </c>
      <c r="V58" s="21">
        <v>109.54339152119699</v>
      </c>
      <c r="W58" s="21">
        <v>126.77647058823527</v>
      </c>
      <c r="X58" s="21">
        <v>126.62456140350878</v>
      </c>
    </row>
    <row r="59" spans="14:24" x14ac:dyDescent="0.25">
      <c r="N59" s="37" t="s">
        <v>16</v>
      </c>
      <c r="O59" s="21">
        <v>110.77865429234339</v>
      </c>
      <c r="P59" s="21">
        <v>110.29055118110234</v>
      </c>
      <c r="Q59" s="21">
        <v>111.5048780487805</v>
      </c>
      <c r="R59" s="21">
        <v>120.71800947867298</v>
      </c>
      <c r="S59" s="21">
        <v>119.4383233532934</v>
      </c>
      <c r="T59" s="21">
        <v>124.42643678160918</v>
      </c>
      <c r="U59" s="21">
        <v>123.35384615384615</v>
      </c>
      <c r="V59" s="21">
        <v>113.98925831202044</v>
      </c>
      <c r="W59" s="21">
        <v>120.69952606635069</v>
      </c>
      <c r="X59" s="21">
        <v>123.92846715328467</v>
      </c>
    </row>
    <row r="60" spans="14:24" x14ac:dyDescent="0.25">
      <c r="N60" s="37" t="s">
        <v>17</v>
      </c>
      <c r="O60" s="21">
        <v>122.58445475638051</v>
      </c>
      <c r="P60" s="21">
        <v>129.55974025974024</v>
      </c>
      <c r="Q60" s="21">
        <v>108.06752767527675</v>
      </c>
      <c r="R60" s="21">
        <v>120.0693950177936</v>
      </c>
      <c r="S60" s="21">
        <v>109.07808764940239</v>
      </c>
      <c r="T60" s="21">
        <v>123.09154078549847</v>
      </c>
      <c r="U60" s="21">
        <v>119.20637450199202</v>
      </c>
      <c r="V60" s="21">
        <v>115.62275449101796</v>
      </c>
      <c r="W60" s="21">
        <v>112.68870056497175</v>
      </c>
      <c r="X60" s="21">
        <v>104.88390804597699</v>
      </c>
    </row>
    <row r="61" spans="14:24" x14ac:dyDescent="0.25">
      <c r="N61" s="37" t="s">
        <v>18</v>
      </c>
      <c r="O61" s="21">
        <v>108.8729216152019</v>
      </c>
      <c r="P61" s="21">
        <v>110.15542521994134</v>
      </c>
      <c r="Q61" s="21">
        <v>109.63595166163142</v>
      </c>
      <c r="R61" s="21">
        <v>99.22727272727272</v>
      </c>
      <c r="S61" s="21">
        <v>123.10060422960723</v>
      </c>
      <c r="T61" s="21">
        <v>107.35862068965517</v>
      </c>
      <c r="U61" s="21">
        <v>114.66781609195401</v>
      </c>
      <c r="V61" s="21">
        <v>111.63981042654028</v>
      </c>
      <c r="W61" s="21">
        <v>129.7777251184834</v>
      </c>
      <c r="X61" s="21">
        <v>113.97161125319693</v>
      </c>
    </row>
    <row r="62" spans="14:24" x14ac:dyDescent="0.25">
      <c r="N62" s="37" t="s">
        <v>19</v>
      </c>
      <c r="O62" s="21">
        <v>111.11551246537395</v>
      </c>
      <c r="P62" s="21">
        <v>127.06863543788187</v>
      </c>
      <c r="Q62" s="21">
        <v>121.53609958506222</v>
      </c>
      <c r="R62" s="21">
        <v>129.76433121019107</v>
      </c>
      <c r="S62" s="21">
        <v>114.0503401360544</v>
      </c>
      <c r="T62" s="21">
        <v>122.80243902439027</v>
      </c>
      <c r="U62" s="21">
        <v>114.64072022160664</v>
      </c>
      <c r="V62" s="21">
        <v>128.74653739612188</v>
      </c>
      <c r="W62" s="21">
        <v>108.60314960629923</v>
      </c>
      <c r="X62" s="21">
        <v>121.82587601078168</v>
      </c>
    </row>
    <row r="63" spans="14:24" x14ac:dyDescent="0.25">
      <c r="N63" s="37" t="s">
        <v>31</v>
      </c>
      <c r="O63" s="21">
        <v>112.3683257918552</v>
      </c>
      <c r="P63" s="21">
        <v>117.01588785046728</v>
      </c>
      <c r="Q63" s="21">
        <v>117.10229885057468</v>
      </c>
      <c r="R63" s="21">
        <v>111.95590551181101</v>
      </c>
      <c r="S63" s="21">
        <v>128.51345707656614</v>
      </c>
      <c r="T63" s="21">
        <v>112.03548387096774</v>
      </c>
      <c r="U63" s="21">
        <v>121.25578231292516</v>
      </c>
      <c r="V63" s="21">
        <v>130.42722371967656</v>
      </c>
      <c r="W63" s="21">
        <v>113.62047244094489</v>
      </c>
      <c r="X63" s="21">
        <v>131.02958199356914</v>
      </c>
    </row>
    <row r="64" spans="14:24" x14ac:dyDescent="0.25">
      <c r="N64" s="37" t="s">
        <v>14</v>
      </c>
      <c r="O64" s="21">
        <v>112.20804597701149</v>
      </c>
      <c r="P64" s="21">
        <v>119.50205278592374</v>
      </c>
      <c r="Q64" s="21">
        <v>126.92691029900331</v>
      </c>
      <c r="R64" s="21">
        <v>129.61616766467066</v>
      </c>
      <c r="S64" s="21">
        <v>122.15867158671585</v>
      </c>
      <c r="T64" s="21">
        <v>115.62874251497006</v>
      </c>
      <c r="U64" s="21">
        <v>120.56945010183301</v>
      </c>
      <c r="V64" s="21">
        <v>120.81532846715328</v>
      </c>
      <c r="W64" s="21">
        <v>116.2960451977401</v>
      </c>
      <c r="X64" s="21">
        <v>125.77026476578412</v>
      </c>
    </row>
    <row r="65" spans="1:24" x14ac:dyDescent="0.25">
      <c r="N65" s="37" t="s">
        <v>20</v>
      </c>
      <c r="O65" s="21">
        <v>103.33664921465967</v>
      </c>
      <c r="P65" s="21">
        <v>115.42024169184289</v>
      </c>
      <c r="Q65" s="21">
        <v>120.11320754716981</v>
      </c>
      <c r="R65" s="21">
        <v>129.52744721689061</v>
      </c>
      <c r="S65" s="21">
        <v>114.21428571428569</v>
      </c>
      <c r="T65" s="21">
        <v>116.24267515923566</v>
      </c>
      <c r="U65" s="21">
        <v>120.84774951076319</v>
      </c>
      <c r="V65" s="21">
        <v>111.51352549889135</v>
      </c>
      <c r="W65" s="21">
        <v>125.47372262773723</v>
      </c>
      <c r="X65" s="21">
        <v>113.25283018867923</v>
      </c>
    </row>
    <row r="66" spans="1:24" x14ac:dyDescent="0.25">
      <c r="N66" s="37" t="s">
        <v>21</v>
      </c>
      <c r="O66" s="21">
        <v>105.107476635514</v>
      </c>
      <c r="P66" s="21">
        <v>117.73357664233578</v>
      </c>
      <c r="Q66" s="21">
        <v>121.52472885032536</v>
      </c>
      <c r="R66" s="21">
        <v>117.96199524940614</v>
      </c>
      <c r="S66" s="21">
        <v>121.18640483383686</v>
      </c>
      <c r="T66" s="21">
        <v>121.5222222222222</v>
      </c>
      <c r="U66" s="21">
        <v>122.09706457925637</v>
      </c>
      <c r="V66" s="21">
        <v>121.77318087318086</v>
      </c>
      <c r="W66" s="21">
        <v>124.21064301552106</v>
      </c>
      <c r="X66" s="21">
        <v>116.43491686460807</v>
      </c>
    </row>
    <row r="67" spans="1:24" x14ac:dyDescent="0.25">
      <c r="N67" s="37" t="s">
        <v>22</v>
      </c>
      <c r="O67" s="21">
        <v>117.98553971486764</v>
      </c>
      <c r="P67" s="21">
        <v>109.98637873754153</v>
      </c>
      <c r="Q67" s="21">
        <v>105.72730627306271</v>
      </c>
      <c r="R67" s="21">
        <v>119.93684210526315</v>
      </c>
      <c r="S67" s="21">
        <v>123.46204986149583</v>
      </c>
      <c r="T67" s="21">
        <v>100.82579185520362</v>
      </c>
      <c r="U67" s="21">
        <v>110.95518672199169</v>
      </c>
      <c r="V67" s="21">
        <v>120.4833759590793</v>
      </c>
      <c r="W67" s="21">
        <v>90.534597156398092</v>
      </c>
      <c r="X67" s="21">
        <v>122.90889370932756</v>
      </c>
    </row>
    <row r="68" spans="1:24" x14ac:dyDescent="0.25">
      <c r="N68" s="37" t="s">
        <v>23</v>
      </c>
      <c r="O68" s="21">
        <v>121.6547770700637</v>
      </c>
      <c r="P68" s="21">
        <v>120.06939501779358</v>
      </c>
      <c r="Q68" s="21">
        <v>106.93779527559055</v>
      </c>
      <c r="R68" s="21">
        <v>126.95981873111782</v>
      </c>
      <c r="S68" s="21">
        <v>113.40285035629454</v>
      </c>
      <c r="T68" s="21">
        <v>116.97322834645668</v>
      </c>
      <c r="U68" s="21">
        <v>120.97082533589253</v>
      </c>
      <c r="V68" s="21">
        <v>117.01588785046727</v>
      </c>
      <c r="W68" s="21">
        <v>116.46361746361745</v>
      </c>
      <c r="X68" s="21">
        <v>119.81564625850339</v>
      </c>
    </row>
    <row r="69" spans="1:24" x14ac:dyDescent="0.25">
      <c r="N69" s="37" t="s">
        <v>24</v>
      </c>
      <c r="O69" s="21">
        <v>118.15962877030162</v>
      </c>
      <c r="P69" s="21">
        <v>127.03254156769594</v>
      </c>
      <c r="Q69" s="21">
        <v>128.38690228690228</v>
      </c>
      <c r="R69" s="21">
        <v>93.848605577689227</v>
      </c>
      <c r="S69" s="21">
        <v>129.66232179226068</v>
      </c>
      <c r="T69" s="21">
        <v>112.59455782312925</v>
      </c>
      <c r="U69" s="21">
        <v>117.46273062730626</v>
      </c>
      <c r="V69" s="21">
        <v>119.07755610972569</v>
      </c>
      <c r="W69" s="21">
        <v>116.43491686460807</v>
      </c>
      <c r="X69" s="21">
        <v>122.19040307101729</v>
      </c>
    </row>
    <row r="70" spans="1:24" x14ac:dyDescent="0.25">
      <c r="N70" s="17" t="s">
        <v>25</v>
      </c>
      <c r="O70" s="21">
        <v>110.97136929460582</v>
      </c>
      <c r="P70" s="21">
        <v>127.07964774951077</v>
      </c>
      <c r="Q70" s="21">
        <v>128.63708439897698</v>
      </c>
      <c r="R70" s="21">
        <v>113.3103202846975</v>
      </c>
      <c r="S70" s="21">
        <v>122.80443458980045</v>
      </c>
      <c r="T70" s="21">
        <v>124.88778135048231</v>
      </c>
      <c r="U70" s="21">
        <v>127.06863543788187</v>
      </c>
      <c r="V70" s="21">
        <v>118.77071583514099</v>
      </c>
      <c r="W70" s="21">
        <v>118.14764542936288</v>
      </c>
      <c r="X70" s="21">
        <v>124.63131672597864</v>
      </c>
    </row>
    <row r="74" spans="1:24" x14ac:dyDescent="0.25">
      <c r="A74" s="8" t="s">
        <v>138</v>
      </c>
      <c r="H74" s="8" t="s">
        <v>103</v>
      </c>
    </row>
    <row r="75" spans="1:24" x14ac:dyDescent="0.25">
      <c r="A75" s="5" t="s">
        <v>1</v>
      </c>
      <c r="B75" t="s">
        <v>61</v>
      </c>
      <c r="H75" s="5" t="s">
        <v>1</v>
      </c>
      <c r="I75" t="s">
        <v>61</v>
      </c>
    </row>
    <row r="77" spans="1:24" x14ac:dyDescent="0.25">
      <c r="A77" t="s">
        <v>96</v>
      </c>
      <c r="B77" t="s">
        <v>97</v>
      </c>
      <c r="C77" t="s">
        <v>98</v>
      </c>
      <c r="D77" t="s">
        <v>99</v>
      </c>
      <c r="E77" t="s">
        <v>102</v>
      </c>
      <c r="H77" t="s">
        <v>96</v>
      </c>
      <c r="I77" t="s">
        <v>97</v>
      </c>
      <c r="J77" t="s">
        <v>98</v>
      </c>
      <c r="K77" t="s">
        <v>99</v>
      </c>
      <c r="L77" t="s">
        <v>102</v>
      </c>
    </row>
    <row r="78" spans="1:24" x14ac:dyDescent="0.25">
      <c r="A78" s="30">
        <v>1486</v>
      </c>
      <c r="B78" s="30">
        <v>1178</v>
      </c>
      <c r="C78" s="30">
        <v>2428.7999999999997</v>
      </c>
      <c r="D78" s="30">
        <v>1276.1999999999998</v>
      </c>
      <c r="E78" s="30">
        <v>3715.9999999999995</v>
      </c>
      <c r="H78" s="30">
        <v>141.69999999999993</v>
      </c>
      <c r="I78" s="30">
        <v>114</v>
      </c>
      <c r="J78" s="30">
        <v>255.99999999999997</v>
      </c>
      <c r="K78" s="30">
        <v>127.8</v>
      </c>
      <c r="L78" s="30">
        <v>377.30000000000007</v>
      </c>
    </row>
    <row r="82" spans="1:10" x14ac:dyDescent="0.25">
      <c r="B82" s="36" t="s">
        <v>95</v>
      </c>
      <c r="C82" s="36" t="s">
        <v>121</v>
      </c>
      <c r="I82" s="36" t="s">
        <v>95</v>
      </c>
      <c r="J82" s="36" t="s">
        <v>121</v>
      </c>
    </row>
    <row r="83" spans="1:10" x14ac:dyDescent="0.25">
      <c r="A83" t="s">
        <v>120</v>
      </c>
      <c r="B83" s="33">
        <f>SUM(A78:D78)/SUM(A78:E78)</f>
        <v>0.63153197818542395</v>
      </c>
      <c r="C83" s="35">
        <f>1-B83</f>
        <v>0.36846802181457605</v>
      </c>
      <c r="H83" t="s">
        <v>103</v>
      </c>
      <c r="I83" s="29">
        <f>SUM(H78:K78)/SUM(H78:L78)</f>
        <v>0.62893391030684487</v>
      </c>
      <c r="J83" s="35">
        <f>1-I83</f>
        <v>0.37106608969315513</v>
      </c>
    </row>
    <row r="86" spans="1:10" x14ac:dyDescent="0.25">
      <c r="A86" s="8" t="s">
        <v>136</v>
      </c>
      <c r="H86" s="8" t="s">
        <v>137</v>
      </c>
    </row>
    <row r="87" spans="1:10" x14ac:dyDescent="0.25">
      <c r="A87" s="5" t="s">
        <v>1</v>
      </c>
      <c r="B87" t="s">
        <v>61</v>
      </c>
      <c r="H87" s="5" t="s">
        <v>1</v>
      </c>
      <c r="I87" t="s">
        <v>61</v>
      </c>
    </row>
    <row r="89" spans="1:10" x14ac:dyDescent="0.25">
      <c r="A89" s="5" t="s">
        <v>62</v>
      </c>
      <c r="H89" s="5" t="s">
        <v>62</v>
      </c>
    </row>
    <row r="90" spans="1:10" x14ac:dyDescent="0.25">
      <c r="A90" s="6" t="s">
        <v>104</v>
      </c>
      <c r="B90" s="30">
        <v>5092.7999999999993</v>
      </c>
      <c r="H90" s="6" t="s">
        <v>104</v>
      </c>
      <c r="I90" s="30">
        <v>511.7</v>
      </c>
    </row>
    <row r="91" spans="1:10" x14ac:dyDescent="0.25">
      <c r="A91" s="6" t="s">
        <v>87</v>
      </c>
      <c r="B91" s="30">
        <v>1276.1999999999998</v>
      </c>
      <c r="H91" s="6" t="s">
        <v>87</v>
      </c>
      <c r="I91" s="30">
        <v>127.8</v>
      </c>
    </row>
    <row r="92" spans="1:10" x14ac:dyDescent="0.25">
      <c r="A92" s="6" t="s">
        <v>88</v>
      </c>
      <c r="B92" s="30">
        <v>3715.9999999999995</v>
      </c>
      <c r="H92" s="6" t="s">
        <v>88</v>
      </c>
      <c r="I92" s="30">
        <v>377.30000000000007</v>
      </c>
    </row>
  </sheetData>
  <conditionalFormatting pivot="1" sqref="O43:X70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{82EBC62E-A3DC-48DA-B54C-8F03DC19F423}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2EBC62E-A3DC-48DA-B54C-8F03DC19F423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O43:X70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H282"/>
  <sheetViews>
    <sheetView topLeftCell="CD1" workbookViewId="0">
      <selection activeCell="CG2" sqref="CG2:CH30"/>
    </sheetView>
  </sheetViews>
  <sheetFormatPr defaultRowHeight="15" x14ac:dyDescent="0.25"/>
  <cols>
    <col min="1" max="1" width="1.7109375" customWidth="1"/>
    <col min="3" max="3" width="32.7109375" bestFit="1" customWidth="1"/>
    <col min="4" max="4" width="5.5703125" bestFit="1" customWidth="1"/>
    <col min="5" max="5" width="16.28515625" bestFit="1" customWidth="1"/>
    <col min="6" max="6" width="15" bestFit="1" customWidth="1"/>
    <col min="7" max="7" width="14.140625" bestFit="1" customWidth="1"/>
    <col min="8" max="8" width="13.85546875" bestFit="1" customWidth="1"/>
    <col min="9" max="9" width="8.28515625" bestFit="1" customWidth="1"/>
    <col min="10" max="10" width="17.42578125" bestFit="1" customWidth="1"/>
    <col min="11" max="11" width="7.140625" bestFit="1" customWidth="1"/>
    <col min="12" max="12" width="9" bestFit="1" customWidth="1"/>
    <col min="13" max="13" width="18.28515625" bestFit="1" customWidth="1"/>
    <col min="15" max="15" width="7" bestFit="1" customWidth="1"/>
    <col min="16" max="16" width="32.7109375" bestFit="1" customWidth="1"/>
    <col min="17" max="17" width="5.5703125" bestFit="1" customWidth="1"/>
    <col min="18" max="18" width="16.28515625" bestFit="1" customWidth="1"/>
    <col min="19" max="19" width="15.140625" bestFit="1" customWidth="1"/>
    <col min="20" max="20" width="14.42578125" bestFit="1" customWidth="1"/>
    <col min="21" max="21" width="18.28515625" bestFit="1" customWidth="1"/>
    <col min="22" max="22" width="9" customWidth="1"/>
    <col min="23" max="23" width="7" bestFit="1" customWidth="1"/>
    <col min="24" max="24" width="32.7109375" bestFit="1" customWidth="1"/>
    <col min="25" max="25" width="5.5703125" bestFit="1" customWidth="1"/>
    <col min="26" max="26" width="13.140625" bestFit="1" customWidth="1"/>
    <col min="27" max="27" width="9" customWidth="1"/>
    <col min="28" max="28" width="7" bestFit="1" customWidth="1"/>
    <col min="29" max="29" width="18.28515625" customWidth="1"/>
    <col min="31" max="31" width="16.28515625" bestFit="1" customWidth="1"/>
    <col min="32" max="32" width="15.140625" bestFit="1" customWidth="1"/>
    <col min="33" max="33" width="14.42578125" bestFit="1" customWidth="1"/>
    <col min="34" max="34" width="13.85546875" bestFit="1" customWidth="1"/>
    <col min="35" max="35" width="8.42578125" bestFit="1" customWidth="1"/>
    <col min="36" max="36" width="17.42578125" bestFit="1" customWidth="1"/>
    <col min="37" max="37" width="7.28515625" bestFit="1" customWidth="1"/>
    <col min="38" max="38" width="9" bestFit="1" customWidth="1"/>
    <col min="39" max="39" width="18.28515625" bestFit="1" customWidth="1"/>
    <col min="41" max="41" width="7" bestFit="1" customWidth="1"/>
    <col min="42" max="42" width="32.7109375" bestFit="1" customWidth="1"/>
    <col min="43" max="43" width="5.5703125" bestFit="1" customWidth="1"/>
    <col min="44" max="44" width="18" bestFit="1" customWidth="1"/>
    <col min="45" max="45" width="18.5703125" bestFit="1" customWidth="1"/>
    <col min="46" max="46" width="8.140625" bestFit="1" customWidth="1"/>
    <col min="47" max="47" width="8.5703125" bestFit="1" customWidth="1"/>
    <col min="48" max="48" width="13.5703125" bestFit="1" customWidth="1"/>
    <col min="49" max="49" width="7.5703125" bestFit="1" customWidth="1"/>
    <col min="51" max="51" width="32.7109375" bestFit="1" customWidth="1"/>
    <col min="52" max="52" width="5.5703125" bestFit="1" customWidth="1"/>
    <col min="53" max="53" width="18" bestFit="1" customWidth="1"/>
    <col min="54" max="54" width="18.5703125" bestFit="1" customWidth="1"/>
    <col min="55" max="55" width="8.140625" bestFit="1" customWidth="1"/>
    <col min="56" max="56" width="8.5703125" bestFit="1" customWidth="1"/>
    <col min="57" max="57" width="7.5703125" bestFit="1" customWidth="1"/>
    <col min="59" max="59" width="32.7109375" bestFit="1" customWidth="1"/>
    <col min="60" max="60" width="5.5703125" bestFit="1" customWidth="1"/>
    <col min="61" max="61" width="18" bestFit="1" customWidth="1"/>
    <col min="62" max="62" width="18.5703125" bestFit="1" customWidth="1"/>
    <col min="63" max="63" width="8.140625" bestFit="1" customWidth="1"/>
    <col min="64" max="64" width="8.5703125" bestFit="1" customWidth="1"/>
    <col min="65" max="65" width="5.42578125" bestFit="1" customWidth="1"/>
    <col min="67" max="67" width="34.28515625" bestFit="1" customWidth="1"/>
    <col min="68" max="68" width="13.140625" bestFit="1" customWidth="1"/>
    <col min="70" max="70" width="10.7109375" bestFit="1" customWidth="1"/>
    <col min="71" max="71" width="15.42578125" bestFit="1" customWidth="1"/>
    <col min="72" max="72" width="12.5703125" bestFit="1" customWidth="1"/>
    <col min="74" max="74" width="10.140625" bestFit="1" customWidth="1"/>
    <col min="75" max="75" width="13.140625" bestFit="1" customWidth="1"/>
    <col min="76" max="76" width="13.140625" customWidth="1"/>
    <col min="77" max="77" width="34.28515625" bestFit="1" customWidth="1"/>
    <col min="78" max="78" width="12.42578125" bestFit="1" customWidth="1"/>
    <col min="79" max="79" width="32.7109375" bestFit="1" customWidth="1"/>
    <col min="80" max="80" width="10.140625" bestFit="1" customWidth="1"/>
    <col min="81" max="81" width="32.7109375" bestFit="1" customWidth="1"/>
    <col min="82" max="82" width="10.7109375" bestFit="1" customWidth="1"/>
    <col min="83" max="83" width="32.7109375" bestFit="1" customWidth="1"/>
    <col min="84" max="84" width="13.140625" bestFit="1" customWidth="1"/>
    <col min="85" max="85" width="32.7109375" bestFit="1" customWidth="1"/>
    <col min="86" max="86" width="11.5703125" bestFit="1" customWidth="1"/>
  </cols>
  <sheetData>
    <row r="1" spans="2:86" ht="15.75" thickBot="1" x14ac:dyDescent="0.3">
      <c r="B1" s="14" t="s">
        <v>76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O1" s="14" t="s">
        <v>77</v>
      </c>
      <c r="P1" s="15"/>
      <c r="Q1" s="15"/>
      <c r="R1" s="15"/>
      <c r="S1" s="15"/>
      <c r="T1" s="15"/>
      <c r="U1" s="15"/>
      <c r="V1" s="19"/>
      <c r="W1" s="14" t="s">
        <v>78</v>
      </c>
      <c r="X1" s="15"/>
      <c r="Y1" s="15"/>
      <c r="Z1" s="15"/>
      <c r="AA1" s="19"/>
      <c r="AB1" s="14" t="s">
        <v>79</v>
      </c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O1" s="14" t="s">
        <v>91</v>
      </c>
      <c r="AP1" s="15"/>
      <c r="AQ1" s="15"/>
      <c r="AR1" s="15"/>
      <c r="AS1" s="15"/>
      <c r="AT1" s="15"/>
      <c r="AU1" s="15"/>
      <c r="AV1" s="15"/>
      <c r="AW1" s="15"/>
      <c r="AY1" s="14" t="s">
        <v>92</v>
      </c>
      <c r="AZ1" s="15"/>
      <c r="BA1" s="15"/>
      <c r="BB1" s="15"/>
      <c r="BC1" s="15"/>
      <c r="BD1" s="15"/>
      <c r="BE1" s="15"/>
      <c r="BG1" s="14" t="s">
        <v>93</v>
      </c>
      <c r="BH1" s="15"/>
      <c r="BI1" s="15"/>
      <c r="BJ1" s="15"/>
      <c r="BK1" s="15"/>
      <c r="BL1" s="15"/>
      <c r="BM1" s="15"/>
      <c r="BO1" s="11" t="s">
        <v>71</v>
      </c>
      <c r="BP1" s="12"/>
      <c r="BR1" s="11" t="s">
        <v>72</v>
      </c>
      <c r="BS1" s="12"/>
      <c r="BT1" s="12"/>
      <c r="BX1" s="14" t="s">
        <v>144</v>
      </c>
      <c r="BY1" s="14"/>
      <c r="BZ1" s="14"/>
      <c r="CA1" s="14"/>
      <c r="CB1" s="14"/>
      <c r="CC1" s="14"/>
      <c r="CD1" s="14"/>
      <c r="CE1" s="14"/>
      <c r="CF1" s="14"/>
    </row>
    <row r="2" spans="2:86" ht="17.25" x14ac:dyDescent="0.25">
      <c r="B2" s="3" t="s">
        <v>32</v>
      </c>
      <c r="C2" s="3" t="s">
        <v>0</v>
      </c>
      <c r="D2" s="3" t="s">
        <v>1</v>
      </c>
      <c r="E2" s="4" t="s">
        <v>33</v>
      </c>
      <c r="F2" s="4" t="s">
        <v>34</v>
      </c>
      <c r="G2" s="4" t="s">
        <v>35</v>
      </c>
      <c r="H2" s="4" t="s">
        <v>36</v>
      </c>
      <c r="I2" s="4" t="s">
        <v>37</v>
      </c>
      <c r="J2" s="4" t="s">
        <v>38</v>
      </c>
      <c r="K2" s="4" t="s">
        <v>39</v>
      </c>
      <c r="L2" s="4" t="s">
        <v>40</v>
      </c>
      <c r="M2" s="4" t="s">
        <v>41</v>
      </c>
      <c r="O2" s="3" t="s">
        <v>32</v>
      </c>
      <c r="P2" s="3" t="s">
        <v>0</v>
      </c>
      <c r="Q2" s="3" t="s">
        <v>1</v>
      </c>
      <c r="R2" s="4" t="s">
        <v>33</v>
      </c>
      <c r="S2" s="4" t="s">
        <v>34</v>
      </c>
      <c r="T2" s="4" t="s">
        <v>35</v>
      </c>
      <c r="U2" s="4" t="s">
        <v>41</v>
      </c>
      <c r="V2" s="4"/>
      <c r="W2" s="3" t="s">
        <v>32</v>
      </c>
      <c r="X2" s="3" t="s">
        <v>0</v>
      </c>
      <c r="Y2" s="3" t="s">
        <v>1</v>
      </c>
      <c r="Z2" s="4" t="s">
        <v>75</v>
      </c>
      <c r="AA2" s="4"/>
      <c r="AB2" s="3" t="s">
        <v>32</v>
      </c>
      <c r="AC2" s="3" t="s">
        <v>0</v>
      </c>
      <c r="AD2" s="3" t="s">
        <v>1</v>
      </c>
      <c r="AE2" s="4" t="s">
        <v>33</v>
      </c>
      <c r="AF2" s="4" t="s">
        <v>34</v>
      </c>
      <c r="AG2" s="4" t="s">
        <v>35</v>
      </c>
      <c r="AH2" s="4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  <c r="AO2" s="3" t="s">
        <v>32</v>
      </c>
      <c r="AP2" s="24" t="s">
        <v>0</v>
      </c>
      <c r="AQ2" s="24" t="s">
        <v>1</v>
      </c>
      <c r="AR2" s="24" t="s">
        <v>84</v>
      </c>
      <c r="AS2" s="24" t="s">
        <v>85</v>
      </c>
      <c r="AT2" s="24" t="s">
        <v>86</v>
      </c>
      <c r="AU2" s="24" t="s">
        <v>87</v>
      </c>
      <c r="AV2" s="24" t="s">
        <v>126</v>
      </c>
      <c r="AW2" s="24" t="s">
        <v>88</v>
      </c>
      <c r="AY2" s="24" t="s">
        <v>0</v>
      </c>
      <c r="AZ2" s="24" t="s">
        <v>1</v>
      </c>
      <c r="BA2" s="24" t="s">
        <v>84</v>
      </c>
      <c r="BB2" s="24" t="s">
        <v>85</v>
      </c>
      <c r="BC2" s="24" t="s">
        <v>86</v>
      </c>
      <c r="BD2" s="24" t="s">
        <v>87</v>
      </c>
      <c r="BE2" s="24" t="s">
        <v>89</v>
      </c>
      <c r="BG2" s="24" t="s">
        <v>0</v>
      </c>
      <c r="BH2" s="24" t="s">
        <v>1</v>
      </c>
      <c r="BI2" s="24" t="s">
        <v>84</v>
      </c>
      <c r="BJ2" s="24" t="s">
        <v>85</v>
      </c>
      <c r="BK2" s="24" t="s">
        <v>86</v>
      </c>
      <c r="BL2" s="24" t="s">
        <v>87</v>
      </c>
      <c r="BM2" s="24" t="s">
        <v>89</v>
      </c>
      <c r="BP2" s="8" t="s">
        <v>67</v>
      </c>
      <c r="BS2" s="9" t="s">
        <v>69</v>
      </c>
      <c r="BT2" s="9" t="s">
        <v>68</v>
      </c>
      <c r="BV2" s="8" t="s">
        <v>94</v>
      </c>
      <c r="BX2" s="8" t="s">
        <v>145</v>
      </c>
      <c r="BY2" s="24" t="s">
        <v>0</v>
      </c>
      <c r="BZ2" s="9" t="s">
        <v>146</v>
      </c>
      <c r="CA2" s="24" t="s">
        <v>0</v>
      </c>
      <c r="CB2" s="9" t="s">
        <v>147</v>
      </c>
      <c r="CC2" s="24" t="s">
        <v>0</v>
      </c>
      <c r="CD2" s="8" t="s">
        <v>148</v>
      </c>
      <c r="CE2" s="24" t="s">
        <v>0</v>
      </c>
      <c r="CF2" s="9" t="s">
        <v>149</v>
      </c>
      <c r="CG2" s="24" t="s">
        <v>0</v>
      </c>
      <c r="CH2" s="24" t="s">
        <v>153</v>
      </c>
    </row>
    <row r="3" spans="2:86" x14ac:dyDescent="0.25">
      <c r="B3" s="1" t="s">
        <v>42</v>
      </c>
      <c r="C3" s="2" t="s">
        <v>2</v>
      </c>
      <c r="D3" s="2" t="s">
        <v>3</v>
      </c>
      <c r="E3" s="2">
        <v>7</v>
      </c>
      <c r="F3" s="2">
        <v>5</v>
      </c>
      <c r="G3" s="2">
        <v>19</v>
      </c>
      <c r="H3" s="2">
        <v>0.1</v>
      </c>
      <c r="I3">
        <v>0</v>
      </c>
      <c r="J3">
        <v>0</v>
      </c>
      <c r="K3" s="2">
        <v>0</v>
      </c>
      <c r="L3" s="2">
        <v>0</v>
      </c>
      <c r="M3" s="2">
        <v>2</v>
      </c>
      <c r="O3" s="1" t="s">
        <v>42</v>
      </c>
      <c r="P3" s="2" t="s">
        <v>2</v>
      </c>
      <c r="Q3" s="2" t="s">
        <v>3</v>
      </c>
      <c r="R3" s="16">
        <f>ROUND(E3*$BP$3/0.24,2)*$BT$3</f>
        <v>0</v>
      </c>
      <c r="S3" s="16">
        <f>ROUND(F3*$BP$4/0.24,2)*$BT$4</f>
        <v>955.68000000000006</v>
      </c>
      <c r="T3" s="16">
        <f>ROUND(G3*$BP$5/0.24,2)*$BT$5</f>
        <v>2418.66</v>
      </c>
      <c r="U3" s="16">
        <f>ROUND(M3*$BP$5/0.24,2)*$BT$5</f>
        <v>254.60999999999999</v>
      </c>
      <c r="V3" s="16"/>
      <c r="W3" s="1" t="s">
        <v>42</v>
      </c>
      <c r="X3" s="2" t="s">
        <v>2</v>
      </c>
      <c r="Y3" s="2" t="s">
        <v>3</v>
      </c>
      <c r="Z3" s="16">
        <f>SUM(R3:U3)/SUM(E3:M3)</f>
        <v>109.63595166163142</v>
      </c>
      <c r="AA3" s="16"/>
      <c r="AB3" s="1" t="s">
        <v>42</v>
      </c>
      <c r="AC3" s="2" t="s">
        <v>2</v>
      </c>
      <c r="AD3" s="2" t="s">
        <v>3</v>
      </c>
      <c r="AE3" s="16">
        <f>R3/E3</f>
        <v>0</v>
      </c>
      <c r="AF3" s="16">
        <f>S3/F3</f>
        <v>191.13600000000002</v>
      </c>
      <c r="AG3" s="16">
        <f>T3/G3</f>
        <v>127.2978947368421</v>
      </c>
      <c r="AH3">
        <v>0</v>
      </c>
      <c r="AI3">
        <v>0</v>
      </c>
      <c r="AJ3">
        <v>0</v>
      </c>
      <c r="AK3">
        <v>0</v>
      </c>
      <c r="AL3">
        <v>0</v>
      </c>
      <c r="AM3" s="16">
        <f>U3/M3</f>
        <v>127.30499999999999</v>
      </c>
      <c r="AO3" s="1" t="s">
        <v>42</v>
      </c>
      <c r="AP3" s="2" t="s">
        <v>2</v>
      </c>
      <c r="AQ3" s="2" t="s">
        <v>3</v>
      </c>
      <c r="AR3" s="46">
        <f>ROUND((Data!E3+Data!H3)*VLOOKUP($AP3,Data!$BO$8:$BT$36,3,0)/100,2)</f>
        <v>7.1</v>
      </c>
      <c r="AS3" s="46">
        <f>ROUND(Data!F3*VLOOKUP($AP3,Data!$BO$8:$BT$36,4,0)/100,2)</f>
        <v>4.75</v>
      </c>
      <c r="AT3" s="46">
        <f>ROUND(Data!G3*VLOOKUP($AP3,Data!$BO$8:$BT$36,5,0)/100,2)</f>
        <v>8.5500000000000007</v>
      </c>
      <c r="AU3" s="46">
        <f>ROUND(Data!M3*VLOOKUP($AP3,Data!$BO$8:$BT$36,6,0)/100,2)</f>
        <v>1.8</v>
      </c>
      <c r="AV3" s="46">
        <f>SUM(AR3:AT3)</f>
        <v>20.399999999999999</v>
      </c>
      <c r="AW3" s="46">
        <f>SUM(E3:M3)-AV3-AU3</f>
        <v>10.900000000000002</v>
      </c>
      <c r="AY3" s="2" t="s">
        <v>2</v>
      </c>
      <c r="AZ3" s="2" t="s">
        <v>3</v>
      </c>
      <c r="BA3" s="7">
        <f>SUMIF(Data!$C$2:$C$282,$AY3,Data!E$2:E$282)+(10*0.1)</f>
        <v>62</v>
      </c>
      <c r="BB3" s="7">
        <f>SUMIF(Data!$C$2:$C$282,$AY3,Data!F$2:F$282)</f>
        <v>56</v>
      </c>
      <c r="BC3" s="7">
        <f>SUMIF(Data!$C$2:$C$282,$AY3,Data!G$2:G$282)</f>
        <v>197</v>
      </c>
      <c r="BD3" s="7">
        <f>SUMIF(Data!$C$2:$C$282,$AY3,Data!M$2:M$282)</f>
        <v>42</v>
      </c>
      <c r="BE3" s="7">
        <f t="shared" ref="BE3:BE30" si="0">SUM(BA3:BD3)</f>
        <v>357</v>
      </c>
      <c r="BG3" s="2" t="s">
        <v>2</v>
      </c>
      <c r="BH3" s="2" t="s">
        <v>3</v>
      </c>
      <c r="BI3" s="29">
        <f>ROUND((BA3/BE3)*VLOOKUP($BG3,Data!$BO$8:$BT$36,3,0)/100,2)</f>
        <v>0.17</v>
      </c>
      <c r="BJ3" s="29">
        <f>ROUND((BB3/BE3)*VLOOKUP($BG3,Data!$BO$8:$BT$36,4,0)/100,2)</f>
        <v>0.15</v>
      </c>
      <c r="BK3" s="29">
        <f>ROUND((BC3/BE3)*VLOOKUP($BG3,Data!$BO$8:$BT$36,5,0)/100,2)</f>
        <v>0.25</v>
      </c>
      <c r="BL3" s="29">
        <f>ROUND((BD3/BE3)*VLOOKUP($BG3,Data!$BO$8:$BT$36,6,0)/100,2)</f>
        <v>0.11</v>
      </c>
      <c r="BM3" s="29">
        <f t="shared" ref="BM3:BM30" si="1">1-SUM(BI3:BL3)</f>
        <v>0.31999999999999995</v>
      </c>
      <c r="BO3" t="s">
        <v>64</v>
      </c>
      <c r="BP3" s="13">
        <v>9.2243542999999999</v>
      </c>
      <c r="BR3" t="s">
        <v>70</v>
      </c>
      <c r="BS3">
        <v>240</v>
      </c>
      <c r="BT3" s="10">
        <v>0</v>
      </c>
      <c r="BV3" t="s">
        <v>82</v>
      </c>
      <c r="BX3">
        <f t="shared" ref="BX3:BX30" si="2">VLOOKUP(BY3,$AY$33:$BA$61,3,0)</f>
        <v>62</v>
      </c>
      <c r="BY3" s="2" t="s">
        <v>2</v>
      </c>
      <c r="BZ3" s="10">
        <f>BX3*Trees</f>
        <v>806</v>
      </c>
      <c r="CA3" s="2" t="s">
        <v>2</v>
      </c>
      <c r="CB3" s="10">
        <f>BX3*Oil_Barrels</f>
        <v>155</v>
      </c>
      <c r="CC3" s="2" t="s">
        <v>2</v>
      </c>
      <c r="CD3" s="10">
        <f>BX3*Landfill_m3</f>
        <v>248</v>
      </c>
      <c r="CE3" s="2" t="s">
        <v>2</v>
      </c>
      <c r="CF3" s="10">
        <f>BX3*Water___m3</f>
        <v>1970.3600000000001</v>
      </c>
      <c r="CG3" s="2" t="s">
        <v>2</v>
      </c>
      <c r="CH3" s="78">
        <f>BX3*Electricity</f>
        <v>254200</v>
      </c>
    </row>
    <row r="4" spans="2:86" x14ac:dyDescent="0.25">
      <c r="B4" s="1" t="s">
        <v>42</v>
      </c>
      <c r="C4" s="2" t="s">
        <v>4</v>
      </c>
      <c r="D4" s="2" t="s">
        <v>3</v>
      </c>
      <c r="E4" s="2">
        <v>6</v>
      </c>
      <c r="F4" s="2">
        <v>6</v>
      </c>
      <c r="G4" s="2">
        <v>11</v>
      </c>
      <c r="H4" s="2">
        <v>0.1</v>
      </c>
      <c r="I4">
        <v>0</v>
      </c>
      <c r="J4">
        <v>0</v>
      </c>
      <c r="K4" s="2">
        <v>0</v>
      </c>
      <c r="L4" s="2">
        <v>0</v>
      </c>
      <c r="M4" s="2">
        <v>6</v>
      </c>
      <c r="O4" s="1" t="s">
        <v>42</v>
      </c>
      <c r="P4" s="2" t="s">
        <v>4</v>
      </c>
      <c r="Q4" s="2" t="s">
        <v>3</v>
      </c>
      <c r="R4" s="16">
        <f t="shared" ref="R4:R67" si="3">ROUND(E4*$BP$3/0.24,2)*$BT$3</f>
        <v>0</v>
      </c>
      <c r="S4" s="16">
        <f t="shared" ref="S4:S67" si="4">ROUND(F4*$BP$4/0.24,2)*$BT$4</f>
        <v>1146.8399999999999</v>
      </c>
      <c r="T4" s="16">
        <f t="shared" ref="T4:T67" si="5">ROUND(G4*$BP$5/0.24,2)*$BT$5</f>
        <v>1400.31</v>
      </c>
      <c r="U4" s="16">
        <f t="shared" ref="U4:U67" si="6">ROUND(M4*$BP$5/0.24,2)*$BT$5</f>
        <v>763.83</v>
      </c>
      <c r="V4" s="16"/>
      <c r="W4" s="1" t="s">
        <v>42</v>
      </c>
      <c r="X4" s="2" t="s">
        <v>4</v>
      </c>
      <c r="Y4" s="2" t="s">
        <v>3</v>
      </c>
      <c r="Z4" s="16">
        <f t="shared" ref="Z4:Z67" si="7">SUM(R4:U4)/SUM(E4:M4)</f>
        <v>113.77938144329894</v>
      </c>
      <c r="AA4" s="16"/>
      <c r="AB4" s="1" t="s">
        <v>42</v>
      </c>
      <c r="AC4" s="2" t="s">
        <v>4</v>
      </c>
      <c r="AD4" s="2" t="s">
        <v>3</v>
      </c>
      <c r="AE4" s="16">
        <f t="shared" ref="AE4:AE67" si="8">R4/E4</f>
        <v>0</v>
      </c>
      <c r="AF4" s="16">
        <f t="shared" ref="AF4:AF67" si="9">S4/F4</f>
        <v>191.14</v>
      </c>
      <c r="AG4" s="16">
        <f t="shared" ref="AG4:AG67" si="10">T4/G4</f>
        <v>127.30090909090909</v>
      </c>
      <c r="AH4">
        <v>0</v>
      </c>
      <c r="AI4">
        <v>0</v>
      </c>
      <c r="AJ4">
        <v>0</v>
      </c>
      <c r="AK4">
        <v>0</v>
      </c>
      <c r="AL4">
        <v>0</v>
      </c>
      <c r="AM4" s="16">
        <f t="shared" ref="AM4:AM67" si="11">U4/M4</f>
        <v>127.30500000000001</v>
      </c>
      <c r="AO4" s="1" t="s">
        <v>42</v>
      </c>
      <c r="AP4" s="2" t="s">
        <v>4</v>
      </c>
      <c r="AQ4" s="2" t="s">
        <v>3</v>
      </c>
      <c r="AR4" s="46">
        <f>ROUND((Data!E4+Data!H4)*VLOOKUP($AP4,Data!$BO$8:$BT$36,3,0)/100,2)</f>
        <v>6.1</v>
      </c>
      <c r="AS4" s="46">
        <f>ROUND(Data!F4*VLOOKUP($AP4,Data!$BO$8:$BT$36,4,0)/100,2)</f>
        <v>5.7</v>
      </c>
      <c r="AT4" s="46">
        <f>ROUND(Data!G4*VLOOKUP($AP4,Data!$BO$8:$BT$36,5,0)/100,2)</f>
        <v>4.95</v>
      </c>
      <c r="AU4" s="46">
        <f>ROUND(Data!M4*VLOOKUP($AP4,Data!$BO$8:$BT$36,6,0)/100,2)</f>
        <v>5.4</v>
      </c>
      <c r="AV4" s="46">
        <f t="shared" ref="AV4:AV67" si="12">SUM(AR4:AT4)</f>
        <v>16.75</v>
      </c>
      <c r="AW4" s="46">
        <f t="shared" ref="AW4:AW67" si="13">SUM(E4:M4)-AV4-AU4</f>
        <v>6.9500000000000011</v>
      </c>
      <c r="AY4" s="2" t="s">
        <v>4</v>
      </c>
      <c r="AZ4" s="2" t="s">
        <v>3</v>
      </c>
      <c r="BA4" s="7">
        <f>SUMIF(Data!$C$2:$C$282,$AY4,Data!E$2:E$282)+(10*0.1)</f>
        <v>49</v>
      </c>
      <c r="BB4" s="7">
        <f>SUMIF(Data!$C$2:$C$282,$AY4,Data!F$2:F$282)</f>
        <v>59</v>
      </c>
      <c r="BC4" s="7">
        <f>SUMIF(Data!$C$2:$C$282,$AY4,Data!G$2:G$282)</f>
        <v>174</v>
      </c>
      <c r="BD4" s="7">
        <f>SUMIF(Data!$C$2:$C$282,$AY4,Data!M$2:M$282)</f>
        <v>45</v>
      </c>
      <c r="BE4" s="7">
        <f t="shared" si="0"/>
        <v>327</v>
      </c>
      <c r="BG4" s="2" t="s">
        <v>4</v>
      </c>
      <c r="BH4" s="2" t="s">
        <v>3</v>
      </c>
      <c r="BI4" s="29">
        <f>ROUND((BA4/BE4)*VLOOKUP($BG4,Data!$BO$8:$BT$36,3,0)/100,2)</f>
        <v>0.15</v>
      </c>
      <c r="BJ4" s="29">
        <f>ROUND((BB4/BE4)*VLOOKUP($BG4,Data!$BO$8:$BT$36,4,0)/100,2)</f>
        <v>0.17</v>
      </c>
      <c r="BK4" s="29">
        <f>ROUND((BC4/BE4)*VLOOKUP($BG4,Data!$BO$8:$BT$36,5,0)/100,2)</f>
        <v>0.24</v>
      </c>
      <c r="BL4" s="29">
        <f>ROUND((BD4/BE4)*VLOOKUP($BG4,Data!$BO$8:$BT$36,6,0)/100,2)</f>
        <v>0.12</v>
      </c>
      <c r="BM4" s="29">
        <f t="shared" si="1"/>
        <v>0.31999999999999995</v>
      </c>
      <c r="BO4" t="s">
        <v>65</v>
      </c>
      <c r="BP4" s="13">
        <v>7.6455485799999998</v>
      </c>
      <c r="BR4" t="s">
        <v>65</v>
      </c>
      <c r="BS4">
        <v>240</v>
      </c>
      <c r="BT4" s="10">
        <v>6</v>
      </c>
      <c r="BV4" t="s">
        <v>3</v>
      </c>
      <c r="BX4">
        <f t="shared" si="2"/>
        <v>49</v>
      </c>
      <c r="BY4" s="2" t="s">
        <v>4</v>
      </c>
      <c r="BZ4" s="10">
        <f t="shared" ref="BZ4:BZ30" si="14">BX4*Trees</f>
        <v>637</v>
      </c>
      <c r="CA4" s="2" t="s">
        <v>4</v>
      </c>
      <c r="CB4" s="10">
        <f t="shared" ref="CB4:CB30" si="15">BX4*Oil_Barrels</f>
        <v>122.5</v>
      </c>
      <c r="CC4" s="2" t="s">
        <v>4</v>
      </c>
      <c r="CD4" s="10">
        <f t="shared" ref="CD4:CD30" si="16">BX4*Landfill_m3</f>
        <v>196</v>
      </c>
      <c r="CE4" s="2" t="s">
        <v>4</v>
      </c>
      <c r="CF4" s="10">
        <f t="shared" ref="CF4:CF30" si="17">BX4*Water___m3</f>
        <v>1557.22</v>
      </c>
      <c r="CG4" s="2" t="s">
        <v>4</v>
      </c>
      <c r="CH4" s="78">
        <f t="shared" ref="CH4:CH30" si="18">BX4*Electricity</f>
        <v>200900</v>
      </c>
    </row>
    <row r="5" spans="2:86" x14ac:dyDescent="0.25">
      <c r="B5" s="1" t="s">
        <v>42</v>
      </c>
      <c r="C5" s="2" t="s">
        <v>5</v>
      </c>
      <c r="D5" s="2" t="s">
        <v>3</v>
      </c>
      <c r="E5" s="2">
        <v>5</v>
      </c>
      <c r="F5" s="2">
        <v>5</v>
      </c>
      <c r="G5" s="2">
        <v>5</v>
      </c>
      <c r="H5" s="2">
        <v>0.1</v>
      </c>
      <c r="I5">
        <v>0</v>
      </c>
      <c r="J5">
        <v>0</v>
      </c>
      <c r="K5" s="2">
        <v>0</v>
      </c>
      <c r="L5" s="2">
        <v>0</v>
      </c>
      <c r="M5" s="2">
        <v>2</v>
      </c>
      <c r="O5" s="1" t="s">
        <v>42</v>
      </c>
      <c r="P5" s="2" t="s">
        <v>5</v>
      </c>
      <c r="Q5" s="2" t="s">
        <v>3</v>
      </c>
      <c r="R5" s="16">
        <f t="shared" si="3"/>
        <v>0</v>
      </c>
      <c r="S5" s="16">
        <f t="shared" si="4"/>
        <v>955.68000000000006</v>
      </c>
      <c r="T5" s="16">
        <f t="shared" si="5"/>
        <v>636.48</v>
      </c>
      <c r="U5" s="16">
        <f t="shared" si="6"/>
        <v>254.60999999999999</v>
      </c>
      <c r="V5" s="16"/>
      <c r="W5" s="1" t="s">
        <v>42</v>
      </c>
      <c r="X5" s="2" t="s">
        <v>5</v>
      </c>
      <c r="Y5" s="2" t="s">
        <v>3</v>
      </c>
      <c r="Z5" s="16">
        <f t="shared" si="7"/>
        <v>107.99824561403507</v>
      </c>
      <c r="AA5" s="16"/>
      <c r="AB5" s="1" t="s">
        <v>42</v>
      </c>
      <c r="AC5" s="2" t="s">
        <v>5</v>
      </c>
      <c r="AD5" s="2" t="s">
        <v>3</v>
      </c>
      <c r="AE5" s="16">
        <f t="shared" si="8"/>
        <v>0</v>
      </c>
      <c r="AF5" s="16">
        <f t="shared" si="9"/>
        <v>191.13600000000002</v>
      </c>
      <c r="AG5" s="16">
        <f t="shared" si="10"/>
        <v>127.29600000000001</v>
      </c>
      <c r="AH5">
        <v>0</v>
      </c>
      <c r="AI5">
        <v>0</v>
      </c>
      <c r="AJ5">
        <v>0</v>
      </c>
      <c r="AK5">
        <v>0</v>
      </c>
      <c r="AL5">
        <v>0</v>
      </c>
      <c r="AM5" s="16">
        <f t="shared" si="11"/>
        <v>127.30499999999999</v>
      </c>
      <c r="AO5" s="1" t="s">
        <v>42</v>
      </c>
      <c r="AP5" s="2" t="s">
        <v>5</v>
      </c>
      <c r="AQ5" s="2" t="s">
        <v>3</v>
      </c>
      <c r="AR5" s="46">
        <f>ROUND((Data!E5+Data!H5)*VLOOKUP($AP5,Data!$BO$8:$BT$36,3,0)/100,2)</f>
        <v>5.0999999999999996</v>
      </c>
      <c r="AS5" s="46">
        <f>ROUND(Data!F5*VLOOKUP($AP5,Data!$BO$8:$BT$36,4,0)/100,2)</f>
        <v>4.75</v>
      </c>
      <c r="AT5" s="46">
        <f>ROUND(Data!G5*VLOOKUP($AP5,Data!$BO$8:$BT$36,5,0)/100,2)</f>
        <v>2.25</v>
      </c>
      <c r="AU5" s="46">
        <f>ROUND(Data!M5*VLOOKUP($AP5,Data!$BO$8:$BT$36,6,0)/100,2)</f>
        <v>1.8</v>
      </c>
      <c r="AV5" s="46">
        <f t="shared" si="12"/>
        <v>12.1</v>
      </c>
      <c r="AW5" s="46">
        <f t="shared" si="13"/>
        <v>3.200000000000002</v>
      </c>
      <c r="AY5" s="2" t="s">
        <v>5</v>
      </c>
      <c r="AZ5" s="2" t="s">
        <v>3</v>
      </c>
      <c r="BA5" s="7">
        <f>SUMIF(Data!$C$2:$C$282,$AY5,Data!E$2:E$282)+(10*0.1)</f>
        <v>55</v>
      </c>
      <c r="BB5" s="7">
        <f>SUMIF(Data!$C$2:$C$282,$AY5,Data!F$2:F$282)</f>
        <v>57</v>
      </c>
      <c r="BC5" s="7">
        <f>SUMIF(Data!$C$2:$C$282,$AY5,Data!G$2:G$282)</f>
        <v>172</v>
      </c>
      <c r="BD5" s="7">
        <f>SUMIF(Data!$C$2:$C$282,$AY5,Data!M$2:M$282)</f>
        <v>57</v>
      </c>
      <c r="BE5" s="7">
        <f t="shared" si="0"/>
        <v>341</v>
      </c>
      <c r="BG5" s="2" t="s">
        <v>5</v>
      </c>
      <c r="BH5" s="2" t="s">
        <v>3</v>
      </c>
      <c r="BI5" s="29">
        <f>ROUND((BA5/BE5)*VLOOKUP($BG5,Data!$BO$8:$BT$36,3,0)/100,2)</f>
        <v>0.16</v>
      </c>
      <c r="BJ5" s="29">
        <f>ROUND((BB5/BE5)*VLOOKUP($BG5,Data!$BO$8:$BT$36,4,0)/100,2)</f>
        <v>0.16</v>
      </c>
      <c r="BK5" s="29">
        <f>ROUND((BC5/BE5)*VLOOKUP($BG5,Data!$BO$8:$BT$36,5,0)/100,2)</f>
        <v>0.23</v>
      </c>
      <c r="BL5" s="29">
        <f>ROUND((BD5/BE5)*VLOOKUP($BG5,Data!$BO$8:$BT$36,6,0)/100,2)</f>
        <v>0.15</v>
      </c>
      <c r="BM5" s="29">
        <f t="shared" si="1"/>
        <v>0.29999999999999993</v>
      </c>
      <c r="BO5" t="s">
        <v>66</v>
      </c>
      <c r="BP5" s="13">
        <v>3.3946235699999998</v>
      </c>
      <c r="BR5" t="s">
        <v>66</v>
      </c>
      <c r="BS5">
        <v>240</v>
      </c>
      <c r="BT5" s="10">
        <v>9</v>
      </c>
      <c r="BV5" t="s">
        <v>28</v>
      </c>
      <c r="BX5">
        <f t="shared" si="2"/>
        <v>55</v>
      </c>
      <c r="BY5" s="2" t="s">
        <v>5</v>
      </c>
      <c r="BZ5" s="10">
        <f t="shared" si="14"/>
        <v>715</v>
      </c>
      <c r="CA5" s="2" t="s">
        <v>5</v>
      </c>
      <c r="CB5" s="10">
        <f t="shared" si="15"/>
        <v>137.5</v>
      </c>
      <c r="CC5" s="2" t="s">
        <v>5</v>
      </c>
      <c r="CD5" s="10">
        <f t="shared" si="16"/>
        <v>220</v>
      </c>
      <c r="CE5" s="2" t="s">
        <v>5</v>
      </c>
      <c r="CF5" s="10">
        <f t="shared" si="17"/>
        <v>1747.9</v>
      </c>
      <c r="CG5" s="2" t="s">
        <v>5</v>
      </c>
      <c r="CH5" s="78">
        <f t="shared" si="18"/>
        <v>225500</v>
      </c>
    </row>
    <row r="6" spans="2:86" x14ac:dyDescent="0.25">
      <c r="B6" s="1" t="s">
        <v>42</v>
      </c>
      <c r="C6" s="2" t="s">
        <v>6</v>
      </c>
      <c r="D6" s="2" t="s">
        <v>3</v>
      </c>
      <c r="E6" s="2">
        <v>5</v>
      </c>
      <c r="F6" s="2">
        <v>4</v>
      </c>
      <c r="G6" s="2">
        <v>35</v>
      </c>
      <c r="H6" s="2">
        <v>0.1</v>
      </c>
      <c r="I6">
        <v>0</v>
      </c>
      <c r="J6">
        <v>0</v>
      </c>
      <c r="K6" s="2">
        <v>0</v>
      </c>
      <c r="L6" s="2">
        <v>0</v>
      </c>
      <c r="M6" s="2">
        <v>5</v>
      </c>
      <c r="O6" s="1" t="s">
        <v>42</v>
      </c>
      <c r="P6" s="2" t="s">
        <v>6</v>
      </c>
      <c r="Q6" s="2" t="s">
        <v>3</v>
      </c>
      <c r="R6" s="16">
        <f t="shared" si="3"/>
        <v>0</v>
      </c>
      <c r="S6" s="16">
        <f t="shared" si="4"/>
        <v>764.58</v>
      </c>
      <c r="T6" s="16">
        <f t="shared" si="5"/>
        <v>4455.45</v>
      </c>
      <c r="U6" s="16">
        <f t="shared" si="6"/>
        <v>636.48</v>
      </c>
      <c r="V6" s="16"/>
      <c r="W6" s="1" t="s">
        <v>42</v>
      </c>
      <c r="X6" s="2" t="s">
        <v>6</v>
      </c>
      <c r="Y6" s="2" t="s">
        <v>3</v>
      </c>
      <c r="Z6" s="16">
        <f t="shared" si="7"/>
        <v>119.27718940936863</v>
      </c>
      <c r="AA6" s="16"/>
      <c r="AB6" s="1" t="s">
        <v>42</v>
      </c>
      <c r="AC6" s="2" t="s">
        <v>6</v>
      </c>
      <c r="AD6" s="2" t="s">
        <v>3</v>
      </c>
      <c r="AE6" s="16">
        <f t="shared" si="8"/>
        <v>0</v>
      </c>
      <c r="AF6" s="16">
        <f t="shared" si="9"/>
        <v>191.14500000000001</v>
      </c>
      <c r="AG6" s="16">
        <f t="shared" si="10"/>
        <v>127.29857142857142</v>
      </c>
      <c r="AH6">
        <v>0</v>
      </c>
      <c r="AI6">
        <v>0</v>
      </c>
      <c r="AJ6">
        <v>0</v>
      </c>
      <c r="AK6">
        <v>0</v>
      </c>
      <c r="AL6">
        <v>0</v>
      </c>
      <c r="AM6" s="16">
        <f t="shared" si="11"/>
        <v>127.29600000000001</v>
      </c>
      <c r="AO6" s="1" t="s">
        <v>42</v>
      </c>
      <c r="AP6" s="2" t="s">
        <v>6</v>
      </c>
      <c r="AQ6" s="2" t="s">
        <v>3</v>
      </c>
      <c r="AR6" s="46">
        <f>ROUND((Data!E6+Data!H6)*VLOOKUP($AP6,Data!$BO$8:$BT$36,3,0)/100,2)</f>
        <v>5.0999999999999996</v>
      </c>
      <c r="AS6" s="46">
        <f>ROUND(Data!F6*VLOOKUP($AP6,Data!$BO$8:$BT$36,4,0)/100,2)</f>
        <v>0</v>
      </c>
      <c r="AT6" s="46">
        <f>ROUND(Data!G6*VLOOKUP($AP6,Data!$BO$8:$BT$36,5,0)/100,2)</f>
        <v>21</v>
      </c>
      <c r="AU6" s="46">
        <f>ROUND(Data!M6*VLOOKUP($AP6,Data!$BO$8:$BT$36,6,0)/100,2)</f>
        <v>4.5</v>
      </c>
      <c r="AV6" s="46">
        <f t="shared" si="12"/>
        <v>26.1</v>
      </c>
      <c r="AW6" s="46">
        <f t="shared" si="13"/>
        <v>18.5</v>
      </c>
      <c r="AY6" s="2" t="s">
        <v>6</v>
      </c>
      <c r="AZ6" s="2" t="s">
        <v>3</v>
      </c>
      <c r="BA6" s="7">
        <f>SUMIF(Data!$C$2:$C$282,$AY6,Data!E$2:E$282)+(10*0.1)</f>
        <v>63</v>
      </c>
      <c r="BB6" s="7">
        <f>SUMIF(Data!$C$2:$C$282,$AY6,Data!F$2:F$282)</f>
        <v>53</v>
      </c>
      <c r="BC6" s="7">
        <f>SUMIF(Data!$C$2:$C$282,$AY6,Data!G$2:G$282)</f>
        <v>153</v>
      </c>
      <c r="BD6" s="7">
        <f>SUMIF(Data!$C$2:$C$282,$AY6,Data!M$2:M$282)</f>
        <v>47</v>
      </c>
      <c r="BE6" s="7">
        <f t="shared" si="0"/>
        <v>316</v>
      </c>
      <c r="BG6" s="2" t="s">
        <v>6</v>
      </c>
      <c r="BH6" s="2" t="s">
        <v>3</v>
      </c>
      <c r="BI6" s="29">
        <f>ROUND((BA6/BE6)*VLOOKUP($BG6,Data!$BO$8:$BT$36,3,0)/100,2)</f>
        <v>0.2</v>
      </c>
      <c r="BJ6" s="29">
        <f>ROUND((BB6/BE6)*VLOOKUP($BG6,Data!$BO$8:$BT$36,4,0)/100,2)</f>
        <v>0</v>
      </c>
      <c r="BK6" s="29">
        <f>ROUND((BC6/BE6)*VLOOKUP($BG6,Data!$BO$8:$BT$36,5,0)/100,2)</f>
        <v>0.28999999999999998</v>
      </c>
      <c r="BL6" s="29">
        <f>ROUND((BD6/BE6)*VLOOKUP($BG6,Data!$BO$8:$BT$36,6,0)/100,2)</f>
        <v>0.13</v>
      </c>
      <c r="BM6" s="29">
        <f t="shared" si="1"/>
        <v>0.38</v>
      </c>
      <c r="BX6">
        <f t="shared" si="2"/>
        <v>63</v>
      </c>
      <c r="BY6" s="2" t="s">
        <v>6</v>
      </c>
      <c r="BZ6" s="10">
        <f t="shared" si="14"/>
        <v>819</v>
      </c>
      <c r="CA6" s="2" t="s">
        <v>6</v>
      </c>
      <c r="CB6" s="10">
        <f t="shared" si="15"/>
        <v>157.5</v>
      </c>
      <c r="CC6" s="2" t="s">
        <v>6</v>
      </c>
      <c r="CD6" s="10">
        <f t="shared" si="16"/>
        <v>252</v>
      </c>
      <c r="CE6" s="2" t="s">
        <v>6</v>
      </c>
      <c r="CF6" s="10">
        <f t="shared" si="17"/>
        <v>2002.14</v>
      </c>
      <c r="CG6" s="2" t="s">
        <v>6</v>
      </c>
      <c r="CH6" s="78">
        <f t="shared" si="18"/>
        <v>258300</v>
      </c>
    </row>
    <row r="7" spans="2:86" ht="16.5" thickBot="1" x14ac:dyDescent="0.3">
      <c r="B7" s="1" t="s">
        <v>42</v>
      </c>
      <c r="C7" s="2" t="s">
        <v>7</v>
      </c>
      <c r="D7" s="2" t="s">
        <v>3</v>
      </c>
      <c r="E7" s="2">
        <v>4</v>
      </c>
      <c r="F7" s="2">
        <v>3</v>
      </c>
      <c r="G7" s="2">
        <v>33</v>
      </c>
      <c r="H7" s="2">
        <v>0.1</v>
      </c>
      <c r="I7">
        <v>0</v>
      </c>
      <c r="J7">
        <v>0</v>
      </c>
      <c r="K7" s="2">
        <v>0</v>
      </c>
      <c r="L7" s="2">
        <v>0</v>
      </c>
      <c r="M7" s="2">
        <v>3</v>
      </c>
      <c r="O7" s="1" t="s">
        <v>42</v>
      </c>
      <c r="P7" s="2" t="s">
        <v>7</v>
      </c>
      <c r="Q7" s="2" t="s">
        <v>3</v>
      </c>
      <c r="R7" s="16">
        <f t="shared" si="3"/>
        <v>0</v>
      </c>
      <c r="S7" s="16">
        <f t="shared" si="4"/>
        <v>573.41999999999996</v>
      </c>
      <c r="T7" s="16">
        <f t="shared" si="5"/>
        <v>4200.84</v>
      </c>
      <c r="U7" s="16">
        <f t="shared" si="6"/>
        <v>381.87</v>
      </c>
      <c r="V7" s="16"/>
      <c r="W7" s="1" t="s">
        <v>42</v>
      </c>
      <c r="X7" s="2" t="s">
        <v>7</v>
      </c>
      <c r="Y7" s="2" t="s">
        <v>3</v>
      </c>
      <c r="Z7" s="16">
        <f t="shared" si="7"/>
        <v>119.63178654292344</v>
      </c>
      <c r="AA7" s="16"/>
      <c r="AB7" s="1" t="s">
        <v>42</v>
      </c>
      <c r="AC7" s="2" t="s">
        <v>7</v>
      </c>
      <c r="AD7" s="2" t="s">
        <v>3</v>
      </c>
      <c r="AE7" s="16">
        <f t="shared" si="8"/>
        <v>0</v>
      </c>
      <c r="AF7" s="16">
        <f t="shared" si="9"/>
        <v>191.14</v>
      </c>
      <c r="AG7" s="16">
        <f t="shared" si="10"/>
        <v>127.29818181818182</v>
      </c>
      <c r="AH7">
        <v>0</v>
      </c>
      <c r="AI7">
        <v>0</v>
      </c>
      <c r="AJ7">
        <v>0</v>
      </c>
      <c r="AK7">
        <v>0</v>
      </c>
      <c r="AL7">
        <v>0</v>
      </c>
      <c r="AM7" s="16">
        <f t="shared" si="11"/>
        <v>127.29</v>
      </c>
      <c r="AO7" s="1" t="s">
        <v>42</v>
      </c>
      <c r="AP7" s="2" t="s">
        <v>7</v>
      </c>
      <c r="AQ7" s="2" t="s">
        <v>3</v>
      </c>
      <c r="AR7" s="46">
        <f>ROUND((Data!E7+Data!H7)*VLOOKUP($AP7,Data!$BO$8:$BT$36,3,0)/100,2)</f>
        <v>4.0999999999999996</v>
      </c>
      <c r="AS7" s="46">
        <f>ROUND(Data!F7*VLOOKUP($AP7,Data!$BO$8:$BT$36,4,0)/100,2)</f>
        <v>0</v>
      </c>
      <c r="AT7" s="46">
        <f>ROUND(Data!G7*VLOOKUP($AP7,Data!$BO$8:$BT$36,5,0)/100,2)</f>
        <v>19.8</v>
      </c>
      <c r="AU7" s="46">
        <f>ROUND(Data!M7*VLOOKUP($AP7,Data!$BO$8:$BT$36,6,0)/100,2)</f>
        <v>2.7</v>
      </c>
      <c r="AV7" s="46">
        <f t="shared" si="12"/>
        <v>23.9</v>
      </c>
      <c r="AW7" s="46">
        <f t="shared" si="13"/>
        <v>16.500000000000004</v>
      </c>
      <c r="AY7" s="2" t="s">
        <v>7</v>
      </c>
      <c r="AZ7" s="2" t="s">
        <v>3</v>
      </c>
      <c r="BA7" s="7">
        <f>SUMIF(Data!$C$2:$C$282,$AY7,Data!E$2:E$282)+(10*0.1)</f>
        <v>54</v>
      </c>
      <c r="BB7" s="7">
        <f>SUMIF(Data!$C$2:$C$282,$AY7,Data!F$2:F$282)</f>
        <v>47</v>
      </c>
      <c r="BC7" s="7">
        <f>SUMIF(Data!$C$2:$C$282,$AY7,Data!G$2:G$282)</f>
        <v>202</v>
      </c>
      <c r="BD7" s="7">
        <f>SUMIF(Data!$C$2:$C$282,$AY7,Data!M$2:M$282)</f>
        <v>54</v>
      </c>
      <c r="BE7" s="7">
        <f t="shared" si="0"/>
        <v>357</v>
      </c>
      <c r="BG7" s="2" t="s">
        <v>7</v>
      </c>
      <c r="BH7" s="2" t="s">
        <v>3</v>
      </c>
      <c r="BI7" s="29">
        <f>ROUND((BA7/BE7)*VLOOKUP($BG7,Data!$BO$8:$BT$36,3,0)/100,2)</f>
        <v>0.15</v>
      </c>
      <c r="BJ7" s="29">
        <f>ROUND((BB7/BE7)*VLOOKUP($BG7,Data!$BO$8:$BT$36,4,0)/100,2)</f>
        <v>0</v>
      </c>
      <c r="BK7" s="29">
        <f>ROUND((BC7/BE7)*VLOOKUP($BG7,Data!$BO$8:$BT$36,5,0)/100,2)</f>
        <v>0.34</v>
      </c>
      <c r="BL7" s="29">
        <f>ROUND((BD7/BE7)*VLOOKUP($BG7,Data!$BO$8:$BT$36,6,0)/100,2)</f>
        <v>0.14000000000000001</v>
      </c>
      <c r="BM7" s="29">
        <f t="shared" si="1"/>
        <v>0.37</v>
      </c>
      <c r="BO7" s="25" t="s">
        <v>142</v>
      </c>
      <c r="BP7" s="26"/>
      <c r="BQ7" s="26"/>
      <c r="BR7" s="15"/>
      <c r="BS7" s="27"/>
      <c r="BT7" s="27"/>
      <c r="BX7">
        <f t="shared" si="2"/>
        <v>54</v>
      </c>
      <c r="BY7" s="2" t="s">
        <v>7</v>
      </c>
      <c r="BZ7" s="10">
        <f t="shared" si="14"/>
        <v>702</v>
      </c>
      <c r="CA7" s="2" t="s">
        <v>7</v>
      </c>
      <c r="CB7" s="10">
        <f t="shared" si="15"/>
        <v>135</v>
      </c>
      <c r="CC7" s="2" t="s">
        <v>7</v>
      </c>
      <c r="CD7" s="10">
        <f t="shared" si="16"/>
        <v>216</v>
      </c>
      <c r="CE7" s="2" t="s">
        <v>7</v>
      </c>
      <c r="CF7" s="10">
        <f t="shared" si="17"/>
        <v>1716.1200000000001</v>
      </c>
      <c r="CG7" s="2" t="s">
        <v>7</v>
      </c>
      <c r="CH7" s="78">
        <f t="shared" si="18"/>
        <v>221400</v>
      </c>
    </row>
    <row r="8" spans="2:86" x14ac:dyDescent="0.25">
      <c r="B8" s="1" t="s">
        <v>42</v>
      </c>
      <c r="C8" s="2" t="s">
        <v>8</v>
      </c>
      <c r="D8" s="2" t="s">
        <v>3</v>
      </c>
      <c r="E8" s="2">
        <v>4</v>
      </c>
      <c r="F8" s="2">
        <v>7</v>
      </c>
      <c r="G8" s="2">
        <v>27</v>
      </c>
      <c r="H8" s="2">
        <v>0.1</v>
      </c>
      <c r="I8">
        <v>0</v>
      </c>
      <c r="J8">
        <v>0</v>
      </c>
      <c r="K8" s="2">
        <v>0</v>
      </c>
      <c r="L8" s="2">
        <v>0</v>
      </c>
      <c r="M8" s="2">
        <v>2</v>
      </c>
      <c r="O8" s="1" t="s">
        <v>42</v>
      </c>
      <c r="P8" s="2" t="s">
        <v>8</v>
      </c>
      <c r="Q8" s="2" t="s">
        <v>3</v>
      </c>
      <c r="R8" s="16">
        <f t="shared" si="3"/>
        <v>0</v>
      </c>
      <c r="S8" s="16">
        <f t="shared" si="4"/>
        <v>1338</v>
      </c>
      <c r="T8" s="16">
        <f t="shared" si="5"/>
        <v>3437.1</v>
      </c>
      <c r="U8" s="16">
        <f t="shared" si="6"/>
        <v>254.60999999999999</v>
      </c>
      <c r="V8" s="16"/>
      <c r="W8" s="1" t="s">
        <v>42</v>
      </c>
      <c r="X8" s="2" t="s">
        <v>8</v>
      </c>
      <c r="Y8" s="2" t="s">
        <v>3</v>
      </c>
      <c r="Z8" s="16">
        <f t="shared" si="7"/>
        <v>125.42917705735661</v>
      </c>
      <c r="AA8" s="16"/>
      <c r="AB8" s="1" t="s">
        <v>42</v>
      </c>
      <c r="AC8" s="2" t="s">
        <v>8</v>
      </c>
      <c r="AD8" s="2" t="s">
        <v>3</v>
      </c>
      <c r="AE8" s="16">
        <f t="shared" si="8"/>
        <v>0</v>
      </c>
      <c r="AF8" s="16">
        <f t="shared" si="9"/>
        <v>191.14285714285714</v>
      </c>
      <c r="AG8" s="16">
        <f t="shared" si="10"/>
        <v>127.3</v>
      </c>
      <c r="AH8">
        <v>0</v>
      </c>
      <c r="AI8">
        <v>0</v>
      </c>
      <c r="AJ8">
        <v>0</v>
      </c>
      <c r="AK8">
        <v>0</v>
      </c>
      <c r="AL8">
        <v>0</v>
      </c>
      <c r="AM8" s="16">
        <f t="shared" si="11"/>
        <v>127.30499999999999</v>
      </c>
      <c r="AO8" s="1" t="s">
        <v>42</v>
      </c>
      <c r="AP8" s="2" t="s">
        <v>8</v>
      </c>
      <c r="AQ8" s="2" t="s">
        <v>3</v>
      </c>
      <c r="AR8" s="46">
        <f>ROUND((Data!E8+Data!H8)*VLOOKUP($AP8,Data!$BO$8:$BT$36,3,0)/100,2)</f>
        <v>4.0999999999999996</v>
      </c>
      <c r="AS8" s="46">
        <f>ROUND(Data!F8*VLOOKUP($AP8,Data!$BO$8:$BT$36,4,0)/100,2)</f>
        <v>6.65</v>
      </c>
      <c r="AT8" s="46">
        <f>ROUND(Data!G8*VLOOKUP($AP8,Data!$BO$8:$BT$36,5,0)/100,2)</f>
        <v>12.15</v>
      </c>
      <c r="AU8" s="46">
        <f>ROUND(Data!M8*VLOOKUP($AP8,Data!$BO$8:$BT$36,6,0)/100,2)</f>
        <v>1.8</v>
      </c>
      <c r="AV8" s="46">
        <f t="shared" si="12"/>
        <v>22.9</v>
      </c>
      <c r="AW8" s="46">
        <f t="shared" si="13"/>
        <v>15.400000000000002</v>
      </c>
      <c r="AY8" s="2" t="s">
        <v>8</v>
      </c>
      <c r="AZ8" s="2" t="s">
        <v>3</v>
      </c>
      <c r="BA8" s="7">
        <f>SUMIF(Data!$C$2:$C$282,$AY8,Data!E$2:E$282)+(10*0.1)</f>
        <v>56</v>
      </c>
      <c r="BB8" s="7">
        <f>SUMIF(Data!$C$2:$C$282,$AY8,Data!F$2:F$282)</f>
        <v>58</v>
      </c>
      <c r="BC8" s="7">
        <f>SUMIF(Data!$C$2:$C$282,$AY8,Data!G$2:G$282)</f>
        <v>191</v>
      </c>
      <c r="BD8" s="7">
        <f>SUMIF(Data!$C$2:$C$282,$AY8,Data!M$2:M$282)</f>
        <v>41</v>
      </c>
      <c r="BE8" s="7">
        <f t="shared" si="0"/>
        <v>346</v>
      </c>
      <c r="BG8" s="2" t="s">
        <v>8</v>
      </c>
      <c r="BH8" s="2" t="s">
        <v>3</v>
      </c>
      <c r="BI8" s="29">
        <f>ROUND((BA8/BE8)*VLOOKUP($BG8,Data!$BO$8:$BT$36,3,0)/100,2)</f>
        <v>0.16</v>
      </c>
      <c r="BJ8" s="29">
        <f>ROUND((BB8/BE8)*VLOOKUP($BG8,Data!$BO$8:$BT$36,4,0)/100,2)</f>
        <v>0.16</v>
      </c>
      <c r="BK8" s="29">
        <f>ROUND((BC8/BE8)*VLOOKUP($BG8,Data!$BO$8:$BT$36,5,0)/100,2)</f>
        <v>0.25</v>
      </c>
      <c r="BL8" s="29">
        <f>ROUND((BD8/BE8)*VLOOKUP($BG8,Data!$BO$8:$BT$36,6,0)/100,2)</f>
        <v>0.11</v>
      </c>
      <c r="BM8" s="29">
        <f t="shared" si="1"/>
        <v>0.31999999999999995</v>
      </c>
      <c r="BO8" s="24" t="s">
        <v>0</v>
      </c>
      <c r="BP8" s="24" t="s">
        <v>1</v>
      </c>
      <c r="BQ8" s="24" t="s">
        <v>84</v>
      </c>
      <c r="BR8" s="24" t="s">
        <v>85</v>
      </c>
      <c r="BS8" s="24" t="s">
        <v>86</v>
      </c>
      <c r="BT8" s="24" t="s">
        <v>87</v>
      </c>
      <c r="BX8">
        <f t="shared" si="2"/>
        <v>56</v>
      </c>
      <c r="BY8" s="2" t="s">
        <v>8</v>
      </c>
      <c r="BZ8" s="10">
        <f t="shared" si="14"/>
        <v>728</v>
      </c>
      <c r="CA8" s="2" t="s">
        <v>8</v>
      </c>
      <c r="CB8" s="10">
        <f t="shared" si="15"/>
        <v>140</v>
      </c>
      <c r="CC8" s="2" t="s">
        <v>8</v>
      </c>
      <c r="CD8" s="10">
        <f t="shared" si="16"/>
        <v>224</v>
      </c>
      <c r="CE8" s="2" t="s">
        <v>8</v>
      </c>
      <c r="CF8" s="10">
        <f t="shared" si="17"/>
        <v>1779.68</v>
      </c>
      <c r="CG8" s="2" t="s">
        <v>8</v>
      </c>
      <c r="CH8" s="78">
        <f t="shared" si="18"/>
        <v>229600</v>
      </c>
    </row>
    <row r="9" spans="2:86" x14ac:dyDescent="0.25">
      <c r="B9" s="1" t="s">
        <v>42</v>
      </c>
      <c r="C9" s="2" t="s">
        <v>9</v>
      </c>
      <c r="D9" s="2" t="s">
        <v>3</v>
      </c>
      <c r="E9" s="2">
        <v>8</v>
      </c>
      <c r="F9" s="2">
        <v>7</v>
      </c>
      <c r="G9" s="2">
        <v>24</v>
      </c>
      <c r="H9" s="2">
        <v>0.1</v>
      </c>
      <c r="I9">
        <v>0</v>
      </c>
      <c r="J9">
        <v>0</v>
      </c>
      <c r="K9" s="2">
        <v>0</v>
      </c>
      <c r="L9" s="2">
        <v>0</v>
      </c>
      <c r="M9" s="2">
        <v>3</v>
      </c>
      <c r="O9" s="1" t="s">
        <v>42</v>
      </c>
      <c r="P9" s="2" t="s">
        <v>9</v>
      </c>
      <c r="Q9" s="2" t="s">
        <v>3</v>
      </c>
      <c r="R9" s="16">
        <f t="shared" si="3"/>
        <v>0</v>
      </c>
      <c r="S9" s="16">
        <f t="shared" si="4"/>
        <v>1338</v>
      </c>
      <c r="T9" s="16">
        <f t="shared" si="5"/>
        <v>3055.14</v>
      </c>
      <c r="U9" s="16">
        <f t="shared" si="6"/>
        <v>381.87</v>
      </c>
      <c r="V9" s="16"/>
      <c r="W9" s="1" t="s">
        <v>42</v>
      </c>
      <c r="X9" s="2" t="s">
        <v>9</v>
      </c>
      <c r="Y9" s="2" t="s">
        <v>3</v>
      </c>
      <c r="Z9" s="16">
        <f t="shared" si="7"/>
        <v>113.42066508313538</v>
      </c>
      <c r="AA9" s="16"/>
      <c r="AB9" s="1" t="s">
        <v>42</v>
      </c>
      <c r="AC9" s="2" t="s">
        <v>9</v>
      </c>
      <c r="AD9" s="2" t="s">
        <v>3</v>
      </c>
      <c r="AE9" s="16">
        <f t="shared" si="8"/>
        <v>0</v>
      </c>
      <c r="AF9" s="16">
        <f t="shared" si="9"/>
        <v>191.14285714285714</v>
      </c>
      <c r="AG9" s="16">
        <f t="shared" si="10"/>
        <v>127.2975</v>
      </c>
      <c r="AH9">
        <v>0</v>
      </c>
      <c r="AI9">
        <v>0</v>
      </c>
      <c r="AJ9">
        <v>0</v>
      </c>
      <c r="AK9">
        <v>0</v>
      </c>
      <c r="AL9">
        <v>0</v>
      </c>
      <c r="AM9" s="16">
        <f t="shared" si="11"/>
        <v>127.29</v>
      </c>
      <c r="AO9" s="1" t="s">
        <v>42</v>
      </c>
      <c r="AP9" s="2" t="s">
        <v>9</v>
      </c>
      <c r="AQ9" s="2" t="s">
        <v>3</v>
      </c>
      <c r="AR9" s="46">
        <f>ROUND((Data!E9+Data!H9)*VLOOKUP($AP9,Data!$BO$8:$BT$36,3,0)/100,2)</f>
        <v>8.1</v>
      </c>
      <c r="AS9" s="46">
        <f>ROUND(Data!F9*VLOOKUP($AP9,Data!$BO$8:$BT$36,4,0)/100,2)</f>
        <v>6.65</v>
      </c>
      <c r="AT9" s="46">
        <f>ROUND(Data!G9*VLOOKUP($AP9,Data!$BO$8:$BT$36,5,0)/100,2)</f>
        <v>10.8</v>
      </c>
      <c r="AU9" s="46">
        <f>ROUND(Data!M9*VLOOKUP($AP9,Data!$BO$8:$BT$36,6,0)/100,2)</f>
        <v>2.7</v>
      </c>
      <c r="AV9" s="46">
        <f t="shared" si="12"/>
        <v>25.55</v>
      </c>
      <c r="AW9" s="46">
        <f t="shared" si="13"/>
        <v>13.850000000000001</v>
      </c>
      <c r="AY9" s="2" t="s">
        <v>9</v>
      </c>
      <c r="AZ9" s="2" t="s">
        <v>3</v>
      </c>
      <c r="BA9" s="7">
        <f>SUMIF(Data!$C$2:$C$282,$AY9,Data!E$2:E$282)+(10*0.1)</f>
        <v>46</v>
      </c>
      <c r="BB9" s="7">
        <f>SUMIF(Data!$C$2:$C$282,$AY9,Data!F$2:F$282)</f>
        <v>56</v>
      </c>
      <c r="BC9" s="7">
        <f>SUMIF(Data!$C$2:$C$282,$AY9,Data!G$2:G$282)</f>
        <v>189</v>
      </c>
      <c r="BD9" s="7">
        <f>SUMIF(Data!$C$2:$C$282,$AY9,Data!M$2:M$282)</f>
        <v>47</v>
      </c>
      <c r="BE9" s="7">
        <f t="shared" si="0"/>
        <v>338</v>
      </c>
      <c r="BG9" s="2" t="s">
        <v>9</v>
      </c>
      <c r="BH9" s="2" t="s">
        <v>3</v>
      </c>
      <c r="BI9" s="29">
        <f>ROUND((BA9/BE9)*VLOOKUP($BG9,Data!$BO$8:$BT$36,3,0)/100,2)</f>
        <v>0.14000000000000001</v>
      </c>
      <c r="BJ9" s="29">
        <f>ROUND((BB9/BE9)*VLOOKUP($BG9,Data!$BO$8:$BT$36,4,0)/100,2)</f>
        <v>0.16</v>
      </c>
      <c r="BK9" s="29">
        <f>ROUND((BC9/BE9)*VLOOKUP($BG9,Data!$BO$8:$BT$36,5,0)/100,2)</f>
        <v>0.25</v>
      </c>
      <c r="BL9" s="29">
        <f>ROUND((BD9/BE9)*VLOOKUP($BG9,Data!$BO$8:$BT$36,6,0)/100,2)</f>
        <v>0.13</v>
      </c>
      <c r="BM9" s="29">
        <f t="shared" si="1"/>
        <v>0.31999999999999995</v>
      </c>
      <c r="BO9" s="28" t="s">
        <v>2</v>
      </c>
      <c r="BP9" s="28" t="s">
        <v>3</v>
      </c>
      <c r="BQ9" s="76">
        <v>100</v>
      </c>
      <c r="BR9" s="76">
        <v>95</v>
      </c>
      <c r="BS9" s="76">
        <v>45</v>
      </c>
      <c r="BT9" s="76">
        <v>90</v>
      </c>
      <c r="BX9">
        <f t="shared" si="2"/>
        <v>46</v>
      </c>
      <c r="BY9" s="2" t="s">
        <v>9</v>
      </c>
      <c r="BZ9" s="10">
        <f t="shared" si="14"/>
        <v>598</v>
      </c>
      <c r="CA9" s="2" t="s">
        <v>9</v>
      </c>
      <c r="CB9" s="10">
        <f t="shared" si="15"/>
        <v>115</v>
      </c>
      <c r="CC9" s="2" t="s">
        <v>9</v>
      </c>
      <c r="CD9" s="10">
        <f t="shared" si="16"/>
        <v>184</v>
      </c>
      <c r="CE9" s="2" t="s">
        <v>9</v>
      </c>
      <c r="CF9" s="10">
        <f t="shared" si="17"/>
        <v>1461.88</v>
      </c>
      <c r="CG9" s="2" t="s">
        <v>9</v>
      </c>
      <c r="CH9" s="78">
        <f t="shared" si="18"/>
        <v>188600</v>
      </c>
    </row>
    <row r="10" spans="2:86" x14ac:dyDescent="0.25">
      <c r="B10" s="1" t="s">
        <v>42</v>
      </c>
      <c r="C10" s="2" t="s">
        <v>10</v>
      </c>
      <c r="D10" s="2" t="s">
        <v>3</v>
      </c>
      <c r="E10" s="2">
        <v>3</v>
      </c>
      <c r="F10" s="2">
        <v>7</v>
      </c>
      <c r="G10" s="2">
        <v>33</v>
      </c>
      <c r="H10" s="2">
        <v>0.1</v>
      </c>
      <c r="I10">
        <v>0</v>
      </c>
      <c r="J10">
        <v>0</v>
      </c>
      <c r="K10" s="2">
        <v>0</v>
      </c>
      <c r="L10" s="2">
        <v>0</v>
      </c>
      <c r="M10" s="2">
        <v>3</v>
      </c>
      <c r="O10" s="1" t="s">
        <v>42</v>
      </c>
      <c r="P10" s="2" t="s">
        <v>10</v>
      </c>
      <c r="Q10" s="2" t="s">
        <v>3</v>
      </c>
      <c r="R10" s="16">
        <f t="shared" si="3"/>
        <v>0</v>
      </c>
      <c r="S10" s="16">
        <f t="shared" si="4"/>
        <v>1338</v>
      </c>
      <c r="T10" s="16">
        <f t="shared" si="5"/>
        <v>4200.84</v>
      </c>
      <c r="U10" s="16">
        <f t="shared" si="6"/>
        <v>381.87</v>
      </c>
      <c r="V10" s="16"/>
      <c r="W10" s="1" t="s">
        <v>42</v>
      </c>
      <c r="X10" s="2" t="s">
        <v>10</v>
      </c>
      <c r="Y10" s="2" t="s">
        <v>3</v>
      </c>
      <c r="Z10" s="16">
        <f t="shared" si="7"/>
        <v>128.43188720173535</v>
      </c>
      <c r="AA10" s="16"/>
      <c r="AB10" s="1" t="s">
        <v>42</v>
      </c>
      <c r="AC10" s="2" t="s">
        <v>10</v>
      </c>
      <c r="AD10" s="2" t="s">
        <v>3</v>
      </c>
      <c r="AE10" s="16">
        <f t="shared" si="8"/>
        <v>0</v>
      </c>
      <c r="AF10" s="16">
        <f t="shared" si="9"/>
        <v>191.14285714285714</v>
      </c>
      <c r="AG10" s="16">
        <f t="shared" si="10"/>
        <v>127.29818181818182</v>
      </c>
      <c r="AH10">
        <v>0</v>
      </c>
      <c r="AI10">
        <v>0</v>
      </c>
      <c r="AJ10">
        <v>0</v>
      </c>
      <c r="AK10">
        <v>0</v>
      </c>
      <c r="AL10">
        <v>0</v>
      </c>
      <c r="AM10" s="16">
        <f t="shared" si="11"/>
        <v>127.29</v>
      </c>
      <c r="AO10" s="1" t="s">
        <v>42</v>
      </c>
      <c r="AP10" s="2" t="s">
        <v>10</v>
      </c>
      <c r="AQ10" s="2" t="s">
        <v>3</v>
      </c>
      <c r="AR10" s="46">
        <f>ROUND((Data!E10+Data!H10)*VLOOKUP($AP10,Data!$BO$8:$BT$36,3,0)/100,2)</f>
        <v>3.1</v>
      </c>
      <c r="AS10" s="46">
        <f>ROUND(Data!F10*VLOOKUP($AP10,Data!$BO$8:$BT$36,4,0)/100,2)</f>
        <v>6.65</v>
      </c>
      <c r="AT10" s="46">
        <f>ROUND(Data!G10*VLOOKUP($AP10,Data!$BO$8:$BT$36,5,0)/100,2)</f>
        <v>13.2</v>
      </c>
      <c r="AU10" s="46">
        <f>ROUND(Data!M10*VLOOKUP($AP10,Data!$BO$8:$BT$36,6,0)/100,2)</f>
        <v>2.7</v>
      </c>
      <c r="AV10" s="46">
        <f t="shared" si="12"/>
        <v>22.95</v>
      </c>
      <c r="AW10" s="46">
        <f t="shared" si="13"/>
        <v>20.450000000000003</v>
      </c>
      <c r="AY10" s="2" t="s">
        <v>10</v>
      </c>
      <c r="AZ10" s="2" t="s">
        <v>3</v>
      </c>
      <c r="BA10" s="7">
        <f>SUMIF(Data!$C$2:$C$282,$AY10,Data!E$2:E$282)+(10*0.1)</f>
        <v>58</v>
      </c>
      <c r="BB10" s="7">
        <f>SUMIF(Data!$C$2:$C$282,$AY10,Data!F$2:F$282)</f>
        <v>51</v>
      </c>
      <c r="BC10" s="7">
        <f>SUMIF(Data!$C$2:$C$282,$AY10,Data!G$2:G$282)</f>
        <v>190</v>
      </c>
      <c r="BD10" s="7">
        <f>SUMIF(Data!$C$2:$C$282,$AY10,Data!M$2:M$282)</f>
        <v>45</v>
      </c>
      <c r="BE10" s="7">
        <f t="shared" si="0"/>
        <v>344</v>
      </c>
      <c r="BG10" s="2" t="s">
        <v>10</v>
      </c>
      <c r="BH10" s="2" t="s">
        <v>3</v>
      </c>
      <c r="BI10" s="29">
        <f>ROUND((BA10/BE10)*VLOOKUP($BG10,Data!$BO$8:$BT$36,3,0)/100,2)</f>
        <v>0.17</v>
      </c>
      <c r="BJ10" s="29">
        <f>ROUND((BB10/BE10)*VLOOKUP($BG10,Data!$BO$8:$BT$36,4,0)/100,2)</f>
        <v>0.14000000000000001</v>
      </c>
      <c r="BK10" s="29">
        <f>ROUND((BC10/BE10)*VLOOKUP($BG10,Data!$BO$8:$BT$36,5,0)/100,2)</f>
        <v>0.22</v>
      </c>
      <c r="BL10" s="29">
        <f>ROUND((BD10/BE10)*VLOOKUP($BG10,Data!$BO$8:$BT$36,6,0)/100,2)</f>
        <v>0.12</v>
      </c>
      <c r="BM10" s="29">
        <f t="shared" si="1"/>
        <v>0.35</v>
      </c>
      <c r="BO10" s="28" t="s">
        <v>4</v>
      </c>
      <c r="BP10" s="28" t="s">
        <v>3</v>
      </c>
      <c r="BQ10" s="76">
        <v>100</v>
      </c>
      <c r="BR10" s="76">
        <v>95</v>
      </c>
      <c r="BS10" s="76">
        <v>45</v>
      </c>
      <c r="BT10" s="76">
        <v>90</v>
      </c>
      <c r="BX10">
        <f t="shared" si="2"/>
        <v>58</v>
      </c>
      <c r="BY10" s="2" t="s">
        <v>10</v>
      </c>
      <c r="BZ10" s="10">
        <f t="shared" si="14"/>
        <v>754</v>
      </c>
      <c r="CA10" s="2" t="s">
        <v>10</v>
      </c>
      <c r="CB10" s="10">
        <f t="shared" si="15"/>
        <v>145</v>
      </c>
      <c r="CC10" s="2" t="s">
        <v>10</v>
      </c>
      <c r="CD10" s="10">
        <f t="shared" si="16"/>
        <v>232</v>
      </c>
      <c r="CE10" s="2" t="s">
        <v>10</v>
      </c>
      <c r="CF10" s="10">
        <f t="shared" si="17"/>
        <v>1843.24</v>
      </c>
      <c r="CG10" s="2" t="s">
        <v>10</v>
      </c>
      <c r="CH10" s="78">
        <f t="shared" si="18"/>
        <v>237800</v>
      </c>
    </row>
    <row r="11" spans="2:86" x14ac:dyDescent="0.25">
      <c r="B11" s="1" t="s">
        <v>42</v>
      </c>
      <c r="C11" s="2" t="s">
        <v>11</v>
      </c>
      <c r="D11" s="2" t="s">
        <v>3</v>
      </c>
      <c r="E11" s="2">
        <v>6</v>
      </c>
      <c r="F11" s="2">
        <v>8</v>
      </c>
      <c r="G11" s="2">
        <v>35</v>
      </c>
      <c r="H11" s="2">
        <v>0.1</v>
      </c>
      <c r="I11">
        <v>0</v>
      </c>
      <c r="J11">
        <v>0</v>
      </c>
      <c r="K11" s="2">
        <v>0</v>
      </c>
      <c r="L11" s="2">
        <v>0</v>
      </c>
      <c r="M11" s="2">
        <v>6</v>
      </c>
      <c r="O11" s="1" t="s">
        <v>42</v>
      </c>
      <c r="P11" s="2" t="s">
        <v>11</v>
      </c>
      <c r="Q11" s="2" t="s">
        <v>3</v>
      </c>
      <c r="R11" s="16">
        <f t="shared" si="3"/>
        <v>0</v>
      </c>
      <c r="S11" s="16">
        <f t="shared" si="4"/>
        <v>1529.1</v>
      </c>
      <c r="T11" s="16">
        <f t="shared" si="5"/>
        <v>4455.45</v>
      </c>
      <c r="U11" s="16">
        <f t="shared" si="6"/>
        <v>763.83</v>
      </c>
      <c r="V11" s="16"/>
      <c r="W11" s="1" t="s">
        <v>42</v>
      </c>
      <c r="X11" s="2" t="s">
        <v>11</v>
      </c>
      <c r="Y11" s="2" t="s">
        <v>3</v>
      </c>
      <c r="Z11" s="16">
        <f t="shared" si="7"/>
        <v>122.47513611615243</v>
      </c>
      <c r="AA11" s="16"/>
      <c r="AB11" s="1" t="s">
        <v>42</v>
      </c>
      <c r="AC11" s="2" t="s">
        <v>11</v>
      </c>
      <c r="AD11" s="2" t="s">
        <v>3</v>
      </c>
      <c r="AE11" s="16">
        <f t="shared" si="8"/>
        <v>0</v>
      </c>
      <c r="AF11" s="16">
        <f t="shared" si="9"/>
        <v>191.13749999999999</v>
      </c>
      <c r="AG11" s="16">
        <f t="shared" si="10"/>
        <v>127.29857142857142</v>
      </c>
      <c r="AH11">
        <v>0</v>
      </c>
      <c r="AI11">
        <v>0</v>
      </c>
      <c r="AJ11">
        <v>0</v>
      </c>
      <c r="AK11">
        <v>0</v>
      </c>
      <c r="AL11">
        <v>0</v>
      </c>
      <c r="AM11" s="16">
        <f t="shared" si="11"/>
        <v>127.30500000000001</v>
      </c>
      <c r="AO11" s="1" t="s">
        <v>42</v>
      </c>
      <c r="AP11" s="2" t="s">
        <v>11</v>
      </c>
      <c r="AQ11" s="2" t="s">
        <v>3</v>
      </c>
      <c r="AR11" s="46">
        <f>ROUND((Data!E11+Data!H11)*VLOOKUP($AP11,Data!$BO$8:$BT$36,3,0)/100,2)</f>
        <v>6.1</v>
      </c>
      <c r="AS11" s="46">
        <f>ROUND(Data!F11*VLOOKUP($AP11,Data!$BO$8:$BT$36,4,0)/100,2)</f>
        <v>7.6</v>
      </c>
      <c r="AT11" s="46">
        <f>ROUND(Data!G11*VLOOKUP($AP11,Data!$BO$8:$BT$36,5,0)/100,2)</f>
        <v>15.75</v>
      </c>
      <c r="AU11" s="46">
        <f>ROUND(Data!M11*VLOOKUP($AP11,Data!$BO$8:$BT$36,6,0)/100,2)</f>
        <v>5.4</v>
      </c>
      <c r="AV11" s="46">
        <f t="shared" si="12"/>
        <v>29.45</v>
      </c>
      <c r="AW11" s="46">
        <f t="shared" si="13"/>
        <v>20.25</v>
      </c>
      <c r="AY11" s="2" t="s">
        <v>11</v>
      </c>
      <c r="AZ11" s="2" t="s">
        <v>3</v>
      </c>
      <c r="BA11" s="7">
        <f>SUMIF(Data!$C$2:$C$282,$AY11,Data!E$2:E$282)+(10*0.1)</f>
        <v>59</v>
      </c>
      <c r="BB11" s="7">
        <f>SUMIF(Data!$C$2:$C$282,$AY11,Data!F$2:F$282)</f>
        <v>59</v>
      </c>
      <c r="BC11" s="7">
        <f>SUMIF(Data!$C$2:$C$282,$AY11,Data!G$2:G$282)</f>
        <v>175</v>
      </c>
      <c r="BD11" s="7">
        <f>SUMIF(Data!$C$2:$C$282,$AY11,Data!M$2:M$282)</f>
        <v>59</v>
      </c>
      <c r="BE11" s="7">
        <f t="shared" si="0"/>
        <v>352</v>
      </c>
      <c r="BG11" s="2" t="s">
        <v>11</v>
      </c>
      <c r="BH11" s="2" t="s">
        <v>3</v>
      </c>
      <c r="BI11" s="29">
        <f>ROUND((BA11/BE11)*VLOOKUP($BG11,Data!$BO$8:$BT$36,3,0)/100,2)</f>
        <v>0.17</v>
      </c>
      <c r="BJ11" s="29">
        <f>ROUND((BB11/BE11)*VLOOKUP($BG11,Data!$BO$8:$BT$36,4,0)/100,2)</f>
        <v>0.16</v>
      </c>
      <c r="BK11" s="29">
        <f>ROUND((BC11/BE11)*VLOOKUP($BG11,Data!$BO$8:$BT$36,5,0)/100,2)</f>
        <v>0.22</v>
      </c>
      <c r="BL11" s="29">
        <f>ROUND((BD11/BE11)*VLOOKUP($BG11,Data!$BO$8:$BT$36,6,0)/100,2)</f>
        <v>0.15</v>
      </c>
      <c r="BM11" s="29">
        <f t="shared" si="1"/>
        <v>0.29999999999999993</v>
      </c>
      <c r="BO11" s="28" t="s">
        <v>5</v>
      </c>
      <c r="BP11" s="28" t="s">
        <v>3</v>
      </c>
      <c r="BQ11" s="76">
        <v>100</v>
      </c>
      <c r="BR11" s="76">
        <v>95</v>
      </c>
      <c r="BS11" s="76">
        <v>45</v>
      </c>
      <c r="BT11" s="76">
        <v>90</v>
      </c>
      <c r="BX11">
        <f t="shared" si="2"/>
        <v>59</v>
      </c>
      <c r="BY11" s="2" t="s">
        <v>11</v>
      </c>
      <c r="BZ11" s="10">
        <f t="shared" si="14"/>
        <v>767</v>
      </c>
      <c r="CA11" s="2" t="s">
        <v>11</v>
      </c>
      <c r="CB11" s="10">
        <f t="shared" si="15"/>
        <v>147.5</v>
      </c>
      <c r="CC11" s="2" t="s">
        <v>11</v>
      </c>
      <c r="CD11" s="10">
        <f t="shared" si="16"/>
        <v>236</v>
      </c>
      <c r="CE11" s="2" t="s">
        <v>11</v>
      </c>
      <c r="CF11" s="10">
        <f t="shared" si="17"/>
        <v>1875.02</v>
      </c>
      <c r="CG11" s="2" t="s">
        <v>11</v>
      </c>
      <c r="CH11" s="78">
        <f t="shared" si="18"/>
        <v>241900</v>
      </c>
    </row>
    <row r="12" spans="2:86" x14ac:dyDescent="0.25">
      <c r="B12" s="1" t="s">
        <v>42</v>
      </c>
      <c r="C12" s="2" t="s">
        <v>12</v>
      </c>
      <c r="D12" s="2" t="s">
        <v>3</v>
      </c>
      <c r="E12" s="2">
        <v>4</v>
      </c>
      <c r="F12" s="2">
        <v>3</v>
      </c>
      <c r="G12" s="2">
        <v>33</v>
      </c>
      <c r="H12" s="2">
        <v>0.1</v>
      </c>
      <c r="I12">
        <v>0</v>
      </c>
      <c r="J12">
        <v>0</v>
      </c>
      <c r="K12" s="2">
        <v>0</v>
      </c>
      <c r="L12" s="2">
        <v>0</v>
      </c>
      <c r="M12" s="2">
        <v>3</v>
      </c>
      <c r="O12" s="1" t="s">
        <v>42</v>
      </c>
      <c r="P12" s="2" t="s">
        <v>12</v>
      </c>
      <c r="Q12" s="2" t="s">
        <v>3</v>
      </c>
      <c r="R12" s="16">
        <f t="shared" si="3"/>
        <v>0</v>
      </c>
      <c r="S12" s="16">
        <f t="shared" si="4"/>
        <v>573.41999999999996</v>
      </c>
      <c r="T12" s="16">
        <f t="shared" si="5"/>
        <v>4200.84</v>
      </c>
      <c r="U12" s="16">
        <f t="shared" si="6"/>
        <v>381.87</v>
      </c>
      <c r="V12" s="16"/>
      <c r="W12" s="1" t="s">
        <v>42</v>
      </c>
      <c r="X12" s="2" t="s">
        <v>12</v>
      </c>
      <c r="Y12" s="2" t="s">
        <v>3</v>
      </c>
      <c r="Z12" s="16">
        <f t="shared" si="7"/>
        <v>119.63178654292344</v>
      </c>
      <c r="AA12" s="16"/>
      <c r="AB12" s="1" t="s">
        <v>42</v>
      </c>
      <c r="AC12" s="2" t="s">
        <v>12</v>
      </c>
      <c r="AD12" s="2" t="s">
        <v>3</v>
      </c>
      <c r="AE12" s="16">
        <f t="shared" si="8"/>
        <v>0</v>
      </c>
      <c r="AF12" s="16">
        <f t="shared" si="9"/>
        <v>191.14</v>
      </c>
      <c r="AG12" s="16">
        <f t="shared" si="10"/>
        <v>127.29818181818182</v>
      </c>
      <c r="AH12">
        <v>0</v>
      </c>
      <c r="AI12">
        <v>0</v>
      </c>
      <c r="AJ12">
        <v>0</v>
      </c>
      <c r="AK12">
        <v>0</v>
      </c>
      <c r="AL12">
        <v>0</v>
      </c>
      <c r="AM12" s="16">
        <f t="shared" si="11"/>
        <v>127.29</v>
      </c>
      <c r="AO12" s="1" t="s">
        <v>42</v>
      </c>
      <c r="AP12" s="2" t="s">
        <v>12</v>
      </c>
      <c r="AQ12" s="2" t="s">
        <v>3</v>
      </c>
      <c r="AR12" s="46">
        <f>ROUND((Data!E12+Data!H12)*VLOOKUP($AP12,Data!$BO$8:$BT$36,3,0)/100,2)</f>
        <v>4.0999999999999996</v>
      </c>
      <c r="AS12" s="46">
        <f>ROUND(Data!F12*VLOOKUP($AP12,Data!$BO$8:$BT$36,4,0)/100,2)</f>
        <v>2.85</v>
      </c>
      <c r="AT12" s="46">
        <f>ROUND(Data!G12*VLOOKUP($AP12,Data!$BO$8:$BT$36,5,0)/100,2)</f>
        <v>14.85</v>
      </c>
      <c r="AU12" s="46">
        <f>ROUND(Data!M12*VLOOKUP($AP12,Data!$BO$8:$BT$36,6,0)/100,2)</f>
        <v>2.7</v>
      </c>
      <c r="AV12" s="46">
        <f t="shared" si="12"/>
        <v>21.799999999999997</v>
      </c>
      <c r="AW12" s="46">
        <f t="shared" si="13"/>
        <v>18.600000000000005</v>
      </c>
      <c r="AY12" s="2" t="s">
        <v>12</v>
      </c>
      <c r="AZ12" s="2" t="s">
        <v>3</v>
      </c>
      <c r="BA12" s="7">
        <f>SUMIF(Data!$C$2:$C$282,$AY12,Data!E$2:E$282)+(10*0.1)</f>
        <v>47</v>
      </c>
      <c r="BB12" s="7">
        <f>SUMIF(Data!$C$2:$C$282,$AY12,Data!F$2:F$282)</f>
        <v>50</v>
      </c>
      <c r="BC12" s="7">
        <f>SUMIF(Data!$C$2:$C$282,$AY12,Data!G$2:G$282)</f>
        <v>264</v>
      </c>
      <c r="BD12" s="7">
        <f>SUMIF(Data!$C$2:$C$282,$AY12,Data!M$2:M$282)</f>
        <v>58</v>
      </c>
      <c r="BE12" s="7">
        <f t="shared" si="0"/>
        <v>419</v>
      </c>
      <c r="BG12" s="2" t="s">
        <v>12</v>
      </c>
      <c r="BH12" s="2" t="s">
        <v>3</v>
      </c>
      <c r="BI12" s="29">
        <f>ROUND((BA12/BE12)*VLOOKUP($BG12,Data!$BO$8:$BT$36,3,0)/100,2)</f>
        <v>0.11</v>
      </c>
      <c r="BJ12" s="29">
        <f>ROUND((BB12/BE12)*VLOOKUP($BG12,Data!$BO$8:$BT$36,4,0)/100,2)</f>
        <v>0.11</v>
      </c>
      <c r="BK12" s="29">
        <f>ROUND((BC12/BE12)*VLOOKUP($BG12,Data!$BO$8:$BT$36,5,0)/100,2)</f>
        <v>0.28000000000000003</v>
      </c>
      <c r="BL12" s="29">
        <f>ROUND((BD12/BE12)*VLOOKUP($BG12,Data!$BO$8:$BT$36,6,0)/100,2)</f>
        <v>0.12</v>
      </c>
      <c r="BM12" s="29">
        <f t="shared" si="1"/>
        <v>0.38</v>
      </c>
      <c r="BO12" s="28" t="s">
        <v>6</v>
      </c>
      <c r="BP12" s="28" t="s">
        <v>3</v>
      </c>
      <c r="BQ12" s="76">
        <v>100</v>
      </c>
      <c r="BR12" s="76">
        <v>0</v>
      </c>
      <c r="BS12" s="76">
        <v>60</v>
      </c>
      <c r="BT12" s="76">
        <v>90</v>
      </c>
      <c r="BX12">
        <f t="shared" si="2"/>
        <v>47</v>
      </c>
      <c r="BY12" s="2" t="s">
        <v>12</v>
      </c>
      <c r="BZ12" s="10">
        <f t="shared" si="14"/>
        <v>611</v>
      </c>
      <c r="CA12" s="2" t="s">
        <v>12</v>
      </c>
      <c r="CB12" s="10">
        <f t="shared" si="15"/>
        <v>117.5</v>
      </c>
      <c r="CC12" s="2" t="s">
        <v>12</v>
      </c>
      <c r="CD12" s="10">
        <f t="shared" si="16"/>
        <v>188</v>
      </c>
      <c r="CE12" s="2" t="s">
        <v>12</v>
      </c>
      <c r="CF12" s="10">
        <f t="shared" si="17"/>
        <v>1493.66</v>
      </c>
      <c r="CG12" s="2" t="s">
        <v>12</v>
      </c>
      <c r="CH12" s="78">
        <f t="shared" si="18"/>
        <v>192700</v>
      </c>
    </row>
    <row r="13" spans="2:86" x14ac:dyDescent="0.25">
      <c r="B13" s="1" t="s">
        <v>42</v>
      </c>
      <c r="C13" s="2" t="s">
        <v>13</v>
      </c>
      <c r="D13" s="2" t="s">
        <v>3</v>
      </c>
      <c r="E13" s="2">
        <v>3</v>
      </c>
      <c r="F13" s="2">
        <v>8</v>
      </c>
      <c r="G13" s="2">
        <v>33</v>
      </c>
      <c r="H13" s="2">
        <v>0.1</v>
      </c>
      <c r="I13">
        <v>0</v>
      </c>
      <c r="J13">
        <v>0</v>
      </c>
      <c r="K13" s="2">
        <v>0</v>
      </c>
      <c r="L13" s="2">
        <v>0</v>
      </c>
      <c r="M13" s="2">
        <v>8</v>
      </c>
      <c r="O13" s="1" t="s">
        <v>42</v>
      </c>
      <c r="P13" s="2" t="s">
        <v>13</v>
      </c>
      <c r="Q13" s="2" t="s">
        <v>3</v>
      </c>
      <c r="R13" s="16">
        <f t="shared" si="3"/>
        <v>0</v>
      </c>
      <c r="S13" s="16">
        <f t="shared" si="4"/>
        <v>1529.1</v>
      </c>
      <c r="T13" s="16">
        <f t="shared" si="5"/>
        <v>4200.84</v>
      </c>
      <c r="U13" s="16">
        <f t="shared" si="6"/>
        <v>1018.35</v>
      </c>
      <c r="V13" s="16"/>
      <c r="W13" s="1" t="s">
        <v>42</v>
      </c>
      <c r="X13" s="2" t="s">
        <v>13</v>
      </c>
      <c r="Y13" s="2" t="s">
        <v>3</v>
      </c>
      <c r="Z13" s="16">
        <f t="shared" si="7"/>
        <v>129.52571976967371</v>
      </c>
      <c r="AA13" s="16"/>
      <c r="AB13" s="1" t="s">
        <v>42</v>
      </c>
      <c r="AC13" s="2" t="s">
        <v>13</v>
      </c>
      <c r="AD13" s="2" t="s">
        <v>3</v>
      </c>
      <c r="AE13" s="16">
        <f t="shared" si="8"/>
        <v>0</v>
      </c>
      <c r="AF13" s="16">
        <f t="shared" si="9"/>
        <v>191.13749999999999</v>
      </c>
      <c r="AG13" s="16">
        <f t="shared" si="10"/>
        <v>127.29818181818182</v>
      </c>
      <c r="AH13">
        <v>0</v>
      </c>
      <c r="AI13">
        <v>0</v>
      </c>
      <c r="AJ13">
        <v>0</v>
      </c>
      <c r="AK13">
        <v>0</v>
      </c>
      <c r="AL13">
        <v>0</v>
      </c>
      <c r="AM13" s="16">
        <f t="shared" si="11"/>
        <v>127.29375</v>
      </c>
      <c r="AO13" s="1" t="s">
        <v>42</v>
      </c>
      <c r="AP13" s="2" t="s">
        <v>13</v>
      </c>
      <c r="AQ13" s="2" t="s">
        <v>3</v>
      </c>
      <c r="AR13" s="46">
        <f>ROUND((Data!E13+Data!H13)*VLOOKUP($AP13,Data!$BO$8:$BT$36,3,0)/100,2)</f>
        <v>3.1</v>
      </c>
      <c r="AS13" s="46">
        <f>ROUND(Data!F13*VLOOKUP($AP13,Data!$BO$8:$BT$36,4,0)/100,2)</f>
        <v>0</v>
      </c>
      <c r="AT13" s="46">
        <f>ROUND(Data!G13*VLOOKUP($AP13,Data!$BO$8:$BT$36,5,0)/100,2)</f>
        <v>19.8</v>
      </c>
      <c r="AU13" s="46">
        <f>ROUND(Data!M13*VLOOKUP($AP13,Data!$BO$8:$BT$36,6,0)/100,2)</f>
        <v>7.2</v>
      </c>
      <c r="AV13" s="46">
        <f t="shared" si="12"/>
        <v>22.900000000000002</v>
      </c>
      <c r="AW13" s="46">
        <f t="shared" si="13"/>
        <v>22</v>
      </c>
      <c r="AY13" s="2" t="s">
        <v>13</v>
      </c>
      <c r="AZ13" s="2" t="s">
        <v>3</v>
      </c>
      <c r="BA13" s="7">
        <f>SUMIF(Data!$C$2:$C$282,$AY13,Data!E$2:E$282)+(10*0.1)</f>
        <v>58</v>
      </c>
      <c r="BB13" s="7">
        <f>SUMIF(Data!$C$2:$C$282,$AY13,Data!F$2:F$282)</f>
        <v>56</v>
      </c>
      <c r="BC13" s="7">
        <f>SUMIF(Data!$C$2:$C$282,$AY13,Data!G$2:G$282)</f>
        <v>209</v>
      </c>
      <c r="BD13" s="7">
        <f>SUMIF(Data!$C$2:$C$282,$AY13,Data!M$2:M$282)</f>
        <v>49</v>
      </c>
      <c r="BE13" s="7">
        <f t="shared" si="0"/>
        <v>372</v>
      </c>
      <c r="BG13" s="2" t="s">
        <v>13</v>
      </c>
      <c r="BH13" s="2" t="s">
        <v>3</v>
      </c>
      <c r="BI13" s="29">
        <f>ROUND((BA13/BE13)*VLOOKUP($BG13,Data!$BO$8:$BT$36,3,0)/100,2)</f>
        <v>0.16</v>
      </c>
      <c r="BJ13" s="29">
        <f>ROUND((BB13/BE13)*VLOOKUP($BG13,Data!$BO$8:$BT$36,4,0)/100,2)</f>
        <v>0</v>
      </c>
      <c r="BK13" s="29">
        <f>ROUND((BC13/BE13)*VLOOKUP($BG13,Data!$BO$8:$BT$36,5,0)/100,2)</f>
        <v>0.34</v>
      </c>
      <c r="BL13" s="29">
        <f>ROUND((BD13/BE13)*VLOOKUP($BG13,Data!$BO$8:$BT$36,6,0)/100,2)</f>
        <v>0.12</v>
      </c>
      <c r="BM13" s="29">
        <f t="shared" si="1"/>
        <v>0.38</v>
      </c>
      <c r="BO13" s="28" t="s">
        <v>7</v>
      </c>
      <c r="BP13" s="28" t="s">
        <v>3</v>
      </c>
      <c r="BQ13" s="76">
        <v>100</v>
      </c>
      <c r="BR13" s="76">
        <v>0</v>
      </c>
      <c r="BS13" s="76">
        <v>60</v>
      </c>
      <c r="BT13" s="76">
        <v>90</v>
      </c>
      <c r="BX13">
        <f t="shared" si="2"/>
        <v>58</v>
      </c>
      <c r="BY13" s="2" t="s">
        <v>13</v>
      </c>
      <c r="BZ13" s="10">
        <f t="shared" si="14"/>
        <v>754</v>
      </c>
      <c r="CA13" s="2" t="s">
        <v>13</v>
      </c>
      <c r="CB13" s="10">
        <f t="shared" si="15"/>
        <v>145</v>
      </c>
      <c r="CC13" s="2" t="s">
        <v>13</v>
      </c>
      <c r="CD13" s="10">
        <f t="shared" si="16"/>
        <v>232</v>
      </c>
      <c r="CE13" s="2" t="s">
        <v>13</v>
      </c>
      <c r="CF13" s="10">
        <f t="shared" si="17"/>
        <v>1843.24</v>
      </c>
      <c r="CG13" s="2" t="s">
        <v>13</v>
      </c>
      <c r="CH13" s="78">
        <f t="shared" si="18"/>
        <v>237800</v>
      </c>
    </row>
    <row r="14" spans="2:86" x14ac:dyDescent="0.25">
      <c r="B14" s="1" t="s">
        <v>42</v>
      </c>
      <c r="C14" s="2" t="s">
        <v>14</v>
      </c>
      <c r="D14" s="2" t="s">
        <v>3</v>
      </c>
      <c r="E14" s="2">
        <v>5</v>
      </c>
      <c r="F14" s="2">
        <v>4</v>
      </c>
      <c r="G14" s="2">
        <v>9</v>
      </c>
      <c r="H14" s="2">
        <v>0.1</v>
      </c>
      <c r="I14">
        <v>0</v>
      </c>
      <c r="J14">
        <v>0</v>
      </c>
      <c r="K14" s="2">
        <v>0</v>
      </c>
      <c r="L14" s="2">
        <v>0</v>
      </c>
      <c r="M14" s="2">
        <v>8</v>
      </c>
      <c r="O14" s="1" t="s">
        <v>42</v>
      </c>
      <c r="P14" s="2" t="s">
        <v>14</v>
      </c>
      <c r="Q14" s="2" t="s">
        <v>3</v>
      </c>
      <c r="R14" s="16">
        <f t="shared" si="3"/>
        <v>0</v>
      </c>
      <c r="S14" s="16">
        <f t="shared" si="4"/>
        <v>764.58</v>
      </c>
      <c r="T14" s="16">
        <f t="shared" si="5"/>
        <v>1145.7</v>
      </c>
      <c r="U14" s="16">
        <f t="shared" si="6"/>
        <v>1018.35</v>
      </c>
      <c r="V14" s="16"/>
      <c r="W14" s="1" t="s">
        <v>42</v>
      </c>
      <c r="X14" s="2" t="s">
        <v>14</v>
      </c>
      <c r="Y14" s="2" t="s">
        <v>3</v>
      </c>
      <c r="Z14" s="16">
        <f t="shared" si="7"/>
        <v>112.20804597701149</v>
      </c>
      <c r="AA14" s="16"/>
      <c r="AB14" s="1" t="s">
        <v>42</v>
      </c>
      <c r="AC14" s="2" t="s">
        <v>14</v>
      </c>
      <c r="AD14" s="2" t="s">
        <v>3</v>
      </c>
      <c r="AE14" s="16">
        <f t="shared" si="8"/>
        <v>0</v>
      </c>
      <c r="AF14" s="16">
        <f t="shared" si="9"/>
        <v>191.14500000000001</v>
      </c>
      <c r="AG14" s="16">
        <f t="shared" si="10"/>
        <v>127.30000000000001</v>
      </c>
      <c r="AH14">
        <v>0</v>
      </c>
      <c r="AI14">
        <v>0</v>
      </c>
      <c r="AJ14">
        <v>0</v>
      </c>
      <c r="AK14">
        <v>0</v>
      </c>
      <c r="AL14">
        <v>0</v>
      </c>
      <c r="AM14" s="16">
        <f t="shared" si="11"/>
        <v>127.29375</v>
      </c>
      <c r="AO14" s="1" t="s">
        <v>42</v>
      </c>
      <c r="AP14" s="2" t="s">
        <v>14</v>
      </c>
      <c r="AQ14" s="2" t="s">
        <v>3</v>
      </c>
      <c r="AR14" s="46">
        <f>ROUND((Data!E14+Data!H14)*VLOOKUP($AP14,Data!$BO$8:$BT$36,3,0)/100,2)</f>
        <v>5.0999999999999996</v>
      </c>
      <c r="AS14" s="46">
        <f>ROUND(Data!F14*VLOOKUP($AP14,Data!$BO$8:$BT$36,4,0)/100,2)</f>
        <v>3.8</v>
      </c>
      <c r="AT14" s="46">
        <f>ROUND(Data!G14*VLOOKUP($AP14,Data!$BO$8:$BT$36,5,0)/100,2)</f>
        <v>3.6</v>
      </c>
      <c r="AU14" s="46">
        <f>ROUND(Data!M14*VLOOKUP($AP14,Data!$BO$8:$BT$36,6,0)/100,2)</f>
        <v>7.2</v>
      </c>
      <c r="AV14" s="46">
        <f t="shared" si="12"/>
        <v>12.499999999999998</v>
      </c>
      <c r="AW14" s="46">
        <f t="shared" si="13"/>
        <v>6.400000000000003</v>
      </c>
      <c r="AY14" s="2" t="s">
        <v>14</v>
      </c>
      <c r="AZ14" s="2" t="s">
        <v>3</v>
      </c>
      <c r="BA14" s="7">
        <f>SUMIF(Data!$C$2:$C$282,$AY14,Data!E$2:E$282)+(10*0.1)</f>
        <v>49</v>
      </c>
      <c r="BB14" s="7">
        <f>SUMIF(Data!$C$2:$C$282,$AY14,Data!F$2:F$282)</f>
        <v>58</v>
      </c>
      <c r="BC14" s="7">
        <f>SUMIF(Data!$C$2:$C$282,$AY14,Data!G$2:G$282)</f>
        <v>249</v>
      </c>
      <c r="BD14" s="7">
        <f>SUMIF(Data!$C$2:$C$282,$AY14,Data!M$2:M$282)</f>
        <v>54</v>
      </c>
      <c r="BE14" s="7">
        <f t="shared" si="0"/>
        <v>410</v>
      </c>
      <c r="BG14" s="2" t="s">
        <v>14</v>
      </c>
      <c r="BH14" s="2" t="s">
        <v>3</v>
      </c>
      <c r="BI14" s="29">
        <f>ROUND((BA14/BE14)*VLOOKUP($BG14,Data!$BO$8:$BT$36,3,0)/100,2)</f>
        <v>0.12</v>
      </c>
      <c r="BJ14" s="29">
        <f>ROUND((BB14/BE14)*VLOOKUP($BG14,Data!$BO$8:$BT$36,4,0)/100,2)</f>
        <v>0.13</v>
      </c>
      <c r="BK14" s="29">
        <f>ROUND((BC14/BE14)*VLOOKUP($BG14,Data!$BO$8:$BT$36,5,0)/100,2)</f>
        <v>0.24</v>
      </c>
      <c r="BL14" s="29">
        <f>ROUND((BD14/BE14)*VLOOKUP($BG14,Data!$BO$8:$BT$36,6,0)/100,2)</f>
        <v>0.12</v>
      </c>
      <c r="BM14" s="29">
        <f t="shared" si="1"/>
        <v>0.39</v>
      </c>
      <c r="BO14" s="28" t="s">
        <v>8</v>
      </c>
      <c r="BP14" s="28" t="s">
        <v>3</v>
      </c>
      <c r="BQ14" s="76">
        <v>100</v>
      </c>
      <c r="BR14" s="76">
        <v>95</v>
      </c>
      <c r="BS14" s="76">
        <v>45</v>
      </c>
      <c r="BT14" s="76">
        <v>90</v>
      </c>
      <c r="BX14">
        <f t="shared" si="2"/>
        <v>49</v>
      </c>
      <c r="BY14" s="2" t="s">
        <v>14</v>
      </c>
      <c r="BZ14" s="10">
        <f t="shared" si="14"/>
        <v>637</v>
      </c>
      <c r="CA14" s="2" t="s">
        <v>14</v>
      </c>
      <c r="CB14" s="10">
        <f t="shared" si="15"/>
        <v>122.5</v>
      </c>
      <c r="CC14" s="2" t="s">
        <v>14</v>
      </c>
      <c r="CD14" s="10">
        <f t="shared" si="16"/>
        <v>196</v>
      </c>
      <c r="CE14" s="2" t="s">
        <v>14</v>
      </c>
      <c r="CF14" s="10">
        <f t="shared" si="17"/>
        <v>1557.22</v>
      </c>
      <c r="CG14" s="2" t="s">
        <v>14</v>
      </c>
      <c r="CH14" s="78">
        <f t="shared" si="18"/>
        <v>200900</v>
      </c>
    </row>
    <row r="15" spans="2:86" x14ac:dyDescent="0.25">
      <c r="B15" s="1" t="s">
        <v>42</v>
      </c>
      <c r="C15" s="2" t="s">
        <v>15</v>
      </c>
      <c r="D15" s="2" t="s">
        <v>3</v>
      </c>
      <c r="E15" s="2">
        <v>5</v>
      </c>
      <c r="F15" s="2">
        <v>7</v>
      </c>
      <c r="G15" s="2">
        <v>9</v>
      </c>
      <c r="H15" s="2">
        <v>0.1</v>
      </c>
      <c r="I15">
        <v>0</v>
      </c>
      <c r="J15">
        <v>0</v>
      </c>
      <c r="K15" s="2">
        <v>0</v>
      </c>
      <c r="L15" s="2">
        <v>0</v>
      </c>
      <c r="M15" s="2">
        <v>4</v>
      </c>
      <c r="O15" s="1" t="s">
        <v>42</v>
      </c>
      <c r="P15" s="2" t="s">
        <v>15</v>
      </c>
      <c r="Q15" s="2" t="s">
        <v>3</v>
      </c>
      <c r="R15" s="16">
        <f t="shared" si="3"/>
        <v>0</v>
      </c>
      <c r="S15" s="16">
        <f t="shared" si="4"/>
        <v>1338</v>
      </c>
      <c r="T15" s="16">
        <f t="shared" si="5"/>
        <v>1145.7</v>
      </c>
      <c r="U15" s="16">
        <f t="shared" si="6"/>
        <v>509.21999999999997</v>
      </c>
      <c r="V15" s="16"/>
      <c r="W15" s="1" t="s">
        <v>42</v>
      </c>
      <c r="X15" s="2" t="s">
        <v>15</v>
      </c>
      <c r="Y15" s="2" t="s">
        <v>3</v>
      </c>
      <c r="Z15" s="16">
        <f t="shared" si="7"/>
        <v>119.23984063745017</v>
      </c>
      <c r="AA15" s="16"/>
      <c r="AB15" s="1" t="s">
        <v>42</v>
      </c>
      <c r="AC15" s="2" t="s">
        <v>15</v>
      </c>
      <c r="AD15" s="2" t="s">
        <v>3</v>
      </c>
      <c r="AE15" s="16">
        <f t="shared" si="8"/>
        <v>0</v>
      </c>
      <c r="AF15" s="16">
        <f t="shared" si="9"/>
        <v>191.14285714285714</v>
      </c>
      <c r="AG15" s="16">
        <f t="shared" si="10"/>
        <v>127.30000000000001</v>
      </c>
      <c r="AH15">
        <v>0</v>
      </c>
      <c r="AI15">
        <v>0</v>
      </c>
      <c r="AJ15">
        <v>0</v>
      </c>
      <c r="AK15">
        <v>0</v>
      </c>
      <c r="AL15">
        <v>0</v>
      </c>
      <c r="AM15" s="16">
        <f t="shared" si="11"/>
        <v>127.30499999999999</v>
      </c>
      <c r="AO15" s="1" t="s">
        <v>42</v>
      </c>
      <c r="AP15" s="2" t="s">
        <v>15</v>
      </c>
      <c r="AQ15" s="2" t="s">
        <v>3</v>
      </c>
      <c r="AR15" s="46">
        <f>ROUND((Data!E15+Data!H15)*VLOOKUP($AP15,Data!$BO$8:$BT$36,3,0)/100,2)</f>
        <v>5.0999999999999996</v>
      </c>
      <c r="AS15" s="46">
        <f>ROUND(Data!F15*VLOOKUP($AP15,Data!$BO$8:$BT$36,4,0)/100,2)</f>
        <v>6.65</v>
      </c>
      <c r="AT15" s="46">
        <f>ROUND(Data!G15*VLOOKUP($AP15,Data!$BO$8:$BT$36,5,0)/100,2)</f>
        <v>3.6</v>
      </c>
      <c r="AU15" s="46">
        <f>ROUND(Data!M15*VLOOKUP($AP15,Data!$BO$8:$BT$36,6,0)/100,2)</f>
        <v>3.6</v>
      </c>
      <c r="AV15" s="46">
        <f t="shared" si="12"/>
        <v>15.35</v>
      </c>
      <c r="AW15" s="46">
        <f t="shared" si="13"/>
        <v>6.1500000000000021</v>
      </c>
      <c r="AY15" s="2" t="s">
        <v>15</v>
      </c>
      <c r="AZ15" s="2" t="s">
        <v>3</v>
      </c>
      <c r="BA15" s="7">
        <f>SUMIF(Data!$C$2:$C$282,$AY15,Data!E$2:E$282)+(10*0.1)</f>
        <v>50</v>
      </c>
      <c r="BB15" s="7">
        <f>SUMIF(Data!$C$2:$C$282,$AY15,Data!F$2:F$282)</f>
        <v>64</v>
      </c>
      <c r="BC15" s="7">
        <f>SUMIF(Data!$C$2:$C$282,$AY15,Data!G$2:G$282)</f>
        <v>147</v>
      </c>
      <c r="BD15" s="7">
        <f>SUMIF(Data!$C$2:$C$282,$AY15,Data!M$2:M$282)</f>
        <v>50</v>
      </c>
      <c r="BE15" s="7">
        <f t="shared" si="0"/>
        <v>311</v>
      </c>
      <c r="BG15" s="2" t="s">
        <v>15</v>
      </c>
      <c r="BH15" s="2" t="s">
        <v>3</v>
      </c>
      <c r="BI15" s="29">
        <f>ROUND((BA15/BE15)*VLOOKUP($BG15,Data!$BO$8:$BT$36,3,0)/100,2)</f>
        <v>0.16</v>
      </c>
      <c r="BJ15" s="29">
        <f>ROUND((BB15/BE15)*VLOOKUP($BG15,Data!$BO$8:$BT$36,4,0)/100,2)</f>
        <v>0.2</v>
      </c>
      <c r="BK15" s="29">
        <f>ROUND((BC15/BE15)*VLOOKUP($BG15,Data!$BO$8:$BT$36,5,0)/100,2)</f>
        <v>0.19</v>
      </c>
      <c r="BL15" s="29">
        <f>ROUND((BD15/BE15)*VLOOKUP($BG15,Data!$BO$8:$BT$36,6,0)/100,2)</f>
        <v>0.14000000000000001</v>
      </c>
      <c r="BM15" s="29">
        <f t="shared" si="1"/>
        <v>0.30999999999999994</v>
      </c>
      <c r="BO15" s="28" t="s">
        <v>9</v>
      </c>
      <c r="BP15" s="28" t="s">
        <v>3</v>
      </c>
      <c r="BQ15" s="76">
        <v>100</v>
      </c>
      <c r="BR15" s="76">
        <v>95</v>
      </c>
      <c r="BS15" s="76">
        <v>45</v>
      </c>
      <c r="BT15" s="76">
        <v>90</v>
      </c>
      <c r="BX15">
        <f t="shared" si="2"/>
        <v>50</v>
      </c>
      <c r="BY15" s="2" t="s">
        <v>15</v>
      </c>
      <c r="BZ15" s="10">
        <f t="shared" si="14"/>
        <v>650</v>
      </c>
      <c r="CA15" s="2" t="s">
        <v>15</v>
      </c>
      <c r="CB15" s="10">
        <f t="shared" si="15"/>
        <v>125</v>
      </c>
      <c r="CC15" s="2" t="s">
        <v>15</v>
      </c>
      <c r="CD15" s="10">
        <f t="shared" si="16"/>
        <v>200</v>
      </c>
      <c r="CE15" s="2" t="s">
        <v>15</v>
      </c>
      <c r="CF15" s="10">
        <f t="shared" si="17"/>
        <v>1589</v>
      </c>
      <c r="CG15" s="2" t="s">
        <v>15</v>
      </c>
      <c r="CH15" s="78">
        <f t="shared" si="18"/>
        <v>205000</v>
      </c>
    </row>
    <row r="16" spans="2:86" x14ac:dyDescent="0.25">
      <c r="B16" s="1" t="s">
        <v>42</v>
      </c>
      <c r="C16" s="2" t="s">
        <v>16</v>
      </c>
      <c r="D16" s="2" t="s">
        <v>3</v>
      </c>
      <c r="E16" s="2">
        <v>8</v>
      </c>
      <c r="F16" s="2">
        <v>5</v>
      </c>
      <c r="G16" s="2">
        <v>22</v>
      </c>
      <c r="H16" s="2">
        <v>0.1</v>
      </c>
      <c r="I16">
        <v>0</v>
      </c>
      <c r="J16">
        <v>0</v>
      </c>
      <c r="K16" s="2">
        <v>0</v>
      </c>
      <c r="L16" s="2">
        <v>0</v>
      </c>
      <c r="M16" s="2">
        <v>8</v>
      </c>
      <c r="O16" s="1" t="s">
        <v>42</v>
      </c>
      <c r="P16" s="2" t="s">
        <v>16</v>
      </c>
      <c r="Q16" s="2" t="s">
        <v>3</v>
      </c>
      <c r="R16" s="16">
        <f t="shared" si="3"/>
        <v>0</v>
      </c>
      <c r="S16" s="16">
        <f t="shared" si="4"/>
        <v>955.68000000000006</v>
      </c>
      <c r="T16" s="16">
        <f t="shared" si="5"/>
        <v>2800.53</v>
      </c>
      <c r="U16" s="16">
        <f t="shared" si="6"/>
        <v>1018.35</v>
      </c>
      <c r="V16" s="16"/>
      <c r="W16" s="1" t="s">
        <v>42</v>
      </c>
      <c r="X16" s="2" t="s">
        <v>16</v>
      </c>
      <c r="Y16" s="2" t="s">
        <v>3</v>
      </c>
      <c r="Z16" s="16">
        <f t="shared" si="7"/>
        <v>110.77865429234339</v>
      </c>
      <c r="AA16" s="16"/>
      <c r="AB16" s="1" t="s">
        <v>42</v>
      </c>
      <c r="AC16" s="2" t="s">
        <v>16</v>
      </c>
      <c r="AD16" s="2" t="s">
        <v>3</v>
      </c>
      <c r="AE16" s="16">
        <f t="shared" si="8"/>
        <v>0</v>
      </c>
      <c r="AF16" s="16">
        <f t="shared" si="9"/>
        <v>191.13600000000002</v>
      </c>
      <c r="AG16" s="16">
        <f t="shared" si="10"/>
        <v>127.2968181818182</v>
      </c>
      <c r="AH16">
        <v>0</v>
      </c>
      <c r="AI16">
        <v>0</v>
      </c>
      <c r="AJ16">
        <v>0</v>
      </c>
      <c r="AK16">
        <v>0</v>
      </c>
      <c r="AL16">
        <v>0</v>
      </c>
      <c r="AM16" s="16">
        <f t="shared" si="11"/>
        <v>127.29375</v>
      </c>
      <c r="AO16" s="1" t="s">
        <v>42</v>
      </c>
      <c r="AP16" s="2" t="s">
        <v>16</v>
      </c>
      <c r="AQ16" s="2" t="s">
        <v>3</v>
      </c>
      <c r="AR16" s="46">
        <f>ROUND((Data!E16+Data!H16)*VLOOKUP($AP16,Data!$BO$8:$BT$36,3,0)/100,2)</f>
        <v>8.1</v>
      </c>
      <c r="AS16" s="46">
        <f>ROUND(Data!F16*VLOOKUP($AP16,Data!$BO$8:$BT$36,4,0)/100,2)</f>
        <v>4.75</v>
      </c>
      <c r="AT16" s="46">
        <f>ROUND(Data!G16*VLOOKUP($AP16,Data!$BO$8:$BT$36,5,0)/100,2)</f>
        <v>9.9</v>
      </c>
      <c r="AU16" s="46">
        <f>ROUND(Data!M16*VLOOKUP($AP16,Data!$BO$8:$BT$36,6,0)/100,2)</f>
        <v>7.2</v>
      </c>
      <c r="AV16" s="46">
        <f t="shared" si="12"/>
        <v>22.75</v>
      </c>
      <c r="AW16" s="46">
        <f t="shared" si="13"/>
        <v>13.150000000000002</v>
      </c>
      <c r="AY16" s="2" t="s">
        <v>16</v>
      </c>
      <c r="AZ16" s="2" t="s">
        <v>3</v>
      </c>
      <c r="BA16" s="7">
        <f>SUMIF(Data!$C$2:$C$282,$AY16,Data!E$2:E$282)+(10*0.1)</f>
        <v>58</v>
      </c>
      <c r="BB16" s="7">
        <f>SUMIF(Data!$C$2:$C$282,$AY16,Data!F$2:F$282)</f>
        <v>59</v>
      </c>
      <c r="BC16" s="7">
        <f>SUMIF(Data!$C$2:$C$282,$AY16,Data!G$2:G$282)</f>
        <v>193</v>
      </c>
      <c r="BD16" s="7">
        <f>SUMIF(Data!$C$2:$C$282,$AY16,Data!M$2:M$282)</f>
        <v>50</v>
      </c>
      <c r="BE16" s="7">
        <f t="shared" si="0"/>
        <v>360</v>
      </c>
      <c r="BG16" s="2" t="s">
        <v>16</v>
      </c>
      <c r="BH16" s="2" t="s">
        <v>3</v>
      </c>
      <c r="BI16" s="29">
        <f>ROUND((BA16/BE16)*VLOOKUP($BG16,Data!$BO$8:$BT$36,3,0)/100,2)</f>
        <v>0.16</v>
      </c>
      <c r="BJ16" s="29">
        <f>ROUND((BB16/BE16)*VLOOKUP($BG16,Data!$BO$8:$BT$36,4,0)/100,2)</f>
        <v>0.16</v>
      </c>
      <c r="BK16" s="29">
        <f>ROUND((BC16/BE16)*VLOOKUP($BG16,Data!$BO$8:$BT$36,5,0)/100,2)</f>
        <v>0.24</v>
      </c>
      <c r="BL16" s="29">
        <f>ROUND((BD16/BE16)*VLOOKUP($BG16,Data!$BO$8:$BT$36,6,0)/100,2)</f>
        <v>0.13</v>
      </c>
      <c r="BM16" s="29">
        <f t="shared" si="1"/>
        <v>0.30999999999999994</v>
      </c>
      <c r="BO16" s="28" t="s">
        <v>10</v>
      </c>
      <c r="BP16" s="28" t="s">
        <v>3</v>
      </c>
      <c r="BQ16" s="76">
        <v>100</v>
      </c>
      <c r="BR16" s="76">
        <v>95</v>
      </c>
      <c r="BS16" s="76">
        <v>40</v>
      </c>
      <c r="BT16" s="76">
        <v>90</v>
      </c>
      <c r="BX16">
        <f t="shared" si="2"/>
        <v>58</v>
      </c>
      <c r="BY16" s="2" t="s">
        <v>16</v>
      </c>
      <c r="BZ16" s="10">
        <f t="shared" si="14"/>
        <v>754</v>
      </c>
      <c r="CA16" s="2" t="s">
        <v>16</v>
      </c>
      <c r="CB16" s="10">
        <f t="shared" si="15"/>
        <v>145</v>
      </c>
      <c r="CC16" s="2" t="s">
        <v>16</v>
      </c>
      <c r="CD16" s="10">
        <f t="shared" si="16"/>
        <v>232</v>
      </c>
      <c r="CE16" s="2" t="s">
        <v>16</v>
      </c>
      <c r="CF16" s="10">
        <f t="shared" si="17"/>
        <v>1843.24</v>
      </c>
      <c r="CG16" s="2" t="s">
        <v>16</v>
      </c>
      <c r="CH16" s="78">
        <f t="shared" si="18"/>
        <v>237800</v>
      </c>
    </row>
    <row r="17" spans="2:86" x14ac:dyDescent="0.25">
      <c r="B17" s="1" t="s">
        <v>42</v>
      </c>
      <c r="C17" s="2" t="s">
        <v>17</v>
      </c>
      <c r="D17" s="2" t="s">
        <v>3</v>
      </c>
      <c r="E17" s="2">
        <v>3</v>
      </c>
      <c r="F17" s="2">
        <v>3</v>
      </c>
      <c r="G17" s="2">
        <v>29</v>
      </c>
      <c r="H17" s="2">
        <v>0.1</v>
      </c>
      <c r="I17">
        <v>0</v>
      </c>
      <c r="J17">
        <v>0</v>
      </c>
      <c r="K17" s="2">
        <v>0</v>
      </c>
      <c r="L17" s="2">
        <v>0</v>
      </c>
      <c r="M17" s="2">
        <v>8</v>
      </c>
      <c r="O17" s="1" t="s">
        <v>42</v>
      </c>
      <c r="P17" s="2" t="s">
        <v>17</v>
      </c>
      <c r="Q17" s="2" t="s">
        <v>3</v>
      </c>
      <c r="R17" s="16">
        <f t="shared" si="3"/>
        <v>0</v>
      </c>
      <c r="S17" s="16">
        <f t="shared" si="4"/>
        <v>573.41999999999996</v>
      </c>
      <c r="T17" s="16">
        <f t="shared" si="5"/>
        <v>3691.62</v>
      </c>
      <c r="U17" s="16">
        <f t="shared" si="6"/>
        <v>1018.35</v>
      </c>
      <c r="V17" s="16"/>
      <c r="W17" s="1" t="s">
        <v>42</v>
      </c>
      <c r="X17" s="2" t="s">
        <v>17</v>
      </c>
      <c r="Y17" s="2" t="s">
        <v>3</v>
      </c>
      <c r="Z17" s="16">
        <f t="shared" si="7"/>
        <v>122.58445475638051</v>
      </c>
      <c r="AA17" s="16"/>
      <c r="AB17" s="1" t="s">
        <v>42</v>
      </c>
      <c r="AC17" s="2" t="s">
        <v>17</v>
      </c>
      <c r="AD17" s="2" t="s">
        <v>3</v>
      </c>
      <c r="AE17" s="16">
        <f t="shared" si="8"/>
        <v>0</v>
      </c>
      <c r="AF17" s="16">
        <f t="shared" si="9"/>
        <v>191.14</v>
      </c>
      <c r="AG17" s="16">
        <f t="shared" si="10"/>
        <v>127.29724137931034</v>
      </c>
      <c r="AH17">
        <v>0</v>
      </c>
      <c r="AI17">
        <v>0</v>
      </c>
      <c r="AJ17">
        <v>0</v>
      </c>
      <c r="AK17">
        <v>0</v>
      </c>
      <c r="AL17">
        <v>0</v>
      </c>
      <c r="AM17" s="16">
        <f t="shared" si="11"/>
        <v>127.29375</v>
      </c>
      <c r="AO17" s="1" t="s">
        <v>42</v>
      </c>
      <c r="AP17" s="2" t="s">
        <v>17</v>
      </c>
      <c r="AQ17" s="2" t="s">
        <v>3</v>
      </c>
      <c r="AR17" s="46">
        <f>ROUND((Data!E17+Data!H17)*VLOOKUP($AP17,Data!$BO$8:$BT$36,3,0)/100,2)</f>
        <v>3.1</v>
      </c>
      <c r="AS17" s="46">
        <f>ROUND(Data!F17*VLOOKUP($AP17,Data!$BO$8:$BT$36,4,0)/100,2)</f>
        <v>2.85</v>
      </c>
      <c r="AT17" s="46">
        <f>ROUND(Data!G17*VLOOKUP($AP17,Data!$BO$8:$BT$36,5,0)/100,2)</f>
        <v>13.05</v>
      </c>
      <c r="AU17" s="46">
        <f>ROUND(Data!M17*VLOOKUP($AP17,Data!$BO$8:$BT$36,6,0)/100,2)</f>
        <v>7.2</v>
      </c>
      <c r="AV17" s="46">
        <f t="shared" si="12"/>
        <v>19</v>
      </c>
      <c r="AW17" s="46">
        <f t="shared" si="13"/>
        <v>16.900000000000002</v>
      </c>
      <c r="AY17" s="2" t="s">
        <v>17</v>
      </c>
      <c r="AZ17" s="2" t="s">
        <v>3</v>
      </c>
      <c r="BA17" s="7">
        <f>SUMIF(Data!$C$2:$C$282,$AY17,Data!E$2:E$282)+(10*0.1)</f>
        <v>48</v>
      </c>
      <c r="BB17" s="7">
        <f>SUMIF(Data!$C$2:$C$282,$AY17,Data!F$2:F$282)</f>
        <v>39</v>
      </c>
      <c r="BC17" s="7">
        <f>SUMIF(Data!$C$2:$C$282,$AY17,Data!G$2:G$282)</f>
        <v>186</v>
      </c>
      <c r="BD17" s="7">
        <f>SUMIF(Data!$C$2:$C$282,$AY17,Data!M$2:M$282)</f>
        <v>61</v>
      </c>
      <c r="BE17" s="7">
        <f t="shared" si="0"/>
        <v>334</v>
      </c>
      <c r="BG17" s="2" t="s">
        <v>17</v>
      </c>
      <c r="BH17" s="2" t="s">
        <v>3</v>
      </c>
      <c r="BI17" s="29">
        <f>ROUND((BA17/BE17)*VLOOKUP($BG17,Data!$BO$8:$BT$36,3,0)/100,2)</f>
        <v>0.14000000000000001</v>
      </c>
      <c r="BJ17" s="29">
        <f>ROUND((BB17/BE17)*VLOOKUP($BG17,Data!$BO$8:$BT$36,4,0)/100,2)</f>
        <v>0.11</v>
      </c>
      <c r="BK17" s="29">
        <f>ROUND((BC17/BE17)*VLOOKUP($BG17,Data!$BO$8:$BT$36,5,0)/100,2)</f>
        <v>0.25</v>
      </c>
      <c r="BL17" s="29">
        <f>ROUND((BD17/BE17)*VLOOKUP($BG17,Data!$BO$8:$BT$36,6,0)/100,2)</f>
        <v>0.16</v>
      </c>
      <c r="BM17" s="29">
        <f t="shared" si="1"/>
        <v>0.33999999999999997</v>
      </c>
      <c r="BO17" s="28" t="s">
        <v>11</v>
      </c>
      <c r="BP17" s="28" t="s">
        <v>3</v>
      </c>
      <c r="BQ17" s="76">
        <v>100</v>
      </c>
      <c r="BR17" s="76">
        <v>95</v>
      </c>
      <c r="BS17" s="76">
        <v>45</v>
      </c>
      <c r="BT17" s="76">
        <v>90</v>
      </c>
      <c r="BX17">
        <f t="shared" si="2"/>
        <v>48</v>
      </c>
      <c r="BY17" s="2" t="s">
        <v>17</v>
      </c>
      <c r="BZ17" s="10">
        <f t="shared" si="14"/>
        <v>624</v>
      </c>
      <c r="CA17" s="2" t="s">
        <v>17</v>
      </c>
      <c r="CB17" s="10">
        <f t="shared" si="15"/>
        <v>120</v>
      </c>
      <c r="CC17" s="2" t="s">
        <v>17</v>
      </c>
      <c r="CD17" s="10">
        <f t="shared" si="16"/>
        <v>192</v>
      </c>
      <c r="CE17" s="2" t="s">
        <v>17</v>
      </c>
      <c r="CF17" s="10">
        <f t="shared" si="17"/>
        <v>1525.44</v>
      </c>
      <c r="CG17" s="2" t="s">
        <v>17</v>
      </c>
      <c r="CH17" s="78">
        <f t="shared" si="18"/>
        <v>196800</v>
      </c>
    </row>
    <row r="18" spans="2:86" x14ac:dyDescent="0.25">
      <c r="B18" s="1" t="s">
        <v>42</v>
      </c>
      <c r="C18" s="2" t="s">
        <v>18</v>
      </c>
      <c r="D18" s="2" t="s">
        <v>3</v>
      </c>
      <c r="E18" s="2">
        <v>8</v>
      </c>
      <c r="F18" s="2">
        <v>4</v>
      </c>
      <c r="G18" s="2">
        <v>26</v>
      </c>
      <c r="H18" s="2">
        <v>0.1</v>
      </c>
      <c r="I18">
        <v>0</v>
      </c>
      <c r="J18">
        <v>0</v>
      </c>
      <c r="K18" s="2">
        <v>0</v>
      </c>
      <c r="L18" s="2">
        <v>0</v>
      </c>
      <c r="M18" s="2">
        <v>4</v>
      </c>
      <c r="O18" s="1" t="s">
        <v>42</v>
      </c>
      <c r="P18" s="2" t="s">
        <v>18</v>
      </c>
      <c r="Q18" s="2" t="s">
        <v>3</v>
      </c>
      <c r="R18" s="16">
        <f t="shared" si="3"/>
        <v>0</v>
      </c>
      <c r="S18" s="16">
        <f t="shared" si="4"/>
        <v>764.58</v>
      </c>
      <c r="T18" s="16">
        <f t="shared" si="5"/>
        <v>3309.75</v>
      </c>
      <c r="U18" s="16">
        <f t="shared" si="6"/>
        <v>509.21999999999997</v>
      </c>
      <c r="V18" s="16"/>
      <c r="W18" s="1" t="s">
        <v>42</v>
      </c>
      <c r="X18" s="2" t="s">
        <v>18</v>
      </c>
      <c r="Y18" s="2" t="s">
        <v>3</v>
      </c>
      <c r="Z18" s="16">
        <f t="shared" si="7"/>
        <v>108.8729216152019</v>
      </c>
      <c r="AA18" s="16"/>
      <c r="AB18" s="1" t="s">
        <v>42</v>
      </c>
      <c r="AC18" s="2" t="s">
        <v>18</v>
      </c>
      <c r="AD18" s="2" t="s">
        <v>3</v>
      </c>
      <c r="AE18" s="16">
        <f t="shared" si="8"/>
        <v>0</v>
      </c>
      <c r="AF18" s="16">
        <f t="shared" si="9"/>
        <v>191.14500000000001</v>
      </c>
      <c r="AG18" s="16">
        <f t="shared" si="10"/>
        <v>127.29807692307692</v>
      </c>
      <c r="AH18">
        <v>0</v>
      </c>
      <c r="AI18">
        <v>0</v>
      </c>
      <c r="AJ18">
        <v>0</v>
      </c>
      <c r="AK18">
        <v>0</v>
      </c>
      <c r="AL18">
        <v>0</v>
      </c>
      <c r="AM18" s="16">
        <f t="shared" si="11"/>
        <v>127.30499999999999</v>
      </c>
      <c r="AO18" s="1" t="s">
        <v>42</v>
      </c>
      <c r="AP18" s="2" t="s">
        <v>18</v>
      </c>
      <c r="AQ18" s="2" t="s">
        <v>3</v>
      </c>
      <c r="AR18" s="46">
        <f>ROUND((Data!E18+Data!H18)*VLOOKUP($AP18,Data!$BO$8:$BT$36,3,0)/100,2)</f>
        <v>8.1</v>
      </c>
      <c r="AS18" s="46">
        <f>ROUND(Data!F18*VLOOKUP($AP18,Data!$BO$8:$BT$36,4,0)/100,2)</f>
        <v>3.8</v>
      </c>
      <c r="AT18" s="46">
        <f>ROUND(Data!G18*VLOOKUP($AP18,Data!$BO$8:$BT$36,5,0)/100,2)</f>
        <v>10.4</v>
      </c>
      <c r="AU18" s="46">
        <f>ROUND(Data!M18*VLOOKUP($AP18,Data!$BO$8:$BT$36,6,0)/100,2)</f>
        <v>3.6</v>
      </c>
      <c r="AV18" s="46">
        <f t="shared" si="12"/>
        <v>22.299999999999997</v>
      </c>
      <c r="AW18" s="46">
        <f t="shared" si="13"/>
        <v>16.200000000000003</v>
      </c>
      <c r="AY18" s="2" t="s">
        <v>18</v>
      </c>
      <c r="AZ18" s="2" t="s">
        <v>3</v>
      </c>
      <c r="BA18" s="7">
        <f>SUMIF(Data!$C$2:$C$282,$AY18,Data!E$2:E$282)+(10*0.1)</f>
        <v>61</v>
      </c>
      <c r="BB18" s="7">
        <f>SUMIF(Data!$C$2:$C$282,$AY18,Data!F$2:F$282)</f>
        <v>53</v>
      </c>
      <c r="BC18" s="7">
        <f>SUMIF(Data!$C$2:$C$282,$AY18,Data!G$2:G$282)</f>
        <v>139</v>
      </c>
      <c r="BD18" s="7">
        <f>SUMIF(Data!$C$2:$C$282,$AY18,Data!M$2:M$282)</f>
        <v>46</v>
      </c>
      <c r="BE18" s="7">
        <f t="shared" si="0"/>
        <v>299</v>
      </c>
      <c r="BG18" s="2" t="s">
        <v>18</v>
      </c>
      <c r="BH18" s="2" t="s">
        <v>3</v>
      </c>
      <c r="BI18" s="29">
        <f>ROUND((BA18/BE18)*VLOOKUP($BG18,Data!$BO$8:$BT$36,3,0)/100,2)</f>
        <v>0.2</v>
      </c>
      <c r="BJ18" s="29">
        <f>ROUND((BB18/BE18)*VLOOKUP($BG18,Data!$BO$8:$BT$36,4,0)/100,2)</f>
        <v>0.17</v>
      </c>
      <c r="BK18" s="29">
        <f>ROUND((BC18/BE18)*VLOOKUP($BG18,Data!$BO$8:$BT$36,5,0)/100,2)</f>
        <v>0.19</v>
      </c>
      <c r="BL18" s="29">
        <f>ROUND((BD18/BE18)*VLOOKUP($BG18,Data!$BO$8:$BT$36,6,0)/100,2)</f>
        <v>0.14000000000000001</v>
      </c>
      <c r="BM18" s="29">
        <f t="shared" si="1"/>
        <v>0.29999999999999993</v>
      </c>
      <c r="BO18" s="28" t="s">
        <v>12</v>
      </c>
      <c r="BP18" s="28" t="s">
        <v>3</v>
      </c>
      <c r="BQ18" s="76">
        <v>100</v>
      </c>
      <c r="BR18" s="76">
        <v>95</v>
      </c>
      <c r="BS18" s="76">
        <v>45</v>
      </c>
      <c r="BT18" s="76">
        <v>90</v>
      </c>
      <c r="BX18">
        <f t="shared" si="2"/>
        <v>61</v>
      </c>
      <c r="BY18" s="2" t="s">
        <v>18</v>
      </c>
      <c r="BZ18" s="10">
        <f t="shared" si="14"/>
        <v>793</v>
      </c>
      <c r="CA18" s="2" t="s">
        <v>18</v>
      </c>
      <c r="CB18" s="10">
        <f t="shared" si="15"/>
        <v>152.5</v>
      </c>
      <c r="CC18" s="2" t="s">
        <v>18</v>
      </c>
      <c r="CD18" s="10">
        <f t="shared" si="16"/>
        <v>244</v>
      </c>
      <c r="CE18" s="2" t="s">
        <v>18</v>
      </c>
      <c r="CF18" s="10">
        <f t="shared" si="17"/>
        <v>1938.5800000000002</v>
      </c>
      <c r="CG18" s="2" t="s">
        <v>18</v>
      </c>
      <c r="CH18" s="78">
        <f t="shared" si="18"/>
        <v>250100</v>
      </c>
    </row>
    <row r="19" spans="2:86" x14ac:dyDescent="0.25">
      <c r="B19" s="1" t="s">
        <v>42</v>
      </c>
      <c r="C19" s="2" t="s">
        <v>19</v>
      </c>
      <c r="D19" s="2" t="s">
        <v>3</v>
      </c>
      <c r="E19" s="2">
        <v>8</v>
      </c>
      <c r="F19" s="2">
        <v>7</v>
      </c>
      <c r="G19" s="2">
        <v>15</v>
      </c>
      <c r="H19" s="2">
        <v>0.1</v>
      </c>
      <c r="I19">
        <v>0</v>
      </c>
      <c r="J19">
        <v>0</v>
      </c>
      <c r="K19" s="2">
        <v>0</v>
      </c>
      <c r="L19" s="2">
        <v>0</v>
      </c>
      <c r="M19" s="2">
        <v>6</v>
      </c>
      <c r="O19" s="1" t="s">
        <v>42</v>
      </c>
      <c r="P19" s="2" t="s">
        <v>19</v>
      </c>
      <c r="Q19" s="2" t="s">
        <v>3</v>
      </c>
      <c r="R19" s="16">
        <f t="shared" si="3"/>
        <v>0</v>
      </c>
      <c r="S19" s="16">
        <f t="shared" si="4"/>
        <v>1338</v>
      </c>
      <c r="T19" s="16">
        <f t="shared" si="5"/>
        <v>1909.44</v>
      </c>
      <c r="U19" s="16">
        <f t="shared" si="6"/>
        <v>763.83</v>
      </c>
      <c r="V19" s="16"/>
      <c r="W19" s="1" t="s">
        <v>42</v>
      </c>
      <c r="X19" s="2" t="s">
        <v>19</v>
      </c>
      <c r="Y19" s="2" t="s">
        <v>3</v>
      </c>
      <c r="Z19" s="16">
        <f t="shared" si="7"/>
        <v>111.11551246537395</v>
      </c>
      <c r="AA19" s="16"/>
      <c r="AB19" s="1" t="s">
        <v>42</v>
      </c>
      <c r="AC19" s="2" t="s">
        <v>19</v>
      </c>
      <c r="AD19" s="2" t="s">
        <v>3</v>
      </c>
      <c r="AE19" s="16">
        <f t="shared" si="8"/>
        <v>0</v>
      </c>
      <c r="AF19" s="16">
        <f t="shared" si="9"/>
        <v>191.14285714285714</v>
      </c>
      <c r="AG19" s="16">
        <f t="shared" si="10"/>
        <v>127.29600000000001</v>
      </c>
      <c r="AH19">
        <v>0</v>
      </c>
      <c r="AI19">
        <v>0</v>
      </c>
      <c r="AJ19">
        <v>0</v>
      </c>
      <c r="AK19">
        <v>0</v>
      </c>
      <c r="AL19">
        <v>0</v>
      </c>
      <c r="AM19" s="16">
        <f t="shared" si="11"/>
        <v>127.30500000000001</v>
      </c>
      <c r="AO19" s="1" t="s">
        <v>42</v>
      </c>
      <c r="AP19" s="2" t="s">
        <v>19</v>
      </c>
      <c r="AQ19" s="2" t="s">
        <v>3</v>
      </c>
      <c r="AR19" s="46">
        <f>ROUND((Data!E19+Data!H19)*VLOOKUP($AP19,Data!$BO$8:$BT$36,3,0)/100,2)</f>
        <v>8.1</v>
      </c>
      <c r="AS19" s="46">
        <f>ROUND(Data!F19*VLOOKUP($AP19,Data!$BO$8:$BT$36,4,0)/100,2)</f>
        <v>6.65</v>
      </c>
      <c r="AT19" s="46">
        <f>ROUND(Data!G19*VLOOKUP($AP19,Data!$BO$8:$BT$36,5,0)/100,2)</f>
        <v>6.75</v>
      </c>
      <c r="AU19" s="46">
        <f>ROUND(Data!M19*VLOOKUP($AP19,Data!$BO$8:$BT$36,6,0)/100,2)</f>
        <v>5.4</v>
      </c>
      <c r="AV19" s="46">
        <f t="shared" si="12"/>
        <v>21.5</v>
      </c>
      <c r="AW19" s="46">
        <f t="shared" si="13"/>
        <v>9.2000000000000011</v>
      </c>
      <c r="AY19" s="2" t="s">
        <v>19</v>
      </c>
      <c r="AZ19" s="2" t="s">
        <v>3</v>
      </c>
      <c r="BA19" s="7">
        <f>SUMIF(Data!$C$2:$C$282,$AY19,Data!E$2:E$282)+(10*0.1)</f>
        <v>52</v>
      </c>
      <c r="BB19" s="7">
        <f>SUMIF(Data!$C$2:$C$282,$AY19,Data!F$2:F$282)</f>
        <v>61</v>
      </c>
      <c r="BC19" s="7">
        <f>SUMIF(Data!$C$2:$C$282,$AY19,Data!G$2:G$282)</f>
        <v>229</v>
      </c>
      <c r="BD19" s="7">
        <f>SUMIF(Data!$C$2:$C$282,$AY19,Data!M$2:M$282)</f>
        <v>51</v>
      </c>
      <c r="BE19" s="7">
        <f t="shared" si="0"/>
        <v>393</v>
      </c>
      <c r="BG19" s="2" t="s">
        <v>19</v>
      </c>
      <c r="BH19" s="2" t="s">
        <v>3</v>
      </c>
      <c r="BI19" s="29">
        <f>ROUND((BA19/BE19)*VLOOKUP($BG19,Data!$BO$8:$BT$36,3,0)/100,2)</f>
        <v>0.13</v>
      </c>
      <c r="BJ19" s="29">
        <f>ROUND((BB19/BE19)*VLOOKUP($BG19,Data!$BO$8:$BT$36,4,0)/100,2)</f>
        <v>0.15</v>
      </c>
      <c r="BK19" s="29">
        <f>ROUND((BC19/BE19)*VLOOKUP($BG19,Data!$BO$8:$BT$36,5,0)/100,2)</f>
        <v>0.26</v>
      </c>
      <c r="BL19" s="29">
        <f>ROUND((BD19/BE19)*VLOOKUP($BG19,Data!$BO$8:$BT$36,6,0)/100,2)</f>
        <v>0.12</v>
      </c>
      <c r="BM19" s="29">
        <f t="shared" si="1"/>
        <v>0.33999999999999997</v>
      </c>
      <c r="BO19" s="28" t="s">
        <v>13</v>
      </c>
      <c r="BP19" s="28" t="s">
        <v>3</v>
      </c>
      <c r="BQ19" s="76">
        <v>100</v>
      </c>
      <c r="BR19" s="76">
        <v>0</v>
      </c>
      <c r="BS19" s="76">
        <v>60</v>
      </c>
      <c r="BT19" s="76">
        <v>90</v>
      </c>
      <c r="BX19">
        <f t="shared" si="2"/>
        <v>52</v>
      </c>
      <c r="BY19" s="2" t="s">
        <v>19</v>
      </c>
      <c r="BZ19" s="10">
        <f t="shared" si="14"/>
        <v>676</v>
      </c>
      <c r="CA19" s="2" t="s">
        <v>19</v>
      </c>
      <c r="CB19" s="10">
        <f t="shared" si="15"/>
        <v>130</v>
      </c>
      <c r="CC19" s="2" t="s">
        <v>19</v>
      </c>
      <c r="CD19" s="10">
        <f t="shared" si="16"/>
        <v>208</v>
      </c>
      <c r="CE19" s="2" t="s">
        <v>19</v>
      </c>
      <c r="CF19" s="10">
        <f t="shared" si="17"/>
        <v>1652.56</v>
      </c>
      <c r="CG19" s="2" t="s">
        <v>19</v>
      </c>
      <c r="CH19" s="78">
        <f t="shared" si="18"/>
        <v>213200</v>
      </c>
    </row>
    <row r="20" spans="2:86" x14ac:dyDescent="0.25">
      <c r="B20" s="1" t="s">
        <v>42</v>
      </c>
      <c r="C20" s="2" t="s">
        <v>20</v>
      </c>
      <c r="D20" s="2" t="s">
        <v>3</v>
      </c>
      <c r="E20" s="2">
        <v>5</v>
      </c>
      <c r="F20" s="2">
        <v>3</v>
      </c>
      <c r="G20" s="2">
        <v>9</v>
      </c>
      <c r="H20" s="2">
        <v>0.1</v>
      </c>
      <c r="I20">
        <v>0</v>
      </c>
      <c r="J20">
        <v>0</v>
      </c>
      <c r="K20" s="2">
        <v>0</v>
      </c>
      <c r="L20" s="2">
        <v>0</v>
      </c>
      <c r="M20" s="2">
        <v>2</v>
      </c>
      <c r="O20" s="1" t="s">
        <v>42</v>
      </c>
      <c r="P20" s="2" t="s">
        <v>20</v>
      </c>
      <c r="Q20" s="2" t="s">
        <v>3</v>
      </c>
      <c r="R20" s="16">
        <f t="shared" si="3"/>
        <v>0</v>
      </c>
      <c r="S20" s="16">
        <f t="shared" si="4"/>
        <v>573.41999999999996</v>
      </c>
      <c r="T20" s="16">
        <f t="shared" si="5"/>
        <v>1145.7</v>
      </c>
      <c r="U20" s="16">
        <f t="shared" si="6"/>
        <v>254.60999999999999</v>
      </c>
      <c r="V20" s="16"/>
      <c r="W20" s="1" t="s">
        <v>42</v>
      </c>
      <c r="X20" s="2" t="s">
        <v>20</v>
      </c>
      <c r="Y20" s="2" t="s">
        <v>3</v>
      </c>
      <c r="Z20" s="16">
        <f t="shared" si="7"/>
        <v>103.33664921465967</v>
      </c>
      <c r="AA20" s="16"/>
      <c r="AB20" s="1" t="s">
        <v>42</v>
      </c>
      <c r="AC20" s="2" t="s">
        <v>20</v>
      </c>
      <c r="AD20" s="2" t="s">
        <v>3</v>
      </c>
      <c r="AE20" s="16">
        <f t="shared" si="8"/>
        <v>0</v>
      </c>
      <c r="AF20" s="16">
        <f t="shared" si="9"/>
        <v>191.14</v>
      </c>
      <c r="AG20" s="16">
        <f t="shared" si="10"/>
        <v>127.30000000000001</v>
      </c>
      <c r="AH20">
        <v>0</v>
      </c>
      <c r="AI20">
        <v>0</v>
      </c>
      <c r="AJ20">
        <v>0</v>
      </c>
      <c r="AK20">
        <v>0</v>
      </c>
      <c r="AL20">
        <v>0</v>
      </c>
      <c r="AM20" s="16">
        <f t="shared" si="11"/>
        <v>127.30499999999999</v>
      </c>
      <c r="AO20" s="1" t="s">
        <v>42</v>
      </c>
      <c r="AP20" s="2" t="s">
        <v>20</v>
      </c>
      <c r="AQ20" s="2" t="s">
        <v>3</v>
      </c>
      <c r="AR20" s="46">
        <f>ROUND((Data!E20+Data!H20)*VLOOKUP($AP20,Data!$BO$8:$BT$36,3,0)/100,2)</f>
        <v>5.0999999999999996</v>
      </c>
      <c r="AS20" s="46">
        <f>ROUND(Data!F20*VLOOKUP($AP20,Data!$BO$8:$BT$36,4,0)/100,2)</f>
        <v>2.85</v>
      </c>
      <c r="AT20" s="46">
        <f>ROUND(Data!G20*VLOOKUP($AP20,Data!$BO$8:$BT$36,5,0)/100,2)</f>
        <v>4.05</v>
      </c>
      <c r="AU20" s="46">
        <f>ROUND(Data!M20*VLOOKUP($AP20,Data!$BO$8:$BT$36,6,0)/100,2)</f>
        <v>1.8</v>
      </c>
      <c r="AV20" s="46">
        <f t="shared" si="12"/>
        <v>12</v>
      </c>
      <c r="AW20" s="46">
        <f t="shared" si="13"/>
        <v>5.3000000000000016</v>
      </c>
      <c r="AY20" s="2" t="s">
        <v>20</v>
      </c>
      <c r="AZ20" s="2" t="s">
        <v>3</v>
      </c>
      <c r="BA20" s="7">
        <f>SUMIF(Data!$C$2:$C$282,$AY20,Data!E$2:E$282)+(10*0.1)</f>
        <v>56</v>
      </c>
      <c r="BB20" s="7">
        <f>SUMIF(Data!$C$2:$C$282,$AY20,Data!F$2:F$282)</f>
        <v>56</v>
      </c>
      <c r="BC20" s="7">
        <f>SUMIF(Data!$C$2:$C$282,$AY20,Data!G$2:G$282)</f>
        <v>224</v>
      </c>
      <c r="BD20" s="7">
        <f>SUMIF(Data!$C$2:$C$282,$AY20,Data!M$2:M$282)</f>
        <v>57</v>
      </c>
      <c r="BE20" s="7">
        <f t="shared" si="0"/>
        <v>393</v>
      </c>
      <c r="BG20" s="2" t="s">
        <v>20</v>
      </c>
      <c r="BH20" s="2" t="s">
        <v>3</v>
      </c>
      <c r="BI20" s="29">
        <f>ROUND((BA20/BE20)*VLOOKUP($BG20,Data!$BO$8:$BT$36,3,0)/100,2)</f>
        <v>0.14000000000000001</v>
      </c>
      <c r="BJ20" s="29">
        <f>ROUND((BB20/BE20)*VLOOKUP($BG20,Data!$BO$8:$BT$36,4,0)/100,2)</f>
        <v>0.14000000000000001</v>
      </c>
      <c r="BK20" s="29">
        <f>ROUND((BC20/BE20)*VLOOKUP($BG20,Data!$BO$8:$BT$36,5,0)/100,2)</f>
        <v>0.26</v>
      </c>
      <c r="BL20" s="29">
        <f>ROUND((BD20/BE20)*VLOOKUP($BG20,Data!$BO$8:$BT$36,6,0)/100,2)</f>
        <v>0.13</v>
      </c>
      <c r="BM20" s="29">
        <f t="shared" si="1"/>
        <v>0.32999999999999996</v>
      </c>
      <c r="BO20" s="28" t="s">
        <v>14</v>
      </c>
      <c r="BP20" s="28" t="s">
        <v>3</v>
      </c>
      <c r="BQ20" s="76">
        <v>100</v>
      </c>
      <c r="BR20" s="76">
        <v>95</v>
      </c>
      <c r="BS20" s="76">
        <v>40</v>
      </c>
      <c r="BT20" s="76">
        <v>90</v>
      </c>
      <c r="BX20">
        <f t="shared" si="2"/>
        <v>56</v>
      </c>
      <c r="BY20" s="2" t="s">
        <v>20</v>
      </c>
      <c r="BZ20" s="10">
        <f t="shared" si="14"/>
        <v>728</v>
      </c>
      <c r="CA20" s="2" t="s">
        <v>20</v>
      </c>
      <c r="CB20" s="10">
        <f t="shared" si="15"/>
        <v>140</v>
      </c>
      <c r="CC20" s="2" t="s">
        <v>20</v>
      </c>
      <c r="CD20" s="10">
        <f t="shared" si="16"/>
        <v>224</v>
      </c>
      <c r="CE20" s="2" t="s">
        <v>20</v>
      </c>
      <c r="CF20" s="10">
        <f t="shared" si="17"/>
        <v>1779.68</v>
      </c>
      <c r="CG20" s="2" t="s">
        <v>20</v>
      </c>
      <c r="CH20" s="78">
        <f t="shared" si="18"/>
        <v>229600</v>
      </c>
    </row>
    <row r="21" spans="2:86" x14ac:dyDescent="0.25">
      <c r="B21" s="1" t="s">
        <v>42</v>
      </c>
      <c r="C21" s="2" t="s">
        <v>21</v>
      </c>
      <c r="D21" s="2" t="s">
        <v>3</v>
      </c>
      <c r="E21" s="2">
        <v>7</v>
      </c>
      <c r="F21" s="2">
        <v>3</v>
      </c>
      <c r="G21" s="2">
        <v>14</v>
      </c>
      <c r="H21" s="2">
        <v>0.1</v>
      </c>
      <c r="I21">
        <v>0</v>
      </c>
      <c r="J21">
        <v>0</v>
      </c>
      <c r="K21" s="2">
        <v>0</v>
      </c>
      <c r="L21" s="2">
        <v>0</v>
      </c>
      <c r="M21" s="2">
        <v>8</v>
      </c>
      <c r="O21" s="1" t="s">
        <v>42</v>
      </c>
      <c r="P21" s="2" t="s">
        <v>21</v>
      </c>
      <c r="Q21" s="2" t="s">
        <v>3</v>
      </c>
      <c r="R21" s="16">
        <f t="shared" si="3"/>
        <v>0</v>
      </c>
      <c r="S21" s="16">
        <f t="shared" si="4"/>
        <v>573.41999999999996</v>
      </c>
      <c r="T21" s="16">
        <f t="shared" si="5"/>
        <v>1782.18</v>
      </c>
      <c r="U21" s="16">
        <f t="shared" si="6"/>
        <v>1018.35</v>
      </c>
      <c r="V21" s="16"/>
      <c r="W21" s="1" t="s">
        <v>42</v>
      </c>
      <c r="X21" s="2" t="s">
        <v>21</v>
      </c>
      <c r="Y21" s="2" t="s">
        <v>3</v>
      </c>
      <c r="Z21" s="16">
        <f t="shared" si="7"/>
        <v>105.107476635514</v>
      </c>
      <c r="AA21" s="16"/>
      <c r="AB21" s="1" t="s">
        <v>42</v>
      </c>
      <c r="AC21" s="2" t="s">
        <v>21</v>
      </c>
      <c r="AD21" s="2" t="s">
        <v>3</v>
      </c>
      <c r="AE21" s="16">
        <f t="shared" si="8"/>
        <v>0</v>
      </c>
      <c r="AF21" s="16">
        <f t="shared" si="9"/>
        <v>191.14</v>
      </c>
      <c r="AG21" s="16">
        <f t="shared" si="10"/>
        <v>127.29857142857144</v>
      </c>
      <c r="AH21">
        <v>0</v>
      </c>
      <c r="AI21">
        <v>0</v>
      </c>
      <c r="AJ21">
        <v>0</v>
      </c>
      <c r="AK21">
        <v>0</v>
      </c>
      <c r="AL21">
        <v>0</v>
      </c>
      <c r="AM21" s="16">
        <f t="shared" si="11"/>
        <v>127.29375</v>
      </c>
      <c r="AO21" s="1" t="s">
        <v>42</v>
      </c>
      <c r="AP21" s="2" t="s">
        <v>21</v>
      </c>
      <c r="AQ21" s="2" t="s">
        <v>3</v>
      </c>
      <c r="AR21" s="46">
        <f>ROUND((Data!E21+Data!H21)*VLOOKUP($AP21,Data!$BO$8:$BT$36,3,0)/100,2)</f>
        <v>7.1</v>
      </c>
      <c r="AS21" s="46">
        <f>ROUND(Data!F21*VLOOKUP($AP21,Data!$BO$8:$BT$36,4,0)/100,2)</f>
        <v>2.85</v>
      </c>
      <c r="AT21" s="46">
        <f>ROUND(Data!G21*VLOOKUP($AP21,Data!$BO$8:$BT$36,5,0)/100,2)</f>
        <v>6.3</v>
      </c>
      <c r="AU21" s="46">
        <f>ROUND(Data!M21*VLOOKUP($AP21,Data!$BO$8:$BT$36,6,0)/100,2)</f>
        <v>7.2</v>
      </c>
      <c r="AV21" s="46">
        <f t="shared" si="12"/>
        <v>16.25</v>
      </c>
      <c r="AW21" s="46">
        <f t="shared" si="13"/>
        <v>8.6500000000000021</v>
      </c>
      <c r="AY21" s="2" t="s">
        <v>21</v>
      </c>
      <c r="AZ21" s="2" t="s">
        <v>3</v>
      </c>
      <c r="BA21" s="7">
        <f>SUMIF(Data!$C$2:$C$282,$AY21,Data!E$2:E$282)+(10*0.1)</f>
        <v>57</v>
      </c>
      <c r="BB21" s="7">
        <f>SUMIF(Data!$C$2:$C$282,$AY21,Data!F$2:F$282)</f>
        <v>62</v>
      </c>
      <c r="BC21" s="7">
        <f>SUMIF(Data!$C$2:$C$282,$AY21,Data!G$2:G$282)</f>
        <v>241</v>
      </c>
      <c r="BD21" s="7">
        <f>SUMIF(Data!$C$2:$C$282,$AY21,Data!M$2:M$282)</f>
        <v>56</v>
      </c>
      <c r="BE21" s="7">
        <f t="shared" si="0"/>
        <v>416</v>
      </c>
      <c r="BG21" s="2" t="s">
        <v>21</v>
      </c>
      <c r="BH21" s="2" t="s">
        <v>3</v>
      </c>
      <c r="BI21" s="29">
        <f>ROUND((BA21/BE21)*VLOOKUP($BG21,Data!$BO$8:$BT$36,3,0)/100,2)</f>
        <v>0.14000000000000001</v>
      </c>
      <c r="BJ21" s="29">
        <f>ROUND((BB21/BE21)*VLOOKUP($BG21,Data!$BO$8:$BT$36,4,0)/100,2)</f>
        <v>0.14000000000000001</v>
      </c>
      <c r="BK21" s="29">
        <f>ROUND((BC21/BE21)*VLOOKUP($BG21,Data!$BO$8:$BT$36,5,0)/100,2)</f>
        <v>0.26</v>
      </c>
      <c r="BL21" s="29">
        <f>ROUND((BD21/BE21)*VLOOKUP($BG21,Data!$BO$8:$BT$36,6,0)/100,2)</f>
        <v>0.12</v>
      </c>
      <c r="BM21" s="29">
        <f t="shared" si="1"/>
        <v>0.33999999999999997</v>
      </c>
      <c r="BO21" s="28" t="s">
        <v>15</v>
      </c>
      <c r="BP21" s="28" t="s">
        <v>3</v>
      </c>
      <c r="BQ21" s="76">
        <v>100</v>
      </c>
      <c r="BR21" s="76">
        <v>95</v>
      </c>
      <c r="BS21" s="76">
        <v>40</v>
      </c>
      <c r="BT21" s="76">
        <v>90</v>
      </c>
      <c r="BX21">
        <f t="shared" si="2"/>
        <v>57</v>
      </c>
      <c r="BY21" s="2" t="s">
        <v>21</v>
      </c>
      <c r="BZ21" s="10">
        <f t="shared" si="14"/>
        <v>741</v>
      </c>
      <c r="CA21" s="2" t="s">
        <v>21</v>
      </c>
      <c r="CB21" s="10">
        <f t="shared" si="15"/>
        <v>142.5</v>
      </c>
      <c r="CC21" s="2" t="s">
        <v>21</v>
      </c>
      <c r="CD21" s="10">
        <f t="shared" si="16"/>
        <v>228</v>
      </c>
      <c r="CE21" s="2" t="s">
        <v>21</v>
      </c>
      <c r="CF21" s="10">
        <f t="shared" si="17"/>
        <v>1811.46</v>
      </c>
      <c r="CG21" s="2" t="s">
        <v>21</v>
      </c>
      <c r="CH21" s="78">
        <f t="shared" si="18"/>
        <v>233700</v>
      </c>
    </row>
    <row r="22" spans="2:86" x14ac:dyDescent="0.25">
      <c r="B22" s="1" t="s">
        <v>42</v>
      </c>
      <c r="C22" s="2" t="s">
        <v>22</v>
      </c>
      <c r="D22" s="2" t="s">
        <v>3</v>
      </c>
      <c r="E22" s="2">
        <v>6</v>
      </c>
      <c r="F22" s="2">
        <v>5</v>
      </c>
      <c r="G22" s="2">
        <v>34</v>
      </c>
      <c r="H22" s="2">
        <v>0.1</v>
      </c>
      <c r="I22">
        <v>0</v>
      </c>
      <c r="J22">
        <v>0</v>
      </c>
      <c r="K22" s="2">
        <v>0</v>
      </c>
      <c r="L22" s="2">
        <v>0</v>
      </c>
      <c r="M22" s="2">
        <v>4</v>
      </c>
      <c r="O22" s="1" t="s">
        <v>42</v>
      </c>
      <c r="P22" s="2" t="s">
        <v>22</v>
      </c>
      <c r="Q22" s="2" t="s">
        <v>3</v>
      </c>
      <c r="R22" s="16">
        <f t="shared" si="3"/>
        <v>0</v>
      </c>
      <c r="S22" s="16">
        <f t="shared" si="4"/>
        <v>955.68000000000006</v>
      </c>
      <c r="T22" s="16">
        <f t="shared" si="5"/>
        <v>4328.1900000000005</v>
      </c>
      <c r="U22" s="16">
        <f t="shared" si="6"/>
        <v>509.21999999999997</v>
      </c>
      <c r="V22" s="16"/>
      <c r="W22" s="1" t="s">
        <v>42</v>
      </c>
      <c r="X22" s="2" t="s">
        <v>22</v>
      </c>
      <c r="Y22" s="2" t="s">
        <v>3</v>
      </c>
      <c r="Z22" s="16">
        <f t="shared" si="7"/>
        <v>117.98553971486764</v>
      </c>
      <c r="AA22" s="16"/>
      <c r="AB22" s="1" t="s">
        <v>42</v>
      </c>
      <c r="AC22" s="2" t="s">
        <v>22</v>
      </c>
      <c r="AD22" s="2" t="s">
        <v>3</v>
      </c>
      <c r="AE22" s="16">
        <f t="shared" si="8"/>
        <v>0</v>
      </c>
      <c r="AF22" s="16">
        <f t="shared" si="9"/>
        <v>191.13600000000002</v>
      </c>
      <c r="AG22" s="16">
        <f t="shared" si="10"/>
        <v>127.29970588235295</v>
      </c>
      <c r="AH22">
        <v>0</v>
      </c>
      <c r="AI22">
        <v>0</v>
      </c>
      <c r="AJ22">
        <v>0</v>
      </c>
      <c r="AK22">
        <v>0</v>
      </c>
      <c r="AL22">
        <v>0</v>
      </c>
      <c r="AM22" s="16">
        <f t="shared" si="11"/>
        <v>127.30499999999999</v>
      </c>
      <c r="AO22" s="1" t="s">
        <v>42</v>
      </c>
      <c r="AP22" s="2" t="s">
        <v>22</v>
      </c>
      <c r="AQ22" s="2" t="s">
        <v>3</v>
      </c>
      <c r="AR22" s="46">
        <f>ROUND((Data!E22+Data!H22)*VLOOKUP($AP22,Data!$BO$8:$BT$36,3,0)/100,2)</f>
        <v>6.1</v>
      </c>
      <c r="AS22" s="46">
        <f>ROUND(Data!F22*VLOOKUP($AP22,Data!$BO$8:$BT$36,4,0)/100,2)</f>
        <v>4.75</v>
      </c>
      <c r="AT22" s="46">
        <f>ROUND(Data!G22*VLOOKUP($AP22,Data!$BO$8:$BT$36,5,0)/100,2)</f>
        <v>15.3</v>
      </c>
      <c r="AU22" s="46">
        <f>ROUND(Data!M22*VLOOKUP($AP22,Data!$BO$8:$BT$36,6,0)/100,2)</f>
        <v>3.6</v>
      </c>
      <c r="AV22" s="46">
        <f t="shared" si="12"/>
        <v>26.15</v>
      </c>
      <c r="AW22" s="46">
        <f t="shared" si="13"/>
        <v>19.350000000000001</v>
      </c>
      <c r="AY22" s="2" t="s">
        <v>22</v>
      </c>
      <c r="AZ22" s="2" t="s">
        <v>3</v>
      </c>
      <c r="BA22" s="7">
        <f>SUMIF(Data!$C$2:$C$282,$AY22,Data!E$2:E$282)+(10*0.1)</f>
        <v>59</v>
      </c>
      <c r="BB22" s="7">
        <f>SUMIF(Data!$C$2:$C$282,$AY22,Data!F$2:F$282)</f>
        <v>52</v>
      </c>
      <c r="BC22" s="7">
        <f>SUMIF(Data!$C$2:$C$282,$AY22,Data!G$2:G$282)</f>
        <v>170</v>
      </c>
      <c r="BD22" s="7">
        <f>SUMIF(Data!$C$2:$C$282,$AY22,Data!M$2:M$282)</f>
        <v>50</v>
      </c>
      <c r="BE22" s="7">
        <f t="shared" si="0"/>
        <v>331</v>
      </c>
      <c r="BG22" s="2" t="s">
        <v>22</v>
      </c>
      <c r="BH22" s="2" t="s">
        <v>3</v>
      </c>
      <c r="BI22" s="29">
        <f>ROUND((BA22/BE22)*VLOOKUP($BG22,Data!$BO$8:$BT$36,3,0)/100,2)</f>
        <v>0.18</v>
      </c>
      <c r="BJ22" s="29">
        <f>ROUND((BB22/BE22)*VLOOKUP($BG22,Data!$BO$8:$BT$36,4,0)/100,2)</f>
        <v>0.15</v>
      </c>
      <c r="BK22" s="29">
        <f>ROUND((BC22/BE22)*VLOOKUP($BG22,Data!$BO$8:$BT$36,5,0)/100,2)</f>
        <v>0.23</v>
      </c>
      <c r="BL22" s="29">
        <f>ROUND((BD22/BE22)*VLOOKUP($BG22,Data!$BO$8:$BT$36,6,0)/100,2)</f>
        <v>0.14000000000000001</v>
      </c>
      <c r="BM22" s="29">
        <f t="shared" si="1"/>
        <v>0.30000000000000004</v>
      </c>
      <c r="BO22" s="28" t="s">
        <v>16</v>
      </c>
      <c r="BP22" s="28" t="s">
        <v>3</v>
      </c>
      <c r="BQ22" s="76">
        <v>100</v>
      </c>
      <c r="BR22" s="76">
        <v>95</v>
      </c>
      <c r="BS22" s="76">
        <v>45</v>
      </c>
      <c r="BT22" s="76">
        <v>90</v>
      </c>
      <c r="BX22">
        <f t="shared" si="2"/>
        <v>59</v>
      </c>
      <c r="BY22" s="2" t="s">
        <v>22</v>
      </c>
      <c r="BZ22" s="10">
        <f t="shared" si="14"/>
        <v>767</v>
      </c>
      <c r="CA22" s="2" t="s">
        <v>22</v>
      </c>
      <c r="CB22" s="10">
        <f t="shared" si="15"/>
        <v>147.5</v>
      </c>
      <c r="CC22" s="2" t="s">
        <v>22</v>
      </c>
      <c r="CD22" s="10">
        <f t="shared" si="16"/>
        <v>236</v>
      </c>
      <c r="CE22" s="2" t="s">
        <v>22</v>
      </c>
      <c r="CF22" s="10">
        <f t="shared" si="17"/>
        <v>1875.02</v>
      </c>
      <c r="CG22" s="2" t="s">
        <v>22</v>
      </c>
      <c r="CH22" s="78">
        <f t="shared" si="18"/>
        <v>241900</v>
      </c>
    </row>
    <row r="23" spans="2:86" x14ac:dyDescent="0.25">
      <c r="B23" s="1" t="s">
        <v>42</v>
      </c>
      <c r="C23" s="2" t="s">
        <v>23</v>
      </c>
      <c r="D23" s="2" t="s">
        <v>3</v>
      </c>
      <c r="E23" s="2">
        <v>6</v>
      </c>
      <c r="F23" s="2">
        <v>8</v>
      </c>
      <c r="G23" s="2">
        <v>26</v>
      </c>
      <c r="H23" s="2">
        <v>0.1</v>
      </c>
      <c r="I23">
        <v>0</v>
      </c>
      <c r="J23">
        <v>0</v>
      </c>
      <c r="K23" s="2">
        <v>0</v>
      </c>
      <c r="L23" s="2">
        <v>0</v>
      </c>
      <c r="M23" s="2">
        <v>7</v>
      </c>
      <c r="O23" s="1" t="s">
        <v>42</v>
      </c>
      <c r="P23" s="2" t="s">
        <v>23</v>
      </c>
      <c r="Q23" s="2" t="s">
        <v>3</v>
      </c>
      <c r="R23" s="16">
        <f t="shared" si="3"/>
        <v>0</v>
      </c>
      <c r="S23" s="16">
        <f t="shared" si="4"/>
        <v>1529.1</v>
      </c>
      <c r="T23" s="16">
        <f t="shared" si="5"/>
        <v>3309.75</v>
      </c>
      <c r="U23" s="16">
        <f t="shared" si="6"/>
        <v>891.09</v>
      </c>
      <c r="V23" s="16"/>
      <c r="W23" s="1" t="s">
        <v>42</v>
      </c>
      <c r="X23" s="2" t="s">
        <v>23</v>
      </c>
      <c r="Y23" s="2" t="s">
        <v>3</v>
      </c>
      <c r="Z23" s="16">
        <f t="shared" si="7"/>
        <v>121.6547770700637</v>
      </c>
      <c r="AA23" s="16"/>
      <c r="AB23" s="1" t="s">
        <v>42</v>
      </c>
      <c r="AC23" s="2" t="s">
        <v>23</v>
      </c>
      <c r="AD23" s="2" t="s">
        <v>3</v>
      </c>
      <c r="AE23" s="16">
        <f t="shared" si="8"/>
        <v>0</v>
      </c>
      <c r="AF23" s="16">
        <f t="shared" si="9"/>
        <v>191.13749999999999</v>
      </c>
      <c r="AG23" s="16">
        <f t="shared" si="10"/>
        <v>127.29807692307692</v>
      </c>
      <c r="AH23">
        <v>0</v>
      </c>
      <c r="AI23">
        <v>0</v>
      </c>
      <c r="AJ23">
        <v>0</v>
      </c>
      <c r="AK23">
        <v>0</v>
      </c>
      <c r="AL23">
        <v>0</v>
      </c>
      <c r="AM23" s="16">
        <f t="shared" si="11"/>
        <v>127.29857142857144</v>
      </c>
      <c r="AO23" s="1" t="s">
        <v>42</v>
      </c>
      <c r="AP23" s="2" t="s">
        <v>23</v>
      </c>
      <c r="AQ23" s="2" t="s">
        <v>3</v>
      </c>
      <c r="AR23" s="46">
        <f>ROUND((Data!E23+Data!H23)*VLOOKUP($AP23,Data!$BO$8:$BT$36,3,0)/100,2)</f>
        <v>6.1</v>
      </c>
      <c r="AS23" s="46">
        <f>ROUND(Data!F23*VLOOKUP($AP23,Data!$BO$8:$BT$36,4,0)/100,2)</f>
        <v>7.6</v>
      </c>
      <c r="AT23" s="46">
        <f>ROUND(Data!G23*VLOOKUP($AP23,Data!$BO$8:$BT$36,5,0)/100,2)</f>
        <v>11.7</v>
      </c>
      <c r="AU23" s="46">
        <f>ROUND(Data!M23*VLOOKUP($AP23,Data!$BO$8:$BT$36,6,0)/100,2)</f>
        <v>6.3</v>
      </c>
      <c r="AV23" s="46">
        <f t="shared" si="12"/>
        <v>25.4</v>
      </c>
      <c r="AW23" s="46">
        <f t="shared" si="13"/>
        <v>15.400000000000002</v>
      </c>
      <c r="AY23" s="2" t="s">
        <v>23</v>
      </c>
      <c r="AZ23" s="2" t="s">
        <v>3</v>
      </c>
      <c r="BA23" s="7">
        <f>SUMIF(Data!$C$2:$C$282,$AY23,Data!E$2:E$282)+(10*0.1)</f>
        <v>56</v>
      </c>
      <c r="BB23" s="7">
        <f>SUMIF(Data!$C$2:$C$282,$AY23,Data!F$2:F$282)</f>
        <v>53</v>
      </c>
      <c r="BC23" s="7">
        <f>SUMIF(Data!$C$2:$C$282,$AY23,Data!G$2:G$282)</f>
        <v>242</v>
      </c>
      <c r="BD23" s="7">
        <f>SUMIF(Data!$C$2:$C$282,$AY23,Data!M$2:M$282)</f>
        <v>52</v>
      </c>
      <c r="BE23" s="7">
        <f t="shared" si="0"/>
        <v>403</v>
      </c>
      <c r="BG23" s="2" t="s">
        <v>23</v>
      </c>
      <c r="BH23" s="2" t="s">
        <v>3</v>
      </c>
      <c r="BI23" s="29">
        <f>ROUND((BA23/BE23)*VLOOKUP($BG23,Data!$BO$8:$BT$36,3,0)/100,2)</f>
        <v>0.14000000000000001</v>
      </c>
      <c r="BJ23" s="29">
        <f>ROUND((BB23/BE23)*VLOOKUP($BG23,Data!$BO$8:$BT$36,4,0)/100,2)</f>
        <v>0.12</v>
      </c>
      <c r="BK23" s="29">
        <f>ROUND((BC23/BE23)*VLOOKUP($BG23,Data!$BO$8:$BT$36,5,0)/100,2)</f>
        <v>0.27</v>
      </c>
      <c r="BL23" s="29">
        <f>ROUND((BD23/BE23)*VLOOKUP($BG23,Data!$BO$8:$BT$36,6,0)/100,2)</f>
        <v>0.12</v>
      </c>
      <c r="BM23" s="29">
        <f t="shared" si="1"/>
        <v>0.35</v>
      </c>
      <c r="BO23" s="28" t="s">
        <v>17</v>
      </c>
      <c r="BP23" s="28" t="s">
        <v>3</v>
      </c>
      <c r="BQ23" s="76">
        <v>100</v>
      </c>
      <c r="BR23" s="76">
        <v>95</v>
      </c>
      <c r="BS23" s="76">
        <v>45</v>
      </c>
      <c r="BT23" s="76">
        <v>90</v>
      </c>
      <c r="BX23">
        <f t="shared" si="2"/>
        <v>56</v>
      </c>
      <c r="BY23" s="2" t="s">
        <v>23</v>
      </c>
      <c r="BZ23" s="10">
        <f t="shared" si="14"/>
        <v>728</v>
      </c>
      <c r="CA23" s="2" t="s">
        <v>23</v>
      </c>
      <c r="CB23" s="10">
        <f t="shared" si="15"/>
        <v>140</v>
      </c>
      <c r="CC23" s="2" t="s">
        <v>23</v>
      </c>
      <c r="CD23" s="10">
        <f t="shared" si="16"/>
        <v>224</v>
      </c>
      <c r="CE23" s="2" t="s">
        <v>23</v>
      </c>
      <c r="CF23" s="10">
        <f t="shared" si="17"/>
        <v>1779.68</v>
      </c>
      <c r="CG23" s="2" t="s">
        <v>23</v>
      </c>
      <c r="CH23" s="78">
        <f t="shared" si="18"/>
        <v>229600</v>
      </c>
    </row>
    <row r="24" spans="2:86" x14ac:dyDescent="0.25">
      <c r="B24" s="1" t="s">
        <v>42</v>
      </c>
      <c r="C24" s="2" t="s">
        <v>24</v>
      </c>
      <c r="D24" s="2" t="s">
        <v>3</v>
      </c>
      <c r="E24" s="2">
        <v>5</v>
      </c>
      <c r="F24" s="2">
        <v>4</v>
      </c>
      <c r="G24" s="2">
        <v>31</v>
      </c>
      <c r="H24" s="2">
        <v>0.1</v>
      </c>
      <c r="I24">
        <v>0</v>
      </c>
      <c r="J24">
        <v>0</v>
      </c>
      <c r="K24" s="2">
        <v>0</v>
      </c>
      <c r="L24" s="2">
        <v>0</v>
      </c>
      <c r="M24" s="2">
        <v>3</v>
      </c>
      <c r="O24" s="1" t="s">
        <v>42</v>
      </c>
      <c r="P24" s="2" t="s">
        <v>24</v>
      </c>
      <c r="Q24" s="2" t="s">
        <v>3</v>
      </c>
      <c r="R24" s="16">
        <f t="shared" si="3"/>
        <v>0</v>
      </c>
      <c r="S24" s="16">
        <f t="shared" si="4"/>
        <v>764.58</v>
      </c>
      <c r="T24" s="16">
        <f t="shared" si="5"/>
        <v>3946.2300000000005</v>
      </c>
      <c r="U24" s="16">
        <f t="shared" si="6"/>
        <v>381.87</v>
      </c>
      <c r="V24" s="16"/>
      <c r="W24" s="1" t="s">
        <v>42</v>
      </c>
      <c r="X24" s="2" t="s">
        <v>24</v>
      </c>
      <c r="Y24" s="2" t="s">
        <v>3</v>
      </c>
      <c r="Z24" s="16">
        <f t="shared" si="7"/>
        <v>118.15962877030162</v>
      </c>
      <c r="AA24" s="16"/>
      <c r="AB24" s="1" t="s">
        <v>42</v>
      </c>
      <c r="AC24" s="2" t="s">
        <v>24</v>
      </c>
      <c r="AD24" s="2" t="s">
        <v>3</v>
      </c>
      <c r="AE24" s="16">
        <f t="shared" si="8"/>
        <v>0</v>
      </c>
      <c r="AF24" s="16">
        <f t="shared" si="9"/>
        <v>191.14500000000001</v>
      </c>
      <c r="AG24" s="16">
        <f t="shared" si="10"/>
        <v>127.29774193548388</v>
      </c>
      <c r="AH24">
        <v>0</v>
      </c>
      <c r="AI24">
        <v>0</v>
      </c>
      <c r="AJ24">
        <v>0</v>
      </c>
      <c r="AK24">
        <v>0</v>
      </c>
      <c r="AL24">
        <v>0</v>
      </c>
      <c r="AM24" s="16">
        <f t="shared" si="11"/>
        <v>127.29</v>
      </c>
      <c r="AO24" s="1" t="s">
        <v>42</v>
      </c>
      <c r="AP24" s="2" t="s">
        <v>24</v>
      </c>
      <c r="AQ24" s="2" t="s">
        <v>3</v>
      </c>
      <c r="AR24" s="46">
        <f>ROUND((Data!E24+Data!H24)*VLOOKUP($AP24,Data!$BO$8:$BT$36,3,0)/100,2)</f>
        <v>5.0999999999999996</v>
      </c>
      <c r="AS24" s="46">
        <f>ROUND(Data!F24*VLOOKUP($AP24,Data!$BO$8:$BT$36,4,0)/100,2)</f>
        <v>0</v>
      </c>
      <c r="AT24" s="46">
        <f>ROUND(Data!G24*VLOOKUP($AP24,Data!$BO$8:$BT$36,5,0)/100,2)</f>
        <v>17.05</v>
      </c>
      <c r="AU24" s="46">
        <f>ROUND(Data!M24*VLOOKUP($AP24,Data!$BO$8:$BT$36,6,0)/100,2)</f>
        <v>2.7</v>
      </c>
      <c r="AV24" s="46">
        <f t="shared" si="12"/>
        <v>22.15</v>
      </c>
      <c r="AW24" s="46">
        <f t="shared" si="13"/>
        <v>18.250000000000004</v>
      </c>
      <c r="AY24" s="2" t="s">
        <v>24</v>
      </c>
      <c r="AZ24" s="2" t="s">
        <v>3</v>
      </c>
      <c r="BA24" s="7">
        <f>SUMIF(Data!$C$2:$C$282,$AY24,Data!E$2:E$282)+(10*0.1)</f>
        <v>52</v>
      </c>
      <c r="BB24" s="7">
        <f>SUMIF(Data!$C$2:$C$282,$AY24,Data!F$2:F$282)</f>
        <v>56</v>
      </c>
      <c r="BC24" s="7">
        <f>SUMIF(Data!$C$2:$C$282,$AY24,Data!G$2:G$282)</f>
        <v>255</v>
      </c>
      <c r="BD24" s="7">
        <f>SUMIF(Data!$C$2:$C$282,$AY24,Data!M$2:M$282)</f>
        <v>50</v>
      </c>
      <c r="BE24" s="7">
        <f t="shared" si="0"/>
        <v>413</v>
      </c>
      <c r="BG24" s="2" t="s">
        <v>24</v>
      </c>
      <c r="BH24" s="2" t="s">
        <v>3</v>
      </c>
      <c r="BI24" s="29">
        <f>ROUND((BA24/BE24)*VLOOKUP($BG24,Data!$BO$8:$BT$36,3,0)/100,2)</f>
        <v>0.13</v>
      </c>
      <c r="BJ24" s="29">
        <f>ROUND((BB24/BE24)*VLOOKUP($BG24,Data!$BO$8:$BT$36,4,0)/100,2)</f>
        <v>0</v>
      </c>
      <c r="BK24" s="29">
        <f>ROUND((BC24/BE24)*VLOOKUP($BG24,Data!$BO$8:$BT$36,5,0)/100,2)</f>
        <v>0.34</v>
      </c>
      <c r="BL24" s="29">
        <f>ROUND((BD24/BE24)*VLOOKUP($BG24,Data!$BO$8:$BT$36,6,0)/100,2)</f>
        <v>0.11</v>
      </c>
      <c r="BM24" s="29">
        <f t="shared" si="1"/>
        <v>0.41999999999999993</v>
      </c>
      <c r="BO24" s="28" t="s">
        <v>18</v>
      </c>
      <c r="BP24" s="28" t="s">
        <v>3</v>
      </c>
      <c r="BQ24" s="76">
        <v>100</v>
      </c>
      <c r="BR24" s="76">
        <v>95</v>
      </c>
      <c r="BS24" s="76">
        <v>40</v>
      </c>
      <c r="BT24" s="76">
        <v>90</v>
      </c>
      <c r="BX24">
        <f t="shared" si="2"/>
        <v>52</v>
      </c>
      <c r="BY24" s="2" t="s">
        <v>24</v>
      </c>
      <c r="BZ24" s="10">
        <f t="shared" si="14"/>
        <v>676</v>
      </c>
      <c r="CA24" s="2" t="s">
        <v>24</v>
      </c>
      <c r="CB24" s="10">
        <f t="shared" si="15"/>
        <v>130</v>
      </c>
      <c r="CC24" s="2" t="s">
        <v>24</v>
      </c>
      <c r="CD24" s="10">
        <f t="shared" si="16"/>
        <v>208</v>
      </c>
      <c r="CE24" s="2" t="s">
        <v>24</v>
      </c>
      <c r="CF24" s="10">
        <f t="shared" si="17"/>
        <v>1652.56</v>
      </c>
      <c r="CG24" s="2" t="s">
        <v>24</v>
      </c>
      <c r="CH24" s="78">
        <f t="shared" si="18"/>
        <v>213200</v>
      </c>
    </row>
    <row r="25" spans="2:86" x14ac:dyDescent="0.25">
      <c r="B25" s="1" t="s">
        <v>42</v>
      </c>
      <c r="C25" s="2" t="s">
        <v>25</v>
      </c>
      <c r="D25" s="2" t="s">
        <v>3</v>
      </c>
      <c r="E25" s="2">
        <v>6</v>
      </c>
      <c r="F25" s="2">
        <v>6</v>
      </c>
      <c r="G25" s="2">
        <v>10</v>
      </c>
      <c r="H25" s="2">
        <v>0.1</v>
      </c>
      <c r="I25">
        <v>0</v>
      </c>
      <c r="J25">
        <v>0</v>
      </c>
      <c r="K25" s="2">
        <v>0</v>
      </c>
      <c r="L25" s="2">
        <v>0</v>
      </c>
      <c r="M25" s="2">
        <v>2</v>
      </c>
      <c r="O25" s="1" t="s">
        <v>42</v>
      </c>
      <c r="P25" s="2" t="s">
        <v>25</v>
      </c>
      <c r="Q25" s="2" t="s">
        <v>3</v>
      </c>
      <c r="R25" s="16">
        <f t="shared" si="3"/>
        <v>0</v>
      </c>
      <c r="S25" s="16">
        <f t="shared" si="4"/>
        <v>1146.8399999999999</v>
      </c>
      <c r="T25" s="16">
        <f t="shared" si="5"/>
        <v>1272.96</v>
      </c>
      <c r="U25" s="16">
        <f t="shared" si="6"/>
        <v>254.60999999999999</v>
      </c>
      <c r="V25" s="16"/>
      <c r="W25" s="1" t="s">
        <v>42</v>
      </c>
      <c r="X25" s="2" t="s">
        <v>25</v>
      </c>
      <c r="Y25" s="2" t="s">
        <v>3</v>
      </c>
      <c r="Z25" s="16">
        <f t="shared" si="7"/>
        <v>110.97136929460582</v>
      </c>
      <c r="AA25" s="16"/>
      <c r="AB25" s="1" t="s">
        <v>42</v>
      </c>
      <c r="AC25" s="2" t="s">
        <v>25</v>
      </c>
      <c r="AD25" s="2" t="s">
        <v>3</v>
      </c>
      <c r="AE25" s="16">
        <f t="shared" si="8"/>
        <v>0</v>
      </c>
      <c r="AF25" s="16">
        <f t="shared" si="9"/>
        <v>191.14</v>
      </c>
      <c r="AG25" s="16">
        <f t="shared" si="10"/>
        <v>127.29600000000001</v>
      </c>
      <c r="AH25">
        <v>0</v>
      </c>
      <c r="AI25">
        <v>0</v>
      </c>
      <c r="AJ25">
        <v>0</v>
      </c>
      <c r="AK25">
        <v>0</v>
      </c>
      <c r="AL25">
        <v>0</v>
      </c>
      <c r="AM25" s="16">
        <f t="shared" si="11"/>
        <v>127.30499999999999</v>
      </c>
      <c r="AO25" s="1" t="s">
        <v>42</v>
      </c>
      <c r="AP25" s="2" t="s">
        <v>25</v>
      </c>
      <c r="AQ25" s="2" t="s">
        <v>3</v>
      </c>
      <c r="AR25" s="46">
        <f>ROUND((Data!E25+Data!H25)*VLOOKUP($AP25,Data!$BO$8:$BT$36,3,0)/100,2)</f>
        <v>6.1</v>
      </c>
      <c r="AS25" s="46">
        <f>ROUND(Data!F25*VLOOKUP($AP25,Data!$BO$8:$BT$36,4,0)/100,2)</f>
        <v>5.7</v>
      </c>
      <c r="AT25" s="46">
        <f>ROUND(Data!G25*VLOOKUP($AP25,Data!$BO$8:$BT$36,5,0)/100,2)</f>
        <v>4.5</v>
      </c>
      <c r="AU25" s="46">
        <f>ROUND(Data!M25*VLOOKUP($AP25,Data!$BO$8:$BT$36,6,0)/100,2)</f>
        <v>1.8</v>
      </c>
      <c r="AV25" s="46">
        <f t="shared" si="12"/>
        <v>16.3</v>
      </c>
      <c r="AW25" s="46">
        <f t="shared" si="13"/>
        <v>6.0000000000000009</v>
      </c>
      <c r="AY25" s="2" t="s">
        <v>25</v>
      </c>
      <c r="AZ25" s="2" t="s">
        <v>3</v>
      </c>
      <c r="BA25" s="7">
        <f>SUMIF(Data!$C$2:$C$282,$AY25,Data!E$2:E$282)+(10*0.1)</f>
        <v>48</v>
      </c>
      <c r="BB25" s="7">
        <f>SUMIF(Data!$C$2:$C$282,$AY25,Data!F$2:F$282)</f>
        <v>67</v>
      </c>
      <c r="BC25" s="7">
        <f>SUMIF(Data!$C$2:$C$282,$AY25,Data!G$2:G$282)</f>
        <v>214</v>
      </c>
      <c r="BD25" s="7">
        <f>SUMIF(Data!$C$2:$C$282,$AY25,Data!M$2:M$282)</f>
        <v>49</v>
      </c>
      <c r="BE25" s="7">
        <f t="shared" si="0"/>
        <v>378</v>
      </c>
      <c r="BG25" s="2" t="s">
        <v>25</v>
      </c>
      <c r="BH25" s="2" t="s">
        <v>3</v>
      </c>
      <c r="BI25" s="29">
        <f>ROUND((BA25/BE25)*VLOOKUP($BG25,Data!$BO$8:$BT$36,3,0)/100,2)</f>
        <v>0.13</v>
      </c>
      <c r="BJ25" s="29">
        <f>ROUND((BB25/BE25)*VLOOKUP($BG25,Data!$BO$8:$BT$36,4,0)/100,2)</f>
        <v>0.17</v>
      </c>
      <c r="BK25" s="29">
        <f>ROUND((BC25/BE25)*VLOOKUP($BG25,Data!$BO$8:$BT$36,5,0)/100,2)</f>
        <v>0.25</v>
      </c>
      <c r="BL25" s="29">
        <f>ROUND((BD25/BE25)*VLOOKUP($BG25,Data!$BO$8:$BT$36,6,0)/100,2)</f>
        <v>0.12</v>
      </c>
      <c r="BM25" s="29">
        <f t="shared" si="1"/>
        <v>0.32999999999999996</v>
      </c>
      <c r="BO25" s="28" t="s">
        <v>19</v>
      </c>
      <c r="BP25" s="28" t="s">
        <v>3</v>
      </c>
      <c r="BQ25" s="76">
        <v>100</v>
      </c>
      <c r="BR25" s="76">
        <v>95</v>
      </c>
      <c r="BS25" s="76">
        <v>45</v>
      </c>
      <c r="BT25" s="76">
        <v>90</v>
      </c>
      <c r="BX25">
        <f t="shared" si="2"/>
        <v>48</v>
      </c>
      <c r="BY25" s="2" t="s">
        <v>25</v>
      </c>
      <c r="BZ25" s="10">
        <f t="shared" si="14"/>
        <v>624</v>
      </c>
      <c r="CA25" s="2" t="s">
        <v>25</v>
      </c>
      <c r="CB25" s="10">
        <f t="shared" si="15"/>
        <v>120</v>
      </c>
      <c r="CC25" s="2" t="s">
        <v>25</v>
      </c>
      <c r="CD25" s="10">
        <f t="shared" si="16"/>
        <v>192</v>
      </c>
      <c r="CE25" s="2" t="s">
        <v>25</v>
      </c>
      <c r="CF25" s="10">
        <f t="shared" si="17"/>
        <v>1525.44</v>
      </c>
      <c r="CG25" s="2" t="s">
        <v>25</v>
      </c>
      <c r="CH25" s="78">
        <f t="shared" si="18"/>
        <v>196800</v>
      </c>
    </row>
    <row r="26" spans="2:86" x14ac:dyDescent="0.25">
      <c r="B26" s="1" t="s">
        <v>42</v>
      </c>
      <c r="C26" s="2" t="s">
        <v>26</v>
      </c>
      <c r="D26" s="2" t="s">
        <v>3</v>
      </c>
      <c r="E26" s="2">
        <v>7</v>
      </c>
      <c r="F26" s="2">
        <v>3</v>
      </c>
      <c r="G26" s="2">
        <v>18</v>
      </c>
      <c r="H26" s="2">
        <v>0.1</v>
      </c>
      <c r="I26">
        <v>0</v>
      </c>
      <c r="J26">
        <v>0</v>
      </c>
      <c r="K26" s="2">
        <v>0</v>
      </c>
      <c r="L26" s="2">
        <v>0</v>
      </c>
      <c r="M26" s="2">
        <v>3</v>
      </c>
      <c r="O26" s="1" t="s">
        <v>42</v>
      </c>
      <c r="P26" s="2" t="s">
        <v>26</v>
      </c>
      <c r="Q26" s="2" t="s">
        <v>3</v>
      </c>
      <c r="R26" s="16">
        <f t="shared" si="3"/>
        <v>0</v>
      </c>
      <c r="S26" s="16">
        <f t="shared" si="4"/>
        <v>573.41999999999996</v>
      </c>
      <c r="T26" s="16">
        <f t="shared" si="5"/>
        <v>2291.4</v>
      </c>
      <c r="U26" s="16">
        <f t="shared" si="6"/>
        <v>381.87</v>
      </c>
      <c r="V26" s="16"/>
      <c r="W26" s="1" t="s">
        <v>42</v>
      </c>
      <c r="X26" s="2" t="s">
        <v>26</v>
      </c>
      <c r="Y26" s="2" t="s">
        <v>3</v>
      </c>
      <c r="Z26" s="16">
        <f t="shared" si="7"/>
        <v>104.3951768488746</v>
      </c>
      <c r="AA26" s="16"/>
      <c r="AB26" s="1" t="s">
        <v>42</v>
      </c>
      <c r="AC26" s="2" t="s">
        <v>26</v>
      </c>
      <c r="AD26" s="2" t="s">
        <v>3</v>
      </c>
      <c r="AE26" s="16">
        <f t="shared" si="8"/>
        <v>0</v>
      </c>
      <c r="AF26" s="16">
        <f t="shared" si="9"/>
        <v>191.14</v>
      </c>
      <c r="AG26" s="16">
        <f t="shared" si="10"/>
        <v>127.30000000000001</v>
      </c>
      <c r="AH26">
        <v>0</v>
      </c>
      <c r="AI26">
        <v>0</v>
      </c>
      <c r="AJ26">
        <v>0</v>
      </c>
      <c r="AK26">
        <v>0</v>
      </c>
      <c r="AL26">
        <v>0</v>
      </c>
      <c r="AM26" s="16">
        <f t="shared" si="11"/>
        <v>127.29</v>
      </c>
      <c r="AO26" s="1" t="s">
        <v>42</v>
      </c>
      <c r="AP26" s="2" t="s">
        <v>26</v>
      </c>
      <c r="AQ26" s="2" t="s">
        <v>3</v>
      </c>
      <c r="AR26" s="46">
        <f>ROUND((Data!E26+Data!H26)*VLOOKUP($AP26,Data!$BO$8:$BT$36,3,0)/100,2)</f>
        <v>7.1</v>
      </c>
      <c r="AS26" s="46">
        <f>ROUND(Data!F26*VLOOKUP($AP26,Data!$BO$8:$BT$36,4,0)/100,2)</f>
        <v>2.85</v>
      </c>
      <c r="AT26" s="46">
        <f>ROUND(Data!G26*VLOOKUP($AP26,Data!$BO$8:$BT$36,5,0)/100,2)</f>
        <v>8.1</v>
      </c>
      <c r="AU26" s="46">
        <f>ROUND(Data!M26*VLOOKUP($AP26,Data!$BO$8:$BT$36,6,0)/100,2)</f>
        <v>2.7</v>
      </c>
      <c r="AV26" s="46">
        <f t="shared" si="12"/>
        <v>18.049999999999997</v>
      </c>
      <c r="AW26" s="46">
        <f t="shared" si="13"/>
        <v>10.350000000000005</v>
      </c>
      <c r="AY26" s="2" t="s">
        <v>26</v>
      </c>
      <c r="AZ26" s="2" t="s">
        <v>3</v>
      </c>
      <c r="BA26" s="7">
        <f>SUMIF(Data!$C$2:$C$282,$AY26,Data!E$2:E$282)+(10*0.1)</f>
        <v>69</v>
      </c>
      <c r="BB26" s="7">
        <f>SUMIF(Data!$C$2:$C$282,$AY26,Data!F$2:F$282)</f>
        <v>51</v>
      </c>
      <c r="BC26" s="7">
        <f>SUMIF(Data!$C$2:$C$282,$AY26,Data!G$2:G$282)</f>
        <v>204</v>
      </c>
      <c r="BD26" s="7">
        <f>SUMIF(Data!$C$2:$C$282,$AY26,Data!M$2:M$282)</f>
        <v>51</v>
      </c>
      <c r="BE26" s="7">
        <f t="shared" si="0"/>
        <v>375</v>
      </c>
      <c r="BG26" s="2" t="s">
        <v>26</v>
      </c>
      <c r="BH26" s="2" t="s">
        <v>3</v>
      </c>
      <c r="BI26" s="29">
        <f>ROUND((BA26/BE26)*VLOOKUP($BG26,Data!$BO$8:$BT$36,3,0)/100,2)</f>
        <v>0.18</v>
      </c>
      <c r="BJ26" s="29">
        <f>ROUND((BB26/BE26)*VLOOKUP($BG26,Data!$BO$8:$BT$36,4,0)/100,2)</f>
        <v>0.13</v>
      </c>
      <c r="BK26" s="29">
        <f>ROUND((BC26/BE26)*VLOOKUP($BG26,Data!$BO$8:$BT$36,5,0)/100,2)</f>
        <v>0.24</v>
      </c>
      <c r="BL26" s="29">
        <f>ROUND((BD26/BE26)*VLOOKUP($BG26,Data!$BO$8:$BT$36,6,0)/100,2)</f>
        <v>0.12</v>
      </c>
      <c r="BM26" s="29">
        <f t="shared" si="1"/>
        <v>0.32999999999999996</v>
      </c>
      <c r="BO26" s="28" t="s">
        <v>20</v>
      </c>
      <c r="BP26" s="28" t="s">
        <v>3</v>
      </c>
      <c r="BQ26" s="76">
        <v>100</v>
      </c>
      <c r="BR26" s="76">
        <v>95</v>
      </c>
      <c r="BS26" s="76">
        <v>45</v>
      </c>
      <c r="BT26" s="76">
        <v>90</v>
      </c>
      <c r="BX26">
        <f t="shared" si="2"/>
        <v>69</v>
      </c>
      <c r="BY26" s="2" t="s">
        <v>26</v>
      </c>
      <c r="BZ26" s="10">
        <f t="shared" si="14"/>
        <v>897</v>
      </c>
      <c r="CA26" s="2" t="s">
        <v>26</v>
      </c>
      <c r="CB26" s="10">
        <f t="shared" si="15"/>
        <v>172.5</v>
      </c>
      <c r="CC26" s="2" t="s">
        <v>26</v>
      </c>
      <c r="CD26" s="10">
        <f t="shared" si="16"/>
        <v>276</v>
      </c>
      <c r="CE26" s="2" t="s">
        <v>26</v>
      </c>
      <c r="CF26" s="10">
        <f t="shared" si="17"/>
        <v>2192.8200000000002</v>
      </c>
      <c r="CG26" s="2" t="s">
        <v>26</v>
      </c>
      <c r="CH26" s="78">
        <f t="shared" si="18"/>
        <v>282900</v>
      </c>
    </row>
    <row r="27" spans="2:86" x14ac:dyDescent="0.25">
      <c r="B27" s="1" t="s">
        <v>42</v>
      </c>
      <c r="C27" s="2" t="s">
        <v>27</v>
      </c>
      <c r="D27" s="2" t="s">
        <v>28</v>
      </c>
      <c r="E27" s="2">
        <v>8</v>
      </c>
      <c r="F27" s="2">
        <v>5</v>
      </c>
      <c r="G27" s="2">
        <v>17</v>
      </c>
      <c r="H27" s="2">
        <v>0.1</v>
      </c>
      <c r="I27">
        <v>0</v>
      </c>
      <c r="J27">
        <v>0</v>
      </c>
      <c r="K27" s="2">
        <v>0</v>
      </c>
      <c r="L27" s="2">
        <v>0</v>
      </c>
      <c r="M27" s="2">
        <v>5</v>
      </c>
      <c r="O27" s="1" t="s">
        <v>42</v>
      </c>
      <c r="P27" s="2" t="s">
        <v>27</v>
      </c>
      <c r="Q27" s="2" t="s">
        <v>28</v>
      </c>
      <c r="R27" s="16">
        <f t="shared" si="3"/>
        <v>0</v>
      </c>
      <c r="S27" s="16">
        <f t="shared" si="4"/>
        <v>955.68000000000006</v>
      </c>
      <c r="T27" s="16">
        <f t="shared" si="5"/>
        <v>2164.0499999999997</v>
      </c>
      <c r="U27" s="16">
        <f t="shared" si="6"/>
        <v>636.48</v>
      </c>
      <c r="V27" s="16"/>
      <c r="W27" s="1" t="s">
        <v>42</v>
      </c>
      <c r="X27" s="2" t="s">
        <v>27</v>
      </c>
      <c r="Y27" s="2" t="s">
        <v>28</v>
      </c>
      <c r="Z27" s="16">
        <f t="shared" si="7"/>
        <v>107.0145299145299</v>
      </c>
      <c r="AA27" s="16"/>
      <c r="AB27" s="1" t="s">
        <v>42</v>
      </c>
      <c r="AC27" s="2" t="s">
        <v>27</v>
      </c>
      <c r="AD27" s="2" t="s">
        <v>28</v>
      </c>
      <c r="AE27" s="16">
        <f t="shared" si="8"/>
        <v>0</v>
      </c>
      <c r="AF27" s="16">
        <f t="shared" si="9"/>
        <v>191.13600000000002</v>
      </c>
      <c r="AG27" s="16">
        <f t="shared" si="10"/>
        <v>127.2970588235294</v>
      </c>
      <c r="AH27">
        <v>0</v>
      </c>
      <c r="AI27">
        <v>0</v>
      </c>
      <c r="AJ27">
        <v>0</v>
      </c>
      <c r="AK27">
        <v>0</v>
      </c>
      <c r="AL27">
        <v>0</v>
      </c>
      <c r="AM27" s="16">
        <f t="shared" si="11"/>
        <v>127.29600000000001</v>
      </c>
      <c r="AO27" s="1" t="s">
        <v>42</v>
      </c>
      <c r="AP27" s="2" t="s">
        <v>27</v>
      </c>
      <c r="AQ27" s="2" t="s">
        <v>28</v>
      </c>
      <c r="AR27" s="46">
        <f>ROUND((Data!E27+Data!H27)*VLOOKUP($AP27,Data!$BO$8:$BT$36,3,0)/100,2)</f>
        <v>0</v>
      </c>
      <c r="AS27" s="46">
        <f>ROUND(Data!F27*VLOOKUP($AP27,Data!$BO$8:$BT$36,4,0)/100,2)</f>
        <v>0</v>
      </c>
      <c r="AT27" s="46">
        <f>ROUND(Data!G27*VLOOKUP($AP27,Data!$BO$8:$BT$36,5,0)/100,2)</f>
        <v>5.95</v>
      </c>
      <c r="AU27" s="46">
        <f>ROUND(Data!M27*VLOOKUP($AP27,Data!$BO$8:$BT$36,6,0)/100,2)</f>
        <v>4.5</v>
      </c>
      <c r="AV27" s="46">
        <f t="shared" si="12"/>
        <v>5.95</v>
      </c>
      <c r="AW27" s="46">
        <f t="shared" si="13"/>
        <v>24.650000000000002</v>
      </c>
      <c r="AY27" s="2" t="s">
        <v>27</v>
      </c>
      <c r="AZ27" s="2" t="s">
        <v>28</v>
      </c>
      <c r="BA27" s="7">
        <f>SUMIF(Data!$C$2:$C$282,$AY27,Data!E$2:E$282)+(10*0.1)</f>
        <v>51</v>
      </c>
      <c r="BB27" s="7">
        <f>SUMIF(Data!$C$2:$C$282,$AY27,Data!F$2:F$282)</f>
        <v>54</v>
      </c>
      <c r="BC27" s="7">
        <f>SUMIF(Data!$C$2:$C$282,$AY27,Data!G$2:G$282)</f>
        <v>202</v>
      </c>
      <c r="BD27" s="7">
        <f>SUMIF(Data!$C$2:$C$282,$AY27,Data!M$2:M$282)</f>
        <v>52</v>
      </c>
      <c r="BE27" s="7">
        <f t="shared" si="0"/>
        <v>359</v>
      </c>
      <c r="BG27" s="2" t="s">
        <v>27</v>
      </c>
      <c r="BH27" s="2" t="s">
        <v>28</v>
      </c>
      <c r="BI27" s="29">
        <f>ROUND((BA27/BE27)*VLOOKUP($BG27,Data!$BO$8:$BT$36,3,0)/100,2)</f>
        <v>0</v>
      </c>
      <c r="BJ27" s="29">
        <f>ROUND((BB27/BE27)*VLOOKUP($BG27,Data!$BO$8:$BT$36,4,0)/100,2)</f>
        <v>0</v>
      </c>
      <c r="BK27" s="29">
        <f>ROUND((BC27/BE27)*VLOOKUP($BG27,Data!$BO$8:$BT$36,5,0)/100,2)</f>
        <v>0.2</v>
      </c>
      <c r="BL27" s="29">
        <f>ROUND((BD27/BE27)*VLOOKUP($BG27,Data!$BO$8:$BT$36,6,0)/100,2)</f>
        <v>0.13</v>
      </c>
      <c r="BM27" s="29">
        <f t="shared" si="1"/>
        <v>0.66999999999999993</v>
      </c>
      <c r="BO27" s="28" t="s">
        <v>21</v>
      </c>
      <c r="BP27" s="28" t="s">
        <v>3</v>
      </c>
      <c r="BQ27" s="76">
        <v>100</v>
      </c>
      <c r="BR27" s="76">
        <v>95</v>
      </c>
      <c r="BS27" s="76">
        <v>45</v>
      </c>
      <c r="BT27" s="76">
        <v>90</v>
      </c>
      <c r="BX27">
        <f t="shared" si="2"/>
        <v>0</v>
      </c>
      <c r="BY27" s="2" t="s">
        <v>27</v>
      </c>
      <c r="BZ27" s="10">
        <f t="shared" si="14"/>
        <v>0</v>
      </c>
      <c r="CA27" s="2" t="s">
        <v>27</v>
      </c>
      <c r="CB27" s="10">
        <f t="shared" si="15"/>
        <v>0</v>
      </c>
      <c r="CC27" s="2" t="s">
        <v>27</v>
      </c>
      <c r="CD27" s="10">
        <f t="shared" si="16"/>
        <v>0</v>
      </c>
      <c r="CE27" s="2" t="s">
        <v>27</v>
      </c>
      <c r="CF27" s="10">
        <f t="shared" si="17"/>
        <v>0</v>
      </c>
      <c r="CG27" s="2" t="s">
        <v>27</v>
      </c>
      <c r="CH27" s="78">
        <f t="shared" si="18"/>
        <v>0</v>
      </c>
    </row>
    <row r="28" spans="2:86" x14ac:dyDescent="0.25">
      <c r="B28" s="1" t="s">
        <v>42</v>
      </c>
      <c r="C28" s="2" t="s">
        <v>29</v>
      </c>
      <c r="D28" s="2" t="s">
        <v>28</v>
      </c>
      <c r="E28" s="2">
        <v>4</v>
      </c>
      <c r="F28" s="2">
        <v>6</v>
      </c>
      <c r="G28" s="2">
        <v>13</v>
      </c>
      <c r="H28" s="2">
        <v>0.1</v>
      </c>
      <c r="I28">
        <v>0</v>
      </c>
      <c r="J28">
        <v>0</v>
      </c>
      <c r="K28" s="2">
        <v>0</v>
      </c>
      <c r="L28" s="2">
        <v>0</v>
      </c>
      <c r="M28" s="2">
        <v>7</v>
      </c>
      <c r="O28" s="1" t="s">
        <v>42</v>
      </c>
      <c r="P28" s="2" t="s">
        <v>29</v>
      </c>
      <c r="Q28" s="2" t="s">
        <v>28</v>
      </c>
      <c r="R28" s="16">
        <f t="shared" si="3"/>
        <v>0</v>
      </c>
      <c r="S28" s="16">
        <f t="shared" si="4"/>
        <v>1146.8399999999999</v>
      </c>
      <c r="T28" s="16">
        <f t="shared" si="5"/>
        <v>1654.92</v>
      </c>
      <c r="U28" s="16">
        <f t="shared" si="6"/>
        <v>891.09</v>
      </c>
      <c r="V28" s="16"/>
      <c r="W28" s="1" t="s">
        <v>42</v>
      </c>
      <c r="X28" s="2" t="s">
        <v>29</v>
      </c>
      <c r="Y28" s="2" t="s">
        <v>28</v>
      </c>
      <c r="Z28" s="16">
        <f t="shared" si="7"/>
        <v>122.68604651162791</v>
      </c>
      <c r="AA28" s="16"/>
      <c r="AB28" s="1" t="s">
        <v>42</v>
      </c>
      <c r="AC28" s="2" t="s">
        <v>29</v>
      </c>
      <c r="AD28" s="2" t="s">
        <v>28</v>
      </c>
      <c r="AE28" s="16">
        <f t="shared" si="8"/>
        <v>0</v>
      </c>
      <c r="AF28" s="16">
        <f t="shared" si="9"/>
        <v>191.14</v>
      </c>
      <c r="AG28" s="16">
        <f t="shared" si="10"/>
        <v>127.30153846153847</v>
      </c>
      <c r="AH28">
        <v>0</v>
      </c>
      <c r="AI28">
        <v>0</v>
      </c>
      <c r="AJ28">
        <v>0</v>
      </c>
      <c r="AK28">
        <v>0</v>
      </c>
      <c r="AL28">
        <v>0</v>
      </c>
      <c r="AM28" s="16">
        <f t="shared" si="11"/>
        <v>127.29857142857144</v>
      </c>
      <c r="AO28" s="1" t="s">
        <v>42</v>
      </c>
      <c r="AP28" s="2" t="s">
        <v>29</v>
      </c>
      <c r="AQ28" s="2" t="s">
        <v>28</v>
      </c>
      <c r="AR28" s="46">
        <f>ROUND((Data!E28+Data!H28)*VLOOKUP($AP28,Data!$BO$8:$BT$36,3,0)/100,2)</f>
        <v>4.0999999999999996</v>
      </c>
      <c r="AS28" s="46">
        <f>ROUND(Data!F28*VLOOKUP($AP28,Data!$BO$8:$BT$36,4,0)/100,2)</f>
        <v>5.7</v>
      </c>
      <c r="AT28" s="46">
        <f>ROUND(Data!G28*VLOOKUP($AP28,Data!$BO$8:$BT$36,5,0)/100,2)</f>
        <v>2.6</v>
      </c>
      <c r="AU28" s="46">
        <f>ROUND(Data!M28*VLOOKUP($AP28,Data!$BO$8:$BT$36,6,0)/100,2)</f>
        <v>6.3</v>
      </c>
      <c r="AV28" s="46">
        <f t="shared" si="12"/>
        <v>12.4</v>
      </c>
      <c r="AW28" s="46">
        <f t="shared" si="13"/>
        <v>11.400000000000002</v>
      </c>
      <c r="AY28" s="2" t="s">
        <v>29</v>
      </c>
      <c r="AZ28" s="2" t="s">
        <v>28</v>
      </c>
      <c r="BA28" s="7">
        <f>SUMIF(Data!$C$2:$C$282,$AY28,Data!E$2:E$282)+(10*0.1)</f>
        <v>55</v>
      </c>
      <c r="BB28" s="7">
        <f>SUMIF(Data!$C$2:$C$282,$AY28,Data!F$2:F$282)</f>
        <v>57</v>
      </c>
      <c r="BC28" s="7">
        <f>SUMIF(Data!$C$2:$C$282,$AY28,Data!G$2:G$282)</f>
        <v>180</v>
      </c>
      <c r="BD28" s="7">
        <f>SUMIF(Data!$C$2:$C$282,$AY28,Data!M$2:M$282)</f>
        <v>55</v>
      </c>
      <c r="BE28" s="7">
        <f t="shared" si="0"/>
        <v>347</v>
      </c>
      <c r="BG28" s="2" t="s">
        <v>29</v>
      </c>
      <c r="BH28" s="2" t="s">
        <v>28</v>
      </c>
      <c r="BI28" s="29">
        <f>ROUND((BA28/BE28)*VLOOKUP($BG28,Data!$BO$8:$BT$36,3,0)/100,2)</f>
        <v>0.16</v>
      </c>
      <c r="BJ28" s="29">
        <f>ROUND((BB28/BE28)*VLOOKUP($BG28,Data!$BO$8:$BT$36,4,0)/100,2)</f>
        <v>0.16</v>
      </c>
      <c r="BK28" s="29">
        <f>ROUND((BC28/BE28)*VLOOKUP($BG28,Data!$BO$8:$BT$36,5,0)/100,2)</f>
        <v>0.1</v>
      </c>
      <c r="BL28" s="29">
        <f>ROUND((BD28/BE28)*VLOOKUP($BG28,Data!$BO$8:$BT$36,6,0)/100,2)</f>
        <v>0.14000000000000001</v>
      </c>
      <c r="BM28" s="29">
        <f t="shared" si="1"/>
        <v>0.43999999999999995</v>
      </c>
      <c r="BO28" s="28" t="s">
        <v>22</v>
      </c>
      <c r="BP28" s="28" t="s">
        <v>3</v>
      </c>
      <c r="BQ28" s="76">
        <v>100</v>
      </c>
      <c r="BR28" s="76">
        <v>95</v>
      </c>
      <c r="BS28" s="76">
        <v>45</v>
      </c>
      <c r="BT28" s="76">
        <v>90</v>
      </c>
      <c r="BX28">
        <f t="shared" si="2"/>
        <v>55</v>
      </c>
      <c r="BY28" s="2" t="s">
        <v>29</v>
      </c>
      <c r="BZ28" s="10">
        <f t="shared" si="14"/>
        <v>715</v>
      </c>
      <c r="CA28" s="2" t="s">
        <v>29</v>
      </c>
      <c r="CB28" s="10">
        <f t="shared" si="15"/>
        <v>137.5</v>
      </c>
      <c r="CC28" s="2" t="s">
        <v>29</v>
      </c>
      <c r="CD28" s="10">
        <f t="shared" si="16"/>
        <v>220</v>
      </c>
      <c r="CE28" s="2" t="s">
        <v>29</v>
      </c>
      <c r="CF28" s="10">
        <f t="shared" si="17"/>
        <v>1747.9</v>
      </c>
      <c r="CG28" s="2" t="s">
        <v>29</v>
      </c>
      <c r="CH28" s="78">
        <f t="shared" si="18"/>
        <v>225500</v>
      </c>
    </row>
    <row r="29" spans="2:86" x14ac:dyDescent="0.25">
      <c r="B29" s="1" t="s">
        <v>42</v>
      </c>
      <c r="C29" s="2" t="s">
        <v>30</v>
      </c>
      <c r="D29" s="2" t="s">
        <v>28</v>
      </c>
      <c r="E29" s="2">
        <v>7</v>
      </c>
      <c r="F29" s="2">
        <v>7</v>
      </c>
      <c r="G29" s="2">
        <v>35</v>
      </c>
      <c r="H29" s="2">
        <v>0.1</v>
      </c>
      <c r="I29">
        <v>0</v>
      </c>
      <c r="J29">
        <v>0</v>
      </c>
      <c r="K29" s="2">
        <v>0</v>
      </c>
      <c r="L29" s="2">
        <v>0</v>
      </c>
      <c r="M29" s="2">
        <v>4</v>
      </c>
      <c r="O29" s="1" t="s">
        <v>42</v>
      </c>
      <c r="P29" s="2" t="s">
        <v>30</v>
      </c>
      <c r="Q29" s="2" t="s">
        <v>28</v>
      </c>
      <c r="R29" s="16">
        <f t="shared" si="3"/>
        <v>0</v>
      </c>
      <c r="S29" s="16">
        <f t="shared" si="4"/>
        <v>1338</v>
      </c>
      <c r="T29" s="16">
        <f t="shared" si="5"/>
        <v>4455.45</v>
      </c>
      <c r="U29" s="16">
        <f t="shared" si="6"/>
        <v>509.21999999999997</v>
      </c>
      <c r="V29" s="16"/>
      <c r="W29" s="1" t="s">
        <v>42</v>
      </c>
      <c r="X29" s="2" t="s">
        <v>30</v>
      </c>
      <c r="Y29" s="2" t="s">
        <v>28</v>
      </c>
      <c r="Z29" s="16">
        <f t="shared" si="7"/>
        <v>118.69435028248587</v>
      </c>
      <c r="AA29" s="16"/>
      <c r="AB29" s="1" t="s">
        <v>42</v>
      </c>
      <c r="AC29" s="2" t="s">
        <v>30</v>
      </c>
      <c r="AD29" s="2" t="s">
        <v>28</v>
      </c>
      <c r="AE29" s="16">
        <f t="shared" si="8"/>
        <v>0</v>
      </c>
      <c r="AF29" s="16">
        <f t="shared" si="9"/>
        <v>191.14285714285714</v>
      </c>
      <c r="AG29" s="16">
        <f t="shared" si="10"/>
        <v>127.29857142857142</v>
      </c>
      <c r="AH29">
        <v>0</v>
      </c>
      <c r="AI29">
        <v>0</v>
      </c>
      <c r="AJ29">
        <v>0</v>
      </c>
      <c r="AK29">
        <v>0</v>
      </c>
      <c r="AL29">
        <v>0</v>
      </c>
      <c r="AM29" s="16">
        <f t="shared" si="11"/>
        <v>127.30499999999999</v>
      </c>
      <c r="AO29" s="1" t="s">
        <v>42</v>
      </c>
      <c r="AP29" s="2" t="s">
        <v>30</v>
      </c>
      <c r="AQ29" s="2" t="s">
        <v>28</v>
      </c>
      <c r="AR29" s="46">
        <f>ROUND((Data!E29+Data!H29)*VLOOKUP($AP29,Data!$BO$8:$BT$36,3,0)/100,2)</f>
        <v>7.1</v>
      </c>
      <c r="AS29" s="46">
        <f>ROUND(Data!F29*VLOOKUP($AP29,Data!$BO$8:$BT$36,4,0)/100,2)</f>
        <v>6.65</v>
      </c>
      <c r="AT29" s="46">
        <f>ROUND(Data!G29*VLOOKUP($AP29,Data!$BO$8:$BT$36,5,0)/100,2)</f>
        <v>7</v>
      </c>
      <c r="AU29" s="46">
        <f>ROUND(Data!M29*VLOOKUP($AP29,Data!$BO$8:$BT$36,6,0)/100,2)</f>
        <v>3.6</v>
      </c>
      <c r="AV29" s="46">
        <f t="shared" si="12"/>
        <v>20.75</v>
      </c>
      <c r="AW29" s="46">
        <f t="shared" si="13"/>
        <v>28.75</v>
      </c>
      <c r="AY29" s="2" t="s">
        <v>30</v>
      </c>
      <c r="AZ29" s="2" t="s">
        <v>28</v>
      </c>
      <c r="BA29" s="7">
        <f>SUMIF(Data!$C$2:$C$282,$AY29,Data!E$2:E$282)+(10*0.1)</f>
        <v>59</v>
      </c>
      <c r="BB29" s="7">
        <f>SUMIF(Data!$C$2:$C$282,$AY29,Data!F$2:F$282)</f>
        <v>62</v>
      </c>
      <c r="BC29" s="7">
        <f>SUMIF(Data!$C$2:$C$282,$AY29,Data!G$2:G$282)</f>
        <v>181</v>
      </c>
      <c r="BD29" s="7">
        <f>SUMIF(Data!$C$2:$C$282,$AY29,Data!M$2:M$282)</f>
        <v>46</v>
      </c>
      <c r="BE29" s="7">
        <f t="shared" si="0"/>
        <v>348</v>
      </c>
      <c r="BG29" s="2" t="s">
        <v>30</v>
      </c>
      <c r="BH29" s="2" t="s">
        <v>28</v>
      </c>
      <c r="BI29" s="29">
        <f>ROUND((BA29/BE29)*VLOOKUP($BG29,Data!$BO$8:$BT$36,3,0)/100,2)</f>
        <v>0.17</v>
      </c>
      <c r="BJ29" s="29">
        <f>ROUND((BB29/BE29)*VLOOKUP($BG29,Data!$BO$8:$BT$36,4,0)/100,2)</f>
        <v>0.17</v>
      </c>
      <c r="BK29" s="29">
        <f>ROUND((BC29/BE29)*VLOOKUP($BG29,Data!$BO$8:$BT$36,5,0)/100,2)</f>
        <v>0.1</v>
      </c>
      <c r="BL29" s="29">
        <f>ROUND((BD29/BE29)*VLOOKUP($BG29,Data!$BO$8:$BT$36,6,0)/100,2)</f>
        <v>0.12</v>
      </c>
      <c r="BM29" s="29">
        <f t="shared" si="1"/>
        <v>0.43999999999999995</v>
      </c>
      <c r="BO29" s="28" t="s">
        <v>23</v>
      </c>
      <c r="BP29" s="28" t="s">
        <v>3</v>
      </c>
      <c r="BQ29" s="76">
        <v>100</v>
      </c>
      <c r="BR29" s="76">
        <v>95</v>
      </c>
      <c r="BS29" s="76">
        <v>45</v>
      </c>
      <c r="BT29" s="76">
        <v>90</v>
      </c>
      <c r="BX29">
        <f t="shared" si="2"/>
        <v>59</v>
      </c>
      <c r="BY29" s="2" t="s">
        <v>30</v>
      </c>
      <c r="BZ29" s="10">
        <f t="shared" si="14"/>
        <v>767</v>
      </c>
      <c r="CA29" s="2" t="s">
        <v>30</v>
      </c>
      <c r="CB29" s="10">
        <f t="shared" si="15"/>
        <v>147.5</v>
      </c>
      <c r="CC29" s="2" t="s">
        <v>30</v>
      </c>
      <c r="CD29" s="10">
        <f t="shared" si="16"/>
        <v>236</v>
      </c>
      <c r="CE29" s="2" t="s">
        <v>30</v>
      </c>
      <c r="CF29" s="10">
        <f t="shared" si="17"/>
        <v>1875.02</v>
      </c>
      <c r="CG29" s="2" t="s">
        <v>30</v>
      </c>
      <c r="CH29" s="78">
        <f t="shared" si="18"/>
        <v>241900</v>
      </c>
    </row>
    <row r="30" spans="2:86" x14ac:dyDescent="0.25">
      <c r="B30" s="1" t="s">
        <v>42</v>
      </c>
      <c r="C30" s="2" t="s">
        <v>31</v>
      </c>
      <c r="D30" s="2" t="s">
        <v>28</v>
      </c>
      <c r="E30" s="2">
        <v>5</v>
      </c>
      <c r="F30" s="2">
        <v>5</v>
      </c>
      <c r="G30" s="2">
        <v>6</v>
      </c>
      <c r="H30" s="2">
        <v>0.1</v>
      </c>
      <c r="I30">
        <v>0</v>
      </c>
      <c r="J30">
        <v>0</v>
      </c>
      <c r="K30" s="2">
        <v>0</v>
      </c>
      <c r="L30" s="2">
        <v>0</v>
      </c>
      <c r="M30" s="2">
        <v>6</v>
      </c>
      <c r="O30" s="1" t="s">
        <v>42</v>
      </c>
      <c r="P30" s="2" t="s">
        <v>31</v>
      </c>
      <c r="Q30" s="2" t="s">
        <v>28</v>
      </c>
      <c r="R30" s="16">
        <f t="shared" si="3"/>
        <v>0</v>
      </c>
      <c r="S30" s="16">
        <f t="shared" si="4"/>
        <v>955.68000000000006</v>
      </c>
      <c r="T30" s="16">
        <f t="shared" si="5"/>
        <v>763.83</v>
      </c>
      <c r="U30" s="16">
        <f t="shared" si="6"/>
        <v>763.83</v>
      </c>
      <c r="V30" s="16"/>
      <c r="W30" s="1" t="s">
        <v>42</v>
      </c>
      <c r="X30" s="2" t="s">
        <v>31</v>
      </c>
      <c r="Y30" s="2" t="s">
        <v>28</v>
      </c>
      <c r="Z30" s="16">
        <f t="shared" si="7"/>
        <v>112.3683257918552</v>
      </c>
      <c r="AA30" s="16"/>
      <c r="AB30" s="1" t="s">
        <v>42</v>
      </c>
      <c r="AC30" s="2" t="s">
        <v>31</v>
      </c>
      <c r="AD30" s="2" t="s">
        <v>28</v>
      </c>
      <c r="AE30" s="16">
        <f t="shared" si="8"/>
        <v>0</v>
      </c>
      <c r="AF30" s="16">
        <f t="shared" si="9"/>
        <v>191.13600000000002</v>
      </c>
      <c r="AG30" s="16">
        <f t="shared" si="10"/>
        <v>127.30500000000001</v>
      </c>
      <c r="AH30">
        <v>0</v>
      </c>
      <c r="AI30">
        <v>0</v>
      </c>
      <c r="AJ30">
        <v>0</v>
      </c>
      <c r="AK30">
        <v>0</v>
      </c>
      <c r="AL30">
        <v>0</v>
      </c>
      <c r="AM30" s="16">
        <f t="shared" si="11"/>
        <v>127.30500000000001</v>
      </c>
      <c r="AO30" s="1" t="s">
        <v>42</v>
      </c>
      <c r="AP30" s="2" t="s">
        <v>31</v>
      </c>
      <c r="AQ30" s="2" t="s">
        <v>28</v>
      </c>
      <c r="AR30" s="46">
        <f>ROUND((Data!E30+Data!H30)*VLOOKUP($AP30,Data!$BO$8:$BT$36,3,0)/100,2)</f>
        <v>5.0999999999999996</v>
      </c>
      <c r="AS30" s="46">
        <f>ROUND(Data!F30*VLOOKUP($AP30,Data!$BO$8:$BT$36,4,0)/100,2)</f>
        <v>0</v>
      </c>
      <c r="AT30" s="46">
        <f>ROUND(Data!G30*VLOOKUP($AP30,Data!$BO$8:$BT$36,5,0)/100,2)</f>
        <v>1.5</v>
      </c>
      <c r="AU30" s="46">
        <f>ROUND(Data!M30*VLOOKUP($AP30,Data!$BO$8:$BT$36,6,0)/100,2)</f>
        <v>5.4</v>
      </c>
      <c r="AV30" s="46">
        <f t="shared" si="12"/>
        <v>6.6</v>
      </c>
      <c r="AW30" s="46">
        <f t="shared" si="13"/>
        <v>10.100000000000001</v>
      </c>
      <c r="AY30" s="2" t="s">
        <v>31</v>
      </c>
      <c r="AZ30" s="2" t="s">
        <v>28</v>
      </c>
      <c r="BA30" s="7">
        <f>SUMIF(Data!$C$2:$C$282,$AY30,Data!E$2:E$282)+(10*0.1)</f>
        <v>50</v>
      </c>
      <c r="BB30" s="7">
        <f>SUMIF(Data!$C$2:$C$282,$AY30,Data!F$2:F$282)</f>
        <v>60</v>
      </c>
      <c r="BC30" s="7">
        <f>SUMIF(Data!$C$2:$C$282,$AY30,Data!G$2:G$282)</f>
        <v>192</v>
      </c>
      <c r="BD30" s="7">
        <f>SUMIF(Data!$C$2:$C$282,$AY30,Data!M$2:M$282)</f>
        <v>44</v>
      </c>
      <c r="BE30" s="7">
        <f t="shared" si="0"/>
        <v>346</v>
      </c>
      <c r="BG30" s="2" t="s">
        <v>31</v>
      </c>
      <c r="BH30" s="2" t="s">
        <v>28</v>
      </c>
      <c r="BI30" s="29">
        <f>ROUND((BA30/BE30)*VLOOKUP($BG30,Data!$BO$8:$BT$36,3,0)/100,2)</f>
        <v>0.14000000000000001</v>
      </c>
      <c r="BJ30" s="29">
        <f>ROUND((BB30/BE30)*VLOOKUP($BG30,Data!$BO$8:$BT$36,4,0)/100,2)</f>
        <v>0</v>
      </c>
      <c r="BK30" s="29">
        <f>ROUND((BC30/BE30)*VLOOKUP($BG30,Data!$BO$8:$BT$36,5,0)/100,2)</f>
        <v>0.14000000000000001</v>
      </c>
      <c r="BL30" s="29">
        <f>ROUND((BD30/BE30)*VLOOKUP($BG30,Data!$BO$8:$BT$36,6,0)/100,2)</f>
        <v>0.11</v>
      </c>
      <c r="BM30" s="29">
        <f t="shared" si="1"/>
        <v>0.61</v>
      </c>
      <c r="BO30" s="28" t="s">
        <v>24</v>
      </c>
      <c r="BP30" s="28" t="s">
        <v>3</v>
      </c>
      <c r="BQ30" s="76">
        <v>100</v>
      </c>
      <c r="BR30" s="76">
        <v>0</v>
      </c>
      <c r="BS30" s="76">
        <v>55</v>
      </c>
      <c r="BT30" s="76">
        <v>90</v>
      </c>
      <c r="BX30">
        <f t="shared" si="2"/>
        <v>50</v>
      </c>
      <c r="BY30" s="2" t="s">
        <v>31</v>
      </c>
      <c r="BZ30" s="10">
        <f t="shared" si="14"/>
        <v>650</v>
      </c>
      <c r="CA30" s="2" t="s">
        <v>31</v>
      </c>
      <c r="CB30" s="10">
        <f t="shared" si="15"/>
        <v>125</v>
      </c>
      <c r="CC30" s="2" t="s">
        <v>31</v>
      </c>
      <c r="CD30" s="10">
        <f t="shared" si="16"/>
        <v>200</v>
      </c>
      <c r="CE30" s="2" t="s">
        <v>31</v>
      </c>
      <c r="CF30" s="10">
        <f t="shared" si="17"/>
        <v>1589</v>
      </c>
      <c r="CG30" s="2" t="s">
        <v>31</v>
      </c>
      <c r="CH30" s="78">
        <f t="shared" si="18"/>
        <v>205000</v>
      </c>
    </row>
    <row r="31" spans="2:86" x14ac:dyDescent="0.25">
      <c r="B31" s="1" t="s">
        <v>43</v>
      </c>
      <c r="C31" s="2" t="s">
        <v>2</v>
      </c>
      <c r="D31" s="2" t="s">
        <v>3</v>
      </c>
      <c r="E31" s="2">
        <v>7</v>
      </c>
      <c r="F31" s="2">
        <v>8</v>
      </c>
      <c r="G31" s="2">
        <v>23</v>
      </c>
      <c r="H31" s="2">
        <v>0.1</v>
      </c>
      <c r="I31">
        <v>0</v>
      </c>
      <c r="J31">
        <v>0</v>
      </c>
      <c r="K31" s="2">
        <v>0</v>
      </c>
      <c r="L31" s="2">
        <v>0</v>
      </c>
      <c r="M31" s="2">
        <v>5</v>
      </c>
      <c r="O31" s="1" t="s">
        <v>43</v>
      </c>
      <c r="P31" s="2" t="s">
        <v>2</v>
      </c>
      <c r="Q31" s="2" t="s">
        <v>3</v>
      </c>
      <c r="R31" s="16">
        <f t="shared" si="3"/>
        <v>0</v>
      </c>
      <c r="S31" s="16">
        <f t="shared" si="4"/>
        <v>1529.1</v>
      </c>
      <c r="T31" s="16">
        <f t="shared" si="5"/>
        <v>2927.88</v>
      </c>
      <c r="U31" s="16">
        <f t="shared" si="6"/>
        <v>636.48</v>
      </c>
      <c r="V31" s="16"/>
      <c r="W31" s="1" t="s">
        <v>43</v>
      </c>
      <c r="X31" s="2" t="s">
        <v>2</v>
      </c>
      <c r="Y31" s="2" t="s">
        <v>3</v>
      </c>
      <c r="Z31" s="16">
        <f t="shared" si="7"/>
        <v>118.17772621809742</v>
      </c>
      <c r="AA31" s="16"/>
      <c r="AB31" s="1" t="s">
        <v>43</v>
      </c>
      <c r="AC31" s="2" t="s">
        <v>2</v>
      </c>
      <c r="AD31" s="2" t="s">
        <v>3</v>
      </c>
      <c r="AE31" s="16">
        <f t="shared" si="8"/>
        <v>0</v>
      </c>
      <c r="AF31" s="16">
        <f t="shared" si="9"/>
        <v>191.13749999999999</v>
      </c>
      <c r="AG31" s="16">
        <f t="shared" si="10"/>
        <v>127.29913043478261</v>
      </c>
      <c r="AH31">
        <v>0</v>
      </c>
      <c r="AI31">
        <v>0</v>
      </c>
      <c r="AJ31">
        <v>0</v>
      </c>
      <c r="AK31">
        <v>0</v>
      </c>
      <c r="AL31">
        <v>0</v>
      </c>
      <c r="AM31" s="16">
        <f t="shared" si="11"/>
        <v>127.29600000000001</v>
      </c>
      <c r="AO31" s="1" t="s">
        <v>43</v>
      </c>
      <c r="AP31" s="2" t="s">
        <v>2</v>
      </c>
      <c r="AQ31" s="2" t="s">
        <v>3</v>
      </c>
      <c r="AR31" s="46">
        <f>ROUND((Data!E31+Data!H31)*VLOOKUP($AP31,Data!$BO$8:$BT$36,3,0)/100,2)</f>
        <v>7.1</v>
      </c>
      <c r="AS31" s="46">
        <f>ROUND(Data!F31*VLOOKUP($AP31,Data!$BO$8:$BT$36,4,0)/100,2)</f>
        <v>7.6</v>
      </c>
      <c r="AT31" s="46">
        <f>ROUND(Data!G31*VLOOKUP($AP31,Data!$BO$8:$BT$36,5,0)/100,2)</f>
        <v>10.35</v>
      </c>
      <c r="AU31" s="46">
        <f>ROUND(Data!M31*VLOOKUP($AP31,Data!$BO$8:$BT$36,6,0)/100,2)</f>
        <v>4.5</v>
      </c>
      <c r="AV31" s="46">
        <f t="shared" si="12"/>
        <v>25.049999999999997</v>
      </c>
      <c r="AW31" s="46">
        <f t="shared" si="13"/>
        <v>13.550000000000004</v>
      </c>
      <c r="BO31" s="28" t="s">
        <v>25</v>
      </c>
      <c r="BP31" s="28" t="s">
        <v>3</v>
      </c>
      <c r="BQ31" s="76">
        <v>100</v>
      </c>
      <c r="BR31" s="76">
        <v>95</v>
      </c>
      <c r="BS31" s="76">
        <v>45</v>
      </c>
      <c r="BT31" s="76">
        <v>90</v>
      </c>
    </row>
    <row r="32" spans="2:86" ht="15.75" thickBot="1" x14ac:dyDescent="0.3">
      <c r="B32" s="1" t="s">
        <v>43</v>
      </c>
      <c r="C32" s="2" t="s">
        <v>4</v>
      </c>
      <c r="D32" s="2" t="s">
        <v>3</v>
      </c>
      <c r="E32" s="2">
        <v>4</v>
      </c>
      <c r="F32" s="2">
        <v>3</v>
      </c>
      <c r="G32" s="2">
        <v>23</v>
      </c>
      <c r="H32" s="2">
        <v>0.1</v>
      </c>
      <c r="I32">
        <v>0</v>
      </c>
      <c r="J32">
        <v>0</v>
      </c>
      <c r="K32" s="2">
        <v>0</v>
      </c>
      <c r="L32" s="2">
        <v>0</v>
      </c>
      <c r="M32" s="2">
        <v>3</v>
      </c>
      <c r="O32" s="1" t="s">
        <v>43</v>
      </c>
      <c r="P32" s="2" t="s">
        <v>4</v>
      </c>
      <c r="Q32" s="2" t="s">
        <v>3</v>
      </c>
      <c r="R32" s="16">
        <f t="shared" si="3"/>
        <v>0</v>
      </c>
      <c r="S32" s="16">
        <f t="shared" si="4"/>
        <v>573.41999999999996</v>
      </c>
      <c r="T32" s="16">
        <f t="shared" si="5"/>
        <v>2927.88</v>
      </c>
      <c r="U32" s="16">
        <f t="shared" si="6"/>
        <v>381.87</v>
      </c>
      <c r="V32" s="16"/>
      <c r="W32" s="1" t="s">
        <v>43</v>
      </c>
      <c r="X32" s="2" t="s">
        <v>4</v>
      </c>
      <c r="Y32" s="2" t="s">
        <v>3</v>
      </c>
      <c r="Z32" s="16">
        <f t="shared" si="7"/>
        <v>117.31631419939576</v>
      </c>
      <c r="AA32" s="16"/>
      <c r="AB32" s="1" t="s">
        <v>43</v>
      </c>
      <c r="AC32" s="2" t="s">
        <v>4</v>
      </c>
      <c r="AD32" s="2" t="s">
        <v>3</v>
      </c>
      <c r="AE32" s="16">
        <f t="shared" si="8"/>
        <v>0</v>
      </c>
      <c r="AF32" s="16">
        <f t="shared" si="9"/>
        <v>191.14</v>
      </c>
      <c r="AG32" s="16">
        <f t="shared" si="10"/>
        <v>127.29913043478261</v>
      </c>
      <c r="AH32">
        <v>0</v>
      </c>
      <c r="AI32">
        <v>0</v>
      </c>
      <c r="AJ32">
        <v>0</v>
      </c>
      <c r="AK32">
        <v>0</v>
      </c>
      <c r="AL32">
        <v>0</v>
      </c>
      <c r="AM32" s="16">
        <f t="shared" si="11"/>
        <v>127.29</v>
      </c>
      <c r="AO32" s="1" t="s">
        <v>43</v>
      </c>
      <c r="AP32" s="2" t="s">
        <v>4</v>
      </c>
      <c r="AQ32" s="2" t="s">
        <v>3</v>
      </c>
      <c r="AR32" s="46">
        <f>ROUND((Data!E32+Data!H32)*VLOOKUP($AP32,Data!$BO$8:$BT$36,3,0)/100,2)</f>
        <v>4.0999999999999996</v>
      </c>
      <c r="AS32" s="46">
        <f>ROUND(Data!F32*VLOOKUP($AP32,Data!$BO$8:$BT$36,4,0)/100,2)</f>
        <v>2.85</v>
      </c>
      <c r="AT32" s="46">
        <f>ROUND(Data!G32*VLOOKUP($AP32,Data!$BO$8:$BT$36,5,0)/100,2)</f>
        <v>10.35</v>
      </c>
      <c r="AU32" s="46">
        <f>ROUND(Data!M32*VLOOKUP($AP32,Data!$BO$8:$BT$36,6,0)/100,2)</f>
        <v>2.7</v>
      </c>
      <c r="AV32" s="46">
        <f t="shared" si="12"/>
        <v>17.299999999999997</v>
      </c>
      <c r="AW32" s="46">
        <f t="shared" si="13"/>
        <v>13.100000000000005</v>
      </c>
      <c r="AY32" s="14" t="s">
        <v>100</v>
      </c>
      <c r="AZ32" s="15"/>
      <c r="BA32" s="15"/>
      <c r="BB32" s="15"/>
      <c r="BC32" s="15"/>
      <c r="BD32" s="15"/>
      <c r="BE32" s="15"/>
      <c r="BG32" s="14" t="s">
        <v>105</v>
      </c>
      <c r="BH32" s="15"/>
      <c r="BI32" s="15"/>
      <c r="BJ32" s="15"/>
      <c r="BK32" s="15"/>
      <c r="BL32" s="31"/>
      <c r="BM32" s="31"/>
      <c r="BO32" s="28" t="s">
        <v>26</v>
      </c>
      <c r="BP32" s="28" t="s">
        <v>3</v>
      </c>
      <c r="BQ32" s="76">
        <v>100</v>
      </c>
      <c r="BR32" s="76">
        <v>95</v>
      </c>
      <c r="BS32" s="76">
        <v>45</v>
      </c>
      <c r="BT32" s="76">
        <v>90</v>
      </c>
    </row>
    <row r="33" spans="2:78" x14ac:dyDescent="0.25">
      <c r="B33" s="1" t="s">
        <v>43</v>
      </c>
      <c r="C33" s="2" t="s">
        <v>5</v>
      </c>
      <c r="D33" s="2" t="s">
        <v>3</v>
      </c>
      <c r="E33" s="2">
        <v>5</v>
      </c>
      <c r="F33" s="2">
        <v>7</v>
      </c>
      <c r="G33" s="2">
        <v>12</v>
      </c>
      <c r="H33" s="2">
        <v>0.1</v>
      </c>
      <c r="I33">
        <v>0</v>
      </c>
      <c r="J33">
        <v>0</v>
      </c>
      <c r="K33" s="2">
        <v>0</v>
      </c>
      <c r="L33" s="2">
        <v>0</v>
      </c>
      <c r="M33" s="2">
        <v>7</v>
      </c>
      <c r="O33" s="1" t="s">
        <v>43</v>
      </c>
      <c r="P33" s="2" t="s">
        <v>5</v>
      </c>
      <c r="Q33" s="2" t="s">
        <v>3</v>
      </c>
      <c r="R33" s="16">
        <f t="shared" si="3"/>
        <v>0</v>
      </c>
      <c r="S33" s="16">
        <f t="shared" si="4"/>
        <v>1338</v>
      </c>
      <c r="T33" s="16">
        <f t="shared" si="5"/>
        <v>1527.57</v>
      </c>
      <c r="U33" s="16">
        <f t="shared" si="6"/>
        <v>891.09</v>
      </c>
      <c r="V33" s="16"/>
      <c r="W33" s="1" t="s">
        <v>43</v>
      </c>
      <c r="X33" s="2" t="s">
        <v>5</v>
      </c>
      <c r="Y33" s="2" t="s">
        <v>3</v>
      </c>
      <c r="Z33" s="16">
        <f t="shared" si="7"/>
        <v>120.79292604501607</v>
      </c>
      <c r="AA33" s="16"/>
      <c r="AB33" s="1" t="s">
        <v>43</v>
      </c>
      <c r="AC33" s="2" t="s">
        <v>5</v>
      </c>
      <c r="AD33" s="2" t="s">
        <v>3</v>
      </c>
      <c r="AE33" s="16">
        <f t="shared" si="8"/>
        <v>0</v>
      </c>
      <c r="AF33" s="16">
        <f t="shared" si="9"/>
        <v>191.14285714285714</v>
      </c>
      <c r="AG33" s="16">
        <f t="shared" si="10"/>
        <v>127.2975</v>
      </c>
      <c r="AH33">
        <v>0</v>
      </c>
      <c r="AI33">
        <v>0</v>
      </c>
      <c r="AJ33">
        <v>0</v>
      </c>
      <c r="AK33">
        <v>0</v>
      </c>
      <c r="AL33">
        <v>0</v>
      </c>
      <c r="AM33" s="16">
        <f t="shared" si="11"/>
        <v>127.29857142857144</v>
      </c>
      <c r="AO33" s="1" t="s">
        <v>43</v>
      </c>
      <c r="AP33" s="2" t="s">
        <v>5</v>
      </c>
      <c r="AQ33" s="2" t="s">
        <v>3</v>
      </c>
      <c r="AR33" s="46">
        <f>ROUND((Data!E33+Data!H33)*VLOOKUP($AP33,Data!$BO$8:$BT$36,3,0)/100,2)</f>
        <v>5.0999999999999996</v>
      </c>
      <c r="AS33" s="46">
        <f>ROUND(Data!F33*VLOOKUP($AP33,Data!$BO$8:$BT$36,4,0)/100,2)</f>
        <v>6.65</v>
      </c>
      <c r="AT33" s="46">
        <f>ROUND(Data!G33*VLOOKUP($AP33,Data!$BO$8:$BT$36,5,0)/100,2)</f>
        <v>5.4</v>
      </c>
      <c r="AU33" s="46">
        <f>ROUND(Data!M33*VLOOKUP($AP33,Data!$BO$8:$BT$36,6,0)/100,2)</f>
        <v>6.3</v>
      </c>
      <c r="AV33" s="46">
        <f t="shared" si="12"/>
        <v>17.149999999999999</v>
      </c>
      <c r="AW33" s="46">
        <f t="shared" si="13"/>
        <v>7.650000000000003</v>
      </c>
      <c r="AY33" s="24" t="s">
        <v>0</v>
      </c>
      <c r="AZ33" s="24" t="s">
        <v>1</v>
      </c>
      <c r="BA33" s="24" t="s">
        <v>84</v>
      </c>
      <c r="BB33" s="24" t="s">
        <v>85</v>
      </c>
      <c r="BC33" s="24" t="s">
        <v>86</v>
      </c>
      <c r="BD33" s="24" t="s">
        <v>87</v>
      </c>
      <c r="BE33" s="24" t="s">
        <v>88</v>
      </c>
      <c r="BG33" s="24" t="s">
        <v>0</v>
      </c>
      <c r="BH33" s="24" t="s">
        <v>1</v>
      </c>
      <c r="BI33" s="24" t="s">
        <v>107</v>
      </c>
      <c r="BJ33" s="24" t="s">
        <v>110</v>
      </c>
      <c r="BK33" s="24" t="s">
        <v>111</v>
      </c>
      <c r="BL33" s="24"/>
      <c r="BM33" s="24"/>
      <c r="BO33" s="28" t="s">
        <v>27</v>
      </c>
      <c r="BP33" s="28" t="s">
        <v>28</v>
      </c>
      <c r="BQ33" s="76">
        <v>0</v>
      </c>
      <c r="BR33" s="76">
        <v>0</v>
      </c>
      <c r="BS33" s="76">
        <v>35</v>
      </c>
      <c r="BT33" s="76">
        <v>90</v>
      </c>
    </row>
    <row r="34" spans="2:78" x14ac:dyDescent="0.25">
      <c r="B34" s="1" t="s">
        <v>43</v>
      </c>
      <c r="C34" s="2" t="s">
        <v>6</v>
      </c>
      <c r="D34" s="2" t="s">
        <v>3</v>
      </c>
      <c r="E34" s="2">
        <v>7</v>
      </c>
      <c r="F34" s="2">
        <v>3</v>
      </c>
      <c r="G34" s="2">
        <v>6</v>
      </c>
      <c r="H34" s="2">
        <v>0.1</v>
      </c>
      <c r="I34">
        <v>0</v>
      </c>
      <c r="J34">
        <v>0</v>
      </c>
      <c r="K34" s="2">
        <v>0</v>
      </c>
      <c r="L34" s="2">
        <v>0</v>
      </c>
      <c r="M34" s="2">
        <v>7</v>
      </c>
      <c r="O34" s="1" t="s">
        <v>43</v>
      </c>
      <c r="P34" s="2" t="s">
        <v>6</v>
      </c>
      <c r="Q34" s="2" t="s">
        <v>3</v>
      </c>
      <c r="R34" s="16">
        <f t="shared" si="3"/>
        <v>0</v>
      </c>
      <c r="S34" s="16">
        <f t="shared" si="4"/>
        <v>573.41999999999996</v>
      </c>
      <c r="T34" s="16">
        <f t="shared" si="5"/>
        <v>763.83</v>
      </c>
      <c r="U34" s="16">
        <f t="shared" si="6"/>
        <v>891.09</v>
      </c>
      <c r="V34" s="16"/>
      <c r="W34" s="1" t="s">
        <v>43</v>
      </c>
      <c r="X34" s="2" t="s">
        <v>6</v>
      </c>
      <c r="Y34" s="2" t="s">
        <v>3</v>
      </c>
      <c r="Z34" s="16">
        <f t="shared" si="7"/>
        <v>96.464935064935062</v>
      </c>
      <c r="AA34" s="16"/>
      <c r="AB34" s="1" t="s">
        <v>43</v>
      </c>
      <c r="AC34" s="2" t="s">
        <v>6</v>
      </c>
      <c r="AD34" s="2" t="s">
        <v>3</v>
      </c>
      <c r="AE34" s="16">
        <f t="shared" si="8"/>
        <v>0</v>
      </c>
      <c r="AF34" s="16">
        <f t="shared" si="9"/>
        <v>191.14</v>
      </c>
      <c r="AG34" s="16">
        <f t="shared" si="10"/>
        <v>127.30500000000001</v>
      </c>
      <c r="AH34">
        <v>0</v>
      </c>
      <c r="AI34">
        <v>0</v>
      </c>
      <c r="AJ34">
        <v>0</v>
      </c>
      <c r="AK34">
        <v>0</v>
      </c>
      <c r="AL34">
        <v>0</v>
      </c>
      <c r="AM34" s="16">
        <f t="shared" si="11"/>
        <v>127.29857142857144</v>
      </c>
      <c r="AO34" s="1" t="s">
        <v>43</v>
      </c>
      <c r="AP34" s="2" t="s">
        <v>6</v>
      </c>
      <c r="AQ34" s="2" t="s">
        <v>3</v>
      </c>
      <c r="AR34" s="46">
        <f>ROUND((Data!E34+Data!H34)*VLOOKUP($AP34,Data!$BO$8:$BT$36,3,0)/100,2)</f>
        <v>7.1</v>
      </c>
      <c r="AS34" s="46">
        <f>ROUND(Data!F34*VLOOKUP($AP34,Data!$BO$8:$BT$36,4,0)/100,2)</f>
        <v>0</v>
      </c>
      <c r="AT34" s="46">
        <f>ROUND(Data!G34*VLOOKUP($AP34,Data!$BO$8:$BT$36,5,0)/100,2)</f>
        <v>3.6</v>
      </c>
      <c r="AU34" s="46">
        <f>ROUND(Data!M34*VLOOKUP($AP34,Data!$BO$8:$BT$36,6,0)/100,2)</f>
        <v>6.3</v>
      </c>
      <c r="AV34" s="46">
        <f t="shared" si="12"/>
        <v>10.7</v>
      </c>
      <c r="AW34" s="46">
        <f t="shared" si="13"/>
        <v>6.1000000000000023</v>
      </c>
      <c r="AY34" s="2" t="s">
        <v>2</v>
      </c>
      <c r="AZ34" s="2" t="s">
        <v>3</v>
      </c>
      <c r="BA34" s="7">
        <f>VLOOKUP($AY34,$BO$8:$BT$36,3,0)/100*BA3</f>
        <v>62</v>
      </c>
      <c r="BB34" s="7">
        <f>VLOOKUP($AY34,$BO$8:$BT$36,4,0)/100*BB3</f>
        <v>53.199999999999996</v>
      </c>
      <c r="BC34" s="7">
        <f>VLOOKUP($AY34,$BO$8:$BT$36,5,0)/100*BC3</f>
        <v>88.65</v>
      </c>
      <c r="BD34" s="7">
        <f>VLOOKUP($AY34,$BO$8:$BT$36,6,0)/100*BD3</f>
        <v>37.800000000000004</v>
      </c>
      <c r="BE34" s="7">
        <f>BE3-SUM(BA34:BD34)</f>
        <v>115.35</v>
      </c>
      <c r="BG34" s="2" t="s">
        <v>2</v>
      </c>
      <c r="BH34" s="2" t="s">
        <v>3</v>
      </c>
      <c r="BI34" s="34">
        <f>SUM(BA34:BC34)</f>
        <v>203.85</v>
      </c>
      <c r="BJ34" s="34">
        <f>BD34</f>
        <v>37.800000000000004</v>
      </c>
      <c r="BK34" s="34">
        <f>BE34</f>
        <v>115.35</v>
      </c>
      <c r="BL34" s="32"/>
      <c r="BM34" s="32"/>
      <c r="BO34" s="28" t="s">
        <v>29</v>
      </c>
      <c r="BP34" s="28" t="s">
        <v>28</v>
      </c>
      <c r="BQ34" s="76">
        <v>100</v>
      </c>
      <c r="BR34" s="76">
        <v>95</v>
      </c>
      <c r="BS34" s="76">
        <v>20</v>
      </c>
      <c r="BT34" s="76">
        <v>90</v>
      </c>
      <c r="BY34" s="5" t="s">
        <v>150</v>
      </c>
      <c r="BZ34" t="s">
        <v>151</v>
      </c>
    </row>
    <row r="35" spans="2:78" x14ac:dyDescent="0.25">
      <c r="B35" s="1" t="s">
        <v>43</v>
      </c>
      <c r="C35" s="2" t="s">
        <v>7</v>
      </c>
      <c r="D35" s="2" t="s">
        <v>3</v>
      </c>
      <c r="E35" s="2">
        <v>6</v>
      </c>
      <c r="F35" s="2">
        <v>7</v>
      </c>
      <c r="G35" s="2">
        <v>26</v>
      </c>
      <c r="H35" s="2">
        <v>0.1</v>
      </c>
      <c r="I35">
        <v>0</v>
      </c>
      <c r="J35">
        <v>0</v>
      </c>
      <c r="K35" s="2">
        <v>0</v>
      </c>
      <c r="L35" s="2">
        <v>0</v>
      </c>
      <c r="M35" s="2">
        <v>7</v>
      </c>
      <c r="O35" s="1" t="s">
        <v>43</v>
      </c>
      <c r="P35" s="2" t="s">
        <v>7</v>
      </c>
      <c r="Q35" s="2" t="s">
        <v>3</v>
      </c>
      <c r="R35" s="16">
        <f t="shared" si="3"/>
        <v>0</v>
      </c>
      <c r="S35" s="16">
        <f t="shared" si="4"/>
        <v>1338</v>
      </c>
      <c r="T35" s="16">
        <f t="shared" si="5"/>
        <v>3309.75</v>
      </c>
      <c r="U35" s="16">
        <f t="shared" si="6"/>
        <v>891.09</v>
      </c>
      <c r="V35" s="16"/>
      <c r="W35" s="1" t="s">
        <v>43</v>
      </c>
      <c r="X35" s="2" t="s">
        <v>7</v>
      </c>
      <c r="Y35" s="2" t="s">
        <v>3</v>
      </c>
      <c r="Z35" s="16">
        <f t="shared" si="7"/>
        <v>120.14837310195227</v>
      </c>
      <c r="AA35" s="16"/>
      <c r="AB35" s="1" t="s">
        <v>43</v>
      </c>
      <c r="AC35" s="2" t="s">
        <v>7</v>
      </c>
      <c r="AD35" s="2" t="s">
        <v>3</v>
      </c>
      <c r="AE35" s="16">
        <f t="shared" si="8"/>
        <v>0</v>
      </c>
      <c r="AF35" s="16">
        <f t="shared" si="9"/>
        <v>191.14285714285714</v>
      </c>
      <c r="AG35" s="16">
        <f t="shared" si="10"/>
        <v>127.29807692307692</v>
      </c>
      <c r="AH35">
        <v>0</v>
      </c>
      <c r="AI35">
        <v>0</v>
      </c>
      <c r="AJ35">
        <v>0</v>
      </c>
      <c r="AK35">
        <v>0</v>
      </c>
      <c r="AL35">
        <v>0</v>
      </c>
      <c r="AM35" s="16">
        <f t="shared" si="11"/>
        <v>127.29857142857144</v>
      </c>
      <c r="AO35" s="1" t="s">
        <v>43</v>
      </c>
      <c r="AP35" s="2" t="s">
        <v>7</v>
      </c>
      <c r="AQ35" s="2" t="s">
        <v>3</v>
      </c>
      <c r="AR35" s="46">
        <f>ROUND((Data!E35+Data!H35)*VLOOKUP($AP35,Data!$BO$8:$BT$36,3,0)/100,2)</f>
        <v>6.1</v>
      </c>
      <c r="AS35" s="46">
        <f>ROUND(Data!F35*VLOOKUP($AP35,Data!$BO$8:$BT$36,4,0)/100,2)</f>
        <v>0</v>
      </c>
      <c r="AT35" s="46">
        <f>ROUND(Data!G35*VLOOKUP($AP35,Data!$BO$8:$BT$36,5,0)/100,2)</f>
        <v>15.6</v>
      </c>
      <c r="AU35" s="46">
        <f>ROUND(Data!M35*VLOOKUP($AP35,Data!$BO$8:$BT$36,6,0)/100,2)</f>
        <v>6.3</v>
      </c>
      <c r="AV35" s="46">
        <f t="shared" si="12"/>
        <v>21.7</v>
      </c>
      <c r="AW35" s="46">
        <f t="shared" si="13"/>
        <v>18.100000000000001</v>
      </c>
      <c r="AY35" s="2" t="s">
        <v>4</v>
      </c>
      <c r="AZ35" s="2" t="s">
        <v>3</v>
      </c>
      <c r="BA35" s="7">
        <f t="shared" ref="BA35:BA61" si="19">VLOOKUP($AY35,$BO$8:$BT$36,3,0)/100*BA4</f>
        <v>49</v>
      </c>
      <c r="BB35" s="7">
        <f t="shared" ref="BB35:BB61" si="20">VLOOKUP($AY35,$BO$8:$BT$36,4,0)/100*BB4</f>
        <v>56.05</v>
      </c>
      <c r="BC35" s="7">
        <f t="shared" ref="BC35:BC61" si="21">VLOOKUP($AY35,$BO$8:$BT$36,5,0)/100*BC4</f>
        <v>78.3</v>
      </c>
      <c r="BD35" s="7">
        <f t="shared" ref="BD35:BD61" si="22">VLOOKUP($AY35,$BO$8:$BT$36,6,0)/100*BD4</f>
        <v>40.5</v>
      </c>
      <c r="BE35" s="7">
        <f t="shared" ref="BE35:BE61" si="23">BE4-SUM(BA35:BD35)</f>
        <v>103.15</v>
      </c>
      <c r="BG35" s="2" t="s">
        <v>4</v>
      </c>
      <c r="BH35" s="2" t="s">
        <v>3</v>
      </c>
      <c r="BI35" s="34">
        <f t="shared" ref="BI35:BI61" si="24">SUM(BA35:BC35)</f>
        <v>183.35</v>
      </c>
      <c r="BJ35" s="34">
        <f t="shared" ref="BJ35:BJ61" si="25">BD35</f>
        <v>40.5</v>
      </c>
      <c r="BK35" s="34">
        <f t="shared" ref="BK35:BK61" si="26">BE35</f>
        <v>103.15</v>
      </c>
      <c r="BL35" s="32"/>
      <c r="BM35" s="32"/>
      <c r="BO35" s="28" t="s">
        <v>30</v>
      </c>
      <c r="BP35" s="28" t="s">
        <v>28</v>
      </c>
      <c r="BQ35" s="76">
        <v>100</v>
      </c>
      <c r="BR35" s="76">
        <v>95</v>
      </c>
      <c r="BS35" s="76">
        <v>20</v>
      </c>
      <c r="BT35" s="76">
        <v>90</v>
      </c>
      <c r="BY35" s="6" t="s">
        <v>2</v>
      </c>
      <c r="BZ35" s="20">
        <v>806</v>
      </c>
    </row>
    <row r="36" spans="2:78" x14ac:dyDescent="0.25">
      <c r="B36" s="1" t="s">
        <v>43</v>
      </c>
      <c r="C36" s="2" t="s">
        <v>8</v>
      </c>
      <c r="D36" s="2" t="s">
        <v>3</v>
      </c>
      <c r="E36" s="2">
        <v>4</v>
      </c>
      <c r="F36" s="2">
        <v>6</v>
      </c>
      <c r="G36" s="2">
        <v>9</v>
      </c>
      <c r="H36" s="2">
        <v>0.1</v>
      </c>
      <c r="I36">
        <v>0</v>
      </c>
      <c r="J36">
        <v>0</v>
      </c>
      <c r="K36" s="2">
        <v>0</v>
      </c>
      <c r="L36" s="2">
        <v>0</v>
      </c>
      <c r="M36" s="2">
        <v>6</v>
      </c>
      <c r="O36" s="1" t="s">
        <v>43</v>
      </c>
      <c r="P36" s="2" t="s">
        <v>8</v>
      </c>
      <c r="Q36" s="2" t="s">
        <v>3</v>
      </c>
      <c r="R36" s="16">
        <f t="shared" si="3"/>
        <v>0</v>
      </c>
      <c r="S36" s="16">
        <f t="shared" si="4"/>
        <v>1146.8399999999999</v>
      </c>
      <c r="T36" s="16">
        <f t="shared" si="5"/>
        <v>1145.7</v>
      </c>
      <c r="U36" s="16">
        <f t="shared" si="6"/>
        <v>763.83</v>
      </c>
      <c r="V36" s="16"/>
      <c r="W36" s="1" t="s">
        <v>43</v>
      </c>
      <c r="X36" s="2" t="s">
        <v>8</v>
      </c>
      <c r="Y36" s="2" t="s">
        <v>3</v>
      </c>
      <c r="Z36" s="16">
        <f t="shared" si="7"/>
        <v>121.76772908366533</v>
      </c>
      <c r="AA36" s="16"/>
      <c r="AB36" s="1" t="s">
        <v>43</v>
      </c>
      <c r="AC36" s="2" t="s">
        <v>8</v>
      </c>
      <c r="AD36" s="2" t="s">
        <v>3</v>
      </c>
      <c r="AE36" s="16">
        <f t="shared" si="8"/>
        <v>0</v>
      </c>
      <c r="AF36" s="16">
        <f t="shared" si="9"/>
        <v>191.14</v>
      </c>
      <c r="AG36" s="16">
        <f t="shared" si="10"/>
        <v>127.30000000000001</v>
      </c>
      <c r="AH36">
        <v>0</v>
      </c>
      <c r="AI36">
        <v>0</v>
      </c>
      <c r="AJ36">
        <v>0</v>
      </c>
      <c r="AK36">
        <v>0</v>
      </c>
      <c r="AL36">
        <v>0</v>
      </c>
      <c r="AM36" s="16">
        <f t="shared" si="11"/>
        <v>127.30500000000001</v>
      </c>
      <c r="AO36" s="1" t="s">
        <v>43</v>
      </c>
      <c r="AP36" s="2" t="s">
        <v>8</v>
      </c>
      <c r="AQ36" s="2" t="s">
        <v>3</v>
      </c>
      <c r="AR36" s="46">
        <f>ROUND((Data!E36+Data!H36)*VLOOKUP($AP36,Data!$BO$8:$BT$36,3,0)/100,2)</f>
        <v>4.0999999999999996</v>
      </c>
      <c r="AS36" s="46">
        <f>ROUND(Data!F36*VLOOKUP($AP36,Data!$BO$8:$BT$36,4,0)/100,2)</f>
        <v>5.7</v>
      </c>
      <c r="AT36" s="46">
        <f>ROUND(Data!G36*VLOOKUP($AP36,Data!$BO$8:$BT$36,5,0)/100,2)</f>
        <v>4.05</v>
      </c>
      <c r="AU36" s="46">
        <f>ROUND(Data!M36*VLOOKUP($AP36,Data!$BO$8:$BT$36,6,0)/100,2)</f>
        <v>5.4</v>
      </c>
      <c r="AV36" s="46">
        <f t="shared" si="12"/>
        <v>13.850000000000001</v>
      </c>
      <c r="AW36" s="46">
        <f t="shared" si="13"/>
        <v>5.85</v>
      </c>
      <c r="AY36" s="2" t="s">
        <v>5</v>
      </c>
      <c r="AZ36" s="2" t="s">
        <v>3</v>
      </c>
      <c r="BA36" s="7">
        <f t="shared" si="19"/>
        <v>55</v>
      </c>
      <c r="BB36" s="7">
        <f t="shared" si="20"/>
        <v>54.15</v>
      </c>
      <c r="BC36" s="7">
        <f t="shared" si="21"/>
        <v>77.400000000000006</v>
      </c>
      <c r="BD36" s="7">
        <f t="shared" si="22"/>
        <v>51.300000000000004</v>
      </c>
      <c r="BE36" s="7">
        <f t="shared" si="23"/>
        <v>103.14999999999998</v>
      </c>
      <c r="BG36" s="2" t="s">
        <v>5</v>
      </c>
      <c r="BH36" s="2" t="s">
        <v>3</v>
      </c>
      <c r="BI36" s="34">
        <f t="shared" si="24"/>
        <v>186.55</v>
      </c>
      <c r="BJ36" s="34">
        <f t="shared" si="25"/>
        <v>51.300000000000004</v>
      </c>
      <c r="BK36" s="34">
        <f t="shared" si="26"/>
        <v>103.14999999999998</v>
      </c>
      <c r="BL36" s="32"/>
      <c r="BM36" s="32"/>
      <c r="BO36" s="28" t="s">
        <v>31</v>
      </c>
      <c r="BP36" s="28" t="s">
        <v>28</v>
      </c>
      <c r="BQ36" s="76">
        <v>100</v>
      </c>
      <c r="BR36" s="76">
        <v>0</v>
      </c>
      <c r="BS36" s="76">
        <v>25</v>
      </c>
      <c r="BT36" s="76">
        <v>90</v>
      </c>
      <c r="BY36" s="6" t="s">
        <v>4</v>
      </c>
      <c r="BZ36" s="20">
        <v>637</v>
      </c>
    </row>
    <row r="37" spans="2:78" x14ac:dyDescent="0.25">
      <c r="B37" s="1" t="s">
        <v>43</v>
      </c>
      <c r="C37" s="2" t="s">
        <v>9</v>
      </c>
      <c r="D37" s="2" t="s">
        <v>3</v>
      </c>
      <c r="E37" s="2">
        <v>3</v>
      </c>
      <c r="F37" s="2">
        <v>4</v>
      </c>
      <c r="G37" s="2">
        <v>11</v>
      </c>
      <c r="H37" s="2">
        <v>0.1</v>
      </c>
      <c r="I37">
        <v>0</v>
      </c>
      <c r="J37">
        <v>0</v>
      </c>
      <c r="K37" s="2">
        <v>0</v>
      </c>
      <c r="L37" s="2">
        <v>0</v>
      </c>
      <c r="M37" s="2">
        <v>2</v>
      </c>
      <c r="O37" s="1" t="s">
        <v>43</v>
      </c>
      <c r="P37" s="2" t="s">
        <v>9</v>
      </c>
      <c r="Q37" s="2" t="s">
        <v>3</v>
      </c>
      <c r="R37" s="16">
        <f t="shared" si="3"/>
        <v>0</v>
      </c>
      <c r="S37" s="16">
        <f t="shared" si="4"/>
        <v>764.58</v>
      </c>
      <c r="T37" s="16">
        <f t="shared" si="5"/>
        <v>1400.31</v>
      </c>
      <c r="U37" s="16">
        <f t="shared" si="6"/>
        <v>254.60999999999999</v>
      </c>
      <c r="V37" s="16"/>
      <c r="W37" s="1" t="s">
        <v>43</v>
      </c>
      <c r="X37" s="2" t="s">
        <v>9</v>
      </c>
      <c r="Y37" s="2" t="s">
        <v>3</v>
      </c>
      <c r="Z37" s="16">
        <f t="shared" si="7"/>
        <v>120.3731343283582</v>
      </c>
      <c r="AA37" s="16"/>
      <c r="AB37" s="1" t="s">
        <v>43</v>
      </c>
      <c r="AC37" s="2" t="s">
        <v>9</v>
      </c>
      <c r="AD37" s="2" t="s">
        <v>3</v>
      </c>
      <c r="AE37" s="16">
        <f t="shared" si="8"/>
        <v>0</v>
      </c>
      <c r="AF37" s="16">
        <f t="shared" si="9"/>
        <v>191.14500000000001</v>
      </c>
      <c r="AG37" s="16">
        <f t="shared" si="10"/>
        <v>127.30090909090909</v>
      </c>
      <c r="AH37">
        <v>0</v>
      </c>
      <c r="AI37">
        <v>0</v>
      </c>
      <c r="AJ37">
        <v>0</v>
      </c>
      <c r="AK37">
        <v>0</v>
      </c>
      <c r="AL37">
        <v>0</v>
      </c>
      <c r="AM37" s="16">
        <f t="shared" si="11"/>
        <v>127.30499999999999</v>
      </c>
      <c r="AO37" s="1" t="s">
        <v>43</v>
      </c>
      <c r="AP37" s="2" t="s">
        <v>9</v>
      </c>
      <c r="AQ37" s="2" t="s">
        <v>3</v>
      </c>
      <c r="AR37" s="46">
        <f>ROUND((Data!E37+Data!H37)*VLOOKUP($AP37,Data!$BO$8:$BT$36,3,0)/100,2)</f>
        <v>3.1</v>
      </c>
      <c r="AS37" s="46">
        <f>ROUND(Data!F37*VLOOKUP($AP37,Data!$BO$8:$BT$36,4,0)/100,2)</f>
        <v>3.8</v>
      </c>
      <c r="AT37" s="46">
        <f>ROUND(Data!G37*VLOOKUP($AP37,Data!$BO$8:$BT$36,5,0)/100,2)</f>
        <v>4.95</v>
      </c>
      <c r="AU37" s="46">
        <f>ROUND(Data!M37*VLOOKUP($AP37,Data!$BO$8:$BT$36,6,0)/100,2)</f>
        <v>1.8</v>
      </c>
      <c r="AV37" s="46">
        <f t="shared" si="12"/>
        <v>11.850000000000001</v>
      </c>
      <c r="AW37" s="46">
        <f t="shared" si="13"/>
        <v>6.45</v>
      </c>
      <c r="AY37" s="2" t="s">
        <v>6</v>
      </c>
      <c r="AZ37" s="2" t="s">
        <v>3</v>
      </c>
      <c r="BA37" s="7">
        <f t="shared" si="19"/>
        <v>63</v>
      </c>
      <c r="BB37" s="7">
        <f t="shared" si="20"/>
        <v>0</v>
      </c>
      <c r="BC37" s="7">
        <f t="shared" si="21"/>
        <v>91.8</v>
      </c>
      <c r="BD37" s="7">
        <f t="shared" si="22"/>
        <v>42.300000000000004</v>
      </c>
      <c r="BE37" s="7">
        <f t="shared" si="23"/>
        <v>118.89999999999998</v>
      </c>
      <c r="BG37" s="2" t="s">
        <v>6</v>
      </c>
      <c r="BH37" s="2" t="s">
        <v>3</v>
      </c>
      <c r="BI37" s="34">
        <f t="shared" si="24"/>
        <v>154.80000000000001</v>
      </c>
      <c r="BJ37" s="34">
        <f t="shared" si="25"/>
        <v>42.300000000000004</v>
      </c>
      <c r="BK37" s="34">
        <f t="shared" si="26"/>
        <v>118.89999999999998</v>
      </c>
      <c r="BL37" s="32"/>
      <c r="BM37" s="32"/>
      <c r="BY37" s="6" t="s">
        <v>5</v>
      </c>
      <c r="BZ37" s="20">
        <v>715</v>
      </c>
    </row>
    <row r="38" spans="2:78" ht="15.75" thickBot="1" x14ac:dyDescent="0.3">
      <c r="B38" s="1" t="s">
        <v>43</v>
      </c>
      <c r="C38" s="2" t="s">
        <v>10</v>
      </c>
      <c r="D38" s="2" t="s">
        <v>3</v>
      </c>
      <c r="E38" s="2">
        <v>6</v>
      </c>
      <c r="F38" s="2">
        <v>4</v>
      </c>
      <c r="G38" s="2">
        <v>5</v>
      </c>
      <c r="H38" s="2">
        <v>0.1</v>
      </c>
      <c r="I38">
        <v>0</v>
      </c>
      <c r="J38">
        <v>0</v>
      </c>
      <c r="K38" s="2">
        <v>0</v>
      </c>
      <c r="L38" s="2">
        <v>0</v>
      </c>
      <c r="M38" s="2">
        <v>6</v>
      </c>
      <c r="O38" s="1" t="s">
        <v>43</v>
      </c>
      <c r="P38" s="2" t="s">
        <v>10</v>
      </c>
      <c r="Q38" s="2" t="s">
        <v>3</v>
      </c>
      <c r="R38" s="16">
        <f t="shared" si="3"/>
        <v>0</v>
      </c>
      <c r="S38" s="16">
        <f t="shared" si="4"/>
        <v>764.58</v>
      </c>
      <c r="T38" s="16">
        <f t="shared" si="5"/>
        <v>636.48</v>
      </c>
      <c r="U38" s="16">
        <f t="shared" si="6"/>
        <v>763.83</v>
      </c>
      <c r="V38" s="16"/>
      <c r="W38" s="1" t="s">
        <v>43</v>
      </c>
      <c r="X38" s="2" t="s">
        <v>10</v>
      </c>
      <c r="Y38" s="2" t="s">
        <v>3</v>
      </c>
      <c r="Z38" s="16">
        <f t="shared" si="7"/>
        <v>102.60142180094786</v>
      </c>
      <c r="AA38" s="16"/>
      <c r="AB38" s="1" t="s">
        <v>43</v>
      </c>
      <c r="AC38" s="2" t="s">
        <v>10</v>
      </c>
      <c r="AD38" s="2" t="s">
        <v>3</v>
      </c>
      <c r="AE38" s="16">
        <f t="shared" si="8"/>
        <v>0</v>
      </c>
      <c r="AF38" s="16">
        <f t="shared" si="9"/>
        <v>191.14500000000001</v>
      </c>
      <c r="AG38" s="16">
        <f t="shared" si="10"/>
        <v>127.29600000000001</v>
      </c>
      <c r="AH38">
        <v>0</v>
      </c>
      <c r="AI38">
        <v>0</v>
      </c>
      <c r="AJ38">
        <v>0</v>
      </c>
      <c r="AK38">
        <v>0</v>
      </c>
      <c r="AL38">
        <v>0</v>
      </c>
      <c r="AM38" s="16">
        <f t="shared" si="11"/>
        <v>127.30500000000001</v>
      </c>
      <c r="AO38" s="1" t="s">
        <v>43</v>
      </c>
      <c r="AP38" s="2" t="s">
        <v>10</v>
      </c>
      <c r="AQ38" s="2" t="s">
        <v>3</v>
      </c>
      <c r="AR38" s="46">
        <f>ROUND((Data!E38+Data!H38)*VLOOKUP($AP38,Data!$BO$8:$BT$36,3,0)/100,2)</f>
        <v>6.1</v>
      </c>
      <c r="AS38" s="46">
        <f>ROUND(Data!F38*VLOOKUP($AP38,Data!$BO$8:$BT$36,4,0)/100,2)</f>
        <v>3.8</v>
      </c>
      <c r="AT38" s="46">
        <f>ROUND(Data!G38*VLOOKUP($AP38,Data!$BO$8:$BT$36,5,0)/100,2)</f>
        <v>2</v>
      </c>
      <c r="AU38" s="46">
        <f>ROUND(Data!M38*VLOOKUP($AP38,Data!$BO$8:$BT$36,6,0)/100,2)</f>
        <v>5.4</v>
      </c>
      <c r="AV38" s="46">
        <f t="shared" si="12"/>
        <v>11.899999999999999</v>
      </c>
      <c r="AW38" s="46">
        <f t="shared" si="13"/>
        <v>3.8000000000000025</v>
      </c>
      <c r="AY38" s="2" t="s">
        <v>7</v>
      </c>
      <c r="AZ38" s="2" t="s">
        <v>3</v>
      </c>
      <c r="BA38" s="7">
        <f t="shared" si="19"/>
        <v>54</v>
      </c>
      <c r="BB38" s="7">
        <f t="shared" si="20"/>
        <v>0</v>
      </c>
      <c r="BC38" s="7">
        <f t="shared" si="21"/>
        <v>121.19999999999999</v>
      </c>
      <c r="BD38" s="7">
        <f t="shared" si="22"/>
        <v>48.6</v>
      </c>
      <c r="BE38" s="7">
        <f t="shared" si="23"/>
        <v>133.20000000000002</v>
      </c>
      <c r="BG38" s="2" t="s">
        <v>7</v>
      </c>
      <c r="BH38" s="2" t="s">
        <v>3</v>
      </c>
      <c r="BI38" s="34">
        <f t="shared" si="24"/>
        <v>175.2</v>
      </c>
      <c r="BJ38" s="34">
        <f t="shared" si="25"/>
        <v>48.6</v>
      </c>
      <c r="BK38" s="34">
        <f t="shared" si="26"/>
        <v>133.20000000000002</v>
      </c>
      <c r="BL38" s="32"/>
      <c r="BM38" s="32"/>
      <c r="BO38" s="14" t="s">
        <v>141</v>
      </c>
      <c r="BP38" s="15"/>
      <c r="BQ38" s="15"/>
      <c r="BR38" s="15"/>
      <c r="BS38" s="15"/>
      <c r="BT38" s="15"/>
      <c r="BU38" s="15"/>
      <c r="BY38" s="6" t="s">
        <v>6</v>
      </c>
      <c r="BZ38" s="20">
        <v>819</v>
      </c>
    </row>
    <row r="39" spans="2:78" x14ac:dyDescent="0.25">
      <c r="B39" s="1" t="s">
        <v>43</v>
      </c>
      <c r="C39" s="2" t="s">
        <v>11</v>
      </c>
      <c r="D39" s="2" t="s">
        <v>3</v>
      </c>
      <c r="E39" s="2">
        <v>5</v>
      </c>
      <c r="F39" s="2">
        <v>7</v>
      </c>
      <c r="G39" s="2">
        <v>31</v>
      </c>
      <c r="H39" s="2">
        <v>0.1</v>
      </c>
      <c r="I39">
        <v>0</v>
      </c>
      <c r="J39">
        <v>0</v>
      </c>
      <c r="K39" s="2">
        <v>0</v>
      </c>
      <c r="L39" s="2">
        <v>0</v>
      </c>
      <c r="M39" s="2">
        <v>7</v>
      </c>
      <c r="O39" s="1" t="s">
        <v>43</v>
      </c>
      <c r="P39" s="2" t="s">
        <v>11</v>
      </c>
      <c r="Q39" s="2" t="s">
        <v>3</v>
      </c>
      <c r="R39" s="16">
        <f t="shared" si="3"/>
        <v>0</v>
      </c>
      <c r="S39" s="16">
        <f t="shared" si="4"/>
        <v>1338</v>
      </c>
      <c r="T39" s="16">
        <f t="shared" si="5"/>
        <v>3946.2300000000005</v>
      </c>
      <c r="U39" s="16">
        <f t="shared" si="6"/>
        <v>891.09</v>
      </c>
      <c r="V39" s="16"/>
      <c r="W39" s="1" t="s">
        <v>43</v>
      </c>
      <c r="X39" s="2" t="s">
        <v>11</v>
      </c>
      <c r="Y39" s="2" t="s">
        <v>3</v>
      </c>
      <c r="Z39" s="16">
        <f t="shared" si="7"/>
        <v>123.25988023952097</v>
      </c>
      <c r="AA39" s="16"/>
      <c r="AB39" s="1" t="s">
        <v>43</v>
      </c>
      <c r="AC39" s="2" t="s">
        <v>11</v>
      </c>
      <c r="AD39" s="2" t="s">
        <v>3</v>
      </c>
      <c r="AE39" s="16">
        <f t="shared" si="8"/>
        <v>0</v>
      </c>
      <c r="AF39" s="16">
        <f t="shared" si="9"/>
        <v>191.14285714285714</v>
      </c>
      <c r="AG39" s="16">
        <f t="shared" si="10"/>
        <v>127.29774193548388</v>
      </c>
      <c r="AH39">
        <v>0</v>
      </c>
      <c r="AI39">
        <v>0</v>
      </c>
      <c r="AJ39">
        <v>0</v>
      </c>
      <c r="AK39">
        <v>0</v>
      </c>
      <c r="AL39">
        <v>0</v>
      </c>
      <c r="AM39" s="16">
        <f t="shared" si="11"/>
        <v>127.29857142857144</v>
      </c>
      <c r="AO39" s="1" t="s">
        <v>43</v>
      </c>
      <c r="AP39" s="2" t="s">
        <v>11</v>
      </c>
      <c r="AQ39" s="2" t="s">
        <v>3</v>
      </c>
      <c r="AR39" s="46">
        <f>ROUND((Data!E39+Data!H39)*VLOOKUP($AP39,Data!$BO$8:$BT$36,3,0)/100,2)</f>
        <v>5.0999999999999996</v>
      </c>
      <c r="AS39" s="46">
        <f>ROUND(Data!F39*VLOOKUP($AP39,Data!$BO$8:$BT$36,4,0)/100,2)</f>
        <v>6.65</v>
      </c>
      <c r="AT39" s="46">
        <f>ROUND(Data!G39*VLOOKUP($AP39,Data!$BO$8:$BT$36,5,0)/100,2)</f>
        <v>13.95</v>
      </c>
      <c r="AU39" s="46">
        <f>ROUND(Data!M39*VLOOKUP($AP39,Data!$BO$8:$BT$36,6,0)/100,2)</f>
        <v>6.3</v>
      </c>
      <c r="AV39" s="46">
        <f t="shared" si="12"/>
        <v>25.7</v>
      </c>
      <c r="AW39" s="46">
        <f t="shared" si="13"/>
        <v>18.100000000000001</v>
      </c>
      <c r="AY39" s="2" t="s">
        <v>8</v>
      </c>
      <c r="AZ39" s="2" t="s">
        <v>3</v>
      </c>
      <c r="BA39" s="7">
        <f t="shared" si="19"/>
        <v>56</v>
      </c>
      <c r="BB39" s="7">
        <f t="shared" si="20"/>
        <v>55.099999999999994</v>
      </c>
      <c r="BC39" s="7">
        <f t="shared" si="21"/>
        <v>85.95</v>
      </c>
      <c r="BD39" s="7">
        <f t="shared" si="22"/>
        <v>36.9</v>
      </c>
      <c r="BE39" s="7">
        <f t="shared" si="23"/>
        <v>112.04999999999998</v>
      </c>
      <c r="BG39" s="2" t="s">
        <v>8</v>
      </c>
      <c r="BH39" s="2" t="s">
        <v>3</v>
      </c>
      <c r="BI39" s="34">
        <f t="shared" si="24"/>
        <v>197.05</v>
      </c>
      <c r="BJ39" s="34">
        <f t="shared" si="25"/>
        <v>36.9</v>
      </c>
      <c r="BK39" s="34">
        <f t="shared" si="26"/>
        <v>112.04999999999998</v>
      </c>
      <c r="BL39" s="32"/>
      <c r="BM39" s="32"/>
      <c r="BO39" s="24" t="s">
        <v>0</v>
      </c>
      <c r="BP39" s="24" t="s">
        <v>1</v>
      </c>
      <c r="BQ39" s="24" t="s">
        <v>84</v>
      </c>
      <c r="BR39" s="24" t="s">
        <v>85</v>
      </c>
      <c r="BS39" s="24" t="s">
        <v>86</v>
      </c>
      <c r="BT39" s="24" t="s">
        <v>87</v>
      </c>
      <c r="BU39" s="24" t="s">
        <v>89</v>
      </c>
      <c r="BY39" s="6" t="s">
        <v>7</v>
      </c>
      <c r="BZ39" s="20">
        <v>702</v>
      </c>
    </row>
    <row r="40" spans="2:78" x14ac:dyDescent="0.25">
      <c r="B40" s="1" t="s">
        <v>43</v>
      </c>
      <c r="C40" s="2" t="s">
        <v>12</v>
      </c>
      <c r="D40" s="2" t="s">
        <v>3</v>
      </c>
      <c r="E40" s="2">
        <v>4</v>
      </c>
      <c r="F40" s="2">
        <v>7</v>
      </c>
      <c r="G40" s="2">
        <v>24</v>
      </c>
      <c r="H40" s="2">
        <v>0.1</v>
      </c>
      <c r="I40">
        <v>0</v>
      </c>
      <c r="J40">
        <v>0</v>
      </c>
      <c r="K40" s="2">
        <v>0</v>
      </c>
      <c r="L40" s="2">
        <v>0</v>
      </c>
      <c r="M40" s="2">
        <v>6</v>
      </c>
      <c r="O40" s="1" t="s">
        <v>43</v>
      </c>
      <c r="P40" s="2" t="s">
        <v>12</v>
      </c>
      <c r="Q40" s="2" t="s">
        <v>3</v>
      </c>
      <c r="R40" s="16">
        <f t="shared" si="3"/>
        <v>0</v>
      </c>
      <c r="S40" s="16">
        <f t="shared" si="4"/>
        <v>1338</v>
      </c>
      <c r="T40" s="16">
        <f t="shared" si="5"/>
        <v>3055.14</v>
      </c>
      <c r="U40" s="16">
        <f t="shared" si="6"/>
        <v>763.83</v>
      </c>
      <c r="V40" s="16"/>
      <c r="W40" s="1" t="s">
        <v>43</v>
      </c>
      <c r="X40" s="2" t="s">
        <v>12</v>
      </c>
      <c r="Y40" s="2" t="s">
        <v>3</v>
      </c>
      <c r="Z40" s="16">
        <f t="shared" si="7"/>
        <v>125.4737226277372</v>
      </c>
      <c r="AA40" s="16"/>
      <c r="AB40" s="1" t="s">
        <v>43</v>
      </c>
      <c r="AC40" s="2" t="s">
        <v>12</v>
      </c>
      <c r="AD40" s="2" t="s">
        <v>3</v>
      </c>
      <c r="AE40" s="16">
        <f t="shared" si="8"/>
        <v>0</v>
      </c>
      <c r="AF40" s="16">
        <f t="shared" si="9"/>
        <v>191.14285714285714</v>
      </c>
      <c r="AG40" s="16">
        <f t="shared" si="10"/>
        <v>127.2975</v>
      </c>
      <c r="AH40">
        <v>0</v>
      </c>
      <c r="AI40">
        <v>0</v>
      </c>
      <c r="AJ40">
        <v>0</v>
      </c>
      <c r="AK40">
        <v>0</v>
      </c>
      <c r="AL40">
        <v>0</v>
      </c>
      <c r="AM40" s="16">
        <f t="shared" si="11"/>
        <v>127.30500000000001</v>
      </c>
      <c r="AO40" s="1" t="s">
        <v>43</v>
      </c>
      <c r="AP40" s="2" t="s">
        <v>12</v>
      </c>
      <c r="AQ40" s="2" t="s">
        <v>3</v>
      </c>
      <c r="AR40" s="46">
        <f>ROUND((Data!E40+Data!H40)*VLOOKUP($AP40,Data!$BO$8:$BT$36,3,0)/100,2)</f>
        <v>4.0999999999999996</v>
      </c>
      <c r="AS40" s="46">
        <f>ROUND(Data!F40*VLOOKUP($AP40,Data!$BO$8:$BT$36,4,0)/100,2)</f>
        <v>6.65</v>
      </c>
      <c r="AT40" s="46">
        <f>ROUND(Data!G40*VLOOKUP($AP40,Data!$BO$8:$BT$36,5,0)/100,2)</f>
        <v>10.8</v>
      </c>
      <c r="AU40" s="46">
        <f>ROUND(Data!M40*VLOOKUP($AP40,Data!$BO$8:$BT$36,6,0)/100,2)</f>
        <v>5.4</v>
      </c>
      <c r="AV40" s="46">
        <f t="shared" si="12"/>
        <v>21.55</v>
      </c>
      <c r="AW40" s="46">
        <f t="shared" si="13"/>
        <v>14.15</v>
      </c>
      <c r="AY40" s="2" t="s">
        <v>9</v>
      </c>
      <c r="AZ40" s="2" t="s">
        <v>3</v>
      </c>
      <c r="BA40" s="7">
        <f t="shared" si="19"/>
        <v>46</v>
      </c>
      <c r="BB40" s="7">
        <f t="shared" si="20"/>
        <v>53.199999999999996</v>
      </c>
      <c r="BC40" s="7">
        <f t="shared" si="21"/>
        <v>85.05</v>
      </c>
      <c r="BD40" s="7">
        <f t="shared" si="22"/>
        <v>42.300000000000004</v>
      </c>
      <c r="BE40" s="7">
        <f t="shared" si="23"/>
        <v>111.44999999999999</v>
      </c>
      <c r="BG40" s="2" t="s">
        <v>9</v>
      </c>
      <c r="BH40" s="2" t="s">
        <v>3</v>
      </c>
      <c r="BI40" s="34">
        <f t="shared" si="24"/>
        <v>184.25</v>
      </c>
      <c r="BJ40" s="34">
        <f t="shared" si="25"/>
        <v>42.300000000000004</v>
      </c>
      <c r="BK40" s="34">
        <f t="shared" si="26"/>
        <v>111.44999999999999</v>
      </c>
      <c r="BL40" s="32"/>
      <c r="BM40" s="32"/>
      <c r="BO40" s="28" t="s">
        <v>2</v>
      </c>
      <c r="BP40" s="28" t="s">
        <v>3</v>
      </c>
      <c r="BQ40" s="76">
        <v>1.89</v>
      </c>
      <c r="BR40" s="76"/>
      <c r="BS40" s="76">
        <v>37.520000000000003</v>
      </c>
      <c r="BT40" s="76"/>
      <c r="BU40" s="10">
        <f>SUM(BQ40:BT40)</f>
        <v>39.410000000000004</v>
      </c>
      <c r="BY40" s="6" t="s">
        <v>8</v>
      </c>
      <c r="BZ40" s="20">
        <v>728</v>
      </c>
    </row>
    <row r="41" spans="2:78" x14ac:dyDescent="0.25">
      <c r="B41" s="1" t="s">
        <v>43</v>
      </c>
      <c r="C41" s="2" t="s">
        <v>13</v>
      </c>
      <c r="D41" s="2" t="s">
        <v>3</v>
      </c>
      <c r="E41" s="2">
        <v>5</v>
      </c>
      <c r="F41" s="2">
        <v>3</v>
      </c>
      <c r="G41" s="2">
        <v>10</v>
      </c>
      <c r="H41" s="2">
        <v>0.1</v>
      </c>
      <c r="I41">
        <v>0</v>
      </c>
      <c r="J41">
        <v>0</v>
      </c>
      <c r="K41" s="2">
        <v>0</v>
      </c>
      <c r="L41" s="2">
        <v>0</v>
      </c>
      <c r="M41" s="2">
        <v>4</v>
      </c>
      <c r="O41" s="1" t="s">
        <v>43</v>
      </c>
      <c r="P41" s="2" t="s">
        <v>13</v>
      </c>
      <c r="Q41" s="2" t="s">
        <v>3</v>
      </c>
      <c r="R41" s="16">
        <f t="shared" si="3"/>
        <v>0</v>
      </c>
      <c r="S41" s="16">
        <f t="shared" si="4"/>
        <v>573.41999999999996</v>
      </c>
      <c r="T41" s="16">
        <f t="shared" si="5"/>
        <v>1272.96</v>
      </c>
      <c r="U41" s="16">
        <f t="shared" si="6"/>
        <v>509.21999999999997</v>
      </c>
      <c r="V41" s="16"/>
      <c r="W41" s="1" t="s">
        <v>43</v>
      </c>
      <c r="X41" s="2" t="s">
        <v>13</v>
      </c>
      <c r="Y41" s="2" t="s">
        <v>3</v>
      </c>
      <c r="Z41" s="16">
        <f t="shared" si="7"/>
        <v>106.58823529411764</v>
      </c>
      <c r="AA41" s="16"/>
      <c r="AB41" s="1" t="s">
        <v>43</v>
      </c>
      <c r="AC41" s="2" t="s">
        <v>13</v>
      </c>
      <c r="AD41" s="2" t="s">
        <v>3</v>
      </c>
      <c r="AE41" s="16">
        <f t="shared" si="8"/>
        <v>0</v>
      </c>
      <c r="AF41" s="16">
        <f t="shared" si="9"/>
        <v>191.14</v>
      </c>
      <c r="AG41" s="16">
        <f t="shared" si="10"/>
        <v>127.29600000000001</v>
      </c>
      <c r="AH41">
        <v>0</v>
      </c>
      <c r="AI41">
        <v>0</v>
      </c>
      <c r="AJ41">
        <v>0</v>
      </c>
      <c r="AK41">
        <v>0</v>
      </c>
      <c r="AL41">
        <v>0</v>
      </c>
      <c r="AM41" s="16">
        <f t="shared" si="11"/>
        <v>127.30499999999999</v>
      </c>
      <c r="AO41" s="1" t="s">
        <v>43</v>
      </c>
      <c r="AP41" s="2" t="s">
        <v>13</v>
      </c>
      <c r="AQ41" s="2" t="s">
        <v>3</v>
      </c>
      <c r="AR41" s="46">
        <f>ROUND((Data!E41+Data!H41)*VLOOKUP($AP41,Data!$BO$8:$BT$36,3,0)/100,2)</f>
        <v>5.0999999999999996</v>
      </c>
      <c r="AS41" s="46">
        <f>ROUND(Data!F41*VLOOKUP($AP41,Data!$BO$8:$BT$36,4,0)/100,2)</f>
        <v>0</v>
      </c>
      <c r="AT41" s="46">
        <f>ROUND(Data!G41*VLOOKUP($AP41,Data!$BO$8:$BT$36,5,0)/100,2)</f>
        <v>6</v>
      </c>
      <c r="AU41" s="46">
        <f>ROUND(Data!M41*VLOOKUP($AP41,Data!$BO$8:$BT$36,6,0)/100,2)</f>
        <v>3.6</v>
      </c>
      <c r="AV41" s="46">
        <f t="shared" si="12"/>
        <v>11.1</v>
      </c>
      <c r="AW41" s="46">
        <f t="shared" si="13"/>
        <v>7.4000000000000021</v>
      </c>
      <c r="AY41" s="2" t="s">
        <v>10</v>
      </c>
      <c r="AZ41" s="2" t="s">
        <v>3</v>
      </c>
      <c r="BA41" s="7">
        <f t="shared" si="19"/>
        <v>58</v>
      </c>
      <c r="BB41" s="7">
        <f t="shared" si="20"/>
        <v>48.449999999999996</v>
      </c>
      <c r="BC41" s="7">
        <f t="shared" si="21"/>
        <v>76</v>
      </c>
      <c r="BD41" s="7">
        <f t="shared" si="22"/>
        <v>40.5</v>
      </c>
      <c r="BE41" s="7">
        <f t="shared" si="23"/>
        <v>121.05000000000001</v>
      </c>
      <c r="BG41" s="2" t="s">
        <v>10</v>
      </c>
      <c r="BH41" s="2" t="s">
        <v>3</v>
      </c>
      <c r="BI41" s="34">
        <f t="shared" si="24"/>
        <v>182.45</v>
      </c>
      <c r="BJ41" s="34">
        <f t="shared" si="25"/>
        <v>40.5</v>
      </c>
      <c r="BK41" s="34">
        <f t="shared" si="26"/>
        <v>121.05000000000001</v>
      </c>
      <c r="BL41" s="32"/>
      <c r="BM41" s="32"/>
      <c r="BO41" s="28" t="s">
        <v>4</v>
      </c>
      <c r="BP41" s="28" t="s">
        <v>3</v>
      </c>
      <c r="BQ41" s="76"/>
      <c r="BR41" s="76"/>
      <c r="BS41" s="76">
        <v>21.92</v>
      </c>
      <c r="BT41" s="76"/>
      <c r="BU41" s="10">
        <f t="shared" ref="BU41:BU67" si="27">SUM(BQ41:BT41)</f>
        <v>21.92</v>
      </c>
      <c r="BY41" s="6" t="s">
        <v>27</v>
      </c>
      <c r="BZ41" s="20">
        <v>0</v>
      </c>
    </row>
    <row r="42" spans="2:78" x14ac:dyDescent="0.25">
      <c r="B42" s="1" t="s">
        <v>43</v>
      </c>
      <c r="C42" s="2" t="s">
        <v>14</v>
      </c>
      <c r="D42" s="2" t="s">
        <v>3</v>
      </c>
      <c r="E42" s="2">
        <v>6</v>
      </c>
      <c r="F42" s="2">
        <v>8</v>
      </c>
      <c r="G42" s="2">
        <v>17</v>
      </c>
      <c r="H42" s="2">
        <v>0.1</v>
      </c>
      <c r="I42">
        <v>0</v>
      </c>
      <c r="J42">
        <v>0</v>
      </c>
      <c r="K42" s="2">
        <v>0</v>
      </c>
      <c r="L42" s="2">
        <v>0</v>
      </c>
      <c r="M42" s="2">
        <v>3</v>
      </c>
      <c r="O42" s="1" t="s">
        <v>43</v>
      </c>
      <c r="P42" s="2" t="s">
        <v>14</v>
      </c>
      <c r="Q42" s="2" t="s">
        <v>3</v>
      </c>
      <c r="R42" s="16">
        <f t="shared" si="3"/>
        <v>0</v>
      </c>
      <c r="S42" s="16">
        <f t="shared" si="4"/>
        <v>1529.1</v>
      </c>
      <c r="T42" s="16">
        <f t="shared" si="5"/>
        <v>2164.0499999999997</v>
      </c>
      <c r="U42" s="16">
        <f t="shared" si="6"/>
        <v>381.87</v>
      </c>
      <c r="V42" s="16"/>
      <c r="W42" s="1" t="s">
        <v>43</v>
      </c>
      <c r="X42" s="2" t="s">
        <v>14</v>
      </c>
      <c r="Y42" s="2" t="s">
        <v>3</v>
      </c>
      <c r="Z42" s="16">
        <f t="shared" si="7"/>
        <v>119.50205278592374</v>
      </c>
      <c r="AA42" s="16"/>
      <c r="AB42" s="1" t="s">
        <v>43</v>
      </c>
      <c r="AC42" s="2" t="s">
        <v>14</v>
      </c>
      <c r="AD42" s="2" t="s">
        <v>3</v>
      </c>
      <c r="AE42" s="16">
        <f t="shared" si="8"/>
        <v>0</v>
      </c>
      <c r="AF42" s="16">
        <f t="shared" si="9"/>
        <v>191.13749999999999</v>
      </c>
      <c r="AG42" s="16">
        <f t="shared" si="10"/>
        <v>127.2970588235294</v>
      </c>
      <c r="AH42">
        <v>0</v>
      </c>
      <c r="AI42">
        <v>0</v>
      </c>
      <c r="AJ42">
        <v>0</v>
      </c>
      <c r="AK42">
        <v>0</v>
      </c>
      <c r="AL42">
        <v>0</v>
      </c>
      <c r="AM42" s="16">
        <f t="shared" si="11"/>
        <v>127.29</v>
      </c>
      <c r="AO42" s="1" t="s">
        <v>43</v>
      </c>
      <c r="AP42" s="2" t="s">
        <v>14</v>
      </c>
      <c r="AQ42" s="2" t="s">
        <v>3</v>
      </c>
      <c r="AR42" s="46">
        <f>ROUND((Data!E42+Data!H42)*VLOOKUP($AP42,Data!$BO$8:$BT$36,3,0)/100,2)</f>
        <v>6.1</v>
      </c>
      <c r="AS42" s="46">
        <f>ROUND(Data!F42*VLOOKUP($AP42,Data!$BO$8:$BT$36,4,0)/100,2)</f>
        <v>7.6</v>
      </c>
      <c r="AT42" s="46">
        <f>ROUND(Data!G42*VLOOKUP($AP42,Data!$BO$8:$BT$36,5,0)/100,2)</f>
        <v>6.8</v>
      </c>
      <c r="AU42" s="46">
        <f>ROUND(Data!M42*VLOOKUP($AP42,Data!$BO$8:$BT$36,6,0)/100,2)</f>
        <v>2.7</v>
      </c>
      <c r="AV42" s="46">
        <f t="shared" si="12"/>
        <v>20.5</v>
      </c>
      <c r="AW42" s="46">
        <f t="shared" si="13"/>
        <v>10.900000000000002</v>
      </c>
      <c r="AY42" s="2" t="s">
        <v>11</v>
      </c>
      <c r="AZ42" s="2" t="s">
        <v>3</v>
      </c>
      <c r="BA42" s="7">
        <f t="shared" si="19"/>
        <v>59</v>
      </c>
      <c r="BB42" s="7">
        <f t="shared" si="20"/>
        <v>56.05</v>
      </c>
      <c r="BC42" s="7">
        <f t="shared" si="21"/>
        <v>78.75</v>
      </c>
      <c r="BD42" s="7">
        <f t="shared" si="22"/>
        <v>53.1</v>
      </c>
      <c r="BE42" s="7">
        <f t="shared" si="23"/>
        <v>105.1</v>
      </c>
      <c r="BG42" s="2" t="s">
        <v>11</v>
      </c>
      <c r="BH42" s="2" t="s">
        <v>3</v>
      </c>
      <c r="BI42" s="34">
        <f t="shared" si="24"/>
        <v>193.8</v>
      </c>
      <c r="BJ42" s="34">
        <f t="shared" si="25"/>
        <v>53.1</v>
      </c>
      <c r="BK42" s="34">
        <f t="shared" si="26"/>
        <v>105.1</v>
      </c>
      <c r="BL42" s="32"/>
      <c r="BM42" s="32"/>
      <c r="BO42" s="28" t="s">
        <v>5</v>
      </c>
      <c r="BP42" s="28" t="s">
        <v>3</v>
      </c>
      <c r="BQ42" s="76">
        <v>1.87</v>
      </c>
      <c r="BR42" s="76">
        <v>2.17</v>
      </c>
      <c r="BS42" s="76">
        <v>26.44</v>
      </c>
      <c r="BT42" s="76"/>
      <c r="BU42" s="10">
        <f t="shared" si="27"/>
        <v>30.48</v>
      </c>
      <c r="BY42" s="6" t="s">
        <v>9</v>
      </c>
      <c r="BZ42" s="20">
        <v>598</v>
      </c>
    </row>
    <row r="43" spans="2:78" x14ac:dyDescent="0.25">
      <c r="B43" s="1" t="s">
        <v>43</v>
      </c>
      <c r="C43" s="2" t="s">
        <v>15</v>
      </c>
      <c r="D43" s="2" t="s">
        <v>3</v>
      </c>
      <c r="E43" s="2">
        <v>8</v>
      </c>
      <c r="F43" s="2">
        <v>6</v>
      </c>
      <c r="G43" s="2">
        <v>19</v>
      </c>
      <c r="H43" s="2">
        <v>0.1</v>
      </c>
      <c r="I43">
        <v>0</v>
      </c>
      <c r="J43">
        <v>0</v>
      </c>
      <c r="K43" s="2">
        <v>0</v>
      </c>
      <c r="L43" s="2">
        <v>0</v>
      </c>
      <c r="M43" s="2">
        <v>6</v>
      </c>
      <c r="O43" s="1" t="s">
        <v>43</v>
      </c>
      <c r="P43" s="2" t="s">
        <v>15</v>
      </c>
      <c r="Q43" s="2" t="s">
        <v>3</v>
      </c>
      <c r="R43" s="16">
        <f t="shared" si="3"/>
        <v>0</v>
      </c>
      <c r="S43" s="16">
        <f t="shared" si="4"/>
        <v>1146.8399999999999</v>
      </c>
      <c r="T43" s="16">
        <f t="shared" si="5"/>
        <v>2418.66</v>
      </c>
      <c r="U43" s="16">
        <f t="shared" si="6"/>
        <v>763.83</v>
      </c>
      <c r="V43" s="16"/>
      <c r="W43" s="1" t="s">
        <v>43</v>
      </c>
      <c r="X43" s="2" t="s">
        <v>15</v>
      </c>
      <c r="Y43" s="2" t="s">
        <v>3</v>
      </c>
      <c r="Z43" s="16">
        <f t="shared" si="7"/>
        <v>110.72455242966751</v>
      </c>
      <c r="AA43" s="16"/>
      <c r="AB43" s="1" t="s">
        <v>43</v>
      </c>
      <c r="AC43" s="2" t="s">
        <v>15</v>
      </c>
      <c r="AD43" s="2" t="s">
        <v>3</v>
      </c>
      <c r="AE43" s="16">
        <f t="shared" si="8"/>
        <v>0</v>
      </c>
      <c r="AF43" s="16">
        <f t="shared" si="9"/>
        <v>191.14</v>
      </c>
      <c r="AG43" s="16">
        <f t="shared" si="10"/>
        <v>127.2978947368421</v>
      </c>
      <c r="AH43">
        <v>0</v>
      </c>
      <c r="AI43">
        <v>0</v>
      </c>
      <c r="AJ43">
        <v>0</v>
      </c>
      <c r="AK43">
        <v>0</v>
      </c>
      <c r="AL43">
        <v>0</v>
      </c>
      <c r="AM43" s="16">
        <f t="shared" si="11"/>
        <v>127.30500000000001</v>
      </c>
      <c r="AO43" s="1" t="s">
        <v>43</v>
      </c>
      <c r="AP43" s="2" t="s">
        <v>15</v>
      </c>
      <c r="AQ43" s="2" t="s">
        <v>3</v>
      </c>
      <c r="AR43" s="46">
        <f>ROUND((Data!E43+Data!H43)*VLOOKUP($AP43,Data!$BO$8:$BT$36,3,0)/100,2)</f>
        <v>8.1</v>
      </c>
      <c r="AS43" s="46">
        <f>ROUND(Data!F43*VLOOKUP($AP43,Data!$BO$8:$BT$36,4,0)/100,2)</f>
        <v>5.7</v>
      </c>
      <c r="AT43" s="46">
        <f>ROUND(Data!G43*VLOOKUP($AP43,Data!$BO$8:$BT$36,5,0)/100,2)</f>
        <v>7.6</v>
      </c>
      <c r="AU43" s="46">
        <f>ROUND(Data!M43*VLOOKUP($AP43,Data!$BO$8:$BT$36,6,0)/100,2)</f>
        <v>5.4</v>
      </c>
      <c r="AV43" s="46">
        <f t="shared" si="12"/>
        <v>21.4</v>
      </c>
      <c r="AW43" s="46">
        <f t="shared" si="13"/>
        <v>12.300000000000002</v>
      </c>
      <c r="AY43" s="2" t="s">
        <v>12</v>
      </c>
      <c r="AZ43" s="2" t="s">
        <v>3</v>
      </c>
      <c r="BA43" s="7">
        <f t="shared" si="19"/>
        <v>47</v>
      </c>
      <c r="BB43" s="7">
        <f t="shared" si="20"/>
        <v>47.5</v>
      </c>
      <c r="BC43" s="7">
        <f t="shared" si="21"/>
        <v>118.8</v>
      </c>
      <c r="BD43" s="7">
        <f t="shared" si="22"/>
        <v>52.2</v>
      </c>
      <c r="BE43" s="7">
        <f t="shared" si="23"/>
        <v>153.5</v>
      </c>
      <c r="BG43" s="2" t="s">
        <v>12</v>
      </c>
      <c r="BH43" s="2" t="s">
        <v>3</v>
      </c>
      <c r="BI43" s="34">
        <f t="shared" si="24"/>
        <v>213.3</v>
      </c>
      <c r="BJ43" s="34">
        <f t="shared" si="25"/>
        <v>52.2</v>
      </c>
      <c r="BK43" s="34">
        <f t="shared" si="26"/>
        <v>153.5</v>
      </c>
      <c r="BL43" s="32"/>
      <c r="BM43" s="32"/>
      <c r="BO43" s="28" t="s">
        <v>6</v>
      </c>
      <c r="BP43" s="28" t="s">
        <v>3</v>
      </c>
      <c r="BQ43" s="76"/>
      <c r="BR43" s="76"/>
      <c r="BS43" s="76">
        <v>13.81</v>
      </c>
      <c r="BT43" s="76"/>
      <c r="BU43" s="10">
        <f t="shared" si="27"/>
        <v>13.81</v>
      </c>
      <c r="BY43" s="6" t="s">
        <v>10</v>
      </c>
      <c r="BZ43" s="20">
        <v>754</v>
      </c>
    </row>
    <row r="44" spans="2:78" x14ac:dyDescent="0.25">
      <c r="B44" s="1" t="s">
        <v>43</v>
      </c>
      <c r="C44" s="2" t="s">
        <v>16</v>
      </c>
      <c r="D44" s="2" t="s">
        <v>3</v>
      </c>
      <c r="E44" s="2">
        <v>8</v>
      </c>
      <c r="F44" s="2">
        <v>6</v>
      </c>
      <c r="G44" s="2">
        <v>18</v>
      </c>
      <c r="H44" s="2">
        <v>0.1</v>
      </c>
      <c r="I44">
        <v>0</v>
      </c>
      <c r="J44">
        <v>0</v>
      </c>
      <c r="K44" s="2">
        <v>0</v>
      </c>
      <c r="L44" s="2">
        <v>0</v>
      </c>
      <c r="M44" s="2">
        <v>6</v>
      </c>
      <c r="O44" s="1" t="s">
        <v>43</v>
      </c>
      <c r="P44" s="2" t="s">
        <v>16</v>
      </c>
      <c r="Q44" s="2" t="s">
        <v>3</v>
      </c>
      <c r="R44" s="16">
        <f t="shared" si="3"/>
        <v>0</v>
      </c>
      <c r="S44" s="16">
        <f t="shared" si="4"/>
        <v>1146.8399999999999</v>
      </c>
      <c r="T44" s="16">
        <f t="shared" si="5"/>
        <v>2291.4</v>
      </c>
      <c r="U44" s="16">
        <f t="shared" si="6"/>
        <v>763.83</v>
      </c>
      <c r="V44" s="16"/>
      <c r="W44" s="1" t="s">
        <v>43</v>
      </c>
      <c r="X44" s="2" t="s">
        <v>16</v>
      </c>
      <c r="Y44" s="2" t="s">
        <v>3</v>
      </c>
      <c r="Z44" s="16">
        <f t="shared" si="7"/>
        <v>110.29055118110234</v>
      </c>
      <c r="AA44" s="16"/>
      <c r="AB44" s="1" t="s">
        <v>43</v>
      </c>
      <c r="AC44" s="2" t="s">
        <v>16</v>
      </c>
      <c r="AD44" s="2" t="s">
        <v>3</v>
      </c>
      <c r="AE44" s="16">
        <f t="shared" si="8"/>
        <v>0</v>
      </c>
      <c r="AF44" s="16">
        <f t="shared" si="9"/>
        <v>191.14</v>
      </c>
      <c r="AG44" s="16">
        <f t="shared" si="10"/>
        <v>127.30000000000001</v>
      </c>
      <c r="AH44">
        <v>0</v>
      </c>
      <c r="AI44">
        <v>0</v>
      </c>
      <c r="AJ44">
        <v>0</v>
      </c>
      <c r="AK44">
        <v>0</v>
      </c>
      <c r="AL44">
        <v>0</v>
      </c>
      <c r="AM44" s="16">
        <f t="shared" si="11"/>
        <v>127.30500000000001</v>
      </c>
      <c r="AO44" s="1" t="s">
        <v>43</v>
      </c>
      <c r="AP44" s="2" t="s">
        <v>16</v>
      </c>
      <c r="AQ44" s="2" t="s">
        <v>3</v>
      </c>
      <c r="AR44" s="46">
        <f>ROUND((Data!E44+Data!H44)*VLOOKUP($AP44,Data!$BO$8:$BT$36,3,0)/100,2)</f>
        <v>8.1</v>
      </c>
      <c r="AS44" s="46">
        <f>ROUND(Data!F44*VLOOKUP($AP44,Data!$BO$8:$BT$36,4,0)/100,2)</f>
        <v>5.7</v>
      </c>
      <c r="AT44" s="46">
        <f>ROUND(Data!G44*VLOOKUP($AP44,Data!$BO$8:$BT$36,5,0)/100,2)</f>
        <v>8.1</v>
      </c>
      <c r="AU44" s="46">
        <f>ROUND(Data!M44*VLOOKUP($AP44,Data!$BO$8:$BT$36,6,0)/100,2)</f>
        <v>5.4</v>
      </c>
      <c r="AV44" s="46">
        <f t="shared" si="12"/>
        <v>21.9</v>
      </c>
      <c r="AW44" s="46">
        <f t="shared" si="13"/>
        <v>10.800000000000002</v>
      </c>
      <c r="AY44" s="2" t="s">
        <v>13</v>
      </c>
      <c r="AZ44" s="2" t="s">
        <v>3</v>
      </c>
      <c r="BA44" s="7">
        <f t="shared" si="19"/>
        <v>58</v>
      </c>
      <c r="BB44" s="7">
        <f t="shared" si="20"/>
        <v>0</v>
      </c>
      <c r="BC44" s="7">
        <f t="shared" si="21"/>
        <v>125.39999999999999</v>
      </c>
      <c r="BD44" s="7">
        <f t="shared" si="22"/>
        <v>44.1</v>
      </c>
      <c r="BE44" s="7">
        <f t="shared" si="23"/>
        <v>144.50000000000003</v>
      </c>
      <c r="BG44" s="2" t="s">
        <v>13</v>
      </c>
      <c r="BH44" s="2" t="s">
        <v>3</v>
      </c>
      <c r="BI44" s="34">
        <f t="shared" si="24"/>
        <v>183.39999999999998</v>
      </c>
      <c r="BJ44" s="34">
        <f t="shared" si="25"/>
        <v>44.1</v>
      </c>
      <c r="BK44" s="34">
        <f t="shared" si="26"/>
        <v>144.50000000000003</v>
      </c>
      <c r="BL44" s="32"/>
      <c r="BM44" s="32"/>
      <c r="BO44" s="28" t="s">
        <v>7</v>
      </c>
      <c r="BP44" s="28" t="s">
        <v>3</v>
      </c>
      <c r="BQ44" s="76"/>
      <c r="BR44" s="76"/>
      <c r="BS44" s="76">
        <v>19.71</v>
      </c>
      <c r="BT44" s="76"/>
      <c r="BU44" s="10">
        <f t="shared" si="27"/>
        <v>19.71</v>
      </c>
      <c r="BY44" s="6" t="s">
        <v>11</v>
      </c>
      <c r="BZ44" s="20">
        <v>767</v>
      </c>
    </row>
    <row r="45" spans="2:78" x14ac:dyDescent="0.25">
      <c r="B45" s="1" t="s">
        <v>43</v>
      </c>
      <c r="C45" s="2" t="s">
        <v>17</v>
      </c>
      <c r="D45" s="2" t="s">
        <v>3</v>
      </c>
      <c r="E45" s="2">
        <v>3</v>
      </c>
      <c r="F45" s="2">
        <v>7</v>
      </c>
      <c r="G45" s="2">
        <v>8</v>
      </c>
      <c r="H45" s="2">
        <v>0.1</v>
      </c>
      <c r="I45">
        <v>0</v>
      </c>
      <c r="J45">
        <v>0</v>
      </c>
      <c r="K45" s="2">
        <v>0</v>
      </c>
      <c r="L45" s="2">
        <v>0</v>
      </c>
      <c r="M45" s="2">
        <v>5</v>
      </c>
      <c r="O45" s="1" t="s">
        <v>43</v>
      </c>
      <c r="P45" s="2" t="s">
        <v>17</v>
      </c>
      <c r="Q45" s="2" t="s">
        <v>3</v>
      </c>
      <c r="R45" s="16">
        <f t="shared" si="3"/>
        <v>0</v>
      </c>
      <c r="S45" s="16">
        <f t="shared" si="4"/>
        <v>1338</v>
      </c>
      <c r="T45" s="16">
        <f t="shared" si="5"/>
        <v>1018.35</v>
      </c>
      <c r="U45" s="16">
        <f t="shared" si="6"/>
        <v>636.48</v>
      </c>
      <c r="V45" s="16"/>
      <c r="W45" s="1" t="s">
        <v>43</v>
      </c>
      <c r="X45" s="2" t="s">
        <v>17</v>
      </c>
      <c r="Y45" s="2" t="s">
        <v>3</v>
      </c>
      <c r="Z45" s="16">
        <f t="shared" si="7"/>
        <v>129.55974025974024</v>
      </c>
      <c r="AA45" s="16"/>
      <c r="AB45" s="1" t="s">
        <v>43</v>
      </c>
      <c r="AC45" s="2" t="s">
        <v>17</v>
      </c>
      <c r="AD45" s="2" t="s">
        <v>3</v>
      </c>
      <c r="AE45" s="16">
        <f t="shared" si="8"/>
        <v>0</v>
      </c>
      <c r="AF45" s="16">
        <f t="shared" si="9"/>
        <v>191.14285714285714</v>
      </c>
      <c r="AG45" s="16">
        <f t="shared" si="10"/>
        <v>127.29375</v>
      </c>
      <c r="AH45">
        <v>0</v>
      </c>
      <c r="AI45">
        <v>0</v>
      </c>
      <c r="AJ45">
        <v>0</v>
      </c>
      <c r="AK45">
        <v>0</v>
      </c>
      <c r="AL45">
        <v>0</v>
      </c>
      <c r="AM45" s="16">
        <f t="shared" si="11"/>
        <v>127.29600000000001</v>
      </c>
      <c r="AO45" s="1" t="s">
        <v>43</v>
      </c>
      <c r="AP45" s="2" t="s">
        <v>17</v>
      </c>
      <c r="AQ45" s="2" t="s">
        <v>3</v>
      </c>
      <c r="AR45" s="46">
        <f>ROUND((Data!E45+Data!H45)*VLOOKUP($AP45,Data!$BO$8:$BT$36,3,0)/100,2)</f>
        <v>3.1</v>
      </c>
      <c r="AS45" s="46">
        <f>ROUND(Data!F45*VLOOKUP($AP45,Data!$BO$8:$BT$36,4,0)/100,2)</f>
        <v>6.65</v>
      </c>
      <c r="AT45" s="46">
        <f>ROUND(Data!G45*VLOOKUP($AP45,Data!$BO$8:$BT$36,5,0)/100,2)</f>
        <v>3.6</v>
      </c>
      <c r="AU45" s="46">
        <f>ROUND(Data!M45*VLOOKUP($AP45,Data!$BO$8:$BT$36,6,0)/100,2)</f>
        <v>4.5</v>
      </c>
      <c r="AV45" s="46">
        <f t="shared" si="12"/>
        <v>13.35</v>
      </c>
      <c r="AW45" s="46">
        <f t="shared" si="13"/>
        <v>5.2500000000000018</v>
      </c>
      <c r="AY45" s="2" t="s">
        <v>14</v>
      </c>
      <c r="AZ45" s="2" t="s">
        <v>3</v>
      </c>
      <c r="BA45" s="7">
        <f t="shared" si="19"/>
        <v>49</v>
      </c>
      <c r="BB45" s="7">
        <f t="shared" si="20"/>
        <v>55.099999999999994</v>
      </c>
      <c r="BC45" s="7">
        <f t="shared" si="21"/>
        <v>99.600000000000009</v>
      </c>
      <c r="BD45" s="7">
        <f t="shared" si="22"/>
        <v>48.6</v>
      </c>
      <c r="BE45" s="7">
        <f t="shared" si="23"/>
        <v>157.70000000000002</v>
      </c>
      <c r="BG45" s="2" t="s">
        <v>14</v>
      </c>
      <c r="BH45" s="2" t="s">
        <v>3</v>
      </c>
      <c r="BI45" s="34">
        <f t="shared" si="24"/>
        <v>203.7</v>
      </c>
      <c r="BJ45" s="34">
        <f t="shared" si="25"/>
        <v>48.6</v>
      </c>
      <c r="BK45" s="34">
        <f t="shared" si="26"/>
        <v>157.70000000000002</v>
      </c>
      <c r="BL45" s="32"/>
      <c r="BM45" s="32"/>
      <c r="BO45" s="28" t="s">
        <v>8</v>
      </c>
      <c r="BP45" s="28" t="s">
        <v>3</v>
      </c>
      <c r="BQ45" s="76"/>
      <c r="BR45" s="76"/>
      <c r="BS45" s="76">
        <v>11.45</v>
      </c>
      <c r="BT45" s="76"/>
      <c r="BU45" s="10">
        <f t="shared" si="27"/>
        <v>11.45</v>
      </c>
      <c r="BY45" s="6" t="s">
        <v>29</v>
      </c>
      <c r="BZ45" s="20">
        <v>715</v>
      </c>
    </row>
    <row r="46" spans="2:78" x14ac:dyDescent="0.25">
      <c r="B46" s="1" t="s">
        <v>43</v>
      </c>
      <c r="C46" s="2" t="s">
        <v>18</v>
      </c>
      <c r="D46" s="2" t="s">
        <v>3</v>
      </c>
      <c r="E46" s="2">
        <v>7</v>
      </c>
      <c r="F46" s="2">
        <v>5</v>
      </c>
      <c r="G46" s="2">
        <v>20</v>
      </c>
      <c r="H46" s="2">
        <v>0.1</v>
      </c>
      <c r="I46">
        <v>0</v>
      </c>
      <c r="J46">
        <v>0</v>
      </c>
      <c r="K46" s="2">
        <v>0</v>
      </c>
      <c r="L46" s="2">
        <v>0</v>
      </c>
      <c r="M46" s="2">
        <v>2</v>
      </c>
      <c r="O46" s="1" t="s">
        <v>43</v>
      </c>
      <c r="P46" s="2" t="s">
        <v>18</v>
      </c>
      <c r="Q46" s="2" t="s">
        <v>3</v>
      </c>
      <c r="R46" s="16">
        <f t="shared" si="3"/>
        <v>0</v>
      </c>
      <c r="S46" s="16">
        <f t="shared" si="4"/>
        <v>955.68000000000006</v>
      </c>
      <c r="T46" s="16">
        <f t="shared" si="5"/>
        <v>2546.0099999999998</v>
      </c>
      <c r="U46" s="16">
        <f t="shared" si="6"/>
        <v>254.60999999999999</v>
      </c>
      <c r="V46" s="16"/>
      <c r="W46" s="1" t="s">
        <v>43</v>
      </c>
      <c r="X46" s="2" t="s">
        <v>18</v>
      </c>
      <c r="Y46" s="2" t="s">
        <v>3</v>
      </c>
      <c r="Z46" s="16">
        <f t="shared" si="7"/>
        <v>110.15542521994134</v>
      </c>
      <c r="AA46" s="16"/>
      <c r="AB46" s="1" t="s">
        <v>43</v>
      </c>
      <c r="AC46" s="2" t="s">
        <v>18</v>
      </c>
      <c r="AD46" s="2" t="s">
        <v>3</v>
      </c>
      <c r="AE46" s="16">
        <f t="shared" si="8"/>
        <v>0</v>
      </c>
      <c r="AF46" s="16">
        <f t="shared" si="9"/>
        <v>191.13600000000002</v>
      </c>
      <c r="AG46" s="16">
        <f t="shared" si="10"/>
        <v>127.30049999999999</v>
      </c>
      <c r="AH46">
        <v>0</v>
      </c>
      <c r="AI46">
        <v>0</v>
      </c>
      <c r="AJ46">
        <v>0</v>
      </c>
      <c r="AK46">
        <v>0</v>
      </c>
      <c r="AL46">
        <v>0</v>
      </c>
      <c r="AM46" s="16">
        <f t="shared" si="11"/>
        <v>127.30499999999999</v>
      </c>
      <c r="AO46" s="1" t="s">
        <v>43</v>
      </c>
      <c r="AP46" s="2" t="s">
        <v>18</v>
      </c>
      <c r="AQ46" s="2" t="s">
        <v>3</v>
      </c>
      <c r="AR46" s="46">
        <f>ROUND((Data!E46+Data!H46)*VLOOKUP($AP46,Data!$BO$8:$BT$36,3,0)/100,2)</f>
        <v>7.1</v>
      </c>
      <c r="AS46" s="46">
        <f>ROUND(Data!F46*VLOOKUP($AP46,Data!$BO$8:$BT$36,4,0)/100,2)</f>
        <v>4.75</v>
      </c>
      <c r="AT46" s="46">
        <f>ROUND(Data!G46*VLOOKUP($AP46,Data!$BO$8:$BT$36,5,0)/100,2)</f>
        <v>8</v>
      </c>
      <c r="AU46" s="46">
        <f>ROUND(Data!M46*VLOOKUP($AP46,Data!$BO$8:$BT$36,6,0)/100,2)</f>
        <v>1.8</v>
      </c>
      <c r="AV46" s="46">
        <f t="shared" si="12"/>
        <v>19.850000000000001</v>
      </c>
      <c r="AW46" s="46">
        <f t="shared" si="13"/>
        <v>12.45</v>
      </c>
      <c r="AY46" s="2" t="s">
        <v>15</v>
      </c>
      <c r="AZ46" s="2" t="s">
        <v>3</v>
      </c>
      <c r="BA46" s="7">
        <f t="shared" si="19"/>
        <v>50</v>
      </c>
      <c r="BB46" s="7">
        <f t="shared" si="20"/>
        <v>60.8</v>
      </c>
      <c r="BC46" s="7">
        <f t="shared" si="21"/>
        <v>58.800000000000004</v>
      </c>
      <c r="BD46" s="7">
        <f t="shared" si="22"/>
        <v>45</v>
      </c>
      <c r="BE46" s="7">
        <f t="shared" si="23"/>
        <v>96.4</v>
      </c>
      <c r="BG46" s="2" t="s">
        <v>15</v>
      </c>
      <c r="BH46" s="2" t="s">
        <v>3</v>
      </c>
      <c r="BI46" s="34">
        <f t="shared" si="24"/>
        <v>169.6</v>
      </c>
      <c r="BJ46" s="34">
        <f t="shared" si="25"/>
        <v>45</v>
      </c>
      <c r="BK46" s="34">
        <f t="shared" si="26"/>
        <v>96.4</v>
      </c>
      <c r="BL46" s="32"/>
      <c r="BM46" s="32"/>
      <c r="BO46" s="28" t="s">
        <v>9</v>
      </c>
      <c r="BP46" s="28" t="s">
        <v>3</v>
      </c>
      <c r="BQ46" s="76"/>
      <c r="BR46" s="76"/>
      <c r="BS46" s="76">
        <v>16.96</v>
      </c>
      <c r="BT46" s="76"/>
      <c r="BU46" s="10">
        <f t="shared" si="27"/>
        <v>16.96</v>
      </c>
      <c r="BY46" s="6" t="s">
        <v>26</v>
      </c>
      <c r="BZ46" s="20">
        <v>897</v>
      </c>
    </row>
    <row r="47" spans="2:78" x14ac:dyDescent="0.25">
      <c r="B47" s="1" t="s">
        <v>43</v>
      </c>
      <c r="C47" s="2" t="s">
        <v>19</v>
      </c>
      <c r="D47" s="2" t="s">
        <v>3</v>
      </c>
      <c r="E47" s="2">
        <v>4</v>
      </c>
      <c r="F47" s="2">
        <v>8</v>
      </c>
      <c r="G47" s="2">
        <v>29</v>
      </c>
      <c r="H47" s="2">
        <v>0.1</v>
      </c>
      <c r="I47">
        <v>0</v>
      </c>
      <c r="J47">
        <v>0</v>
      </c>
      <c r="K47" s="2">
        <v>0</v>
      </c>
      <c r="L47" s="2">
        <v>0</v>
      </c>
      <c r="M47" s="2">
        <v>8</v>
      </c>
      <c r="O47" s="1" t="s">
        <v>43</v>
      </c>
      <c r="P47" s="2" t="s">
        <v>19</v>
      </c>
      <c r="Q47" s="2" t="s">
        <v>3</v>
      </c>
      <c r="R47" s="16">
        <f t="shared" si="3"/>
        <v>0</v>
      </c>
      <c r="S47" s="16">
        <f t="shared" si="4"/>
        <v>1529.1</v>
      </c>
      <c r="T47" s="16">
        <f t="shared" si="5"/>
        <v>3691.62</v>
      </c>
      <c r="U47" s="16">
        <f t="shared" si="6"/>
        <v>1018.35</v>
      </c>
      <c r="V47" s="16"/>
      <c r="W47" s="1" t="s">
        <v>43</v>
      </c>
      <c r="X47" s="2" t="s">
        <v>19</v>
      </c>
      <c r="Y47" s="2" t="s">
        <v>3</v>
      </c>
      <c r="Z47" s="16">
        <f t="shared" si="7"/>
        <v>127.06863543788187</v>
      </c>
      <c r="AA47" s="16"/>
      <c r="AB47" s="1" t="s">
        <v>43</v>
      </c>
      <c r="AC47" s="2" t="s">
        <v>19</v>
      </c>
      <c r="AD47" s="2" t="s">
        <v>3</v>
      </c>
      <c r="AE47" s="16">
        <f t="shared" si="8"/>
        <v>0</v>
      </c>
      <c r="AF47" s="16">
        <f t="shared" si="9"/>
        <v>191.13749999999999</v>
      </c>
      <c r="AG47" s="16">
        <f t="shared" si="10"/>
        <v>127.29724137931034</v>
      </c>
      <c r="AH47">
        <v>0</v>
      </c>
      <c r="AI47">
        <v>0</v>
      </c>
      <c r="AJ47">
        <v>0</v>
      </c>
      <c r="AK47">
        <v>0</v>
      </c>
      <c r="AL47">
        <v>0</v>
      </c>
      <c r="AM47" s="16">
        <f t="shared" si="11"/>
        <v>127.29375</v>
      </c>
      <c r="AO47" s="1" t="s">
        <v>43</v>
      </c>
      <c r="AP47" s="2" t="s">
        <v>19</v>
      </c>
      <c r="AQ47" s="2" t="s">
        <v>3</v>
      </c>
      <c r="AR47" s="46">
        <f>ROUND((Data!E47+Data!H47)*VLOOKUP($AP47,Data!$BO$8:$BT$36,3,0)/100,2)</f>
        <v>4.0999999999999996</v>
      </c>
      <c r="AS47" s="46">
        <f>ROUND(Data!F47*VLOOKUP($AP47,Data!$BO$8:$BT$36,4,0)/100,2)</f>
        <v>7.6</v>
      </c>
      <c r="AT47" s="46">
        <f>ROUND(Data!G47*VLOOKUP($AP47,Data!$BO$8:$BT$36,5,0)/100,2)</f>
        <v>13.05</v>
      </c>
      <c r="AU47" s="46">
        <f>ROUND(Data!M47*VLOOKUP($AP47,Data!$BO$8:$BT$36,6,0)/100,2)</f>
        <v>7.2</v>
      </c>
      <c r="AV47" s="46">
        <f t="shared" si="12"/>
        <v>24.75</v>
      </c>
      <c r="AW47" s="46">
        <f t="shared" si="13"/>
        <v>17.150000000000002</v>
      </c>
      <c r="AY47" s="2" t="s">
        <v>16</v>
      </c>
      <c r="AZ47" s="2" t="s">
        <v>3</v>
      </c>
      <c r="BA47" s="7">
        <f t="shared" si="19"/>
        <v>58</v>
      </c>
      <c r="BB47" s="7">
        <f t="shared" si="20"/>
        <v>56.05</v>
      </c>
      <c r="BC47" s="7">
        <f t="shared" si="21"/>
        <v>86.850000000000009</v>
      </c>
      <c r="BD47" s="7">
        <f t="shared" si="22"/>
        <v>45</v>
      </c>
      <c r="BE47" s="7">
        <f t="shared" si="23"/>
        <v>114.1</v>
      </c>
      <c r="BG47" s="2" t="s">
        <v>16</v>
      </c>
      <c r="BH47" s="2" t="s">
        <v>3</v>
      </c>
      <c r="BI47" s="34">
        <f t="shared" si="24"/>
        <v>200.9</v>
      </c>
      <c r="BJ47" s="34">
        <f t="shared" si="25"/>
        <v>45</v>
      </c>
      <c r="BK47" s="34">
        <f t="shared" si="26"/>
        <v>114.1</v>
      </c>
      <c r="BL47" s="32"/>
      <c r="BM47" s="32"/>
      <c r="BO47" s="28" t="s">
        <v>10</v>
      </c>
      <c r="BP47" s="28" t="s">
        <v>3</v>
      </c>
      <c r="BQ47" s="76">
        <v>1.22</v>
      </c>
      <c r="BR47" s="76"/>
      <c r="BS47" s="76">
        <v>32.520000000000003</v>
      </c>
      <c r="BT47" s="76"/>
      <c r="BU47" s="10">
        <f t="shared" si="27"/>
        <v>33.74</v>
      </c>
      <c r="BY47" s="6" t="s">
        <v>12</v>
      </c>
      <c r="BZ47" s="20">
        <v>611</v>
      </c>
    </row>
    <row r="48" spans="2:78" x14ac:dyDescent="0.25">
      <c r="B48" s="1" t="s">
        <v>43</v>
      </c>
      <c r="C48" s="2" t="s">
        <v>20</v>
      </c>
      <c r="D48" s="2" t="s">
        <v>3</v>
      </c>
      <c r="E48" s="2">
        <v>7</v>
      </c>
      <c r="F48" s="2">
        <v>8</v>
      </c>
      <c r="G48" s="2">
        <v>10</v>
      </c>
      <c r="H48" s="2">
        <v>0.1</v>
      </c>
      <c r="I48">
        <v>0</v>
      </c>
      <c r="J48">
        <v>0</v>
      </c>
      <c r="K48" s="2">
        <v>0</v>
      </c>
      <c r="L48" s="2">
        <v>0</v>
      </c>
      <c r="M48" s="2">
        <v>8</v>
      </c>
      <c r="O48" s="1" t="s">
        <v>43</v>
      </c>
      <c r="P48" s="2" t="s">
        <v>20</v>
      </c>
      <c r="Q48" s="2" t="s">
        <v>3</v>
      </c>
      <c r="R48" s="16">
        <f t="shared" si="3"/>
        <v>0</v>
      </c>
      <c r="S48" s="16">
        <f t="shared" si="4"/>
        <v>1529.1</v>
      </c>
      <c r="T48" s="16">
        <f t="shared" si="5"/>
        <v>1272.96</v>
      </c>
      <c r="U48" s="16">
        <f t="shared" si="6"/>
        <v>1018.35</v>
      </c>
      <c r="V48" s="16"/>
      <c r="W48" s="1" t="s">
        <v>43</v>
      </c>
      <c r="X48" s="2" t="s">
        <v>20</v>
      </c>
      <c r="Y48" s="2" t="s">
        <v>3</v>
      </c>
      <c r="Z48" s="16">
        <f t="shared" si="7"/>
        <v>115.42024169184289</v>
      </c>
      <c r="AA48" s="16"/>
      <c r="AB48" s="1" t="s">
        <v>43</v>
      </c>
      <c r="AC48" s="2" t="s">
        <v>20</v>
      </c>
      <c r="AD48" s="2" t="s">
        <v>3</v>
      </c>
      <c r="AE48" s="16">
        <f t="shared" si="8"/>
        <v>0</v>
      </c>
      <c r="AF48" s="16">
        <f t="shared" si="9"/>
        <v>191.13749999999999</v>
      </c>
      <c r="AG48" s="16">
        <f t="shared" si="10"/>
        <v>127.29600000000001</v>
      </c>
      <c r="AH48">
        <v>0</v>
      </c>
      <c r="AI48">
        <v>0</v>
      </c>
      <c r="AJ48">
        <v>0</v>
      </c>
      <c r="AK48">
        <v>0</v>
      </c>
      <c r="AL48">
        <v>0</v>
      </c>
      <c r="AM48" s="16">
        <f t="shared" si="11"/>
        <v>127.29375</v>
      </c>
      <c r="AO48" s="1" t="s">
        <v>43</v>
      </c>
      <c r="AP48" s="2" t="s">
        <v>20</v>
      </c>
      <c r="AQ48" s="2" t="s">
        <v>3</v>
      </c>
      <c r="AR48" s="46">
        <f>ROUND((Data!E48+Data!H48)*VLOOKUP($AP48,Data!$BO$8:$BT$36,3,0)/100,2)</f>
        <v>7.1</v>
      </c>
      <c r="AS48" s="46">
        <f>ROUND(Data!F48*VLOOKUP($AP48,Data!$BO$8:$BT$36,4,0)/100,2)</f>
        <v>7.6</v>
      </c>
      <c r="AT48" s="46">
        <f>ROUND(Data!G48*VLOOKUP($AP48,Data!$BO$8:$BT$36,5,0)/100,2)</f>
        <v>4.5</v>
      </c>
      <c r="AU48" s="46">
        <f>ROUND(Data!M48*VLOOKUP($AP48,Data!$BO$8:$BT$36,6,0)/100,2)</f>
        <v>7.2</v>
      </c>
      <c r="AV48" s="46">
        <f t="shared" si="12"/>
        <v>19.2</v>
      </c>
      <c r="AW48" s="46">
        <f t="shared" si="13"/>
        <v>6.700000000000002</v>
      </c>
      <c r="AY48" s="2" t="s">
        <v>17</v>
      </c>
      <c r="AZ48" s="2" t="s">
        <v>3</v>
      </c>
      <c r="BA48" s="7">
        <f t="shared" si="19"/>
        <v>48</v>
      </c>
      <c r="BB48" s="7">
        <f t="shared" si="20"/>
        <v>37.049999999999997</v>
      </c>
      <c r="BC48" s="7">
        <f t="shared" si="21"/>
        <v>83.7</v>
      </c>
      <c r="BD48" s="7">
        <f t="shared" si="22"/>
        <v>54.9</v>
      </c>
      <c r="BE48" s="7">
        <f t="shared" si="23"/>
        <v>110.35</v>
      </c>
      <c r="BG48" s="2" t="s">
        <v>17</v>
      </c>
      <c r="BH48" s="2" t="s">
        <v>3</v>
      </c>
      <c r="BI48" s="34">
        <f t="shared" si="24"/>
        <v>168.75</v>
      </c>
      <c r="BJ48" s="34">
        <f t="shared" si="25"/>
        <v>54.9</v>
      </c>
      <c r="BK48" s="34">
        <f t="shared" si="26"/>
        <v>110.35</v>
      </c>
      <c r="BL48" s="32"/>
      <c r="BM48" s="32"/>
      <c r="BO48" s="28" t="s">
        <v>11</v>
      </c>
      <c r="BP48" s="28" t="s">
        <v>3</v>
      </c>
      <c r="BQ48" s="76">
        <v>1.53</v>
      </c>
      <c r="BR48" s="76">
        <v>1.59</v>
      </c>
      <c r="BS48" s="76">
        <v>18.32</v>
      </c>
      <c r="BT48" s="76"/>
      <c r="BU48" s="10">
        <f t="shared" si="27"/>
        <v>21.44</v>
      </c>
      <c r="BY48" s="6" t="s">
        <v>13</v>
      </c>
      <c r="BZ48" s="20">
        <v>754</v>
      </c>
    </row>
    <row r="49" spans="2:78" x14ac:dyDescent="0.25">
      <c r="B49" s="1" t="s">
        <v>43</v>
      </c>
      <c r="C49" s="2" t="s">
        <v>21</v>
      </c>
      <c r="D49" s="2" t="s">
        <v>3</v>
      </c>
      <c r="E49" s="2">
        <v>7</v>
      </c>
      <c r="F49" s="2">
        <v>8</v>
      </c>
      <c r="G49" s="2">
        <v>18</v>
      </c>
      <c r="H49" s="2">
        <v>0.1</v>
      </c>
      <c r="I49">
        <v>0</v>
      </c>
      <c r="J49">
        <v>0</v>
      </c>
      <c r="K49" s="2">
        <v>0</v>
      </c>
      <c r="L49" s="2">
        <v>0</v>
      </c>
      <c r="M49" s="2">
        <v>8</v>
      </c>
      <c r="O49" s="1" t="s">
        <v>43</v>
      </c>
      <c r="P49" s="2" t="s">
        <v>21</v>
      </c>
      <c r="Q49" s="2" t="s">
        <v>3</v>
      </c>
      <c r="R49" s="16">
        <f t="shared" si="3"/>
        <v>0</v>
      </c>
      <c r="S49" s="16">
        <f t="shared" si="4"/>
        <v>1529.1</v>
      </c>
      <c r="T49" s="16">
        <f t="shared" si="5"/>
        <v>2291.4</v>
      </c>
      <c r="U49" s="16">
        <f t="shared" si="6"/>
        <v>1018.35</v>
      </c>
      <c r="V49" s="16"/>
      <c r="W49" s="1" t="s">
        <v>43</v>
      </c>
      <c r="X49" s="2" t="s">
        <v>21</v>
      </c>
      <c r="Y49" s="2" t="s">
        <v>3</v>
      </c>
      <c r="Z49" s="16">
        <f t="shared" si="7"/>
        <v>117.73357664233578</v>
      </c>
      <c r="AA49" s="16"/>
      <c r="AB49" s="1" t="s">
        <v>43</v>
      </c>
      <c r="AC49" s="2" t="s">
        <v>21</v>
      </c>
      <c r="AD49" s="2" t="s">
        <v>3</v>
      </c>
      <c r="AE49" s="16">
        <f t="shared" si="8"/>
        <v>0</v>
      </c>
      <c r="AF49" s="16">
        <f t="shared" si="9"/>
        <v>191.13749999999999</v>
      </c>
      <c r="AG49" s="16">
        <f t="shared" si="10"/>
        <v>127.30000000000001</v>
      </c>
      <c r="AH49">
        <v>0</v>
      </c>
      <c r="AI49">
        <v>0</v>
      </c>
      <c r="AJ49">
        <v>0</v>
      </c>
      <c r="AK49">
        <v>0</v>
      </c>
      <c r="AL49">
        <v>0</v>
      </c>
      <c r="AM49" s="16">
        <f t="shared" si="11"/>
        <v>127.29375</v>
      </c>
      <c r="AO49" s="1" t="s">
        <v>43</v>
      </c>
      <c r="AP49" s="2" t="s">
        <v>21</v>
      </c>
      <c r="AQ49" s="2" t="s">
        <v>3</v>
      </c>
      <c r="AR49" s="46">
        <f>ROUND((Data!E49+Data!H49)*VLOOKUP($AP49,Data!$BO$8:$BT$36,3,0)/100,2)</f>
        <v>7.1</v>
      </c>
      <c r="AS49" s="46">
        <f>ROUND(Data!F49*VLOOKUP($AP49,Data!$BO$8:$BT$36,4,0)/100,2)</f>
        <v>7.6</v>
      </c>
      <c r="AT49" s="46">
        <f>ROUND(Data!G49*VLOOKUP($AP49,Data!$BO$8:$BT$36,5,0)/100,2)</f>
        <v>8.1</v>
      </c>
      <c r="AU49" s="46">
        <f>ROUND(Data!M49*VLOOKUP($AP49,Data!$BO$8:$BT$36,6,0)/100,2)</f>
        <v>7.2</v>
      </c>
      <c r="AV49" s="46">
        <f t="shared" si="12"/>
        <v>22.799999999999997</v>
      </c>
      <c r="AW49" s="46">
        <f t="shared" si="13"/>
        <v>11.100000000000005</v>
      </c>
      <c r="AY49" s="2" t="s">
        <v>18</v>
      </c>
      <c r="AZ49" s="2" t="s">
        <v>3</v>
      </c>
      <c r="BA49" s="7">
        <f t="shared" si="19"/>
        <v>61</v>
      </c>
      <c r="BB49" s="7">
        <f t="shared" si="20"/>
        <v>50.349999999999994</v>
      </c>
      <c r="BC49" s="7">
        <f t="shared" si="21"/>
        <v>55.6</v>
      </c>
      <c r="BD49" s="7">
        <f t="shared" si="22"/>
        <v>41.4</v>
      </c>
      <c r="BE49" s="7">
        <f t="shared" si="23"/>
        <v>90.65</v>
      </c>
      <c r="BG49" s="2" t="s">
        <v>18</v>
      </c>
      <c r="BH49" s="2" t="s">
        <v>3</v>
      </c>
      <c r="BI49" s="34">
        <f t="shared" si="24"/>
        <v>166.95</v>
      </c>
      <c r="BJ49" s="34">
        <f t="shared" si="25"/>
        <v>41.4</v>
      </c>
      <c r="BK49" s="34">
        <f t="shared" si="26"/>
        <v>90.65</v>
      </c>
      <c r="BL49" s="32"/>
      <c r="BM49" s="32"/>
      <c r="BO49" s="28" t="s">
        <v>12</v>
      </c>
      <c r="BP49" s="28" t="s">
        <v>3</v>
      </c>
      <c r="BQ49" s="76">
        <v>2.41</v>
      </c>
      <c r="BR49" s="76">
        <v>2.15</v>
      </c>
      <c r="BS49" s="76">
        <v>29.69</v>
      </c>
      <c r="BT49" s="76"/>
      <c r="BU49" s="10">
        <f t="shared" si="27"/>
        <v>34.25</v>
      </c>
      <c r="BY49" s="6" t="s">
        <v>30</v>
      </c>
      <c r="BZ49" s="20">
        <v>767</v>
      </c>
    </row>
    <row r="50" spans="2:78" x14ac:dyDescent="0.25">
      <c r="B50" s="1" t="s">
        <v>43</v>
      </c>
      <c r="C50" s="2" t="s">
        <v>22</v>
      </c>
      <c r="D50" s="2" t="s">
        <v>3</v>
      </c>
      <c r="E50" s="2">
        <v>6</v>
      </c>
      <c r="F50" s="2">
        <v>4</v>
      </c>
      <c r="G50" s="2">
        <v>18</v>
      </c>
      <c r="H50" s="2">
        <v>0.1</v>
      </c>
      <c r="I50">
        <v>0</v>
      </c>
      <c r="J50">
        <v>0</v>
      </c>
      <c r="K50" s="2">
        <v>0</v>
      </c>
      <c r="L50" s="2">
        <v>0</v>
      </c>
      <c r="M50" s="2">
        <v>2</v>
      </c>
      <c r="O50" s="1" t="s">
        <v>43</v>
      </c>
      <c r="P50" s="2" t="s">
        <v>22</v>
      </c>
      <c r="Q50" s="2" t="s">
        <v>3</v>
      </c>
      <c r="R50" s="16">
        <f t="shared" si="3"/>
        <v>0</v>
      </c>
      <c r="S50" s="16">
        <f t="shared" si="4"/>
        <v>764.58</v>
      </c>
      <c r="T50" s="16">
        <f t="shared" si="5"/>
        <v>2291.4</v>
      </c>
      <c r="U50" s="16">
        <f t="shared" si="6"/>
        <v>254.60999999999999</v>
      </c>
      <c r="V50" s="16"/>
      <c r="W50" s="1" t="s">
        <v>43</v>
      </c>
      <c r="X50" s="2" t="s">
        <v>22</v>
      </c>
      <c r="Y50" s="2" t="s">
        <v>3</v>
      </c>
      <c r="Z50" s="16">
        <f t="shared" si="7"/>
        <v>109.98637873754153</v>
      </c>
      <c r="AA50" s="16"/>
      <c r="AB50" s="1" t="s">
        <v>43</v>
      </c>
      <c r="AC50" s="2" t="s">
        <v>22</v>
      </c>
      <c r="AD50" s="2" t="s">
        <v>3</v>
      </c>
      <c r="AE50" s="16">
        <f t="shared" si="8"/>
        <v>0</v>
      </c>
      <c r="AF50" s="16">
        <f t="shared" si="9"/>
        <v>191.14500000000001</v>
      </c>
      <c r="AG50" s="16">
        <f t="shared" si="10"/>
        <v>127.30000000000001</v>
      </c>
      <c r="AH50">
        <v>0</v>
      </c>
      <c r="AI50">
        <v>0</v>
      </c>
      <c r="AJ50">
        <v>0</v>
      </c>
      <c r="AK50">
        <v>0</v>
      </c>
      <c r="AL50">
        <v>0</v>
      </c>
      <c r="AM50" s="16">
        <f t="shared" si="11"/>
        <v>127.30499999999999</v>
      </c>
      <c r="AO50" s="1" t="s">
        <v>43</v>
      </c>
      <c r="AP50" s="2" t="s">
        <v>22</v>
      </c>
      <c r="AQ50" s="2" t="s">
        <v>3</v>
      </c>
      <c r="AR50" s="46">
        <f>ROUND((Data!E50+Data!H50)*VLOOKUP($AP50,Data!$BO$8:$BT$36,3,0)/100,2)</f>
        <v>6.1</v>
      </c>
      <c r="AS50" s="46">
        <f>ROUND(Data!F50*VLOOKUP($AP50,Data!$BO$8:$BT$36,4,0)/100,2)</f>
        <v>3.8</v>
      </c>
      <c r="AT50" s="46">
        <f>ROUND(Data!G50*VLOOKUP($AP50,Data!$BO$8:$BT$36,5,0)/100,2)</f>
        <v>8.1</v>
      </c>
      <c r="AU50" s="46">
        <f>ROUND(Data!M50*VLOOKUP($AP50,Data!$BO$8:$BT$36,6,0)/100,2)</f>
        <v>1.8</v>
      </c>
      <c r="AV50" s="46">
        <f t="shared" si="12"/>
        <v>18</v>
      </c>
      <c r="AW50" s="46">
        <f t="shared" si="13"/>
        <v>10.3</v>
      </c>
      <c r="AY50" s="2" t="s">
        <v>19</v>
      </c>
      <c r="AZ50" s="2" t="s">
        <v>3</v>
      </c>
      <c r="BA50" s="7">
        <f t="shared" si="19"/>
        <v>52</v>
      </c>
      <c r="BB50" s="7">
        <f t="shared" si="20"/>
        <v>57.949999999999996</v>
      </c>
      <c r="BC50" s="7">
        <f t="shared" si="21"/>
        <v>103.05</v>
      </c>
      <c r="BD50" s="7">
        <f t="shared" si="22"/>
        <v>45.9</v>
      </c>
      <c r="BE50" s="7">
        <f t="shared" si="23"/>
        <v>134.10000000000002</v>
      </c>
      <c r="BG50" s="2" t="s">
        <v>19</v>
      </c>
      <c r="BH50" s="2" t="s">
        <v>3</v>
      </c>
      <c r="BI50" s="34">
        <f t="shared" si="24"/>
        <v>213</v>
      </c>
      <c r="BJ50" s="34">
        <f t="shared" si="25"/>
        <v>45.9</v>
      </c>
      <c r="BK50" s="34">
        <f t="shared" si="26"/>
        <v>134.10000000000002</v>
      </c>
      <c r="BL50" s="32"/>
      <c r="BM50" s="32"/>
      <c r="BO50" s="28" t="s">
        <v>13</v>
      </c>
      <c r="BP50" s="28" t="s">
        <v>3</v>
      </c>
      <c r="BQ50" s="76">
        <v>0</v>
      </c>
      <c r="BR50" s="76">
        <v>0</v>
      </c>
      <c r="BS50" s="76">
        <v>0</v>
      </c>
      <c r="BT50" s="76">
        <v>0</v>
      </c>
      <c r="BU50" s="10">
        <f t="shared" si="27"/>
        <v>0</v>
      </c>
      <c r="BY50" s="6" t="s">
        <v>15</v>
      </c>
      <c r="BZ50" s="20">
        <v>650</v>
      </c>
    </row>
    <row r="51" spans="2:78" x14ac:dyDescent="0.25">
      <c r="B51" s="1" t="s">
        <v>43</v>
      </c>
      <c r="C51" s="2" t="s">
        <v>23</v>
      </c>
      <c r="D51" s="2" t="s">
        <v>3</v>
      </c>
      <c r="E51" s="2">
        <v>3</v>
      </c>
      <c r="F51" s="2">
        <v>3</v>
      </c>
      <c r="G51" s="2">
        <v>17</v>
      </c>
      <c r="H51" s="2">
        <v>0.1</v>
      </c>
      <c r="I51">
        <v>0</v>
      </c>
      <c r="J51">
        <v>0</v>
      </c>
      <c r="K51" s="2">
        <v>0</v>
      </c>
      <c r="L51" s="2">
        <v>0</v>
      </c>
      <c r="M51" s="2">
        <v>5</v>
      </c>
      <c r="O51" s="1" t="s">
        <v>43</v>
      </c>
      <c r="P51" s="2" t="s">
        <v>23</v>
      </c>
      <c r="Q51" s="2" t="s">
        <v>3</v>
      </c>
      <c r="R51" s="16">
        <f t="shared" si="3"/>
        <v>0</v>
      </c>
      <c r="S51" s="16">
        <f t="shared" si="4"/>
        <v>573.41999999999996</v>
      </c>
      <c r="T51" s="16">
        <f t="shared" si="5"/>
        <v>2164.0499999999997</v>
      </c>
      <c r="U51" s="16">
        <f t="shared" si="6"/>
        <v>636.48</v>
      </c>
      <c r="V51" s="16"/>
      <c r="W51" s="1" t="s">
        <v>43</v>
      </c>
      <c r="X51" s="2" t="s">
        <v>23</v>
      </c>
      <c r="Y51" s="2" t="s">
        <v>3</v>
      </c>
      <c r="Z51" s="16">
        <f t="shared" si="7"/>
        <v>120.06939501779358</v>
      </c>
      <c r="AA51" s="16"/>
      <c r="AB51" s="1" t="s">
        <v>43</v>
      </c>
      <c r="AC51" s="2" t="s">
        <v>23</v>
      </c>
      <c r="AD51" s="2" t="s">
        <v>3</v>
      </c>
      <c r="AE51" s="16">
        <f t="shared" si="8"/>
        <v>0</v>
      </c>
      <c r="AF51" s="16">
        <f t="shared" si="9"/>
        <v>191.14</v>
      </c>
      <c r="AG51" s="16">
        <f t="shared" si="10"/>
        <v>127.2970588235294</v>
      </c>
      <c r="AH51">
        <v>0</v>
      </c>
      <c r="AI51">
        <v>0</v>
      </c>
      <c r="AJ51">
        <v>0</v>
      </c>
      <c r="AK51">
        <v>0</v>
      </c>
      <c r="AL51">
        <v>0</v>
      </c>
      <c r="AM51" s="16">
        <f t="shared" si="11"/>
        <v>127.29600000000001</v>
      </c>
      <c r="AO51" s="1" t="s">
        <v>43</v>
      </c>
      <c r="AP51" s="2" t="s">
        <v>23</v>
      </c>
      <c r="AQ51" s="2" t="s">
        <v>3</v>
      </c>
      <c r="AR51" s="46">
        <f>ROUND((Data!E51+Data!H51)*VLOOKUP($AP51,Data!$BO$8:$BT$36,3,0)/100,2)</f>
        <v>3.1</v>
      </c>
      <c r="AS51" s="46">
        <f>ROUND(Data!F51*VLOOKUP($AP51,Data!$BO$8:$BT$36,4,0)/100,2)</f>
        <v>2.85</v>
      </c>
      <c r="AT51" s="46">
        <f>ROUND(Data!G51*VLOOKUP($AP51,Data!$BO$8:$BT$36,5,0)/100,2)</f>
        <v>7.65</v>
      </c>
      <c r="AU51" s="46">
        <f>ROUND(Data!M51*VLOOKUP($AP51,Data!$BO$8:$BT$36,6,0)/100,2)</f>
        <v>4.5</v>
      </c>
      <c r="AV51" s="46">
        <f t="shared" si="12"/>
        <v>13.600000000000001</v>
      </c>
      <c r="AW51" s="46">
        <f t="shared" si="13"/>
        <v>10</v>
      </c>
      <c r="AY51" s="2" t="s">
        <v>20</v>
      </c>
      <c r="AZ51" s="2" t="s">
        <v>3</v>
      </c>
      <c r="BA51" s="7">
        <f t="shared" si="19"/>
        <v>56</v>
      </c>
      <c r="BB51" s="7">
        <f t="shared" si="20"/>
        <v>53.199999999999996</v>
      </c>
      <c r="BC51" s="7">
        <f t="shared" si="21"/>
        <v>100.8</v>
      </c>
      <c r="BD51" s="7">
        <f t="shared" si="22"/>
        <v>51.300000000000004</v>
      </c>
      <c r="BE51" s="7">
        <f t="shared" si="23"/>
        <v>131.69999999999999</v>
      </c>
      <c r="BG51" s="2" t="s">
        <v>20</v>
      </c>
      <c r="BH51" s="2" t="s">
        <v>3</v>
      </c>
      <c r="BI51" s="34">
        <f t="shared" si="24"/>
        <v>210</v>
      </c>
      <c r="BJ51" s="34">
        <f t="shared" si="25"/>
        <v>51.300000000000004</v>
      </c>
      <c r="BK51" s="34">
        <f t="shared" si="26"/>
        <v>131.69999999999999</v>
      </c>
      <c r="BL51" s="32"/>
      <c r="BM51" s="32"/>
      <c r="BO51" s="28" t="s">
        <v>14</v>
      </c>
      <c r="BP51" s="28" t="s">
        <v>3</v>
      </c>
      <c r="BQ51" s="76">
        <v>41.65</v>
      </c>
      <c r="BR51" s="76"/>
      <c r="BS51" s="76">
        <v>345.85</v>
      </c>
      <c r="BT51" s="76" t="s">
        <v>139</v>
      </c>
      <c r="BU51" s="10">
        <f t="shared" si="27"/>
        <v>387.5</v>
      </c>
      <c r="BY51" s="6" t="s">
        <v>16</v>
      </c>
      <c r="BZ51" s="20">
        <v>754</v>
      </c>
    </row>
    <row r="52" spans="2:78" x14ac:dyDescent="0.25">
      <c r="B52" s="1" t="s">
        <v>43</v>
      </c>
      <c r="C52" s="2" t="s">
        <v>24</v>
      </c>
      <c r="D52" s="2" t="s">
        <v>3</v>
      </c>
      <c r="E52" s="2">
        <v>4</v>
      </c>
      <c r="F52" s="2">
        <v>8</v>
      </c>
      <c r="G52" s="2">
        <v>25</v>
      </c>
      <c r="H52" s="2">
        <v>0.1</v>
      </c>
      <c r="I52">
        <v>0</v>
      </c>
      <c r="J52">
        <v>0</v>
      </c>
      <c r="K52" s="2">
        <v>0</v>
      </c>
      <c r="L52" s="2">
        <v>0</v>
      </c>
      <c r="M52" s="2">
        <v>5</v>
      </c>
      <c r="O52" s="1" t="s">
        <v>43</v>
      </c>
      <c r="P52" s="2" t="s">
        <v>24</v>
      </c>
      <c r="Q52" s="2" t="s">
        <v>3</v>
      </c>
      <c r="R52" s="16">
        <f t="shared" si="3"/>
        <v>0</v>
      </c>
      <c r="S52" s="16">
        <f t="shared" si="4"/>
        <v>1529.1</v>
      </c>
      <c r="T52" s="16">
        <f t="shared" si="5"/>
        <v>3182.4900000000002</v>
      </c>
      <c r="U52" s="16">
        <f t="shared" si="6"/>
        <v>636.48</v>
      </c>
      <c r="V52" s="16"/>
      <c r="W52" s="1" t="s">
        <v>43</v>
      </c>
      <c r="X52" s="2" t="s">
        <v>24</v>
      </c>
      <c r="Y52" s="2" t="s">
        <v>3</v>
      </c>
      <c r="Z52" s="16">
        <f t="shared" si="7"/>
        <v>127.03254156769594</v>
      </c>
      <c r="AA52" s="16"/>
      <c r="AB52" s="1" t="s">
        <v>43</v>
      </c>
      <c r="AC52" s="2" t="s">
        <v>24</v>
      </c>
      <c r="AD52" s="2" t="s">
        <v>3</v>
      </c>
      <c r="AE52" s="16">
        <f t="shared" si="8"/>
        <v>0</v>
      </c>
      <c r="AF52" s="16">
        <f t="shared" si="9"/>
        <v>191.13749999999999</v>
      </c>
      <c r="AG52" s="16">
        <f t="shared" si="10"/>
        <v>127.29960000000001</v>
      </c>
      <c r="AH52">
        <v>0</v>
      </c>
      <c r="AI52">
        <v>0</v>
      </c>
      <c r="AJ52">
        <v>0</v>
      </c>
      <c r="AK52">
        <v>0</v>
      </c>
      <c r="AL52">
        <v>0</v>
      </c>
      <c r="AM52" s="16">
        <f t="shared" si="11"/>
        <v>127.29600000000001</v>
      </c>
      <c r="AO52" s="1" t="s">
        <v>43</v>
      </c>
      <c r="AP52" s="2" t="s">
        <v>24</v>
      </c>
      <c r="AQ52" s="2" t="s">
        <v>3</v>
      </c>
      <c r="AR52" s="46">
        <f>ROUND((Data!E52+Data!H52)*VLOOKUP($AP52,Data!$BO$8:$BT$36,3,0)/100,2)</f>
        <v>4.0999999999999996</v>
      </c>
      <c r="AS52" s="46">
        <f>ROUND(Data!F52*VLOOKUP($AP52,Data!$BO$8:$BT$36,4,0)/100,2)</f>
        <v>0</v>
      </c>
      <c r="AT52" s="46">
        <f>ROUND(Data!G52*VLOOKUP($AP52,Data!$BO$8:$BT$36,5,0)/100,2)</f>
        <v>13.75</v>
      </c>
      <c r="AU52" s="46">
        <f>ROUND(Data!M52*VLOOKUP($AP52,Data!$BO$8:$BT$36,6,0)/100,2)</f>
        <v>4.5</v>
      </c>
      <c r="AV52" s="46">
        <f t="shared" si="12"/>
        <v>17.850000000000001</v>
      </c>
      <c r="AW52" s="46">
        <f t="shared" si="13"/>
        <v>19.75</v>
      </c>
      <c r="AY52" s="2" t="s">
        <v>21</v>
      </c>
      <c r="AZ52" s="2" t="s">
        <v>3</v>
      </c>
      <c r="BA52" s="7">
        <f t="shared" si="19"/>
        <v>57</v>
      </c>
      <c r="BB52" s="7">
        <f t="shared" si="20"/>
        <v>58.9</v>
      </c>
      <c r="BC52" s="7">
        <f t="shared" si="21"/>
        <v>108.45</v>
      </c>
      <c r="BD52" s="7">
        <f t="shared" si="22"/>
        <v>50.4</v>
      </c>
      <c r="BE52" s="7">
        <f t="shared" si="23"/>
        <v>141.25</v>
      </c>
      <c r="BG52" s="2" t="s">
        <v>21</v>
      </c>
      <c r="BH52" s="2" t="s">
        <v>3</v>
      </c>
      <c r="BI52" s="34">
        <f t="shared" si="24"/>
        <v>224.35000000000002</v>
      </c>
      <c r="BJ52" s="34">
        <f t="shared" si="25"/>
        <v>50.4</v>
      </c>
      <c r="BK52" s="34">
        <f t="shared" si="26"/>
        <v>141.25</v>
      </c>
      <c r="BL52" s="32"/>
      <c r="BM52" s="32"/>
      <c r="BO52" s="28" t="s">
        <v>15</v>
      </c>
      <c r="BP52" s="28" t="s">
        <v>3</v>
      </c>
      <c r="BQ52" s="76">
        <v>8.24</v>
      </c>
      <c r="BR52" s="76">
        <v>22.16</v>
      </c>
      <c r="BS52" s="76">
        <v>340.53</v>
      </c>
      <c r="BT52" s="76"/>
      <c r="BU52" s="10">
        <f t="shared" si="27"/>
        <v>370.92999999999995</v>
      </c>
      <c r="BY52" s="6" t="s">
        <v>17</v>
      </c>
      <c r="BZ52" s="20">
        <v>624</v>
      </c>
    </row>
    <row r="53" spans="2:78" x14ac:dyDescent="0.25">
      <c r="B53" s="1" t="s">
        <v>43</v>
      </c>
      <c r="C53" s="2" t="s">
        <v>25</v>
      </c>
      <c r="D53" s="2" t="s">
        <v>3</v>
      </c>
      <c r="E53" s="2">
        <v>4</v>
      </c>
      <c r="F53" s="2">
        <v>8</v>
      </c>
      <c r="G53" s="2">
        <v>33</v>
      </c>
      <c r="H53" s="2">
        <v>0.1</v>
      </c>
      <c r="I53">
        <v>0</v>
      </c>
      <c r="J53">
        <v>0</v>
      </c>
      <c r="K53" s="2">
        <v>0</v>
      </c>
      <c r="L53" s="2">
        <v>0</v>
      </c>
      <c r="M53" s="2">
        <v>6</v>
      </c>
      <c r="O53" s="1" t="s">
        <v>43</v>
      </c>
      <c r="P53" s="2" t="s">
        <v>25</v>
      </c>
      <c r="Q53" s="2" t="s">
        <v>3</v>
      </c>
      <c r="R53" s="16">
        <f t="shared" si="3"/>
        <v>0</v>
      </c>
      <c r="S53" s="16">
        <f t="shared" si="4"/>
        <v>1529.1</v>
      </c>
      <c r="T53" s="16">
        <f t="shared" si="5"/>
        <v>4200.84</v>
      </c>
      <c r="U53" s="16">
        <f t="shared" si="6"/>
        <v>763.83</v>
      </c>
      <c r="V53" s="16"/>
      <c r="W53" s="1" t="s">
        <v>43</v>
      </c>
      <c r="X53" s="2" t="s">
        <v>25</v>
      </c>
      <c r="Y53" s="2" t="s">
        <v>3</v>
      </c>
      <c r="Z53" s="16">
        <f t="shared" si="7"/>
        <v>127.07964774951077</v>
      </c>
      <c r="AA53" s="16"/>
      <c r="AB53" s="1" t="s">
        <v>43</v>
      </c>
      <c r="AC53" s="2" t="s">
        <v>25</v>
      </c>
      <c r="AD53" s="2" t="s">
        <v>3</v>
      </c>
      <c r="AE53" s="16">
        <f t="shared" si="8"/>
        <v>0</v>
      </c>
      <c r="AF53" s="16">
        <f t="shared" si="9"/>
        <v>191.13749999999999</v>
      </c>
      <c r="AG53" s="16">
        <f t="shared" si="10"/>
        <v>127.29818181818182</v>
      </c>
      <c r="AH53">
        <v>0</v>
      </c>
      <c r="AI53">
        <v>0</v>
      </c>
      <c r="AJ53">
        <v>0</v>
      </c>
      <c r="AK53">
        <v>0</v>
      </c>
      <c r="AL53">
        <v>0</v>
      </c>
      <c r="AM53" s="16">
        <f t="shared" si="11"/>
        <v>127.30500000000001</v>
      </c>
      <c r="AO53" s="1" t="s">
        <v>43</v>
      </c>
      <c r="AP53" s="2" t="s">
        <v>25</v>
      </c>
      <c r="AQ53" s="2" t="s">
        <v>3</v>
      </c>
      <c r="AR53" s="46">
        <f>ROUND((Data!E53+Data!H53)*VLOOKUP($AP53,Data!$BO$8:$BT$36,3,0)/100,2)</f>
        <v>4.0999999999999996</v>
      </c>
      <c r="AS53" s="46">
        <f>ROUND(Data!F53*VLOOKUP($AP53,Data!$BO$8:$BT$36,4,0)/100,2)</f>
        <v>7.6</v>
      </c>
      <c r="AT53" s="46">
        <f>ROUND(Data!G53*VLOOKUP($AP53,Data!$BO$8:$BT$36,5,0)/100,2)</f>
        <v>14.85</v>
      </c>
      <c r="AU53" s="46">
        <f>ROUND(Data!M53*VLOOKUP($AP53,Data!$BO$8:$BT$36,6,0)/100,2)</f>
        <v>5.4</v>
      </c>
      <c r="AV53" s="46">
        <f t="shared" si="12"/>
        <v>26.549999999999997</v>
      </c>
      <c r="AW53" s="46">
        <f t="shared" si="13"/>
        <v>19.150000000000006</v>
      </c>
      <c r="AY53" s="2" t="s">
        <v>22</v>
      </c>
      <c r="AZ53" s="2" t="s">
        <v>3</v>
      </c>
      <c r="BA53" s="7">
        <f t="shared" si="19"/>
        <v>59</v>
      </c>
      <c r="BB53" s="7">
        <f t="shared" si="20"/>
        <v>49.4</v>
      </c>
      <c r="BC53" s="7">
        <f t="shared" si="21"/>
        <v>76.5</v>
      </c>
      <c r="BD53" s="7">
        <f t="shared" si="22"/>
        <v>45</v>
      </c>
      <c r="BE53" s="7">
        <f t="shared" si="23"/>
        <v>101.1</v>
      </c>
      <c r="BG53" s="2" t="s">
        <v>22</v>
      </c>
      <c r="BH53" s="2" t="s">
        <v>3</v>
      </c>
      <c r="BI53" s="34">
        <f t="shared" si="24"/>
        <v>184.9</v>
      </c>
      <c r="BJ53" s="34">
        <f t="shared" si="25"/>
        <v>45</v>
      </c>
      <c r="BK53" s="34">
        <f t="shared" si="26"/>
        <v>101.1</v>
      </c>
      <c r="BL53" s="32"/>
      <c r="BM53" s="32"/>
      <c r="BO53" s="28" t="s">
        <v>16</v>
      </c>
      <c r="BP53" s="28" t="s">
        <v>3</v>
      </c>
      <c r="BQ53" s="76"/>
      <c r="BR53" s="76"/>
      <c r="BS53" s="76">
        <v>191.7</v>
      </c>
      <c r="BT53" s="76"/>
      <c r="BU53" s="10">
        <f t="shared" si="27"/>
        <v>191.7</v>
      </c>
      <c r="BY53" s="6" t="s">
        <v>18</v>
      </c>
      <c r="BZ53" s="20">
        <v>793</v>
      </c>
    </row>
    <row r="54" spans="2:78" x14ac:dyDescent="0.25">
      <c r="B54" s="1" t="s">
        <v>43</v>
      </c>
      <c r="C54" s="2" t="s">
        <v>26</v>
      </c>
      <c r="D54" s="2" t="s">
        <v>3</v>
      </c>
      <c r="E54" s="2">
        <v>8</v>
      </c>
      <c r="F54" s="2">
        <v>3</v>
      </c>
      <c r="G54" s="2">
        <v>14</v>
      </c>
      <c r="H54" s="2">
        <v>0.1</v>
      </c>
      <c r="I54">
        <v>0</v>
      </c>
      <c r="J54">
        <v>0</v>
      </c>
      <c r="K54" s="2">
        <v>0</v>
      </c>
      <c r="L54" s="2">
        <v>0</v>
      </c>
      <c r="M54" s="2">
        <v>2</v>
      </c>
      <c r="O54" s="1" t="s">
        <v>43</v>
      </c>
      <c r="P54" s="2" t="s">
        <v>26</v>
      </c>
      <c r="Q54" s="2" t="s">
        <v>3</v>
      </c>
      <c r="R54" s="16">
        <f t="shared" si="3"/>
        <v>0</v>
      </c>
      <c r="S54" s="16">
        <f t="shared" si="4"/>
        <v>573.41999999999996</v>
      </c>
      <c r="T54" s="16">
        <f t="shared" si="5"/>
        <v>1782.18</v>
      </c>
      <c r="U54" s="16">
        <f t="shared" si="6"/>
        <v>254.60999999999999</v>
      </c>
      <c r="V54" s="16"/>
      <c r="W54" s="1" t="s">
        <v>43</v>
      </c>
      <c r="X54" s="2" t="s">
        <v>26</v>
      </c>
      <c r="Y54" s="2" t="s">
        <v>3</v>
      </c>
      <c r="Z54" s="16">
        <f t="shared" si="7"/>
        <v>96.317712177121763</v>
      </c>
      <c r="AA54" s="16"/>
      <c r="AB54" s="1" t="s">
        <v>43</v>
      </c>
      <c r="AC54" s="2" t="s">
        <v>26</v>
      </c>
      <c r="AD54" s="2" t="s">
        <v>3</v>
      </c>
      <c r="AE54" s="16">
        <f t="shared" si="8"/>
        <v>0</v>
      </c>
      <c r="AF54" s="16">
        <f t="shared" si="9"/>
        <v>191.14</v>
      </c>
      <c r="AG54" s="16">
        <f t="shared" si="10"/>
        <v>127.29857142857144</v>
      </c>
      <c r="AH54">
        <v>0</v>
      </c>
      <c r="AI54">
        <v>0</v>
      </c>
      <c r="AJ54">
        <v>0</v>
      </c>
      <c r="AK54">
        <v>0</v>
      </c>
      <c r="AL54">
        <v>0</v>
      </c>
      <c r="AM54" s="16">
        <f t="shared" si="11"/>
        <v>127.30499999999999</v>
      </c>
      <c r="AO54" s="1" t="s">
        <v>43</v>
      </c>
      <c r="AP54" s="2" t="s">
        <v>26</v>
      </c>
      <c r="AQ54" s="2" t="s">
        <v>3</v>
      </c>
      <c r="AR54" s="46">
        <f>ROUND((Data!E54+Data!H54)*VLOOKUP($AP54,Data!$BO$8:$BT$36,3,0)/100,2)</f>
        <v>8.1</v>
      </c>
      <c r="AS54" s="46">
        <f>ROUND(Data!F54*VLOOKUP($AP54,Data!$BO$8:$BT$36,4,0)/100,2)</f>
        <v>2.85</v>
      </c>
      <c r="AT54" s="46">
        <f>ROUND(Data!G54*VLOOKUP($AP54,Data!$BO$8:$BT$36,5,0)/100,2)</f>
        <v>6.3</v>
      </c>
      <c r="AU54" s="46">
        <f>ROUND(Data!M54*VLOOKUP($AP54,Data!$BO$8:$BT$36,6,0)/100,2)</f>
        <v>1.8</v>
      </c>
      <c r="AV54" s="46">
        <f t="shared" si="12"/>
        <v>17.25</v>
      </c>
      <c r="AW54" s="46">
        <f t="shared" si="13"/>
        <v>8.0500000000000007</v>
      </c>
      <c r="AY54" s="2" t="s">
        <v>23</v>
      </c>
      <c r="AZ54" s="2" t="s">
        <v>3</v>
      </c>
      <c r="BA54" s="7">
        <f t="shared" si="19"/>
        <v>56</v>
      </c>
      <c r="BB54" s="7">
        <f t="shared" si="20"/>
        <v>50.349999999999994</v>
      </c>
      <c r="BC54" s="7">
        <f t="shared" si="21"/>
        <v>108.9</v>
      </c>
      <c r="BD54" s="7">
        <f t="shared" si="22"/>
        <v>46.800000000000004</v>
      </c>
      <c r="BE54" s="7">
        <f t="shared" si="23"/>
        <v>140.94999999999999</v>
      </c>
      <c r="BG54" s="2" t="s">
        <v>23</v>
      </c>
      <c r="BH54" s="2" t="s">
        <v>3</v>
      </c>
      <c r="BI54" s="34">
        <f t="shared" si="24"/>
        <v>215.25</v>
      </c>
      <c r="BJ54" s="34">
        <f t="shared" si="25"/>
        <v>46.800000000000004</v>
      </c>
      <c r="BK54" s="34">
        <f t="shared" si="26"/>
        <v>140.94999999999999</v>
      </c>
      <c r="BL54" s="32"/>
      <c r="BM54" s="32"/>
      <c r="BO54" s="28" t="s">
        <v>17</v>
      </c>
      <c r="BP54" s="28" t="s">
        <v>3</v>
      </c>
      <c r="BQ54" s="76">
        <v>11.74</v>
      </c>
      <c r="BR54" s="76">
        <v>13.12</v>
      </c>
      <c r="BS54" s="76">
        <v>258.01</v>
      </c>
      <c r="BT54" s="76"/>
      <c r="BU54" s="10">
        <f t="shared" si="27"/>
        <v>282.87</v>
      </c>
      <c r="BY54" s="6" t="s">
        <v>19</v>
      </c>
      <c r="BZ54" s="20">
        <v>676</v>
      </c>
    </row>
    <row r="55" spans="2:78" x14ac:dyDescent="0.25">
      <c r="B55" s="1" t="s">
        <v>43</v>
      </c>
      <c r="C55" s="2" t="s">
        <v>27</v>
      </c>
      <c r="D55" s="2" t="s">
        <v>28</v>
      </c>
      <c r="E55" s="2">
        <v>6</v>
      </c>
      <c r="F55" s="2">
        <v>8</v>
      </c>
      <c r="G55" s="2">
        <v>8</v>
      </c>
      <c r="H55" s="2">
        <v>0.1</v>
      </c>
      <c r="I55">
        <v>0</v>
      </c>
      <c r="J55">
        <v>0</v>
      </c>
      <c r="K55" s="2">
        <v>0</v>
      </c>
      <c r="L55" s="2">
        <v>0</v>
      </c>
      <c r="M55" s="2">
        <v>6</v>
      </c>
      <c r="O55" s="1" t="s">
        <v>43</v>
      </c>
      <c r="P55" s="2" t="s">
        <v>27</v>
      </c>
      <c r="Q55" s="2" t="s">
        <v>28</v>
      </c>
      <c r="R55" s="16">
        <f t="shared" si="3"/>
        <v>0</v>
      </c>
      <c r="S55" s="16">
        <f t="shared" si="4"/>
        <v>1529.1</v>
      </c>
      <c r="T55" s="16">
        <f t="shared" si="5"/>
        <v>1018.35</v>
      </c>
      <c r="U55" s="16">
        <f t="shared" si="6"/>
        <v>763.83</v>
      </c>
      <c r="V55" s="16"/>
      <c r="W55" s="1" t="s">
        <v>43</v>
      </c>
      <c r="X55" s="2" t="s">
        <v>27</v>
      </c>
      <c r="Y55" s="2" t="s">
        <v>28</v>
      </c>
      <c r="Z55" s="16">
        <f t="shared" si="7"/>
        <v>117.83914590747329</v>
      </c>
      <c r="AA55" s="16"/>
      <c r="AB55" s="1" t="s">
        <v>43</v>
      </c>
      <c r="AC55" s="2" t="s">
        <v>27</v>
      </c>
      <c r="AD55" s="2" t="s">
        <v>28</v>
      </c>
      <c r="AE55" s="16">
        <f t="shared" si="8"/>
        <v>0</v>
      </c>
      <c r="AF55" s="16">
        <f t="shared" si="9"/>
        <v>191.13749999999999</v>
      </c>
      <c r="AG55" s="16">
        <f t="shared" si="10"/>
        <v>127.29375</v>
      </c>
      <c r="AH55">
        <v>0</v>
      </c>
      <c r="AI55">
        <v>0</v>
      </c>
      <c r="AJ55">
        <v>0</v>
      </c>
      <c r="AK55">
        <v>0</v>
      </c>
      <c r="AL55">
        <v>0</v>
      </c>
      <c r="AM55" s="16">
        <f t="shared" si="11"/>
        <v>127.30500000000001</v>
      </c>
      <c r="AO55" s="1" t="s">
        <v>43</v>
      </c>
      <c r="AP55" s="2" t="s">
        <v>27</v>
      </c>
      <c r="AQ55" s="2" t="s">
        <v>28</v>
      </c>
      <c r="AR55" s="46">
        <f>ROUND((Data!E55+Data!H55)*VLOOKUP($AP55,Data!$BO$8:$BT$36,3,0)/100,2)</f>
        <v>0</v>
      </c>
      <c r="AS55" s="46">
        <f>ROUND(Data!F55*VLOOKUP($AP55,Data!$BO$8:$BT$36,4,0)/100,2)</f>
        <v>0</v>
      </c>
      <c r="AT55" s="46">
        <f>ROUND(Data!G55*VLOOKUP($AP55,Data!$BO$8:$BT$36,5,0)/100,2)</f>
        <v>2.8</v>
      </c>
      <c r="AU55" s="46">
        <f>ROUND(Data!M55*VLOOKUP($AP55,Data!$BO$8:$BT$36,6,0)/100,2)</f>
        <v>5.4</v>
      </c>
      <c r="AV55" s="46">
        <f t="shared" si="12"/>
        <v>2.8</v>
      </c>
      <c r="AW55" s="46">
        <f t="shared" si="13"/>
        <v>19.899999999999999</v>
      </c>
      <c r="AY55" s="2" t="s">
        <v>24</v>
      </c>
      <c r="AZ55" s="2" t="s">
        <v>3</v>
      </c>
      <c r="BA55" s="7">
        <f t="shared" si="19"/>
        <v>52</v>
      </c>
      <c r="BB55" s="7">
        <f t="shared" si="20"/>
        <v>0</v>
      </c>
      <c r="BC55" s="7">
        <f t="shared" si="21"/>
        <v>140.25</v>
      </c>
      <c r="BD55" s="7">
        <f t="shared" si="22"/>
        <v>45</v>
      </c>
      <c r="BE55" s="7">
        <f t="shared" si="23"/>
        <v>175.75</v>
      </c>
      <c r="BG55" s="2" t="s">
        <v>24</v>
      </c>
      <c r="BH55" s="2" t="s">
        <v>3</v>
      </c>
      <c r="BI55" s="34">
        <f t="shared" si="24"/>
        <v>192.25</v>
      </c>
      <c r="BJ55" s="34">
        <f t="shared" si="25"/>
        <v>45</v>
      </c>
      <c r="BK55" s="34">
        <f t="shared" si="26"/>
        <v>175.75</v>
      </c>
      <c r="BL55" s="32"/>
      <c r="BM55" s="32"/>
      <c r="BO55" s="28" t="s">
        <v>18</v>
      </c>
      <c r="BP55" s="28" t="s">
        <v>3</v>
      </c>
      <c r="BQ55" s="76">
        <v>36.270000000000003</v>
      </c>
      <c r="BR55" s="76">
        <v>25.87</v>
      </c>
      <c r="BS55" s="76">
        <v>183.86</v>
      </c>
      <c r="BT55" s="76" t="s">
        <v>140</v>
      </c>
      <c r="BU55" s="10">
        <f t="shared" si="27"/>
        <v>246</v>
      </c>
      <c r="BY55" s="6" t="s">
        <v>31</v>
      </c>
      <c r="BZ55" s="20">
        <v>650</v>
      </c>
    </row>
    <row r="56" spans="2:78" x14ac:dyDescent="0.25">
      <c r="B56" s="1" t="s">
        <v>43</v>
      </c>
      <c r="C56" s="2" t="s">
        <v>29</v>
      </c>
      <c r="D56" s="2" t="s">
        <v>28</v>
      </c>
      <c r="E56" s="2">
        <v>5</v>
      </c>
      <c r="F56" s="2">
        <v>7</v>
      </c>
      <c r="G56" s="2">
        <v>7</v>
      </c>
      <c r="H56" s="2">
        <v>0.1</v>
      </c>
      <c r="I56">
        <v>0</v>
      </c>
      <c r="J56">
        <v>0</v>
      </c>
      <c r="K56" s="2">
        <v>0</v>
      </c>
      <c r="L56" s="2">
        <v>0</v>
      </c>
      <c r="M56" s="2">
        <v>6</v>
      </c>
      <c r="O56" s="1" t="s">
        <v>43</v>
      </c>
      <c r="P56" s="2" t="s">
        <v>29</v>
      </c>
      <c r="Q56" s="2" t="s">
        <v>28</v>
      </c>
      <c r="R56" s="16">
        <f t="shared" si="3"/>
        <v>0</v>
      </c>
      <c r="S56" s="16">
        <f t="shared" si="4"/>
        <v>1338</v>
      </c>
      <c r="T56" s="16">
        <f t="shared" si="5"/>
        <v>891.09</v>
      </c>
      <c r="U56" s="16">
        <f t="shared" si="6"/>
        <v>763.83</v>
      </c>
      <c r="V56" s="16"/>
      <c r="W56" s="1" t="s">
        <v>43</v>
      </c>
      <c r="X56" s="2" t="s">
        <v>29</v>
      </c>
      <c r="Y56" s="2" t="s">
        <v>28</v>
      </c>
      <c r="Z56" s="16">
        <f t="shared" si="7"/>
        <v>119.2398406374502</v>
      </c>
      <c r="AA56" s="16"/>
      <c r="AB56" s="1" t="s">
        <v>43</v>
      </c>
      <c r="AC56" s="2" t="s">
        <v>29</v>
      </c>
      <c r="AD56" s="2" t="s">
        <v>28</v>
      </c>
      <c r="AE56" s="16">
        <f t="shared" si="8"/>
        <v>0</v>
      </c>
      <c r="AF56" s="16">
        <f t="shared" si="9"/>
        <v>191.14285714285714</v>
      </c>
      <c r="AG56" s="16">
        <f t="shared" si="10"/>
        <v>127.29857142857144</v>
      </c>
      <c r="AH56">
        <v>0</v>
      </c>
      <c r="AI56">
        <v>0</v>
      </c>
      <c r="AJ56">
        <v>0</v>
      </c>
      <c r="AK56">
        <v>0</v>
      </c>
      <c r="AL56">
        <v>0</v>
      </c>
      <c r="AM56" s="16">
        <f t="shared" si="11"/>
        <v>127.30500000000001</v>
      </c>
      <c r="AO56" s="1" t="s">
        <v>43</v>
      </c>
      <c r="AP56" s="2" t="s">
        <v>29</v>
      </c>
      <c r="AQ56" s="2" t="s">
        <v>28</v>
      </c>
      <c r="AR56" s="46">
        <f>ROUND((Data!E56+Data!H56)*VLOOKUP($AP56,Data!$BO$8:$BT$36,3,0)/100,2)</f>
        <v>5.0999999999999996</v>
      </c>
      <c r="AS56" s="46">
        <f>ROUND(Data!F56*VLOOKUP($AP56,Data!$BO$8:$BT$36,4,0)/100,2)</f>
        <v>6.65</v>
      </c>
      <c r="AT56" s="46">
        <f>ROUND(Data!G56*VLOOKUP($AP56,Data!$BO$8:$BT$36,5,0)/100,2)</f>
        <v>1.4</v>
      </c>
      <c r="AU56" s="46">
        <f>ROUND(Data!M56*VLOOKUP($AP56,Data!$BO$8:$BT$36,6,0)/100,2)</f>
        <v>5.4</v>
      </c>
      <c r="AV56" s="46">
        <f t="shared" si="12"/>
        <v>13.15</v>
      </c>
      <c r="AW56" s="46">
        <f t="shared" si="13"/>
        <v>6.5500000000000007</v>
      </c>
      <c r="AY56" s="2" t="s">
        <v>25</v>
      </c>
      <c r="AZ56" s="2" t="s">
        <v>3</v>
      </c>
      <c r="BA56" s="7">
        <f t="shared" si="19"/>
        <v>48</v>
      </c>
      <c r="BB56" s="7">
        <f t="shared" si="20"/>
        <v>63.65</v>
      </c>
      <c r="BC56" s="7">
        <f t="shared" si="21"/>
        <v>96.3</v>
      </c>
      <c r="BD56" s="7">
        <f t="shared" si="22"/>
        <v>44.1</v>
      </c>
      <c r="BE56" s="7">
        <f t="shared" si="23"/>
        <v>125.95000000000002</v>
      </c>
      <c r="BG56" s="2" t="s">
        <v>25</v>
      </c>
      <c r="BH56" s="2" t="s">
        <v>3</v>
      </c>
      <c r="BI56" s="34">
        <f t="shared" si="24"/>
        <v>207.95</v>
      </c>
      <c r="BJ56" s="34">
        <f t="shared" si="25"/>
        <v>44.1</v>
      </c>
      <c r="BK56" s="34">
        <f t="shared" si="26"/>
        <v>125.95000000000002</v>
      </c>
      <c r="BL56" s="32"/>
      <c r="BM56" s="32"/>
      <c r="BO56" s="28" t="s">
        <v>19</v>
      </c>
      <c r="BP56" s="28" t="s">
        <v>3</v>
      </c>
      <c r="BQ56" s="76">
        <v>6.34</v>
      </c>
      <c r="BR56" s="76">
        <v>13.58</v>
      </c>
      <c r="BS56" s="76">
        <v>78.86</v>
      </c>
      <c r="BT56" s="76"/>
      <c r="BU56" s="10">
        <f t="shared" si="27"/>
        <v>98.78</v>
      </c>
      <c r="BY56" s="6" t="s">
        <v>14</v>
      </c>
      <c r="BZ56" s="20">
        <v>637</v>
      </c>
    </row>
    <row r="57" spans="2:78" x14ac:dyDescent="0.25">
      <c r="B57" s="1" t="s">
        <v>43</v>
      </c>
      <c r="C57" s="2" t="s">
        <v>30</v>
      </c>
      <c r="D57" s="2" t="s">
        <v>28</v>
      </c>
      <c r="E57" s="2">
        <v>3</v>
      </c>
      <c r="F57" s="2">
        <v>7</v>
      </c>
      <c r="G57" s="2">
        <v>6</v>
      </c>
      <c r="H57" s="2">
        <v>0.1</v>
      </c>
      <c r="I57">
        <v>0</v>
      </c>
      <c r="J57">
        <v>0</v>
      </c>
      <c r="K57" s="2">
        <v>0</v>
      </c>
      <c r="L57" s="2">
        <v>0</v>
      </c>
      <c r="M57" s="2">
        <v>3</v>
      </c>
      <c r="O57" s="1" t="s">
        <v>43</v>
      </c>
      <c r="P57" s="2" t="s">
        <v>30</v>
      </c>
      <c r="Q57" s="2" t="s">
        <v>28</v>
      </c>
      <c r="R57" s="16">
        <f t="shared" si="3"/>
        <v>0</v>
      </c>
      <c r="S57" s="16">
        <f t="shared" si="4"/>
        <v>1338</v>
      </c>
      <c r="T57" s="16">
        <f t="shared" si="5"/>
        <v>763.83</v>
      </c>
      <c r="U57" s="16">
        <f t="shared" si="6"/>
        <v>381.87</v>
      </c>
      <c r="V57" s="16"/>
      <c r="W57" s="1" t="s">
        <v>43</v>
      </c>
      <c r="X57" s="2" t="s">
        <v>30</v>
      </c>
      <c r="Y57" s="2" t="s">
        <v>28</v>
      </c>
      <c r="Z57" s="16">
        <f t="shared" si="7"/>
        <v>130.03664921465966</v>
      </c>
      <c r="AA57" s="16"/>
      <c r="AB57" s="1" t="s">
        <v>43</v>
      </c>
      <c r="AC57" s="2" t="s">
        <v>30</v>
      </c>
      <c r="AD57" s="2" t="s">
        <v>28</v>
      </c>
      <c r="AE57" s="16">
        <f t="shared" si="8"/>
        <v>0</v>
      </c>
      <c r="AF57" s="16">
        <f t="shared" si="9"/>
        <v>191.14285714285714</v>
      </c>
      <c r="AG57" s="16">
        <f t="shared" si="10"/>
        <v>127.30500000000001</v>
      </c>
      <c r="AH57">
        <v>0</v>
      </c>
      <c r="AI57">
        <v>0</v>
      </c>
      <c r="AJ57">
        <v>0</v>
      </c>
      <c r="AK57">
        <v>0</v>
      </c>
      <c r="AL57">
        <v>0</v>
      </c>
      <c r="AM57" s="16">
        <f t="shared" si="11"/>
        <v>127.29</v>
      </c>
      <c r="AO57" s="1" t="s">
        <v>43</v>
      </c>
      <c r="AP57" s="2" t="s">
        <v>30</v>
      </c>
      <c r="AQ57" s="2" t="s">
        <v>28</v>
      </c>
      <c r="AR57" s="46">
        <f>ROUND((Data!E57+Data!H57)*VLOOKUP($AP57,Data!$BO$8:$BT$36,3,0)/100,2)</f>
        <v>3.1</v>
      </c>
      <c r="AS57" s="46">
        <f>ROUND(Data!F57*VLOOKUP($AP57,Data!$BO$8:$BT$36,4,0)/100,2)</f>
        <v>6.65</v>
      </c>
      <c r="AT57" s="46">
        <f>ROUND(Data!G57*VLOOKUP($AP57,Data!$BO$8:$BT$36,5,0)/100,2)</f>
        <v>1.2</v>
      </c>
      <c r="AU57" s="46">
        <f>ROUND(Data!M57*VLOOKUP($AP57,Data!$BO$8:$BT$36,6,0)/100,2)</f>
        <v>2.7</v>
      </c>
      <c r="AV57" s="46">
        <f t="shared" si="12"/>
        <v>10.95</v>
      </c>
      <c r="AW57" s="46">
        <f t="shared" si="13"/>
        <v>5.450000000000002</v>
      </c>
      <c r="AY57" s="2" t="s">
        <v>26</v>
      </c>
      <c r="AZ57" s="2" t="s">
        <v>3</v>
      </c>
      <c r="BA57" s="7">
        <f t="shared" si="19"/>
        <v>69</v>
      </c>
      <c r="BB57" s="7">
        <f t="shared" si="20"/>
        <v>48.449999999999996</v>
      </c>
      <c r="BC57" s="7">
        <f t="shared" si="21"/>
        <v>91.8</v>
      </c>
      <c r="BD57" s="7">
        <f t="shared" si="22"/>
        <v>45.9</v>
      </c>
      <c r="BE57" s="7">
        <f t="shared" si="23"/>
        <v>119.85</v>
      </c>
      <c r="BG57" s="2" t="s">
        <v>26</v>
      </c>
      <c r="BH57" s="2" t="s">
        <v>3</v>
      </c>
      <c r="BI57" s="34">
        <f t="shared" si="24"/>
        <v>209.25</v>
      </c>
      <c r="BJ57" s="34">
        <f t="shared" si="25"/>
        <v>45.9</v>
      </c>
      <c r="BK57" s="34">
        <f t="shared" si="26"/>
        <v>119.85</v>
      </c>
      <c r="BL57" s="32"/>
      <c r="BM57" s="32"/>
      <c r="BO57" s="28" t="s">
        <v>20</v>
      </c>
      <c r="BP57" s="28" t="s">
        <v>3</v>
      </c>
      <c r="BQ57" s="76">
        <v>29.67</v>
      </c>
      <c r="BR57" s="76">
        <v>72.37</v>
      </c>
      <c r="BS57" s="76">
        <v>114.06</v>
      </c>
      <c r="BT57" s="76"/>
      <c r="BU57" s="10">
        <f t="shared" si="27"/>
        <v>216.10000000000002</v>
      </c>
      <c r="BY57" s="6" t="s">
        <v>20</v>
      </c>
      <c r="BZ57" s="20">
        <v>728</v>
      </c>
    </row>
    <row r="58" spans="2:78" x14ac:dyDescent="0.25">
      <c r="B58" s="1" t="s">
        <v>43</v>
      </c>
      <c r="C58" s="2" t="s">
        <v>31</v>
      </c>
      <c r="D58" s="2" t="s">
        <v>28</v>
      </c>
      <c r="E58" s="2">
        <v>5</v>
      </c>
      <c r="F58" s="2">
        <v>5</v>
      </c>
      <c r="G58" s="2">
        <v>19</v>
      </c>
      <c r="H58" s="2">
        <v>0.1</v>
      </c>
      <c r="I58">
        <v>0</v>
      </c>
      <c r="J58">
        <v>0</v>
      </c>
      <c r="K58" s="2">
        <v>0</v>
      </c>
      <c r="L58" s="2">
        <v>0</v>
      </c>
      <c r="M58" s="2">
        <v>3</v>
      </c>
      <c r="O58" s="1" t="s">
        <v>43</v>
      </c>
      <c r="P58" s="2" t="s">
        <v>31</v>
      </c>
      <c r="Q58" s="2" t="s">
        <v>28</v>
      </c>
      <c r="R58" s="16">
        <f t="shared" si="3"/>
        <v>0</v>
      </c>
      <c r="S58" s="16">
        <f t="shared" si="4"/>
        <v>955.68000000000006</v>
      </c>
      <c r="T58" s="16">
        <f t="shared" si="5"/>
        <v>2418.66</v>
      </c>
      <c r="U58" s="16">
        <f t="shared" si="6"/>
        <v>381.87</v>
      </c>
      <c r="V58" s="16"/>
      <c r="W58" s="1" t="s">
        <v>43</v>
      </c>
      <c r="X58" s="2" t="s">
        <v>31</v>
      </c>
      <c r="Y58" s="2" t="s">
        <v>28</v>
      </c>
      <c r="Z58" s="16">
        <f t="shared" si="7"/>
        <v>117.01588785046728</v>
      </c>
      <c r="AA58" s="16"/>
      <c r="AB58" s="1" t="s">
        <v>43</v>
      </c>
      <c r="AC58" s="2" t="s">
        <v>31</v>
      </c>
      <c r="AD58" s="2" t="s">
        <v>28</v>
      </c>
      <c r="AE58" s="16">
        <f t="shared" si="8"/>
        <v>0</v>
      </c>
      <c r="AF58" s="16">
        <f t="shared" si="9"/>
        <v>191.13600000000002</v>
      </c>
      <c r="AG58" s="16">
        <f t="shared" si="10"/>
        <v>127.2978947368421</v>
      </c>
      <c r="AH58">
        <v>0</v>
      </c>
      <c r="AI58">
        <v>0</v>
      </c>
      <c r="AJ58">
        <v>0</v>
      </c>
      <c r="AK58">
        <v>0</v>
      </c>
      <c r="AL58">
        <v>0</v>
      </c>
      <c r="AM58" s="16">
        <f t="shared" si="11"/>
        <v>127.29</v>
      </c>
      <c r="AO58" s="1" t="s">
        <v>43</v>
      </c>
      <c r="AP58" s="2" t="s">
        <v>31</v>
      </c>
      <c r="AQ58" s="2" t="s">
        <v>28</v>
      </c>
      <c r="AR58" s="46">
        <f>ROUND((Data!E58+Data!H58)*VLOOKUP($AP58,Data!$BO$8:$BT$36,3,0)/100,2)</f>
        <v>5.0999999999999996</v>
      </c>
      <c r="AS58" s="46">
        <f>ROUND(Data!F58*VLOOKUP($AP58,Data!$BO$8:$BT$36,4,0)/100,2)</f>
        <v>0</v>
      </c>
      <c r="AT58" s="46">
        <f>ROUND(Data!G58*VLOOKUP($AP58,Data!$BO$8:$BT$36,5,0)/100,2)</f>
        <v>4.75</v>
      </c>
      <c r="AU58" s="46">
        <f>ROUND(Data!M58*VLOOKUP($AP58,Data!$BO$8:$BT$36,6,0)/100,2)</f>
        <v>2.7</v>
      </c>
      <c r="AV58" s="46">
        <f t="shared" si="12"/>
        <v>9.85</v>
      </c>
      <c r="AW58" s="46">
        <f t="shared" si="13"/>
        <v>19.55</v>
      </c>
      <c r="AY58" s="2" t="s">
        <v>27</v>
      </c>
      <c r="AZ58" s="2" t="s">
        <v>28</v>
      </c>
      <c r="BA58" s="7">
        <f t="shared" si="19"/>
        <v>0</v>
      </c>
      <c r="BB58" s="7">
        <f t="shared" si="20"/>
        <v>0</v>
      </c>
      <c r="BC58" s="7">
        <f t="shared" si="21"/>
        <v>70.699999999999989</v>
      </c>
      <c r="BD58" s="7">
        <f t="shared" si="22"/>
        <v>46.800000000000004</v>
      </c>
      <c r="BE58" s="7">
        <f t="shared" si="23"/>
        <v>241.5</v>
      </c>
      <c r="BG58" s="2" t="s">
        <v>27</v>
      </c>
      <c r="BH58" s="2" t="s">
        <v>28</v>
      </c>
      <c r="BI58" s="34">
        <f t="shared" si="24"/>
        <v>70.699999999999989</v>
      </c>
      <c r="BJ58" s="34">
        <f t="shared" si="25"/>
        <v>46.800000000000004</v>
      </c>
      <c r="BK58" s="34">
        <f t="shared" si="26"/>
        <v>241.5</v>
      </c>
      <c r="BL58" s="32"/>
      <c r="BM58" s="32"/>
      <c r="BO58" s="28" t="s">
        <v>21</v>
      </c>
      <c r="BP58" s="28" t="s">
        <v>3</v>
      </c>
      <c r="BQ58" s="76"/>
      <c r="BR58" s="76">
        <v>19.68</v>
      </c>
      <c r="BS58" s="76">
        <v>130.94999999999999</v>
      </c>
      <c r="BT58" s="76"/>
      <c r="BU58" s="10">
        <f t="shared" si="27"/>
        <v>150.63</v>
      </c>
      <c r="BY58" s="6" t="s">
        <v>21</v>
      </c>
      <c r="BZ58" s="20">
        <v>741</v>
      </c>
    </row>
    <row r="59" spans="2:78" x14ac:dyDescent="0.25">
      <c r="B59" s="1" t="s">
        <v>44</v>
      </c>
      <c r="C59" s="2" t="s">
        <v>2</v>
      </c>
      <c r="D59" s="2" t="s">
        <v>3</v>
      </c>
      <c r="E59" s="2">
        <v>8</v>
      </c>
      <c r="F59" s="2">
        <v>5</v>
      </c>
      <c r="G59" s="2">
        <v>28</v>
      </c>
      <c r="H59" s="2">
        <v>0.1</v>
      </c>
      <c r="I59">
        <v>0</v>
      </c>
      <c r="J59">
        <v>0</v>
      </c>
      <c r="K59" s="2">
        <v>0</v>
      </c>
      <c r="L59" s="2">
        <v>0</v>
      </c>
      <c r="M59" s="2">
        <v>2</v>
      </c>
      <c r="O59" s="1" t="s">
        <v>44</v>
      </c>
      <c r="P59" s="2" t="s">
        <v>2</v>
      </c>
      <c r="Q59" s="2" t="s">
        <v>3</v>
      </c>
      <c r="R59" s="16">
        <f t="shared" si="3"/>
        <v>0</v>
      </c>
      <c r="S59" s="16">
        <f t="shared" si="4"/>
        <v>955.68000000000006</v>
      </c>
      <c r="T59" s="16">
        <f t="shared" si="5"/>
        <v>3564.36</v>
      </c>
      <c r="U59" s="16">
        <f t="shared" si="6"/>
        <v>254.60999999999999</v>
      </c>
      <c r="V59" s="16"/>
      <c r="W59" s="1" t="s">
        <v>44</v>
      </c>
      <c r="X59" s="2" t="s">
        <v>2</v>
      </c>
      <c r="Y59" s="2" t="s">
        <v>3</v>
      </c>
      <c r="Z59" s="16">
        <f t="shared" si="7"/>
        <v>110.78074245939673</v>
      </c>
      <c r="AA59" s="16"/>
      <c r="AB59" s="1" t="s">
        <v>44</v>
      </c>
      <c r="AC59" s="2" t="s">
        <v>2</v>
      </c>
      <c r="AD59" s="2" t="s">
        <v>3</v>
      </c>
      <c r="AE59" s="16">
        <f t="shared" si="8"/>
        <v>0</v>
      </c>
      <c r="AF59" s="16">
        <f t="shared" si="9"/>
        <v>191.13600000000002</v>
      </c>
      <c r="AG59" s="16">
        <f t="shared" si="10"/>
        <v>127.29857142857144</v>
      </c>
      <c r="AH59">
        <v>0</v>
      </c>
      <c r="AI59">
        <v>0</v>
      </c>
      <c r="AJ59">
        <v>0</v>
      </c>
      <c r="AK59">
        <v>0</v>
      </c>
      <c r="AL59">
        <v>0</v>
      </c>
      <c r="AM59" s="16">
        <f t="shared" si="11"/>
        <v>127.30499999999999</v>
      </c>
      <c r="AO59" s="1" t="s">
        <v>44</v>
      </c>
      <c r="AP59" s="2" t="s">
        <v>2</v>
      </c>
      <c r="AQ59" s="2" t="s">
        <v>3</v>
      </c>
      <c r="AR59" s="46">
        <f>ROUND((Data!E59+Data!H59)*VLOOKUP($AP59,Data!$BO$8:$BT$36,3,0)/100,2)</f>
        <v>8.1</v>
      </c>
      <c r="AS59" s="46">
        <f>ROUND(Data!F59*VLOOKUP($AP59,Data!$BO$8:$BT$36,4,0)/100,2)</f>
        <v>4.75</v>
      </c>
      <c r="AT59" s="46">
        <f>ROUND(Data!G59*VLOOKUP($AP59,Data!$BO$8:$BT$36,5,0)/100,2)</f>
        <v>12.6</v>
      </c>
      <c r="AU59" s="46">
        <f>ROUND(Data!M59*VLOOKUP($AP59,Data!$BO$8:$BT$36,6,0)/100,2)</f>
        <v>1.8</v>
      </c>
      <c r="AV59" s="46">
        <f t="shared" si="12"/>
        <v>25.45</v>
      </c>
      <c r="AW59" s="46">
        <f t="shared" si="13"/>
        <v>15.850000000000001</v>
      </c>
      <c r="AY59" s="2" t="s">
        <v>29</v>
      </c>
      <c r="AZ59" s="2" t="s">
        <v>28</v>
      </c>
      <c r="BA59" s="7">
        <f t="shared" si="19"/>
        <v>55</v>
      </c>
      <c r="BB59" s="7">
        <f t="shared" si="20"/>
        <v>54.15</v>
      </c>
      <c r="BC59" s="7">
        <f t="shared" si="21"/>
        <v>36</v>
      </c>
      <c r="BD59" s="7">
        <f t="shared" si="22"/>
        <v>49.5</v>
      </c>
      <c r="BE59" s="7">
        <f t="shared" si="23"/>
        <v>152.35</v>
      </c>
      <c r="BG59" s="2" t="s">
        <v>29</v>
      </c>
      <c r="BH59" s="2" t="s">
        <v>28</v>
      </c>
      <c r="BI59" s="34">
        <f t="shared" si="24"/>
        <v>145.15</v>
      </c>
      <c r="BJ59" s="34">
        <f t="shared" si="25"/>
        <v>49.5</v>
      </c>
      <c r="BK59" s="34">
        <f t="shared" si="26"/>
        <v>152.35</v>
      </c>
      <c r="BL59" s="32"/>
      <c r="BM59" s="32"/>
      <c r="BO59" s="28" t="s">
        <v>22</v>
      </c>
      <c r="BP59" s="28" t="s">
        <v>3</v>
      </c>
      <c r="BQ59" s="76">
        <v>5.89</v>
      </c>
      <c r="BR59" s="76"/>
      <c r="BS59" s="76">
        <v>78.77</v>
      </c>
      <c r="BT59" s="76"/>
      <c r="BU59" s="10">
        <f t="shared" si="27"/>
        <v>84.66</v>
      </c>
      <c r="BY59" s="6" t="s">
        <v>22</v>
      </c>
      <c r="BZ59" s="20">
        <v>767</v>
      </c>
    </row>
    <row r="60" spans="2:78" x14ac:dyDescent="0.25">
      <c r="B60" s="1" t="s">
        <v>44</v>
      </c>
      <c r="C60" s="2" t="s">
        <v>4</v>
      </c>
      <c r="D60" s="2" t="s">
        <v>3</v>
      </c>
      <c r="E60" s="2">
        <v>4</v>
      </c>
      <c r="F60" s="2">
        <v>5</v>
      </c>
      <c r="G60" s="2">
        <v>18</v>
      </c>
      <c r="H60" s="2">
        <v>0.1</v>
      </c>
      <c r="I60">
        <v>0</v>
      </c>
      <c r="J60">
        <v>0</v>
      </c>
      <c r="K60" s="2">
        <v>0</v>
      </c>
      <c r="L60" s="2">
        <v>0</v>
      </c>
      <c r="M60" s="2">
        <v>2</v>
      </c>
      <c r="O60" s="1" t="s">
        <v>44</v>
      </c>
      <c r="P60" s="2" t="s">
        <v>4</v>
      </c>
      <c r="Q60" s="2" t="s">
        <v>3</v>
      </c>
      <c r="R60" s="16">
        <f t="shared" si="3"/>
        <v>0</v>
      </c>
      <c r="S60" s="16">
        <f t="shared" si="4"/>
        <v>955.68000000000006</v>
      </c>
      <c r="T60" s="16">
        <f t="shared" si="5"/>
        <v>2291.4</v>
      </c>
      <c r="U60" s="16">
        <f t="shared" si="6"/>
        <v>254.60999999999999</v>
      </c>
      <c r="V60" s="16"/>
      <c r="W60" s="1" t="s">
        <v>44</v>
      </c>
      <c r="X60" s="2" t="s">
        <v>4</v>
      </c>
      <c r="Y60" s="2" t="s">
        <v>3</v>
      </c>
      <c r="Z60" s="16">
        <f t="shared" si="7"/>
        <v>120.33298969072165</v>
      </c>
      <c r="AA60" s="16"/>
      <c r="AB60" s="1" t="s">
        <v>44</v>
      </c>
      <c r="AC60" s="2" t="s">
        <v>4</v>
      </c>
      <c r="AD60" s="2" t="s">
        <v>3</v>
      </c>
      <c r="AE60" s="16">
        <f t="shared" si="8"/>
        <v>0</v>
      </c>
      <c r="AF60" s="16">
        <f t="shared" si="9"/>
        <v>191.13600000000002</v>
      </c>
      <c r="AG60" s="16">
        <f t="shared" si="10"/>
        <v>127.30000000000001</v>
      </c>
      <c r="AH60">
        <v>0</v>
      </c>
      <c r="AI60">
        <v>0</v>
      </c>
      <c r="AJ60">
        <v>0</v>
      </c>
      <c r="AK60">
        <v>0</v>
      </c>
      <c r="AL60">
        <v>0</v>
      </c>
      <c r="AM60" s="16">
        <f t="shared" si="11"/>
        <v>127.30499999999999</v>
      </c>
      <c r="AO60" s="1" t="s">
        <v>44</v>
      </c>
      <c r="AP60" s="2" t="s">
        <v>4</v>
      </c>
      <c r="AQ60" s="2" t="s">
        <v>3</v>
      </c>
      <c r="AR60" s="46">
        <f>ROUND((Data!E60+Data!H60)*VLOOKUP($AP60,Data!$BO$8:$BT$36,3,0)/100,2)</f>
        <v>4.0999999999999996</v>
      </c>
      <c r="AS60" s="46">
        <f>ROUND(Data!F60*VLOOKUP($AP60,Data!$BO$8:$BT$36,4,0)/100,2)</f>
        <v>4.75</v>
      </c>
      <c r="AT60" s="46">
        <f>ROUND(Data!G60*VLOOKUP($AP60,Data!$BO$8:$BT$36,5,0)/100,2)</f>
        <v>8.1</v>
      </c>
      <c r="AU60" s="46">
        <f>ROUND(Data!M60*VLOOKUP($AP60,Data!$BO$8:$BT$36,6,0)/100,2)</f>
        <v>1.8</v>
      </c>
      <c r="AV60" s="46">
        <f t="shared" si="12"/>
        <v>16.95</v>
      </c>
      <c r="AW60" s="46">
        <f t="shared" si="13"/>
        <v>10.350000000000001</v>
      </c>
      <c r="AY60" s="2" t="s">
        <v>30</v>
      </c>
      <c r="AZ60" s="2" t="s">
        <v>28</v>
      </c>
      <c r="BA60" s="7">
        <f t="shared" si="19"/>
        <v>59</v>
      </c>
      <c r="BB60" s="7">
        <f t="shared" si="20"/>
        <v>58.9</v>
      </c>
      <c r="BC60" s="7">
        <f t="shared" si="21"/>
        <v>36.200000000000003</v>
      </c>
      <c r="BD60" s="7">
        <f t="shared" si="22"/>
        <v>41.4</v>
      </c>
      <c r="BE60" s="7">
        <f t="shared" si="23"/>
        <v>152.49999999999997</v>
      </c>
      <c r="BG60" s="2" t="s">
        <v>30</v>
      </c>
      <c r="BH60" s="2" t="s">
        <v>28</v>
      </c>
      <c r="BI60" s="34">
        <f t="shared" si="24"/>
        <v>154.10000000000002</v>
      </c>
      <c r="BJ60" s="34">
        <f t="shared" si="25"/>
        <v>41.4</v>
      </c>
      <c r="BK60" s="34">
        <f t="shared" si="26"/>
        <v>152.49999999999997</v>
      </c>
      <c r="BL60" s="32"/>
      <c r="BM60" s="32"/>
      <c r="BO60" s="28" t="s">
        <v>23</v>
      </c>
      <c r="BP60" s="28" t="s">
        <v>3</v>
      </c>
      <c r="BQ60" s="76">
        <v>18.47</v>
      </c>
      <c r="BR60" s="76">
        <v>53.76</v>
      </c>
      <c r="BS60" s="76">
        <v>82.24</v>
      </c>
      <c r="BT60" s="76"/>
      <c r="BU60" s="10">
        <f t="shared" si="27"/>
        <v>154.46999999999997</v>
      </c>
      <c r="BY60" s="6" t="s">
        <v>23</v>
      </c>
      <c r="BZ60" s="20">
        <v>728</v>
      </c>
    </row>
    <row r="61" spans="2:78" x14ac:dyDescent="0.25">
      <c r="B61" s="1" t="s">
        <v>44</v>
      </c>
      <c r="C61" s="2" t="s">
        <v>5</v>
      </c>
      <c r="D61" s="2" t="s">
        <v>3</v>
      </c>
      <c r="E61" s="2">
        <v>6</v>
      </c>
      <c r="F61" s="2">
        <v>7</v>
      </c>
      <c r="G61" s="2">
        <v>17</v>
      </c>
      <c r="H61" s="2">
        <v>0.1</v>
      </c>
      <c r="I61">
        <v>0</v>
      </c>
      <c r="J61">
        <v>0</v>
      </c>
      <c r="K61" s="2">
        <v>0</v>
      </c>
      <c r="L61" s="2">
        <v>0</v>
      </c>
      <c r="M61" s="2">
        <v>8</v>
      </c>
      <c r="O61" s="1" t="s">
        <v>44</v>
      </c>
      <c r="P61" s="2" t="s">
        <v>5</v>
      </c>
      <c r="Q61" s="2" t="s">
        <v>3</v>
      </c>
      <c r="R61" s="16">
        <f t="shared" si="3"/>
        <v>0</v>
      </c>
      <c r="S61" s="16">
        <f t="shared" si="4"/>
        <v>1338</v>
      </c>
      <c r="T61" s="16">
        <f t="shared" si="5"/>
        <v>2164.0499999999997</v>
      </c>
      <c r="U61" s="16">
        <f t="shared" si="6"/>
        <v>1018.35</v>
      </c>
      <c r="V61" s="16"/>
      <c r="W61" s="1" t="s">
        <v>44</v>
      </c>
      <c r="X61" s="2" t="s">
        <v>5</v>
      </c>
      <c r="Y61" s="2" t="s">
        <v>3</v>
      </c>
      <c r="Z61" s="16">
        <f t="shared" si="7"/>
        <v>118.64566929133856</v>
      </c>
      <c r="AA61" s="16"/>
      <c r="AB61" s="1" t="s">
        <v>44</v>
      </c>
      <c r="AC61" s="2" t="s">
        <v>5</v>
      </c>
      <c r="AD61" s="2" t="s">
        <v>3</v>
      </c>
      <c r="AE61" s="16">
        <f t="shared" si="8"/>
        <v>0</v>
      </c>
      <c r="AF61" s="16">
        <f t="shared" si="9"/>
        <v>191.14285714285714</v>
      </c>
      <c r="AG61" s="16">
        <f t="shared" si="10"/>
        <v>127.2970588235294</v>
      </c>
      <c r="AH61">
        <v>0</v>
      </c>
      <c r="AI61">
        <v>0</v>
      </c>
      <c r="AJ61">
        <v>0</v>
      </c>
      <c r="AK61">
        <v>0</v>
      </c>
      <c r="AL61">
        <v>0</v>
      </c>
      <c r="AM61" s="16">
        <f t="shared" si="11"/>
        <v>127.29375</v>
      </c>
      <c r="AO61" s="1" t="s">
        <v>44</v>
      </c>
      <c r="AP61" s="2" t="s">
        <v>5</v>
      </c>
      <c r="AQ61" s="2" t="s">
        <v>3</v>
      </c>
      <c r="AR61" s="46">
        <f>ROUND((Data!E61+Data!H61)*VLOOKUP($AP61,Data!$BO$8:$BT$36,3,0)/100,2)</f>
        <v>6.1</v>
      </c>
      <c r="AS61" s="46">
        <f>ROUND(Data!F61*VLOOKUP($AP61,Data!$BO$8:$BT$36,4,0)/100,2)</f>
        <v>6.65</v>
      </c>
      <c r="AT61" s="46">
        <f>ROUND(Data!G61*VLOOKUP($AP61,Data!$BO$8:$BT$36,5,0)/100,2)</f>
        <v>7.65</v>
      </c>
      <c r="AU61" s="46">
        <f>ROUND(Data!M61*VLOOKUP($AP61,Data!$BO$8:$BT$36,6,0)/100,2)</f>
        <v>7.2</v>
      </c>
      <c r="AV61" s="46">
        <f t="shared" si="12"/>
        <v>20.399999999999999</v>
      </c>
      <c r="AW61" s="46">
        <f t="shared" si="13"/>
        <v>10.500000000000004</v>
      </c>
      <c r="AY61" s="2" t="s">
        <v>31</v>
      </c>
      <c r="AZ61" s="2" t="s">
        <v>28</v>
      </c>
      <c r="BA61" s="7">
        <f t="shared" si="19"/>
        <v>50</v>
      </c>
      <c r="BB61" s="7">
        <f t="shared" si="20"/>
        <v>0</v>
      </c>
      <c r="BC61" s="7">
        <f t="shared" si="21"/>
        <v>48</v>
      </c>
      <c r="BD61" s="7">
        <f t="shared" si="22"/>
        <v>39.6</v>
      </c>
      <c r="BE61" s="7">
        <f t="shared" si="23"/>
        <v>208.4</v>
      </c>
      <c r="BG61" s="2" t="s">
        <v>31</v>
      </c>
      <c r="BH61" s="2" t="s">
        <v>28</v>
      </c>
      <c r="BI61" s="34">
        <f t="shared" si="24"/>
        <v>98</v>
      </c>
      <c r="BJ61" s="34">
        <f t="shared" si="25"/>
        <v>39.6</v>
      </c>
      <c r="BK61" s="34">
        <f t="shared" si="26"/>
        <v>208.4</v>
      </c>
      <c r="BL61" s="32"/>
      <c r="BM61" s="32"/>
      <c r="BO61" s="28" t="s">
        <v>24</v>
      </c>
      <c r="BP61" s="28" t="s">
        <v>3</v>
      </c>
      <c r="BQ61" s="76"/>
      <c r="BR61" s="76"/>
      <c r="BS61" s="76"/>
      <c r="BT61" s="76"/>
      <c r="BU61" s="10">
        <f t="shared" si="27"/>
        <v>0</v>
      </c>
      <c r="BY61" s="6" t="s">
        <v>24</v>
      </c>
      <c r="BZ61" s="20">
        <v>676</v>
      </c>
    </row>
    <row r="62" spans="2:78" x14ac:dyDescent="0.25">
      <c r="B62" s="1" t="s">
        <v>44</v>
      </c>
      <c r="C62" s="2" t="s">
        <v>6</v>
      </c>
      <c r="D62" s="2" t="s">
        <v>3</v>
      </c>
      <c r="E62" s="2">
        <v>7</v>
      </c>
      <c r="F62" s="2">
        <v>7</v>
      </c>
      <c r="G62" s="2">
        <v>30</v>
      </c>
      <c r="H62" s="2">
        <v>0.1</v>
      </c>
      <c r="I62">
        <v>0</v>
      </c>
      <c r="J62">
        <v>0</v>
      </c>
      <c r="K62" s="2">
        <v>0</v>
      </c>
      <c r="L62" s="2">
        <v>0</v>
      </c>
      <c r="M62" s="2">
        <v>2</v>
      </c>
      <c r="O62" s="1" t="s">
        <v>44</v>
      </c>
      <c r="P62" s="2" t="s">
        <v>6</v>
      </c>
      <c r="Q62" s="2" t="s">
        <v>3</v>
      </c>
      <c r="R62" s="16">
        <f t="shared" si="3"/>
        <v>0</v>
      </c>
      <c r="S62" s="16">
        <f t="shared" si="4"/>
        <v>1338</v>
      </c>
      <c r="T62" s="16">
        <f t="shared" si="5"/>
        <v>3818.97</v>
      </c>
      <c r="U62" s="16">
        <f t="shared" si="6"/>
        <v>254.60999999999999</v>
      </c>
      <c r="V62" s="16"/>
      <c r="W62" s="1" t="s">
        <v>44</v>
      </c>
      <c r="X62" s="2" t="s">
        <v>6</v>
      </c>
      <c r="Y62" s="2" t="s">
        <v>3</v>
      </c>
      <c r="Z62" s="16">
        <f t="shared" si="7"/>
        <v>117.38785249457698</v>
      </c>
      <c r="AA62" s="16"/>
      <c r="AB62" s="1" t="s">
        <v>44</v>
      </c>
      <c r="AC62" s="2" t="s">
        <v>6</v>
      </c>
      <c r="AD62" s="2" t="s">
        <v>3</v>
      </c>
      <c r="AE62" s="16">
        <f t="shared" si="8"/>
        <v>0</v>
      </c>
      <c r="AF62" s="16">
        <f t="shared" si="9"/>
        <v>191.14285714285714</v>
      </c>
      <c r="AG62" s="16">
        <f t="shared" si="10"/>
        <v>127.29899999999999</v>
      </c>
      <c r="AH62">
        <v>0</v>
      </c>
      <c r="AI62">
        <v>0</v>
      </c>
      <c r="AJ62">
        <v>0</v>
      </c>
      <c r="AK62">
        <v>0</v>
      </c>
      <c r="AL62">
        <v>0</v>
      </c>
      <c r="AM62" s="16">
        <f t="shared" si="11"/>
        <v>127.30499999999999</v>
      </c>
      <c r="AO62" s="1" t="s">
        <v>44</v>
      </c>
      <c r="AP62" s="2" t="s">
        <v>6</v>
      </c>
      <c r="AQ62" s="2" t="s">
        <v>3</v>
      </c>
      <c r="AR62" s="46">
        <f>ROUND((Data!E62+Data!H62)*VLOOKUP($AP62,Data!$BO$8:$BT$36,3,0)/100,2)</f>
        <v>7.1</v>
      </c>
      <c r="AS62" s="46">
        <f>ROUND(Data!F62*VLOOKUP($AP62,Data!$BO$8:$BT$36,4,0)/100,2)</f>
        <v>0</v>
      </c>
      <c r="AT62" s="46">
        <f>ROUND(Data!G62*VLOOKUP($AP62,Data!$BO$8:$BT$36,5,0)/100,2)</f>
        <v>18</v>
      </c>
      <c r="AU62" s="46">
        <f>ROUND(Data!M62*VLOOKUP($AP62,Data!$BO$8:$BT$36,6,0)/100,2)</f>
        <v>1.8</v>
      </c>
      <c r="AV62" s="46">
        <f t="shared" si="12"/>
        <v>25.1</v>
      </c>
      <c r="AW62" s="46">
        <f t="shared" si="13"/>
        <v>19.2</v>
      </c>
      <c r="BO62" s="28" t="s">
        <v>25</v>
      </c>
      <c r="BP62" s="28" t="s">
        <v>3</v>
      </c>
      <c r="BQ62" s="76">
        <v>14.08</v>
      </c>
      <c r="BR62" s="76">
        <v>19.91</v>
      </c>
      <c r="BS62" s="76">
        <v>121.5</v>
      </c>
      <c r="BT62" s="76"/>
      <c r="BU62" s="10">
        <f t="shared" si="27"/>
        <v>155.49</v>
      </c>
      <c r="BY62" s="6" t="s">
        <v>25</v>
      </c>
      <c r="BZ62" s="20">
        <v>624</v>
      </c>
    </row>
    <row r="63" spans="2:78" ht="15.75" thickBot="1" x14ac:dyDescent="0.3">
      <c r="B63" s="1" t="s">
        <v>44</v>
      </c>
      <c r="C63" s="2" t="s">
        <v>7</v>
      </c>
      <c r="D63" s="2" t="s">
        <v>3</v>
      </c>
      <c r="E63" s="2">
        <v>7</v>
      </c>
      <c r="F63" s="2">
        <v>7</v>
      </c>
      <c r="G63" s="2">
        <v>11</v>
      </c>
      <c r="H63" s="2">
        <v>0.1</v>
      </c>
      <c r="I63">
        <v>0</v>
      </c>
      <c r="J63">
        <v>0</v>
      </c>
      <c r="K63" s="2">
        <v>0</v>
      </c>
      <c r="L63" s="2">
        <v>0</v>
      </c>
      <c r="M63" s="2">
        <v>4</v>
      </c>
      <c r="O63" s="1" t="s">
        <v>44</v>
      </c>
      <c r="P63" s="2" t="s">
        <v>7</v>
      </c>
      <c r="Q63" s="2" t="s">
        <v>3</v>
      </c>
      <c r="R63" s="16">
        <f t="shared" si="3"/>
        <v>0</v>
      </c>
      <c r="S63" s="16">
        <f t="shared" si="4"/>
        <v>1338</v>
      </c>
      <c r="T63" s="16">
        <f t="shared" si="5"/>
        <v>1400.31</v>
      </c>
      <c r="U63" s="16">
        <f t="shared" si="6"/>
        <v>509.21999999999997</v>
      </c>
      <c r="V63" s="16"/>
      <c r="W63" s="1" t="s">
        <v>44</v>
      </c>
      <c r="X63" s="2" t="s">
        <v>7</v>
      </c>
      <c r="Y63" s="2" t="s">
        <v>3</v>
      </c>
      <c r="Z63" s="16">
        <f t="shared" si="7"/>
        <v>111.59896907216493</v>
      </c>
      <c r="AA63" s="16"/>
      <c r="AB63" s="1" t="s">
        <v>44</v>
      </c>
      <c r="AC63" s="2" t="s">
        <v>7</v>
      </c>
      <c r="AD63" s="2" t="s">
        <v>3</v>
      </c>
      <c r="AE63" s="16">
        <f t="shared" si="8"/>
        <v>0</v>
      </c>
      <c r="AF63" s="16">
        <f t="shared" si="9"/>
        <v>191.14285714285714</v>
      </c>
      <c r="AG63" s="16">
        <f t="shared" si="10"/>
        <v>127.30090909090909</v>
      </c>
      <c r="AH63">
        <v>0</v>
      </c>
      <c r="AI63">
        <v>0</v>
      </c>
      <c r="AJ63">
        <v>0</v>
      </c>
      <c r="AK63">
        <v>0</v>
      </c>
      <c r="AL63">
        <v>0</v>
      </c>
      <c r="AM63" s="16">
        <f t="shared" si="11"/>
        <v>127.30499999999999</v>
      </c>
      <c r="AO63" s="1" t="s">
        <v>44</v>
      </c>
      <c r="AP63" s="2" t="s">
        <v>7</v>
      </c>
      <c r="AQ63" s="2" t="s">
        <v>3</v>
      </c>
      <c r="AR63" s="46">
        <f>ROUND((Data!E63+Data!H63)*VLOOKUP($AP63,Data!$BO$8:$BT$36,3,0)/100,2)</f>
        <v>7.1</v>
      </c>
      <c r="AS63" s="46">
        <f>ROUND(Data!F63*VLOOKUP($AP63,Data!$BO$8:$BT$36,4,0)/100,2)</f>
        <v>0</v>
      </c>
      <c r="AT63" s="46">
        <f>ROUND(Data!G63*VLOOKUP($AP63,Data!$BO$8:$BT$36,5,0)/100,2)</f>
        <v>6.6</v>
      </c>
      <c r="AU63" s="46">
        <f>ROUND(Data!M63*VLOOKUP($AP63,Data!$BO$8:$BT$36,6,0)/100,2)</f>
        <v>3.6</v>
      </c>
      <c r="AV63" s="46">
        <f t="shared" si="12"/>
        <v>13.7</v>
      </c>
      <c r="AW63" s="46">
        <f t="shared" si="13"/>
        <v>11.800000000000002</v>
      </c>
      <c r="AY63" s="14" t="s">
        <v>101</v>
      </c>
      <c r="AZ63" s="15"/>
      <c r="BA63" s="15"/>
      <c r="BB63" s="15"/>
      <c r="BC63" s="15"/>
      <c r="BD63" s="15"/>
      <c r="BE63" s="15"/>
      <c r="BG63" s="14" t="s">
        <v>106</v>
      </c>
      <c r="BH63" s="15"/>
      <c r="BI63" s="15"/>
      <c r="BJ63" s="15"/>
      <c r="BK63" s="15"/>
      <c r="BL63" s="31"/>
      <c r="BM63" s="31"/>
      <c r="BO63" s="28" t="s">
        <v>26</v>
      </c>
      <c r="BP63" s="28" t="s">
        <v>3</v>
      </c>
      <c r="BQ63" s="76">
        <v>7.07</v>
      </c>
      <c r="BR63" s="76">
        <v>6.19</v>
      </c>
      <c r="BS63" s="76">
        <v>42.7</v>
      </c>
      <c r="BT63" s="76"/>
      <c r="BU63" s="10">
        <f t="shared" si="27"/>
        <v>55.960000000000008</v>
      </c>
      <c r="BY63" s="6" t="s">
        <v>52</v>
      </c>
      <c r="BZ63" s="20">
        <v>19318</v>
      </c>
    </row>
    <row r="64" spans="2:78" x14ac:dyDescent="0.25">
      <c r="B64" s="1" t="s">
        <v>44</v>
      </c>
      <c r="C64" s="2" t="s">
        <v>8</v>
      </c>
      <c r="D64" s="2" t="s">
        <v>3</v>
      </c>
      <c r="E64" s="2">
        <v>8</v>
      </c>
      <c r="F64" s="2">
        <v>3</v>
      </c>
      <c r="G64" s="2">
        <v>16</v>
      </c>
      <c r="H64" s="2">
        <v>0.1</v>
      </c>
      <c r="I64">
        <v>0</v>
      </c>
      <c r="J64">
        <v>0</v>
      </c>
      <c r="K64" s="2">
        <v>0</v>
      </c>
      <c r="L64" s="2">
        <v>0</v>
      </c>
      <c r="M64" s="2">
        <v>3</v>
      </c>
      <c r="O64" s="1" t="s">
        <v>44</v>
      </c>
      <c r="P64" s="2" t="s">
        <v>8</v>
      </c>
      <c r="Q64" s="2" t="s">
        <v>3</v>
      </c>
      <c r="R64" s="16">
        <f t="shared" si="3"/>
        <v>0</v>
      </c>
      <c r="S64" s="16">
        <f t="shared" si="4"/>
        <v>573.41999999999996</v>
      </c>
      <c r="T64" s="16">
        <f t="shared" si="5"/>
        <v>2036.79</v>
      </c>
      <c r="U64" s="16">
        <f t="shared" si="6"/>
        <v>381.87</v>
      </c>
      <c r="V64" s="16"/>
      <c r="W64" s="1" t="s">
        <v>44</v>
      </c>
      <c r="X64" s="2" t="s">
        <v>8</v>
      </c>
      <c r="Y64" s="2" t="s">
        <v>3</v>
      </c>
      <c r="Z64" s="16">
        <f t="shared" si="7"/>
        <v>99.404651162790685</v>
      </c>
      <c r="AA64" s="16"/>
      <c r="AB64" s="1" t="s">
        <v>44</v>
      </c>
      <c r="AC64" s="2" t="s">
        <v>8</v>
      </c>
      <c r="AD64" s="2" t="s">
        <v>3</v>
      </c>
      <c r="AE64" s="16">
        <f t="shared" si="8"/>
        <v>0</v>
      </c>
      <c r="AF64" s="16">
        <f t="shared" si="9"/>
        <v>191.14</v>
      </c>
      <c r="AG64" s="16">
        <f t="shared" si="10"/>
        <v>127.299375</v>
      </c>
      <c r="AH64">
        <v>0</v>
      </c>
      <c r="AI64">
        <v>0</v>
      </c>
      <c r="AJ64">
        <v>0</v>
      </c>
      <c r="AK64">
        <v>0</v>
      </c>
      <c r="AL64">
        <v>0</v>
      </c>
      <c r="AM64" s="16">
        <f t="shared" si="11"/>
        <v>127.29</v>
      </c>
      <c r="AO64" s="1" t="s">
        <v>44</v>
      </c>
      <c r="AP64" s="2" t="s">
        <v>8</v>
      </c>
      <c r="AQ64" s="2" t="s">
        <v>3</v>
      </c>
      <c r="AR64" s="46">
        <f>ROUND((Data!E64+Data!H64)*VLOOKUP($AP64,Data!$BO$8:$BT$36,3,0)/100,2)</f>
        <v>8.1</v>
      </c>
      <c r="AS64" s="46">
        <f>ROUND(Data!F64*VLOOKUP($AP64,Data!$BO$8:$BT$36,4,0)/100,2)</f>
        <v>2.85</v>
      </c>
      <c r="AT64" s="46">
        <f>ROUND(Data!G64*VLOOKUP($AP64,Data!$BO$8:$BT$36,5,0)/100,2)</f>
        <v>7.2</v>
      </c>
      <c r="AU64" s="46">
        <f>ROUND(Data!M64*VLOOKUP($AP64,Data!$BO$8:$BT$36,6,0)/100,2)</f>
        <v>2.7</v>
      </c>
      <c r="AV64" s="46">
        <f t="shared" si="12"/>
        <v>18.149999999999999</v>
      </c>
      <c r="AW64" s="46">
        <f t="shared" si="13"/>
        <v>9.2500000000000036</v>
      </c>
      <c r="AY64" s="24" t="s">
        <v>0</v>
      </c>
      <c r="AZ64" s="24" t="s">
        <v>1</v>
      </c>
      <c r="BA64" s="24" t="s">
        <v>84</v>
      </c>
      <c r="BB64" s="24" t="s">
        <v>85</v>
      </c>
      <c r="BC64" s="24" t="s">
        <v>86</v>
      </c>
      <c r="BD64" s="24" t="s">
        <v>87</v>
      </c>
      <c r="BE64" s="24" t="s">
        <v>88</v>
      </c>
      <c r="BG64" s="24" t="s">
        <v>0</v>
      </c>
      <c r="BH64" s="24" t="s">
        <v>1</v>
      </c>
      <c r="BI64" s="24" t="s">
        <v>107</v>
      </c>
      <c r="BJ64" s="24" t="s">
        <v>108</v>
      </c>
      <c r="BK64" s="24" t="s">
        <v>109</v>
      </c>
      <c r="BO64" s="28" t="s">
        <v>27</v>
      </c>
      <c r="BP64" s="28" t="s">
        <v>28</v>
      </c>
      <c r="BQ64" s="76"/>
      <c r="BR64" s="76"/>
      <c r="BS64" s="76">
        <v>7.21</v>
      </c>
      <c r="BT64" s="76"/>
      <c r="BU64" s="10">
        <f t="shared" si="27"/>
        <v>7.21</v>
      </c>
    </row>
    <row r="65" spans="2:74" x14ac:dyDescent="0.25">
      <c r="B65" s="1" t="s">
        <v>44</v>
      </c>
      <c r="C65" s="2" t="s">
        <v>9</v>
      </c>
      <c r="D65" s="2" t="s">
        <v>3</v>
      </c>
      <c r="E65" s="2">
        <v>6</v>
      </c>
      <c r="F65" s="2">
        <v>6</v>
      </c>
      <c r="G65" s="2">
        <v>14</v>
      </c>
      <c r="H65" s="2">
        <v>0.1</v>
      </c>
      <c r="I65">
        <v>0</v>
      </c>
      <c r="J65">
        <v>0</v>
      </c>
      <c r="K65" s="2">
        <v>0</v>
      </c>
      <c r="L65" s="2">
        <v>0</v>
      </c>
      <c r="M65" s="2">
        <v>8</v>
      </c>
      <c r="O65" s="1" t="s">
        <v>44</v>
      </c>
      <c r="P65" s="2" t="s">
        <v>9</v>
      </c>
      <c r="Q65" s="2" t="s">
        <v>3</v>
      </c>
      <c r="R65" s="16">
        <f t="shared" si="3"/>
        <v>0</v>
      </c>
      <c r="S65" s="16">
        <f t="shared" si="4"/>
        <v>1146.8399999999999</v>
      </c>
      <c r="T65" s="16">
        <f t="shared" si="5"/>
        <v>1782.18</v>
      </c>
      <c r="U65" s="16">
        <f t="shared" si="6"/>
        <v>1018.35</v>
      </c>
      <c r="V65" s="16"/>
      <c r="W65" s="1" t="s">
        <v>44</v>
      </c>
      <c r="X65" s="2" t="s">
        <v>9</v>
      </c>
      <c r="Y65" s="2" t="s">
        <v>3</v>
      </c>
      <c r="Z65" s="16">
        <f t="shared" si="7"/>
        <v>115.75865102639295</v>
      </c>
      <c r="AA65" s="16"/>
      <c r="AB65" s="1" t="s">
        <v>44</v>
      </c>
      <c r="AC65" s="2" t="s">
        <v>9</v>
      </c>
      <c r="AD65" s="2" t="s">
        <v>3</v>
      </c>
      <c r="AE65" s="16">
        <f t="shared" si="8"/>
        <v>0</v>
      </c>
      <c r="AF65" s="16">
        <f t="shared" si="9"/>
        <v>191.14</v>
      </c>
      <c r="AG65" s="16">
        <f t="shared" si="10"/>
        <v>127.29857142857144</v>
      </c>
      <c r="AH65">
        <v>0</v>
      </c>
      <c r="AI65">
        <v>0</v>
      </c>
      <c r="AJ65">
        <v>0</v>
      </c>
      <c r="AK65">
        <v>0</v>
      </c>
      <c r="AL65">
        <v>0</v>
      </c>
      <c r="AM65" s="16">
        <f t="shared" si="11"/>
        <v>127.29375</v>
      </c>
      <c r="AO65" s="1" t="s">
        <v>44</v>
      </c>
      <c r="AP65" s="2" t="s">
        <v>9</v>
      </c>
      <c r="AQ65" s="2" t="s">
        <v>3</v>
      </c>
      <c r="AR65" s="46">
        <f>ROUND((Data!E65+Data!H65)*VLOOKUP($AP65,Data!$BO$8:$BT$36,3,0)/100,2)</f>
        <v>6.1</v>
      </c>
      <c r="AS65" s="46">
        <f>ROUND(Data!F65*VLOOKUP($AP65,Data!$BO$8:$BT$36,4,0)/100,2)</f>
        <v>5.7</v>
      </c>
      <c r="AT65" s="46">
        <f>ROUND(Data!G65*VLOOKUP($AP65,Data!$BO$8:$BT$36,5,0)/100,2)</f>
        <v>6.3</v>
      </c>
      <c r="AU65" s="46">
        <f>ROUND(Data!M65*VLOOKUP($AP65,Data!$BO$8:$BT$36,6,0)/100,2)</f>
        <v>7.2</v>
      </c>
      <c r="AV65" s="46">
        <f t="shared" si="12"/>
        <v>18.100000000000001</v>
      </c>
      <c r="AW65" s="46">
        <f t="shared" si="13"/>
        <v>8.8000000000000007</v>
      </c>
      <c r="AY65" s="2" t="s">
        <v>2</v>
      </c>
      <c r="AZ65" s="2" t="s">
        <v>3</v>
      </c>
      <c r="BA65" s="7">
        <f>(SUMIFS(Data!E$2:E$282,Data!$C$2:$C$282,$AY65,$B$2:$B$282,"Oct")+0.1)*VLOOKUP(AY65,$BO$8:$BT$36,3,0)/100</f>
        <v>3.1</v>
      </c>
      <c r="BB65" s="7">
        <f>SUMIFS(Data!F$2:F$282,Data!$C$2:$C$282,$AY65,$B$2:$B$282,"Oct")*VLOOKUP(AY65,$BO$8:$BT$36,4,0)/100</f>
        <v>4.75</v>
      </c>
      <c r="BC65" s="7">
        <f>SUMIFS(Data!G$2:G$282,Data!$C$2:$C$282,$AY65,$B$2:$B$282,"Oct")*VLOOKUP(AY65,$BO$8:$BT$36,5,0)/100</f>
        <v>11.25</v>
      </c>
      <c r="BD65" s="7">
        <f>SUMIFS(Data!M$2:M$282,Data!$C$2:$C$282,$AY65,$B$2:$B$282,"Oct")*VLOOKUP(AY65,$BO$8:$BT$36,6,0)/100</f>
        <v>1.8</v>
      </c>
      <c r="BE65" s="7">
        <f>SUM(E255:M255)-SUM(BA65:BD65)</f>
        <v>14.2</v>
      </c>
      <c r="BG65" s="2" t="s">
        <v>2</v>
      </c>
      <c r="BH65" s="2" t="s">
        <v>3</v>
      </c>
      <c r="BI65" s="34">
        <f>SUM(BA65:BC65)</f>
        <v>19.100000000000001</v>
      </c>
      <c r="BJ65" s="34">
        <f>BD65</f>
        <v>1.8</v>
      </c>
      <c r="BK65" s="34">
        <f>BE65</f>
        <v>14.2</v>
      </c>
      <c r="BO65" s="28" t="s">
        <v>29</v>
      </c>
      <c r="BP65" s="28" t="s">
        <v>28</v>
      </c>
      <c r="BQ65" s="76"/>
      <c r="BR65" s="76">
        <v>8</v>
      </c>
      <c r="BS65" s="76">
        <v>24</v>
      </c>
      <c r="BT65" s="76"/>
      <c r="BU65" s="10">
        <f t="shared" si="27"/>
        <v>32</v>
      </c>
    </row>
    <row r="66" spans="2:74" x14ac:dyDescent="0.25">
      <c r="B66" s="1" t="s">
        <v>44</v>
      </c>
      <c r="C66" s="2" t="s">
        <v>10</v>
      </c>
      <c r="D66" s="2" t="s">
        <v>3</v>
      </c>
      <c r="E66" s="2">
        <v>7</v>
      </c>
      <c r="F66" s="2">
        <v>6</v>
      </c>
      <c r="G66" s="2">
        <v>35</v>
      </c>
      <c r="H66" s="2">
        <v>0.1</v>
      </c>
      <c r="I66">
        <v>0</v>
      </c>
      <c r="J66">
        <v>0</v>
      </c>
      <c r="K66" s="2">
        <v>0</v>
      </c>
      <c r="L66" s="2">
        <v>0</v>
      </c>
      <c r="M66" s="2">
        <v>6</v>
      </c>
      <c r="O66" s="1" t="s">
        <v>44</v>
      </c>
      <c r="P66" s="2" t="s">
        <v>10</v>
      </c>
      <c r="Q66" s="2" t="s">
        <v>3</v>
      </c>
      <c r="R66" s="16">
        <f t="shared" si="3"/>
        <v>0</v>
      </c>
      <c r="S66" s="16">
        <f t="shared" si="4"/>
        <v>1146.8399999999999</v>
      </c>
      <c r="T66" s="16">
        <f t="shared" si="5"/>
        <v>4455.45</v>
      </c>
      <c r="U66" s="16">
        <f t="shared" si="6"/>
        <v>763.83</v>
      </c>
      <c r="V66" s="16"/>
      <c r="W66" s="1" t="s">
        <v>44</v>
      </c>
      <c r="X66" s="2" t="s">
        <v>10</v>
      </c>
      <c r="Y66" s="2" t="s">
        <v>3</v>
      </c>
      <c r="Z66" s="16">
        <f t="shared" si="7"/>
        <v>117.67319778188539</v>
      </c>
      <c r="AA66" s="16"/>
      <c r="AB66" s="1" t="s">
        <v>44</v>
      </c>
      <c r="AC66" s="2" t="s">
        <v>10</v>
      </c>
      <c r="AD66" s="2" t="s">
        <v>3</v>
      </c>
      <c r="AE66" s="16">
        <f t="shared" si="8"/>
        <v>0</v>
      </c>
      <c r="AF66" s="16">
        <f t="shared" si="9"/>
        <v>191.14</v>
      </c>
      <c r="AG66" s="16">
        <f t="shared" si="10"/>
        <v>127.29857142857142</v>
      </c>
      <c r="AH66">
        <v>0</v>
      </c>
      <c r="AI66">
        <v>0</v>
      </c>
      <c r="AJ66">
        <v>0</v>
      </c>
      <c r="AK66">
        <v>0</v>
      </c>
      <c r="AL66">
        <v>0</v>
      </c>
      <c r="AM66" s="16">
        <f t="shared" si="11"/>
        <v>127.30500000000001</v>
      </c>
      <c r="AO66" s="1" t="s">
        <v>44</v>
      </c>
      <c r="AP66" s="2" t="s">
        <v>10</v>
      </c>
      <c r="AQ66" s="2" t="s">
        <v>3</v>
      </c>
      <c r="AR66" s="46">
        <f>ROUND((Data!E66+Data!H66)*VLOOKUP($AP66,Data!$BO$8:$BT$36,3,0)/100,2)</f>
        <v>7.1</v>
      </c>
      <c r="AS66" s="46">
        <f>ROUND(Data!F66*VLOOKUP($AP66,Data!$BO$8:$BT$36,4,0)/100,2)</f>
        <v>5.7</v>
      </c>
      <c r="AT66" s="46">
        <f>ROUND(Data!G66*VLOOKUP($AP66,Data!$BO$8:$BT$36,5,0)/100,2)</f>
        <v>14</v>
      </c>
      <c r="AU66" s="46">
        <f>ROUND(Data!M66*VLOOKUP($AP66,Data!$BO$8:$BT$36,6,0)/100,2)</f>
        <v>5.4</v>
      </c>
      <c r="AV66" s="46">
        <f t="shared" si="12"/>
        <v>26.8</v>
      </c>
      <c r="AW66" s="46">
        <f t="shared" si="13"/>
        <v>21.9</v>
      </c>
      <c r="AY66" s="2" t="s">
        <v>4</v>
      </c>
      <c r="AZ66" s="2" t="s">
        <v>3</v>
      </c>
      <c r="BA66" s="7">
        <f>(SUMIFS(Data!E$2:E$282,Data!$C$2:$C$282,$AY66,$B$2:$B$282,"Oct")+0.1)*VLOOKUP(AY66,$BO$8:$BT$36,3,0)/100</f>
        <v>5.0999999999999996</v>
      </c>
      <c r="BB66" s="7">
        <f>SUMIFS(Data!F$2:F$282,Data!$C$2:$C$282,$AY66,$B$2:$B$282,"Oct")*VLOOKUP(AY66,$BO$8:$BT$36,4,0)/100</f>
        <v>6.65</v>
      </c>
      <c r="BC66" s="7">
        <f>SUMIFS(Data!G$2:G$282,Data!$C$2:$C$282,$AY66,$B$2:$B$282,"Oct")*VLOOKUP(AY66,$BO$8:$BT$36,5,0)/100</f>
        <v>12.15</v>
      </c>
      <c r="BD66" s="7">
        <f>SUMIFS(Data!M$2:M$282,Data!$C$2:$C$282,$AY66,$B$2:$B$282,"Oct")*VLOOKUP(AY66,$BO$8:$BT$36,6,0)/100</f>
        <v>5.4</v>
      </c>
      <c r="BE66" s="7">
        <f t="shared" ref="BE66:BE92" si="28">SUM(E256:M256)-SUM(BA66:BD66)</f>
        <v>15.800000000000004</v>
      </c>
      <c r="BG66" s="2" t="s">
        <v>4</v>
      </c>
      <c r="BH66" s="2" t="s">
        <v>3</v>
      </c>
      <c r="BI66" s="34">
        <f t="shared" ref="BI66:BI92" si="29">SUM(BA66:BC66)</f>
        <v>23.9</v>
      </c>
      <c r="BJ66" s="34">
        <f t="shared" ref="BJ66:BJ92" si="30">BD66</f>
        <v>5.4</v>
      </c>
      <c r="BK66" s="34">
        <f t="shared" ref="BK66:BK92" si="31">BE66</f>
        <v>15.800000000000004</v>
      </c>
      <c r="BO66" s="28" t="s">
        <v>30</v>
      </c>
      <c r="BP66" s="28" t="s">
        <v>28</v>
      </c>
      <c r="BQ66" s="76">
        <v>21.56</v>
      </c>
      <c r="BR66" s="76">
        <v>51</v>
      </c>
      <c r="BS66" s="76">
        <v>57.19</v>
      </c>
      <c r="BT66" s="76"/>
      <c r="BU66" s="10">
        <f t="shared" si="27"/>
        <v>129.75</v>
      </c>
    </row>
    <row r="67" spans="2:74" x14ac:dyDescent="0.25">
      <c r="B67" s="1" t="s">
        <v>44</v>
      </c>
      <c r="C67" s="2" t="s">
        <v>11</v>
      </c>
      <c r="D67" s="2" t="s">
        <v>3</v>
      </c>
      <c r="E67" s="2">
        <v>4</v>
      </c>
      <c r="F67" s="2">
        <v>4</v>
      </c>
      <c r="G67" s="2">
        <v>13</v>
      </c>
      <c r="H67" s="2">
        <v>0.1</v>
      </c>
      <c r="I67">
        <v>0</v>
      </c>
      <c r="J67">
        <v>0</v>
      </c>
      <c r="K67" s="2">
        <v>0</v>
      </c>
      <c r="L67" s="2">
        <v>0</v>
      </c>
      <c r="M67" s="2">
        <v>4</v>
      </c>
      <c r="O67" s="1" t="s">
        <v>44</v>
      </c>
      <c r="P67" s="2" t="s">
        <v>11</v>
      </c>
      <c r="Q67" s="2" t="s">
        <v>3</v>
      </c>
      <c r="R67" s="16">
        <f t="shared" si="3"/>
        <v>0</v>
      </c>
      <c r="S67" s="16">
        <f t="shared" si="4"/>
        <v>764.58</v>
      </c>
      <c r="T67" s="16">
        <f t="shared" si="5"/>
        <v>1654.92</v>
      </c>
      <c r="U67" s="16">
        <f t="shared" si="6"/>
        <v>509.21999999999997</v>
      </c>
      <c r="V67" s="16"/>
      <c r="W67" s="1" t="s">
        <v>44</v>
      </c>
      <c r="X67" s="2" t="s">
        <v>11</v>
      </c>
      <c r="Y67" s="2" t="s">
        <v>3</v>
      </c>
      <c r="Z67" s="16">
        <f t="shared" si="7"/>
        <v>116.68207171314739</v>
      </c>
      <c r="AA67" s="16"/>
      <c r="AB67" s="1" t="s">
        <v>44</v>
      </c>
      <c r="AC67" s="2" t="s">
        <v>11</v>
      </c>
      <c r="AD67" s="2" t="s">
        <v>3</v>
      </c>
      <c r="AE67" s="16">
        <f t="shared" si="8"/>
        <v>0</v>
      </c>
      <c r="AF67" s="16">
        <f t="shared" si="9"/>
        <v>191.14500000000001</v>
      </c>
      <c r="AG67" s="16">
        <f t="shared" si="10"/>
        <v>127.30153846153847</v>
      </c>
      <c r="AH67">
        <v>0</v>
      </c>
      <c r="AI67">
        <v>0</v>
      </c>
      <c r="AJ67">
        <v>0</v>
      </c>
      <c r="AK67">
        <v>0</v>
      </c>
      <c r="AL67">
        <v>0</v>
      </c>
      <c r="AM67" s="16">
        <f t="shared" si="11"/>
        <v>127.30499999999999</v>
      </c>
      <c r="AO67" s="1" t="s">
        <v>44</v>
      </c>
      <c r="AP67" s="2" t="s">
        <v>11</v>
      </c>
      <c r="AQ67" s="2" t="s">
        <v>3</v>
      </c>
      <c r="AR67" s="46">
        <f>ROUND((Data!E67+Data!H67)*VLOOKUP($AP67,Data!$BO$8:$BT$36,3,0)/100,2)</f>
        <v>4.0999999999999996</v>
      </c>
      <c r="AS67" s="46">
        <f>ROUND(Data!F67*VLOOKUP($AP67,Data!$BO$8:$BT$36,4,0)/100,2)</f>
        <v>3.8</v>
      </c>
      <c r="AT67" s="46">
        <f>ROUND(Data!G67*VLOOKUP($AP67,Data!$BO$8:$BT$36,5,0)/100,2)</f>
        <v>5.85</v>
      </c>
      <c r="AU67" s="46">
        <f>ROUND(Data!M67*VLOOKUP($AP67,Data!$BO$8:$BT$36,6,0)/100,2)</f>
        <v>3.6</v>
      </c>
      <c r="AV67" s="46">
        <f t="shared" si="12"/>
        <v>13.75</v>
      </c>
      <c r="AW67" s="46">
        <f t="shared" si="13"/>
        <v>7.7500000000000018</v>
      </c>
      <c r="AY67" s="2" t="s">
        <v>5</v>
      </c>
      <c r="AZ67" s="2" t="s">
        <v>3</v>
      </c>
      <c r="BA67" s="7">
        <f>(SUMIFS(Data!E$2:E$282,Data!$C$2:$C$282,$AY67,$B$2:$B$282,"Oct")+0.1)*VLOOKUP(AY67,$BO$8:$BT$36,3,0)/100</f>
        <v>3.1</v>
      </c>
      <c r="BB67" s="7">
        <f>SUMIFS(Data!F$2:F$282,Data!$C$2:$C$282,$AY67,$B$2:$B$282,"Oct")*VLOOKUP(AY67,$BO$8:$BT$36,4,0)/100</f>
        <v>2.85</v>
      </c>
      <c r="BC67" s="7">
        <f>SUMIFS(Data!G$2:G$282,Data!$C$2:$C$282,$AY67,$B$2:$B$282,"Oct")*VLOOKUP(AY67,$BO$8:$BT$36,5,0)/100</f>
        <v>13.95</v>
      </c>
      <c r="BD67" s="7">
        <f>SUMIFS(Data!M$2:M$282,Data!$C$2:$C$282,$AY67,$B$2:$B$282,"Oct")*VLOOKUP(AY67,$BO$8:$BT$36,6,0)/100</f>
        <v>4.5</v>
      </c>
      <c r="BE67" s="7">
        <f t="shared" si="28"/>
        <v>17.700000000000003</v>
      </c>
      <c r="BG67" s="2" t="s">
        <v>5</v>
      </c>
      <c r="BH67" s="2" t="s">
        <v>3</v>
      </c>
      <c r="BI67" s="34">
        <f t="shared" si="29"/>
        <v>19.899999999999999</v>
      </c>
      <c r="BJ67" s="34">
        <f t="shared" si="30"/>
        <v>4.5</v>
      </c>
      <c r="BK67" s="34">
        <f t="shared" si="31"/>
        <v>17.700000000000003</v>
      </c>
      <c r="BO67" s="28" t="s">
        <v>31</v>
      </c>
      <c r="BP67" s="28" t="s">
        <v>28</v>
      </c>
      <c r="BQ67" s="76"/>
      <c r="BR67" s="76"/>
      <c r="BS67" s="76">
        <v>158</v>
      </c>
      <c r="BT67" s="76"/>
      <c r="BU67" s="10">
        <f t="shared" si="27"/>
        <v>158</v>
      </c>
    </row>
    <row r="68" spans="2:74" x14ac:dyDescent="0.25">
      <c r="B68" s="1" t="s">
        <v>44</v>
      </c>
      <c r="C68" s="2" t="s">
        <v>12</v>
      </c>
      <c r="D68" s="2" t="s">
        <v>3</v>
      </c>
      <c r="E68" s="2">
        <v>3</v>
      </c>
      <c r="F68" s="2">
        <v>3</v>
      </c>
      <c r="G68" s="2">
        <v>23</v>
      </c>
      <c r="H68" s="2">
        <v>0.1</v>
      </c>
      <c r="I68">
        <v>0</v>
      </c>
      <c r="J68">
        <v>0</v>
      </c>
      <c r="K68" s="2">
        <v>0</v>
      </c>
      <c r="L68" s="2">
        <v>0</v>
      </c>
      <c r="M68" s="2">
        <v>8</v>
      </c>
      <c r="O68" s="1" t="s">
        <v>44</v>
      </c>
      <c r="P68" s="2" t="s">
        <v>12</v>
      </c>
      <c r="Q68" s="2" t="s">
        <v>3</v>
      </c>
      <c r="R68" s="16">
        <f t="shared" ref="R68:R131" si="32">ROUND(E68*$BP$3/0.24,2)*$BT$3</f>
        <v>0</v>
      </c>
      <c r="S68" s="16">
        <f t="shared" ref="S68:S131" si="33">ROUND(F68*$BP$4/0.24,2)*$BT$4</f>
        <v>573.41999999999996</v>
      </c>
      <c r="T68" s="16">
        <f t="shared" ref="T68:T131" si="34">ROUND(G68*$BP$5/0.24,2)*$BT$5</f>
        <v>2927.88</v>
      </c>
      <c r="U68" s="16">
        <f t="shared" ref="U68:U131" si="35">ROUND(M68*$BP$5/0.24,2)*$BT$5</f>
        <v>1018.35</v>
      </c>
      <c r="V68" s="16"/>
      <c r="W68" s="1" t="s">
        <v>44</v>
      </c>
      <c r="X68" s="2" t="s">
        <v>12</v>
      </c>
      <c r="Y68" s="2" t="s">
        <v>3</v>
      </c>
      <c r="Z68" s="16">
        <f t="shared" ref="Z68:Z131" si="36">SUM(R68:U68)/SUM(E68:M68)</f>
        <v>121.82345013477089</v>
      </c>
      <c r="AA68" s="16"/>
      <c r="AB68" s="1" t="s">
        <v>44</v>
      </c>
      <c r="AC68" s="2" t="s">
        <v>12</v>
      </c>
      <c r="AD68" s="2" t="s">
        <v>3</v>
      </c>
      <c r="AE68" s="16">
        <f t="shared" ref="AE68:AE131" si="37">R68/E68</f>
        <v>0</v>
      </c>
      <c r="AF68" s="16">
        <f t="shared" ref="AF68:AF131" si="38">S68/F68</f>
        <v>191.14</v>
      </c>
      <c r="AG68" s="16">
        <f t="shared" ref="AG68:AG131" si="39">T68/G68</f>
        <v>127.29913043478261</v>
      </c>
      <c r="AH68">
        <v>0</v>
      </c>
      <c r="AI68">
        <v>0</v>
      </c>
      <c r="AJ68">
        <v>0</v>
      </c>
      <c r="AK68">
        <v>0</v>
      </c>
      <c r="AL68">
        <v>0</v>
      </c>
      <c r="AM68" s="16">
        <f t="shared" ref="AM68:AM131" si="40">U68/M68</f>
        <v>127.29375</v>
      </c>
      <c r="AO68" s="1" t="s">
        <v>44</v>
      </c>
      <c r="AP68" s="2" t="s">
        <v>12</v>
      </c>
      <c r="AQ68" s="2" t="s">
        <v>3</v>
      </c>
      <c r="AR68" s="46">
        <f>ROUND((Data!E68+Data!H68)*VLOOKUP($AP68,Data!$BO$8:$BT$36,3,0)/100,2)</f>
        <v>3.1</v>
      </c>
      <c r="AS68" s="46">
        <f>ROUND(Data!F68*VLOOKUP($AP68,Data!$BO$8:$BT$36,4,0)/100,2)</f>
        <v>2.85</v>
      </c>
      <c r="AT68" s="46">
        <f>ROUND(Data!G68*VLOOKUP($AP68,Data!$BO$8:$BT$36,5,0)/100,2)</f>
        <v>10.35</v>
      </c>
      <c r="AU68" s="46">
        <f>ROUND(Data!M68*VLOOKUP($AP68,Data!$BO$8:$BT$36,6,0)/100,2)</f>
        <v>7.2</v>
      </c>
      <c r="AV68" s="46">
        <f t="shared" ref="AV68:AV131" si="41">SUM(AR68:AT68)</f>
        <v>16.3</v>
      </c>
      <c r="AW68" s="46">
        <f t="shared" ref="AW68:AW131" si="42">SUM(E68:M68)-AV68-AU68</f>
        <v>13.600000000000001</v>
      </c>
      <c r="AY68" s="2" t="s">
        <v>6</v>
      </c>
      <c r="AZ68" s="2" t="s">
        <v>3</v>
      </c>
      <c r="BA68" s="7">
        <f>(SUMIFS(Data!E$2:E$282,Data!$C$2:$C$282,$AY68,$B$2:$B$282,"Oct")+0.1)*VLOOKUP(AY68,$BO$8:$BT$36,3,0)/100</f>
        <v>7.1</v>
      </c>
      <c r="BB68" s="7">
        <f>SUMIFS(Data!F$2:F$282,Data!$C$2:$C$282,$AY68,$B$2:$B$282,"Oct")*VLOOKUP(AY68,$BO$8:$BT$36,4,0)/100</f>
        <v>0</v>
      </c>
      <c r="BC68" s="7">
        <f>SUMIFS(Data!G$2:G$282,Data!$C$2:$C$282,$AY68,$B$2:$B$282,"Oct")*VLOOKUP(AY68,$BO$8:$BT$36,5,0)/100</f>
        <v>18.600000000000001</v>
      </c>
      <c r="BD68" s="7">
        <f>SUMIFS(Data!M$2:M$282,Data!$C$2:$C$282,$AY68,$B$2:$B$282,"Oct")*VLOOKUP(AY68,$BO$8:$BT$36,6,0)/100</f>
        <v>7.2</v>
      </c>
      <c r="BE68" s="7">
        <f t="shared" si="28"/>
        <v>20.199999999999996</v>
      </c>
      <c r="BG68" s="2" t="s">
        <v>6</v>
      </c>
      <c r="BH68" s="2" t="s">
        <v>3</v>
      </c>
      <c r="BI68" s="34">
        <f t="shared" si="29"/>
        <v>25.700000000000003</v>
      </c>
      <c r="BJ68" s="34">
        <f t="shared" si="30"/>
        <v>7.2</v>
      </c>
      <c r="BK68" s="34">
        <f t="shared" si="31"/>
        <v>20.199999999999996</v>
      </c>
    </row>
    <row r="69" spans="2:74" ht="15.75" thickBot="1" x14ac:dyDescent="0.3">
      <c r="B69" s="1" t="s">
        <v>44</v>
      </c>
      <c r="C69" s="2" t="s">
        <v>13</v>
      </c>
      <c r="D69" s="2" t="s">
        <v>3</v>
      </c>
      <c r="E69" s="2">
        <v>8</v>
      </c>
      <c r="F69" s="2">
        <v>3</v>
      </c>
      <c r="G69" s="2">
        <v>27</v>
      </c>
      <c r="H69" s="2">
        <v>0.1</v>
      </c>
      <c r="I69">
        <v>0</v>
      </c>
      <c r="J69">
        <v>0</v>
      </c>
      <c r="K69" s="2">
        <v>0</v>
      </c>
      <c r="L69" s="2">
        <v>0</v>
      </c>
      <c r="M69" s="2">
        <v>4</v>
      </c>
      <c r="O69" s="1" t="s">
        <v>44</v>
      </c>
      <c r="P69" s="2" t="s">
        <v>13</v>
      </c>
      <c r="Q69" s="2" t="s">
        <v>3</v>
      </c>
      <c r="R69" s="16">
        <f t="shared" si="32"/>
        <v>0</v>
      </c>
      <c r="S69" s="16">
        <f t="shared" si="33"/>
        <v>573.41999999999996</v>
      </c>
      <c r="T69" s="16">
        <f t="shared" si="34"/>
        <v>3437.1</v>
      </c>
      <c r="U69" s="16">
        <f t="shared" si="35"/>
        <v>509.21999999999997</v>
      </c>
      <c r="V69" s="16"/>
      <c r="W69" s="1" t="s">
        <v>44</v>
      </c>
      <c r="X69" s="2" t="s">
        <v>13</v>
      </c>
      <c r="Y69" s="2" t="s">
        <v>3</v>
      </c>
      <c r="Z69" s="16">
        <f t="shared" si="36"/>
        <v>107.35724465558194</v>
      </c>
      <c r="AA69" s="16"/>
      <c r="AB69" s="1" t="s">
        <v>44</v>
      </c>
      <c r="AC69" s="2" t="s">
        <v>13</v>
      </c>
      <c r="AD69" s="2" t="s">
        <v>3</v>
      </c>
      <c r="AE69" s="16">
        <f t="shared" si="37"/>
        <v>0</v>
      </c>
      <c r="AF69" s="16">
        <f t="shared" si="38"/>
        <v>191.14</v>
      </c>
      <c r="AG69" s="16">
        <f t="shared" si="39"/>
        <v>127.3</v>
      </c>
      <c r="AH69">
        <v>0</v>
      </c>
      <c r="AI69">
        <v>0</v>
      </c>
      <c r="AJ69">
        <v>0</v>
      </c>
      <c r="AK69">
        <v>0</v>
      </c>
      <c r="AL69">
        <v>0</v>
      </c>
      <c r="AM69" s="16">
        <f t="shared" si="40"/>
        <v>127.30499999999999</v>
      </c>
      <c r="AO69" s="1" t="s">
        <v>44</v>
      </c>
      <c r="AP69" s="2" t="s">
        <v>13</v>
      </c>
      <c r="AQ69" s="2" t="s">
        <v>3</v>
      </c>
      <c r="AR69" s="46">
        <f>ROUND((Data!E69+Data!H69)*VLOOKUP($AP69,Data!$BO$8:$BT$36,3,0)/100,2)</f>
        <v>8.1</v>
      </c>
      <c r="AS69" s="46">
        <f>ROUND(Data!F69*VLOOKUP($AP69,Data!$BO$8:$BT$36,4,0)/100,2)</f>
        <v>0</v>
      </c>
      <c r="AT69" s="46">
        <f>ROUND(Data!G69*VLOOKUP($AP69,Data!$BO$8:$BT$36,5,0)/100,2)</f>
        <v>16.2</v>
      </c>
      <c r="AU69" s="46">
        <f>ROUND(Data!M69*VLOOKUP($AP69,Data!$BO$8:$BT$36,6,0)/100,2)</f>
        <v>3.6</v>
      </c>
      <c r="AV69" s="46">
        <f t="shared" si="41"/>
        <v>24.299999999999997</v>
      </c>
      <c r="AW69" s="46">
        <f t="shared" si="42"/>
        <v>14.200000000000005</v>
      </c>
      <c r="AY69" s="2" t="s">
        <v>7</v>
      </c>
      <c r="AZ69" s="2" t="s">
        <v>3</v>
      </c>
      <c r="BA69" s="7">
        <f>(SUMIFS(Data!E$2:E$282,Data!$C$2:$C$282,$AY69,$B$2:$B$282,"Oct")+0.1)*VLOOKUP(AY69,$BO$8:$BT$36,3,0)/100</f>
        <v>8.1</v>
      </c>
      <c r="BB69" s="7">
        <f>SUMIFS(Data!F$2:F$282,Data!$C$2:$C$282,$AY69,$B$2:$B$282,"Oct")*VLOOKUP(AY69,$BO$8:$BT$36,4,0)/100</f>
        <v>0</v>
      </c>
      <c r="BC69" s="7">
        <f>SUMIFS(Data!G$2:G$282,Data!$C$2:$C$282,$AY69,$B$2:$B$282,"Oct")*VLOOKUP(AY69,$BO$8:$BT$36,5,0)/100</f>
        <v>12.6</v>
      </c>
      <c r="BD69" s="7">
        <f>SUMIFS(Data!M$2:M$282,Data!$C$2:$C$282,$AY69,$B$2:$B$282,"Oct")*VLOOKUP(AY69,$BO$8:$BT$36,6,0)/100</f>
        <v>2.7</v>
      </c>
      <c r="BE69" s="7">
        <f t="shared" si="28"/>
        <v>11.700000000000003</v>
      </c>
      <c r="BG69" s="2" t="s">
        <v>7</v>
      </c>
      <c r="BH69" s="2" t="s">
        <v>3</v>
      </c>
      <c r="BI69" s="34">
        <f t="shared" si="29"/>
        <v>20.7</v>
      </c>
      <c r="BJ69" s="34">
        <f t="shared" si="30"/>
        <v>2.7</v>
      </c>
      <c r="BK69" s="34">
        <f t="shared" si="31"/>
        <v>11.700000000000003</v>
      </c>
      <c r="BO69" s="14" t="s">
        <v>143</v>
      </c>
      <c r="BP69" s="15"/>
      <c r="BQ69" s="15"/>
      <c r="BR69" s="15"/>
      <c r="BS69" s="15"/>
      <c r="BT69" s="15"/>
      <c r="BU69" s="31"/>
      <c r="BV69" s="1"/>
    </row>
    <row r="70" spans="2:74" x14ac:dyDescent="0.25">
      <c r="B70" s="1" t="s">
        <v>44</v>
      </c>
      <c r="C70" s="2" t="s">
        <v>14</v>
      </c>
      <c r="D70" s="2" t="s">
        <v>3</v>
      </c>
      <c r="E70" s="2">
        <v>4</v>
      </c>
      <c r="F70" s="2">
        <v>8</v>
      </c>
      <c r="G70" s="2">
        <v>16</v>
      </c>
      <c r="H70" s="2">
        <v>0.1</v>
      </c>
      <c r="I70">
        <v>0</v>
      </c>
      <c r="J70">
        <v>0</v>
      </c>
      <c r="K70" s="2">
        <v>0</v>
      </c>
      <c r="L70" s="2">
        <v>0</v>
      </c>
      <c r="M70" s="2">
        <v>2</v>
      </c>
      <c r="O70" s="1" t="s">
        <v>44</v>
      </c>
      <c r="P70" s="2" t="s">
        <v>14</v>
      </c>
      <c r="Q70" s="2" t="s">
        <v>3</v>
      </c>
      <c r="R70" s="16">
        <f t="shared" si="32"/>
        <v>0</v>
      </c>
      <c r="S70" s="16">
        <f t="shared" si="33"/>
        <v>1529.1</v>
      </c>
      <c r="T70" s="16">
        <f t="shared" si="34"/>
        <v>2036.79</v>
      </c>
      <c r="U70" s="16">
        <f t="shared" si="35"/>
        <v>254.60999999999999</v>
      </c>
      <c r="V70" s="16"/>
      <c r="W70" s="1" t="s">
        <v>44</v>
      </c>
      <c r="X70" s="2" t="s">
        <v>14</v>
      </c>
      <c r="Y70" s="2" t="s">
        <v>3</v>
      </c>
      <c r="Z70" s="16">
        <f t="shared" si="36"/>
        <v>126.92691029900331</v>
      </c>
      <c r="AA70" s="16"/>
      <c r="AB70" s="1" t="s">
        <v>44</v>
      </c>
      <c r="AC70" s="2" t="s">
        <v>14</v>
      </c>
      <c r="AD70" s="2" t="s">
        <v>3</v>
      </c>
      <c r="AE70" s="16">
        <f t="shared" si="37"/>
        <v>0</v>
      </c>
      <c r="AF70" s="16">
        <f t="shared" si="38"/>
        <v>191.13749999999999</v>
      </c>
      <c r="AG70" s="16">
        <f t="shared" si="39"/>
        <v>127.299375</v>
      </c>
      <c r="AH70">
        <v>0</v>
      </c>
      <c r="AI70">
        <v>0</v>
      </c>
      <c r="AJ70">
        <v>0</v>
      </c>
      <c r="AK70">
        <v>0</v>
      </c>
      <c r="AL70">
        <v>0</v>
      </c>
      <c r="AM70" s="16">
        <f t="shared" si="40"/>
        <v>127.30499999999999</v>
      </c>
      <c r="AO70" s="1" t="s">
        <v>44</v>
      </c>
      <c r="AP70" s="2" t="s">
        <v>14</v>
      </c>
      <c r="AQ70" s="2" t="s">
        <v>3</v>
      </c>
      <c r="AR70" s="46">
        <f>ROUND((Data!E70+Data!H70)*VLOOKUP($AP70,Data!$BO$8:$BT$36,3,0)/100,2)</f>
        <v>4.0999999999999996</v>
      </c>
      <c r="AS70" s="46">
        <f>ROUND(Data!F70*VLOOKUP($AP70,Data!$BO$8:$BT$36,4,0)/100,2)</f>
        <v>7.6</v>
      </c>
      <c r="AT70" s="46">
        <f>ROUND(Data!G70*VLOOKUP($AP70,Data!$BO$8:$BT$36,5,0)/100,2)</f>
        <v>6.4</v>
      </c>
      <c r="AU70" s="46">
        <f>ROUND(Data!M70*VLOOKUP($AP70,Data!$BO$8:$BT$36,6,0)/100,2)</f>
        <v>1.8</v>
      </c>
      <c r="AV70" s="46">
        <f t="shared" si="41"/>
        <v>18.100000000000001</v>
      </c>
      <c r="AW70" s="46">
        <f t="shared" si="42"/>
        <v>10.199999999999999</v>
      </c>
      <c r="AY70" s="2" t="s">
        <v>8</v>
      </c>
      <c r="AZ70" s="2" t="s">
        <v>3</v>
      </c>
      <c r="BA70" s="7">
        <f>(SUMIFS(Data!E$2:E$282,Data!$C$2:$C$282,$AY70,$B$2:$B$282,"Oct")+0.1)*VLOOKUP(AY70,$BO$8:$BT$36,3,0)/100</f>
        <v>6.1</v>
      </c>
      <c r="BB70" s="7">
        <f>SUMIFS(Data!F$2:F$282,Data!$C$2:$C$282,$AY70,$B$2:$B$282,"Oct")*VLOOKUP(AY70,$BO$8:$BT$36,4,0)/100</f>
        <v>7.6</v>
      </c>
      <c r="BC70" s="7">
        <f>SUMIFS(Data!G$2:G$282,Data!$C$2:$C$282,$AY70,$B$2:$B$282,"Oct")*VLOOKUP(AY70,$BO$8:$BT$36,5,0)/100</f>
        <v>2.25</v>
      </c>
      <c r="BD70" s="7">
        <f>SUMIFS(Data!M$2:M$282,Data!$C$2:$C$282,$AY70,$B$2:$B$282,"Oct")*VLOOKUP(AY70,$BO$8:$BT$36,6,0)/100</f>
        <v>3.6</v>
      </c>
      <c r="BE70" s="7">
        <f t="shared" si="28"/>
        <v>3.5500000000000007</v>
      </c>
      <c r="BG70" s="2" t="s">
        <v>8</v>
      </c>
      <c r="BH70" s="2" t="s">
        <v>3</v>
      </c>
      <c r="BI70" s="34">
        <f t="shared" si="29"/>
        <v>15.95</v>
      </c>
      <c r="BJ70" s="34">
        <f t="shared" si="30"/>
        <v>3.6</v>
      </c>
      <c r="BK70" s="34">
        <f t="shared" si="31"/>
        <v>3.5500000000000007</v>
      </c>
      <c r="BO70" s="24" t="s">
        <v>0</v>
      </c>
      <c r="BP70" s="24" t="s">
        <v>1</v>
      </c>
      <c r="BQ70" s="24" t="s">
        <v>84</v>
      </c>
      <c r="BR70" s="24" t="s">
        <v>85</v>
      </c>
      <c r="BS70" s="24" t="s">
        <v>86</v>
      </c>
      <c r="BT70" s="24" t="s">
        <v>87</v>
      </c>
      <c r="BU70" s="24"/>
      <c r="BV70" s="1"/>
    </row>
    <row r="71" spans="2:74" x14ac:dyDescent="0.25">
      <c r="B71" s="1" t="s">
        <v>44</v>
      </c>
      <c r="C71" s="2" t="s">
        <v>15</v>
      </c>
      <c r="D71" s="2" t="s">
        <v>3</v>
      </c>
      <c r="E71" s="2">
        <v>3</v>
      </c>
      <c r="F71" s="2">
        <v>7</v>
      </c>
      <c r="G71" s="2">
        <v>26</v>
      </c>
      <c r="H71" s="2">
        <v>0.1</v>
      </c>
      <c r="I71">
        <v>0</v>
      </c>
      <c r="J71">
        <v>0</v>
      </c>
      <c r="K71" s="2">
        <v>0</v>
      </c>
      <c r="L71" s="2">
        <v>0</v>
      </c>
      <c r="M71" s="2">
        <v>8</v>
      </c>
      <c r="O71" s="1" t="s">
        <v>44</v>
      </c>
      <c r="P71" s="2" t="s">
        <v>15</v>
      </c>
      <c r="Q71" s="2" t="s">
        <v>3</v>
      </c>
      <c r="R71" s="16">
        <f t="shared" si="32"/>
        <v>0</v>
      </c>
      <c r="S71" s="16">
        <f t="shared" si="33"/>
        <v>1338</v>
      </c>
      <c r="T71" s="16">
        <f t="shared" si="34"/>
        <v>3309.75</v>
      </c>
      <c r="U71" s="16">
        <f t="shared" si="35"/>
        <v>1018.35</v>
      </c>
      <c r="V71" s="16"/>
      <c r="W71" s="1" t="s">
        <v>44</v>
      </c>
      <c r="X71" s="2" t="s">
        <v>15</v>
      </c>
      <c r="Y71" s="2" t="s">
        <v>3</v>
      </c>
      <c r="Z71" s="16">
        <f t="shared" si="36"/>
        <v>128.48299319727892</v>
      </c>
      <c r="AA71" s="16"/>
      <c r="AB71" s="1" t="s">
        <v>44</v>
      </c>
      <c r="AC71" s="2" t="s">
        <v>15</v>
      </c>
      <c r="AD71" s="2" t="s">
        <v>3</v>
      </c>
      <c r="AE71" s="16">
        <f t="shared" si="37"/>
        <v>0</v>
      </c>
      <c r="AF71" s="16">
        <f t="shared" si="38"/>
        <v>191.14285714285714</v>
      </c>
      <c r="AG71" s="16">
        <f t="shared" si="39"/>
        <v>127.29807692307692</v>
      </c>
      <c r="AH71">
        <v>0</v>
      </c>
      <c r="AI71">
        <v>0</v>
      </c>
      <c r="AJ71">
        <v>0</v>
      </c>
      <c r="AK71">
        <v>0</v>
      </c>
      <c r="AL71">
        <v>0</v>
      </c>
      <c r="AM71" s="16">
        <f t="shared" si="40"/>
        <v>127.29375</v>
      </c>
      <c r="AO71" s="1" t="s">
        <v>44</v>
      </c>
      <c r="AP71" s="2" t="s">
        <v>15</v>
      </c>
      <c r="AQ71" s="2" t="s">
        <v>3</v>
      </c>
      <c r="AR71" s="46">
        <f>ROUND((Data!E71+Data!H71)*VLOOKUP($AP71,Data!$BO$8:$BT$36,3,0)/100,2)</f>
        <v>3.1</v>
      </c>
      <c r="AS71" s="46">
        <f>ROUND(Data!F71*VLOOKUP($AP71,Data!$BO$8:$BT$36,4,0)/100,2)</f>
        <v>6.65</v>
      </c>
      <c r="AT71" s="46">
        <f>ROUND(Data!G71*VLOOKUP($AP71,Data!$BO$8:$BT$36,5,0)/100,2)</f>
        <v>10.4</v>
      </c>
      <c r="AU71" s="46">
        <f>ROUND(Data!M71*VLOOKUP($AP71,Data!$BO$8:$BT$36,6,0)/100,2)</f>
        <v>7.2</v>
      </c>
      <c r="AV71" s="46">
        <f t="shared" si="41"/>
        <v>20.149999999999999</v>
      </c>
      <c r="AW71" s="46">
        <f t="shared" si="42"/>
        <v>16.750000000000004</v>
      </c>
      <c r="AY71" s="2" t="s">
        <v>9</v>
      </c>
      <c r="AZ71" s="2" t="s">
        <v>3</v>
      </c>
      <c r="BA71" s="7">
        <f>(SUMIFS(Data!E$2:E$282,Data!$C$2:$C$282,$AY71,$B$2:$B$282,"Oct")+0.1)*VLOOKUP(AY71,$BO$8:$BT$36,3,0)/100</f>
        <v>4.0999999999999996</v>
      </c>
      <c r="BB71" s="7">
        <f>SUMIFS(Data!F$2:F$282,Data!$C$2:$C$282,$AY71,$B$2:$B$282,"Oct")*VLOOKUP(AY71,$BO$8:$BT$36,4,0)/100</f>
        <v>5.7</v>
      </c>
      <c r="BC71" s="7">
        <f>SUMIFS(Data!G$2:G$282,Data!$C$2:$C$282,$AY71,$B$2:$B$282,"Oct")*VLOOKUP(AY71,$BO$8:$BT$36,5,0)/100</f>
        <v>8.1</v>
      </c>
      <c r="BD71" s="7">
        <f>SUMIFS(Data!M$2:M$282,Data!$C$2:$C$282,$AY71,$B$2:$B$282,"Oct")*VLOOKUP(AY71,$BO$8:$BT$36,6,0)/100</f>
        <v>2.7</v>
      </c>
      <c r="BE71" s="7">
        <f t="shared" si="28"/>
        <v>10.500000000000004</v>
      </c>
      <c r="BG71" s="2" t="s">
        <v>9</v>
      </c>
      <c r="BH71" s="2" t="s">
        <v>3</v>
      </c>
      <c r="BI71" s="34">
        <f t="shared" si="29"/>
        <v>17.899999999999999</v>
      </c>
      <c r="BJ71" s="34">
        <f t="shared" si="30"/>
        <v>2.7</v>
      </c>
      <c r="BK71" s="34">
        <f t="shared" si="31"/>
        <v>10.500000000000004</v>
      </c>
      <c r="BO71" s="28" t="s">
        <v>2</v>
      </c>
      <c r="BP71" s="28" t="s">
        <v>3</v>
      </c>
      <c r="BQ71" s="76">
        <f>IFERROR(ROUND((BQ40*BQ9/100)/$BU40,2),0)</f>
        <v>0.05</v>
      </c>
      <c r="BR71" s="76">
        <f t="shared" ref="BR71:BT71" si="43">IFERROR(ROUND((BR40*BR9/100)/$BU40,2),0)</f>
        <v>0</v>
      </c>
      <c r="BS71" s="76">
        <f t="shared" si="43"/>
        <v>0.43</v>
      </c>
      <c r="BT71" s="76">
        <f t="shared" si="43"/>
        <v>0</v>
      </c>
      <c r="BU71" s="10"/>
    </row>
    <row r="72" spans="2:74" x14ac:dyDescent="0.25">
      <c r="B72" s="1" t="s">
        <v>44</v>
      </c>
      <c r="C72" s="2" t="s">
        <v>16</v>
      </c>
      <c r="D72" s="2" t="s">
        <v>3</v>
      </c>
      <c r="E72" s="2">
        <v>7</v>
      </c>
      <c r="F72" s="2">
        <v>3</v>
      </c>
      <c r="G72" s="2">
        <v>31</v>
      </c>
      <c r="H72" s="2">
        <v>0.1</v>
      </c>
      <c r="I72">
        <v>0</v>
      </c>
      <c r="J72">
        <v>0</v>
      </c>
      <c r="K72" s="2">
        <v>0</v>
      </c>
      <c r="L72" s="2">
        <v>0</v>
      </c>
      <c r="M72" s="2">
        <v>4</v>
      </c>
      <c r="O72" s="1" t="s">
        <v>44</v>
      </c>
      <c r="P72" s="2" t="s">
        <v>16</v>
      </c>
      <c r="Q72" s="2" t="s">
        <v>3</v>
      </c>
      <c r="R72" s="16">
        <f t="shared" si="32"/>
        <v>0</v>
      </c>
      <c r="S72" s="16">
        <f t="shared" si="33"/>
        <v>573.41999999999996</v>
      </c>
      <c r="T72" s="16">
        <f t="shared" si="34"/>
        <v>3946.2300000000005</v>
      </c>
      <c r="U72" s="16">
        <f t="shared" si="35"/>
        <v>509.21999999999997</v>
      </c>
      <c r="V72" s="16"/>
      <c r="W72" s="1" t="s">
        <v>44</v>
      </c>
      <c r="X72" s="2" t="s">
        <v>16</v>
      </c>
      <c r="Y72" s="2" t="s">
        <v>3</v>
      </c>
      <c r="Z72" s="16">
        <f t="shared" si="36"/>
        <v>111.5048780487805</v>
      </c>
      <c r="AA72" s="16"/>
      <c r="AB72" s="1" t="s">
        <v>44</v>
      </c>
      <c r="AC72" s="2" t="s">
        <v>16</v>
      </c>
      <c r="AD72" s="2" t="s">
        <v>3</v>
      </c>
      <c r="AE72" s="16">
        <f t="shared" si="37"/>
        <v>0</v>
      </c>
      <c r="AF72" s="16">
        <f t="shared" si="38"/>
        <v>191.14</v>
      </c>
      <c r="AG72" s="16">
        <f t="shared" si="39"/>
        <v>127.29774193548388</v>
      </c>
      <c r="AH72">
        <v>0</v>
      </c>
      <c r="AI72">
        <v>0</v>
      </c>
      <c r="AJ72">
        <v>0</v>
      </c>
      <c r="AK72">
        <v>0</v>
      </c>
      <c r="AL72">
        <v>0</v>
      </c>
      <c r="AM72" s="16">
        <f t="shared" si="40"/>
        <v>127.30499999999999</v>
      </c>
      <c r="AO72" s="1" t="s">
        <v>44</v>
      </c>
      <c r="AP72" s="2" t="s">
        <v>16</v>
      </c>
      <c r="AQ72" s="2" t="s">
        <v>3</v>
      </c>
      <c r="AR72" s="46">
        <f>ROUND((Data!E72+Data!H72)*VLOOKUP($AP72,Data!$BO$8:$BT$36,3,0)/100,2)</f>
        <v>7.1</v>
      </c>
      <c r="AS72" s="46">
        <f>ROUND(Data!F72*VLOOKUP($AP72,Data!$BO$8:$BT$36,4,0)/100,2)</f>
        <v>2.85</v>
      </c>
      <c r="AT72" s="46">
        <f>ROUND(Data!G72*VLOOKUP($AP72,Data!$BO$8:$BT$36,5,0)/100,2)</f>
        <v>13.95</v>
      </c>
      <c r="AU72" s="46">
        <f>ROUND(Data!M72*VLOOKUP($AP72,Data!$BO$8:$BT$36,6,0)/100,2)</f>
        <v>3.6</v>
      </c>
      <c r="AV72" s="46">
        <f t="shared" si="41"/>
        <v>23.9</v>
      </c>
      <c r="AW72" s="46">
        <f t="shared" si="42"/>
        <v>17.600000000000001</v>
      </c>
      <c r="AY72" s="2" t="s">
        <v>10</v>
      </c>
      <c r="AZ72" s="2" t="s">
        <v>3</v>
      </c>
      <c r="BA72" s="7">
        <f>(SUMIFS(Data!E$2:E$282,Data!$C$2:$C$282,$AY72,$B$2:$B$282,"Oct")+0.1)*VLOOKUP(AY72,$BO$8:$BT$36,3,0)/100</f>
        <v>7.1</v>
      </c>
      <c r="BB72" s="7">
        <f>SUMIFS(Data!F$2:F$282,Data!$C$2:$C$282,$AY72,$B$2:$B$282,"Oct")*VLOOKUP(AY72,$BO$8:$BT$36,4,0)/100</f>
        <v>2.85</v>
      </c>
      <c r="BC72" s="7">
        <f>SUMIFS(Data!G$2:G$282,Data!$C$2:$C$282,$AY72,$B$2:$B$282,"Oct")*VLOOKUP(AY72,$BO$8:$BT$36,5,0)/100</f>
        <v>2</v>
      </c>
      <c r="BD72" s="7">
        <f>SUMIFS(Data!M$2:M$282,Data!$C$2:$C$282,$AY72,$B$2:$B$282,"Oct")*VLOOKUP(AY72,$BO$8:$BT$36,6,0)/100</f>
        <v>7.2</v>
      </c>
      <c r="BE72" s="7">
        <f t="shared" si="28"/>
        <v>3.9500000000000028</v>
      </c>
      <c r="BG72" s="2" t="s">
        <v>10</v>
      </c>
      <c r="BH72" s="2" t="s">
        <v>3</v>
      </c>
      <c r="BI72" s="34">
        <f t="shared" si="29"/>
        <v>11.95</v>
      </c>
      <c r="BJ72" s="34">
        <f t="shared" si="30"/>
        <v>7.2</v>
      </c>
      <c r="BK72" s="34">
        <f t="shared" si="31"/>
        <v>3.9500000000000028</v>
      </c>
      <c r="BO72" s="28" t="s">
        <v>4</v>
      </c>
      <c r="BP72" s="28" t="s">
        <v>3</v>
      </c>
      <c r="BQ72" s="76">
        <f t="shared" ref="BQ72:BT72" si="44">IFERROR(ROUND((BQ41*BQ10/100)/$BU41,2),0)</f>
        <v>0</v>
      </c>
      <c r="BR72" s="76">
        <f t="shared" si="44"/>
        <v>0</v>
      </c>
      <c r="BS72" s="76">
        <f t="shared" si="44"/>
        <v>0.45</v>
      </c>
      <c r="BT72" s="76">
        <f t="shared" si="44"/>
        <v>0</v>
      </c>
      <c r="BU72" s="10"/>
    </row>
    <row r="73" spans="2:74" x14ac:dyDescent="0.25">
      <c r="B73" s="1" t="s">
        <v>44</v>
      </c>
      <c r="C73" s="2" t="s">
        <v>17</v>
      </c>
      <c r="D73" s="2" t="s">
        <v>3</v>
      </c>
      <c r="E73" s="2">
        <v>6</v>
      </c>
      <c r="F73" s="2">
        <v>4</v>
      </c>
      <c r="G73" s="2">
        <v>9</v>
      </c>
      <c r="H73" s="2">
        <v>0.1</v>
      </c>
      <c r="I73">
        <v>0</v>
      </c>
      <c r="J73">
        <v>0</v>
      </c>
      <c r="K73" s="2">
        <v>0</v>
      </c>
      <c r="L73" s="2">
        <v>0</v>
      </c>
      <c r="M73" s="2">
        <v>8</v>
      </c>
      <c r="O73" s="1" t="s">
        <v>44</v>
      </c>
      <c r="P73" s="2" t="s">
        <v>17</v>
      </c>
      <c r="Q73" s="2" t="s">
        <v>3</v>
      </c>
      <c r="R73" s="16">
        <f t="shared" si="32"/>
        <v>0</v>
      </c>
      <c r="S73" s="16">
        <f t="shared" si="33"/>
        <v>764.58</v>
      </c>
      <c r="T73" s="16">
        <f t="shared" si="34"/>
        <v>1145.7</v>
      </c>
      <c r="U73" s="16">
        <f t="shared" si="35"/>
        <v>1018.35</v>
      </c>
      <c r="V73" s="16"/>
      <c r="W73" s="1" t="s">
        <v>44</v>
      </c>
      <c r="X73" s="2" t="s">
        <v>17</v>
      </c>
      <c r="Y73" s="2" t="s">
        <v>3</v>
      </c>
      <c r="Z73" s="16">
        <f t="shared" si="36"/>
        <v>108.06752767527675</v>
      </c>
      <c r="AA73" s="16"/>
      <c r="AB73" s="1" t="s">
        <v>44</v>
      </c>
      <c r="AC73" s="2" t="s">
        <v>17</v>
      </c>
      <c r="AD73" s="2" t="s">
        <v>3</v>
      </c>
      <c r="AE73" s="16">
        <f t="shared" si="37"/>
        <v>0</v>
      </c>
      <c r="AF73" s="16">
        <f t="shared" si="38"/>
        <v>191.14500000000001</v>
      </c>
      <c r="AG73" s="16">
        <f t="shared" si="39"/>
        <v>127.30000000000001</v>
      </c>
      <c r="AH73">
        <v>0</v>
      </c>
      <c r="AI73">
        <v>0</v>
      </c>
      <c r="AJ73">
        <v>0</v>
      </c>
      <c r="AK73">
        <v>0</v>
      </c>
      <c r="AL73">
        <v>0</v>
      </c>
      <c r="AM73" s="16">
        <f t="shared" si="40"/>
        <v>127.29375</v>
      </c>
      <c r="AO73" s="1" t="s">
        <v>44</v>
      </c>
      <c r="AP73" s="2" t="s">
        <v>17</v>
      </c>
      <c r="AQ73" s="2" t="s">
        <v>3</v>
      </c>
      <c r="AR73" s="46">
        <f>ROUND((Data!E73+Data!H73)*VLOOKUP($AP73,Data!$BO$8:$BT$36,3,0)/100,2)</f>
        <v>6.1</v>
      </c>
      <c r="AS73" s="46">
        <f>ROUND(Data!F73*VLOOKUP($AP73,Data!$BO$8:$BT$36,4,0)/100,2)</f>
        <v>3.8</v>
      </c>
      <c r="AT73" s="46">
        <f>ROUND(Data!G73*VLOOKUP($AP73,Data!$BO$8:$BT$36,5,0)/100,2)</f>
        <v>4.05</v>
      </c>
      <c r="AU73" s="46">
        <f>ROUND(Data!M73*VLOOKUP($AP73,Data!$BO$8:$BT$36,6,0)/100,2)</f>
        <v>7.2</v>
      </c>
      <c r="AV73" s="46">
        <f t="shared" si="41"/>
        <v>13.95</v>
      </c>
      <c r="AW73" s="46">
        <f t="shared" si="42"/>
        <v>5.950000000000002</v>
      </c>
      <c r="AY73" s="2" t="s">
        <v>11</v>
      </c>
      <c r="AZ73" s="2" t="s">
        <v>3</v>
      </c>
      <c r="BA73" s="7">
        <f>(SUMIFS(Data!E$2:E$282,Data!$C$2:$C$282,$AY73,$B$2:$B$282,"Oct")+0.1)*VLOOKUP(AY73,$BO$8:$BT$36,3,0)/100</f>
        <v>3.1</v>
      </c>
      <c r="BB73" s="7">
        <f>SUMIFS(Data!F$2:F$282,Data!$C$2:$C$282,$AY73,$B$2:$B$282,"Oct")*VLOOKUP(AY73,$BO$8:$BT$36,4,0)/100</f>
        <v>5.7</v>
      </c>
      <c r="BC73" s="7">
        <f>SUMIFS(Data!G$2:G$282,Data!$C$2:$C$282,$AY73,$B$2:$B$282,"Oct")*VLOOKUP(AY73,$BO$8:$BT$36,5,0)/100</f>
        <v>8.5500000000000007</v>
      </c>
      <c r="BD73" s="7">
        <f>SUMIFS(Data!M$2:M$282,Data!$C$2:$C$282,$AY73,$B$2:$B$282,"Oct")*VLOOKUP(AY73,$BO$8:$BT$36,6,0)/100</f>
        <v>5.4</v>
      </c>
      <c r="BE73" s="7">
        <f t="shared" si="28"/>
        <v>11.350000000000001</v>
      </c>
      <c r="BG73" s="2" t="s">
        <v>11</v>
      </c>
      <c r="BH73" s="2" t="s">
        <v>3</v>
      </c>
      <c r="BI73" s="34">
        <f t="shared" si="29"/>
        <v>17.350000000000001</v>
      </c>
      <c r="BJ73" s="34">
        <f t="shared" si="30"/>
        <v>5.4</v>
      </c>
      <c r="BK73" s="34">
        <f t="shared" si="31"/>
        <v>11.350000000000001</v>
      </c>
      <c r="BO73" s="28" t="s">
        <v>5</v>
      </c>
      <c r="BP73" s="28" t="s">
        <v>3</v>
      </c>
      <c r="BQ73" s="76">
        <f t="shared" ref="BQ73:BT73" si="45">IFERROR(ROUND((BQ42*BQ11/100)/$BU42,2),0)</f>
        <v>0.06</v>
      </c>
      <c r="BR73" s="76">
        <f t="shared" si="45"/>
        <v>7.0000000000000007E-2</v>
      </c>
      <c r="BS73" s="76">
        <f t="shared" si="45"/>
        <v>0.39</v>
      </c>
      <c r="BT73" s="76">
        <f t="shared" si="45"/>
        <v>0</v>
      </c>
      <c r="BU73" s="10"/>
    </row>
    <row r="74" spans="2:74" x14ac:dyDescent="0.25">
      <c r="B74" s="1" t="s">
        <v>44</v>
      </c>
      <c r="C74" s="2" t="s">
        <v>18</v>
      </c>
      <c r="D74" s="2" t="s">
        <v>3</v>
      </c>
      <c r="E74" s="2">
        <v>7</v>
      </c>
      <c r="F74" s="2">
        <v>5</v>
      </c>
      <c r="G74" s="2">
        <v>14</v>
      </c>
      <c r="H74" s="2">
        <v>0.1</v>
      </c>
      <c r="I74">
        <v>0</v>
      </c>
      <c r="J74">
        <v>0</v>
      </c>
      <c r="K74" s="2">
        <v>0</v>
      </c>
      <c r="L74" s="2">
        <v>0</v>
      </c>
      <c r="M74" s="2">
        <v>7</v>
      </c>
      <c r="O74" s="1" t="s">
        <v>44</v>
      </c>
      <c r="P74" s="2" t="s">
        <v>18</v>
      </c>
      <c r="Q74" s="2" t="s">
        <v>3</v>
      </c>
      <c r="R74" s="16">
        <f t="shared" si="32"/>
        <v>0</v>
      </c>
      <c r="S74" s="16">
        <f t="shared" si="33"/>
        <v>955.68000000000006</v>
      </c>
      <c r="T74" s="16">
        <f t="shared" si="34"/>
        <v>1782.18</v>
      </c>
      <c r="U74" s="16">
        <f t="shared" si="35"/>
        <v>891.09</v>
      </c>
      <c r="V74" s="16"/>
      <c r="W74" s="1" t="s">
        <v>44</v>
      </c>
      <c r="X74" s="2" t="s">
        <v>18</v>
      </c>
      <c r="Y74" s="2" t="s">
        <v>3</v>
      </c>
      <c r="Z74" s="16">
        <f t="shared" si="36"/>
        <v>109.63595166163142</v>
      </c>
      <c r="AA74" s="16"/>
      <c r="AB74" s="1" t="s">
        <v>44</v>
      </c>
      <c r="AC74" s="2" t="s">
        <v>18</v>
      </c>
      <c r="AD74" s="2" t="s">
        <v>3</v>
      </c>
      <c r="AE74" s="16">
        <f t="shared" si="37"/>
        <v>0</v>
      </c>
      <c r="AF74" s="16">
        <f t="shared" si="38"/>
        <v>191.13600000000002</v>
      </c>
      <c r="AG74" s="16">
        <f t="shared" si="39"/>
        <v>127.29857142857144</v>
      </c>
      <c r="AH74">
        <v>0</v>
      </c>
      <c r="AI74">
        <v>0</v>
      </c>
      <c r="AJ74">
        <v>0</v>
      </c>
      <c r="AK74">
        <v>0</v>
      </c>
      <c r="AL74">
        <v>0</v>
      </c>
      <c r="AM74" s="16">
        <f t="shared" si="40"/>
        <v>127.29857142857144</v>
      </c>
      <c r="AO74" s="1" t="s">
        <v>44</v>
      </c>
      <c r="AP74" s="2" t="s">
        <v>18</v>
      </c>
      <c r="AQ74" s="2" t="s">
        <v>3</v>
      </c>
      <c r="AR74" s="46">
        <f>ROUND((Data!E74+Data!H74)*VLOOKUP($AP74,Data!$BO$8:$BT$36,3,0)/100,2)</f>
        <v>7.1</v>
      </c>
      <c r="AS74" s="46">
        <f>ROUND(Data!F74*VLOOKUP($AP74,Data!$BO$8:$BT$36,4,0)/100,2)</f>
        <v>4.75</v>
      </c>
      <c r="AT74" s="46">
        <f>ROUND(Data!G74*VLOOKUP($AP74,Data!$BO$8:$BT$36,5,0)/100,2)</f>
        <v>5.6</v>
      </c>
      <c r="AU74" s="46">
        <f>ROUND(Data!M74*VLOOKUP($AP74,Data!$BO$8:$BT$36,6,0)/100,2)</f>
        <v>6.3</v>
      </c>
      <c r="AV74" s="46">
        <f t="shared" si="41"/>
        <v>17.45</v>
      </c>
      <c r="AW74" s="46">
        <f t="shared" si="42"/>
        <v>9.3500000000000014</v>
      </c>
      <c r="AY74" s="2" t="s">
        <v>12</v>
      </c>
      <c r="AZ74" s="2" t="s">
        <v>3</v>
      </c>
      <c r="BA74" s="7">
        <f>(SUMIFS(Data!E$2:E$282,Data!$C$2:$C$282,$AY74,$B$2:$B$282,"Oct")+0.1)*VLOOKUP(AY74,$BO$8:$BT$36,3,0)/100</f>
        <v>7.1</v>
      </c>
      <c r="BB74" s="7">
        <f>SUMIFS(Data!F$2:F$282,Data!$C$2:$C$282,$AY74,$B$2:$B$282,"Oct")*VLOOKUP(AY74,$BO$8:$BT$36,4,0)/100</f>
        <v>6.65</v>
      </c>
      <c r="BC74" s="7">
        <f>SUMIFS(Data!G$2:G$282,Data!$C$2:$C$282,$AY74,$B$2:$B$282,"Oct")*VLOOKUP(AY74,$BO$8:$BT$36,5,0)/100</f>
        <v>14.85</v>
      </c>
      <c r="BD74" s="7">
        <f>SUMIFS(Data!M$2:M$282,Data!$C$2:$C$282,$AY74,$B$2:$B$282,"Oct")*VLOOKUP(AY74,$BO$8:$BT$36,6,0)/100</f>
        <v>2.7</v>
      </c>
      <c r="BE74" s="7">
        <f t="shared" si="28"/>
        <v>18.8</v>
      </c>
      <c r="BG74" s="2" t="s">
        <v>12</v>
      </c>
      <c r="BH74" s="2" t="s">
        <v>3</v>
      </c>
      <c r="BI74" s="34">
        <f t="shared" si="29"/>
        <v>28.6</v>
      </c>
      <c r="BJ74" s="34">
        <f t="shared" si="30"/>
        <v>2.7</v>
      </c>
      <c r="BK74" s="34">
        <f t="shared" si="31"/>
        <v>18.8</v>
      </c>
      <c r="BO74" s="28" t="s">
        <v>6</v>
      </c>
      <c r="BP74" s="28" t="s">
        <v>3</v>
      </c>
      <c r="BQ74" s="76">
        <f t="shared" ref="BQ74:BT74" si="46">IFERROR(ROUND((BQ43*BQ12/100)/$BU43,2),0)</f>
        <v>0</v>
      </c>
      <c r="BR74" s="76">
        <f t="shared" si="46"/>
        <v>0</v>
      </c>
      <c r="BS74" s="76">
        <f t="shared" si="46"/>
        <v>0.6</v>
      </c>
      <c r="BT74" s="76">
        <f t="shared" si="46"/>
        <v>0</v>
      </c>
      <c r="BU74" s="10"/>
    </row>
    <row r="75" spans="2:74" x14ac:dyDescent="0.25">
      <c r="B75" s="1" t="s">
        <v>44</v>
      </c>
      <c r="C75" s="2" t="s">
        <v>19</v>
      </c>
      <c r="D75" s="2" t="s">
        <v>3</v>
      </c>
      <c r="E75" s="2">
        <v>4</v>
      </c>
      <c r="F75" s="2">
        <v>6</v>
      </c>
      <c r="G75" s="2">
        <v>11</v>
      </c>
      <c r="H75" s="2">
        <v>0.1</v>
      </c>
      <c r="I75">
        <v>0</v>
      </c>
      <c r="J75">
        <v>0</v>
      </c>
      <c r="K75" s="2">
        <v>0</v>
      </c>
      <c r="L75" s="2">
        <v>0</v>
      </c>
      <c r="M75" s="2">
        <v>3</v>
      </c>
      <c r="O75" s="1" t="s">
        <v>44</v>
      </c>
      <c r="P75" s="2" t="s">
        <v>19</v>
      </c>
      <c r="Q75" s="2" t="s">
        <v>3</v>
      </c>
      <c r="R75" s="16">
        <f t="shared" si="32"/>
        <v>0</v>
      </c>
      <c r="S75" s="16">
        <f t="shared" si="33"/>
        <v>1146.8399999999999</v>
      </c>
      <c r="T75" s="16">
        <f t="shared" si="34"/>
        <v>1400.31</v>
      </c>
      <c r="U75" s="16">
        <f t="shared" si="35"/>
        <v>381.87</v>
      </c>
      <c r="V75" s="16"/>
      <c r="W75" s="1" t="s">
        <v>44</v>
      </c>
      <c r="X75" s="2" t="s">
        <v>19</v>
      </c>
      <c r="Y75" s="2" t="s">
        <v>3</v>
      </c>
      <c r="Z75" s="16">
        <f t="shared" si="36"/>
        <v>121.53609958506222</v>
      </c>
      <c r="AA75" s="16"/>
      <c r="AB75" s="1" t="s">
        <v>44</v>
      </c>
      <c r="AC75" s="2" t="s">
        <v>19</v>
      </c>
      <c r="AD75" s="2" t="s">
        <v>3</v>
      </c>
      <c r="AE75" s="16">
        <f t="shared" si="37"/>
        <v>0</v>
      </c>
      <c r="AF75" s="16">
        <f t="shared" si="38"/>
        <v>191.14</v>
      </c>
      <c r="AG75" s="16">
        <f t="shared" si="39"/>
        <v>127.30090909090909</v>
      </c>
      <c r="AH75">
        <v>0</v>
      </c>
      <c r="AI75">
        <v>0</v>
      </c>
      <c r="AJ75">
        <v>0</v>
      </c>
      <c r="AK75">
        <v>0</v>
      </c>
      <c r="AL75">
        <v>0</v>
      </c>
      <c r="AM75" s="16">
        <f t="shared" si="40"/>
        <v>127.29</v>
      </c>
      <c r="AO75" s="1" t="s">
        <v>44</v>
      </c>
      <c r="AP75" s="2" t="s">
        <v>19</v>
      </c>
      <c r="AQ75" s="2" t="s">
        <v>3</v>
      </c>
      <c r="AR75" s="46">
        <f>ROUND((Data!E75+Data!H75)*VLOOKUP($AP75,Data!$BO$8:$BT$36,3,0)/100,2)</f>
        <v>4.0999999999999996</v>
      </c>
      <c r="AS75" s="46">
        <f>ROUND(Data!F75*VLOOKUP($AP75,Data!$BO$8:$BT$36,4,0)/100,2)</f>
        <v>5.7</v>
      </c>
      <c r="AT75" s="46">
        <f>ROUND(Data!G75*VLOOKUP($AP75,Data!$BO$8:$BT$36,5,0)/100,2)</f>
        <v>4.95</v>
      </c>
      <c r="AU75" s="46">
        <f>ROUND(Data!M75*VLOOKUP($AP75,Data!$BO$8:$BT$36,6,0)/100,2)</f>
        <v>2.7</v>
      </c>
      <c r="AV75" s="46">
        <f t="shared" si="41"/>
        <v>14.75</v>
      </c>
      <c r="AW75" s="46">
        <f t="shared" si="42"/>
        <v>6.6500000000000012</v>
      </c>
      <c r="AY75" s="2" t="s">
        <v>13</v>
      </c>
      <c r="AZ75" s="2" t="s">
        <v>3</v>
      </c>
      <c r="BA75" s="7">
        <f>(SUMIFS(Data!E$2:E$282,Data!$C$2:$C$282,$AY75,$B$2:$B$282,"Oct")+0.1)*VLOOKUP(AY75,$BO$8:$BT$36,3,0)/100</f>
        <v>6.1</v>
      </c>
      <c r="BB75" s="7">
        <f>SUMIFS(Data!F$2:F$282,Data!$C$2:$C$282,$AY75,$B$2:$B$282,"Oct")*VLOOKUP(AY75,$BO$8:$BT$36,4,0)/100</f>
        <v>0</v>
      </c>
      <c r="BC75" s="7">
        <f>SUMIFS(Data!G$2:G$282,Data!$C$2:$C$282,$AY75,$B$2:$B$282,"Oct")*VLOOKUP(AY75,$BO$8:$BT$36,5,0)/100</f>
        <v>3</v>
      </c>
      <c r="BD75" s="7">
        <f>SUMIFS(Data!M$2:M$282,Data!$C$2:$C$282,$AY75,$B$2:$B$282,"Oct")*VLOOKUP(AY75,$BO$8:$BT$36,6,0)/100</f>
        <v>6.3</v>
      </c>
      <c r="BE75" s="7">
        <f t="shared" si="28"/>
        <v>9.7000000000000028</v>
      </c>
      <c r="BG75" s="2" t="s">
        <v>13</v>
      </c>
      <c r="BH75" s="2" t="s">
        <v>3</v>
      </c>
      <c r="BI75" s="34">
        <f t="shared" si="29"/>
        <v>9.1</v>
      </c>
      <c r="BJ75" s="34">
        <f t="shared" si="30"/>
        <v>6.3</v>
      </c>
      <c r="BK75" s="34">
        <f t="shared" si="31"/>
        <v>9.7000000000000028</v>
      </c>
      <c r="BO75" s="28" t="s">
        <v>7</v>
      </c>
      <c r="BP75" s="28" t="s">
        <v>3</v>
      </c>
      <c r="BQ75" s="76">
        <f t="shared" ref="BQ75:BT75" si="47">IFERROR(ROUND((BQ44*BQ13/100)/$BU44,2),0)</f>
        <v>0</v>
      </c>
      <c r="BR75" s="76">
        <f t="shared" si="47"/>
        <v>0</v>
      </c>
      <c r="BS75" s="76">
        <f t="shared" si="47"/>
        <v>0.6</v>
      </c>
      <c r="BT75" s="76">
        <f t="shared" si="47"/>
        <v>0</v>
      </c>
      <c r="BU75" s="10"/>
    </row>
    <row r="76" spans="2:74" x14ac:dyDescent="0.25">
      <c r="B76" s="1" t="s">
        <v>44</v>
      </c>
      <c r="C76" s="2" t="s">
        <v>20</v>
      </c>
      <c r="D76" s="2" t="s">
        <v>3</v>
      </c>
      <c r="E76" s="2">
        <v>4</v>
      </c>
      <c r="F76" s="2">
        <v>4</v>
      </c>
      <c r="G76" s="2">
        <v>24</v>
      </c>
      <c r="H76" s="2">
        <v>0.1</v>
      </c>
      <c r="I76">
        <v>0</v>
      </c>
      <c r="J76">
        <v>0</v>
      </c>
      <c r="K76" s="2">
        <v>0</v>
      </c>
      <c r="L76" s="2">
        <v>0</v>
      </c>
      <c r="M76" s="2">
        <v>5</v>
      </c>
      <c r="O76" s="1" t="s">
        <v>44</v>
      </c>
      <c r="P76" s="2" t="s">
        <v>20</v>
      </c>
      <c r="Q76" s="2" t="s">
        <v>3</v>
      </c>
      <c r="R76" s="16">
        <f t="shared" si="32"/>
        <v>0</v>
      </c>
      <c r="S76" s="16">
        <f t="shared" si="33"/>
        <v>764.58</v>
      </c>
      <c r="T76" s="16">
        <f t="shared" si="34"/>
        <v>3055.14</v>
      </c>
      <c r="U76" s="16">
        <f t="shared" si="35"/>
        <v>636.48</v>
      </c>
      <c r="V76" s="16"/>
      <c r="W76" s="1" t="s">
        <v>44</v>
      </c>
      <c r="X76" s="2" t="s">
        <v>20</v>
      </c>
      <c r="Y76" s="2" t="s">
        <v>3</v>
      </c>
      <c r="Z76" s="16">
        <f t="shared" si="36"/>
        <v>120.11320754716981</v>
      </c>
      <c r="AA76" s="16"/>
      <c r="AB76" s="1" t="s">
        <v>44</v>
      </c>
      <c r="AC76" s="2" t="s">
        <v>20</v>
      </c>
      <c r="AD76" s="2" t="s">
        <v>3</v>
      </c>
      <c r="AE76" s="16">
        <f t="shared" si="37"/>
        <v>0</v>
      </c>
      <c r="AF76" s="16">
        <f t="shared" si="38"/>
        <v>191.14500000000001</v>
      </c>
      <c r="AG76" s="16">
        <f t="shared" si="39"/>
        <v>127.2975</v>
      </c>
      <c r="AH76">
        <v>0</v>
      </c>
      <c r="AI76">
        <v>0</v>
      </c>
      <c r="AJ76">
        <v>0</v>
      </c>
      <c r="AK76">
        <v>0</v>
      </c>
      <c r="AL76">
        <v>0</v>
      </c>
      <c r="AM76" s="16">
        <f t="shared" si="40"/>
        <v>127.29600000000001</v>
      </c>
      <c r="AO76" s="1" t="s">
        <v>44</v>
      </c>
      <c r="AP76" s="2" t="s">
        <v>20</v>
      </c>
      <c r="AQ76" s="2" t="s">
        <v>3</v>
      </c>
      <c r="AR76" s="46">
        <f>ROUND((Data!E76+Data!H76)*VLOOKUP($AP76,Data!$BO$8:$BT$36,3,0)/100,2)</f>
        <v>4.0999999999999996</v>
      </c>
      <c r="AS76" s="46">
        <f>ROUND(Data!F76*VLOOKUP($AP76,Data!$BO$8:$BT$36,4,0)/100,2)</f>
        <v>3.8</v>
      </c>
      <c r="AT76" s="46">
        <f>ROUND(Data!G76*VLOOKUP($AP76,Data!$BO$8:$BT$36,5,0)/100,2)</f>
        <v>10.8</v>
      </c>
      <c r="AU76" s="46">
        <f>ROUND(Data!M76*VLOOKUP($AP76,Data!$BO$8:$BT$36,6,0)/100,2)</f>
        <v>4.5</v>
      </c>
      <c r="AV76" s="46">
        <f t="shared" si="41"/>
        <v>18.7</v>
      </c>
      <c r="AW76" s="46">
        <f t="shared" si="42"/>
        <v>13.900000000000002</v>
      </c>
      <c r="AY76" s="2" t="s">
        <v>14</v>
      </c>
      <c r="AZ76" s="2" t="s">
        <v>3</v>
      </c>
      <c r="BA76" s="7">
        <f>(SUMIFS(Data!E$2:E$282,Data!$C$2:$C$282,$AY76,$B$2:$B$282,"Oct")+0.1)*VLOOKUP(AY76,$BO$8:$BT$36,3,0)/100</f>
        <v>4.0999999999999996</v>
      </c>
      <c r="BB76" s="7">
        <f>SUMIFS(Data!F$2:F$282,Data!$C$2:$C$282,$AY76,$B$2:$B$282,"Oct")*VLOOKUP(AY76,$BO$8:$BT$36,4,0)/100</f>
        <v>6.65</v>
      </c>
      <c r="BC76" s="7">
        <f>SUMIFS(Data!G$2:G$282,Data!$C$2:$C$282,$AY76,$B$2:$B$282,"Oct")*VLOOKUP(AY76,$BO$8:$BT$36,5,0)/100</f>
        <v>12.4</v>
      </c>
      <c r="BD76" s="7">
        <f>SUMIFS(Data!M$2:M$282,Data!$C$2:$C$282,$AY76,$B$2:$B$282,"Oct")*VLOOKUP(AY76,$BO$8:$BT$36,6,0)/100</f>
        <v>6.3</v>
      </c>
      <c r="BE76" s="7">
        <f t="shared" si="28"/>
        <v>19.650000000000002</v>
      </c>
      <c r="BG76" s="2" t="s">
        <v>14</v>
      </c>
      <c r="BH76" s="2" t="s">
        <v>3</v>
      </c>
      <c r="BI76" s="34">
        <f t="shared" si="29"/>
        <v>23.15</v>
      </c>
      <c r="BJ76" s="34">
        <f t="shared" si="30"/>
        <v>6.3</v>
      </c>
      <c r="BK76" s="34">
        <f t="shared" si="31"/>
        <v>19.650000000000002</v>
      </c>
      <c r="BO76" s="28" t="s">
        <v>8</v>
      </c>
      <c r="BP76" s="28" t="s">
        <v>3</v>
      </c>
      <c r="BQ76" s="76">
        <f t="shared" ref="BQ76:BT76" si="48">IFERROR(ROUND((BQ45*BQ14/100)/$BU45,2),0)</f>
        <v>0</v>
      </c>
      <c r="BR76" s="76">
        <f t="shared" si="48"/>
        <v>0</v>
      </c>
      <c r="BS76" s="76">
        <f t="shared" si="48"/>
        <v>0.45</v>
      </c>
      <c r="BT76" s="76">
        <f t="shared" si="48"/>
        <v>0</v>
      </c>
      <c r="BU76" s="10"/>
    </row>
    <row r="77" spans="2:74" x14ac:dyDescent="0.25">
      <c r="B77" s="1" t="s">
        <v>44</v>
      </c>
      <c r="C77" s="2" t="s">
        <v>21</v>
      </c>
      <c r="D77" s="2" t="s">
        <v>3</v>
      </c>
      <c r="E77" s="2">
        <v>5</v>
      </c>
      <c r="F77" s="2">
        <v>6</v>
      </c>
      <c r="G77" s="2">
        <v>30</v>
      </c>
      <c r="H77" s="2">
        <v>0.1</v>
      </c>
      <c r="I77">
        <v>0</v>
      </c>
      <c r="J77">
        <v>0</v>
      </c>
      <c r="K77" s="2">
        <v>0</v>
      </c>
      <c r="L77" s="2">
        <v>0</v>
      </c>
      <c r="M77" s="2">
        <v>5</v>
      </c>
      <c r="O77" s="1" t="s">
        <v>44</v>
      </c>
      <c r="P77" s="2" t="s">
        <v>21</v>
      </c>
      <c r="Q77" s="2" t="s">
        <v>3</v>
      </c>
      <c r="R77" s="16">
        <f t="shared" si="32"/>
        <v>0</v>
      </c>
      <c r="S77" s="16">
        <f t="shared" si="33"/>
        <v>1146.8399999999999</v>
      </c>
      <c r="T77" s="16">
        <f t="shared" si="34"/>
        <v>3818.97</v>
      </c>
      <c r="U77" s="16">
        <f t="shared" si="35"/>
        <v>636.48</v>
      </c>
      <c r="V77" s="16"/>
      <c r="W77" s="1" t="s">
        <v>44</v>
      </c>
      <c r="X77" s="2" t="s">
        <v>21</v>
      </c>
      <c r="Y77" s="2" t="s">
        <v>3</v>
      </c>
      <c r="Z77" s="16">
        <f t="shared" si="36"/>
        <v>121.52472885032536</v>
      </c>
      <c r="AA77" s="16"/>
      <c r="AB77" s="1" t="s">
        <v>44</v>
      </c>
      <c r="AC77" s="2" t="s">
        <v>21</v>
      </c>
      <c r="AD77" s="2" t="s">
        <v>3</v>
      </c>
      <c r="AE77" s="16">
        <f t="shared" si="37"/>
        <v>0</v>
      </c>
      <c r="AF77" s="16">
        <f t="shared" si="38"/>
        <v>191.14</v>
      </c>
      <c r="AG77" s="16">
        <f t="shared" si="39"/>
        <v>127.29899999999999</v>
      </c>
      <c r="AH77">
        <v>0</v>
      </c>
      <c r="AI77">
        <v>0</v>
      </c>
      <c r="AJ77">
        <v>0</v>
      </c>
      <c r="AK77">
        <v>0</v>
      </c>
      <c r="AL77">
        <v>0</v>
      </c>
      <c r="AM77" s="16">
        <f t="shared" si="40"/>
        <v>127.29600000000001</v>
      </c>
      <c r="AO77" s="1" t="s">
        <v>44</v>
      </c>
      <c r="AP77" s="2" t="s">
        <v>21</v>
      </c>
      <c r="AQ77" s="2" t="s">
        <v>3</v>
      </c>
      <c r="AR77" s="46">
        <f>ROUND((Data!E77+Data!H77)*VLOOKUP($AP77,Data!$BO$8:$BT$36,3,0)/100,2)</f>
        <v>5.0999999999999996</v>
      </c>
      <c r="AS77" s="46">
        <f>ROUND(Data!F77*VLOOKUP($AP77,Data!$BO$8:$BT$36,4,0)/100,2)</f>
        <v>5.7</v>
      </c>
      <c r="AT77" s="46">
        <f>ROUND(Data!G77*VLOOKUP($AP77,Data!$BO$8:$BT$36,5,0)/100,2)</f>
        <v>13.5</v>
      </c>
      <c r="AU77" s="46">
        <f>ROUND(Data!M77*VLOOKUP($AP77,Data!$BO$8:$BT$36,6,0)/100,2)</f>
        <v>4.5</v>
      </c>
      <c r="AV77" s="46">
        <f t="shared" si="41"/>
        <v>24.3</v>
      </c>
      <c r="AW77" s="46">
        <f t="shared" si="42"/>
        <v>17.3</v>
      </c>
      <c r="AY77" s="2" t="s">
        <v>15</v>
      </c>
      <c r="AZ77" s="2" t="s">
        <v>3</v>
      </c>
      <c r="BA77" s="7">
        <f>(SUMIFS(Data!E$2:E$282,Data!$C$2:$C$282,$AY77,$B$2:$B$282,"Oct")+0.1)*VLOOKUP(AY77,$BO$8:$BT$36,3,0)/100</f>
        <v>3.1</v>
      </c>
      <c r="BB77" s="7">
        <f>SUMIFS(Data!F$2:F$282,Data!$C$2:$C$282,$AY77,$B$2:$B$282,"Oct")*VLOOKUP(AY77,$BO$8:$BT$36,4,0)/100</f>
        <v>5.7</v>
      </c>
      <c r="BC77" s="7">
        <f>SUMIFS(Data!G$2:G$282,Data!$C$2:$C$282,$AY77,$B$2:$B$282,"Oct")*VLOOKUP(AY77,$BO$8:$BT$36,5,0)/100</f>
        <v>2.4</v>
      </c>
      <c r="BD77" s="7">
        <f>SUMIFS(Data!M$2:M$282,Data!$C$2:$C$282,$AY77,$B$2:$B$282,"Oct")*VLOOKUP(AY77,$BO$8:$BT$36,6,0)/100</f>
        <v>1.8</v>
      </c>
      <c r="BE77" s="7">
        <f t="shared" si="28"/>
        <v>4.0999999999999996</v>
      </c>
      <c r="BG77" s="2" t="s">
        <v>15</v>
      </c>
      <c r="BH77" s="2" t="s">
        <v>3</v>
      </c>
      <c r="BI77" s="34">
        <f t="shared" si="29"/>
        <v>11.200000000000001</v>
      </c>
      <c r="BJ77" s="34">
        <f t="shared" si="30"/>
        <v>1.8</v>
      </c>
      <c r="BK77" s="34">
        <f t="shared" si="31"/>
        <v>4.0999999999999996</v>
      </c>
      <c r="BO77" s="28" t="s">
        <v>9</v>
      </c>
      <c r="BP77" s="28" t="s">
        <v>3</v>
      </c>
      <c r="BQ77" s="76">
        <f t="shared" ref="BQ77:BT77" si="49">IFERROR(ROUND((BQ46*BQ15/100)/$BU46,2),0)</f>
        <v>0</v>
      </c>
      <c r="BR77" s="76">
        <f t="shared" si="49"/>
        <v>0</v>
      </c>
      <c r="BS77" s="76">
        <f t="shared" si="49"/>
        <v>0.45</v>
      </c>
      <c r="BT77" s="76">
        <f t="shared" si="49"/>
        <v>0</v>
      </c>
      <c r="BU77" s="10"/>
    </row>
    <row r="78" spans="2:74" x14ac:dyDescent="0.25">
      <c r="B78" s="1" t="s">
        <v>44</v>
      </c>
      <c r="C78" s="2" t="s">
        <v>22</v>
      </c>
      <c r="D78" s="2" t="s">
        <v>3</v>
      </c>
      <c r="E78" s="2">
        <v>7</v>
      </c>
      <c r="F78" s="2">
        <v>5</v>
      </c>
      <c r="G78" s="2">
        <v>11</v>
      </c>
      <c r="H78" s="2">
        <v>0.1</v>
      </c>
      <c r="I78">
        <v>0</v>
      </c>
      <c r="J78">
        <v>0</v>
      </c>
      <c r="K78" s="2">
        <v>0</v>
      </c>
      <c r="L78" s="2">
        <v>0</v>
      </c>
      <c r="M78" s="2">
        <v>4</v>
      </c>
      <c r="O78" s="1" t="s">
        <v>44</v>
      </c>
      <c r="P78" s="2" t="s">
        <v>22</v>
      </c>
      <c r="Q78" s="2" t="s">
        <v>3</v>
      </c>
      <c r="R78" s="16">
        <f t="shared" si="32"/>
        <v>0</v>
      </c>
      <c r="S78" s="16">
        <f t="shared" si="33"/>
        <v>955.68000000000006</v>
      </c>
      <c r="T78" s="16">
        <f t="shared" si="34"/>
        <v>1400.31</v>
      </c>
      <c r="U78" s="16">
        <f t="shared" si="35"/>
        <v>509.21999999999997</v>
      </c>
      <c r="V78" s="16"/>
      <c r="W78" s="1" t="s">
        <v>44</v>
      </c>
      <c r="X78" s="2" t="s">
        <v>22</v>
      </c>
      <c r="Y78" s="2" t="s">
        <v>3</v>
      </c>
      <c r="Z78" s="16">
        <f t="shared" si="36"/>
        <v>105.72730627306271</v>
      </c>
      <c r="AA78" s="16"/>
      <c r="AB78" s="1" t="s">
        <v>44</v>
      </c>
      <c r="AC78" s="2" t="s">
        <v>22</v>
      </c>
      <c r="AD78" s="2" t="s">
        <v>3</v>
      </c>
      <c r="AE78" s="16">
        <f t="shared" si="37"/>
        <v>0</v>
      </c>
      <c r="AF78" s="16">
        <f t="shared" si="38"/>
        <v>191.13600000000002</v>
      </c>
      <c r="AG78" s="16">
        <f t="shared" si="39"/>
        <v>127.30090909090909</v>
      </c>
      <c r="AH78">
        <v>0</v>
      </c>
      <c r="AI78">
        <v>0</v>
      </c>
      <c r="AJ78">
        <v>0</v>
      </c>
      <c r="AK78">
        <v>0</v>
      </c>
      <c r="AL78">
        <v>0</v>
      </c>
      <c r="AM78" s="16">
        <f t="shared" si="40"/>
        <v>127.30499999999999</v>
      </c>
      <c r="AO78" s="1" t="s">
        <v>44</v>
      </c>
      <c r="AP78" s="2" t="s">
        <v>22</v>
      </c>
      <c r="AQ78" s="2" t="s">
        <v>3</v>
      </c>
      <c r="AR78" s="46">
        <f>ROUND((Data!E78+Data!H78)*VLOOKUP($AP78,Data!$BO$8:$BT$36,3,0)/100,2)</f>
        <v>7.1</v>
      </c>
      <c r="AS78" s="46">
        <f>ROUND(Data!F78*VLOOKUP($AP78,Data!$BO$8:$BT$36,4,0)/100,2)</f>
        <v>4.75</v>
      </c>
      <c r="AT78" s="46">
        <f>ROUND(Data!G78*VLOOKUP($AP78,Data!$BO$8:$BT$36,5,0)/100,2)</f>
        <v>4.95</v>
      </c>
      <c r="AU78" s="46">
        <f>ROUND(Data!M78*VLOOKUP($AP78,Data!$BO$8:$BT$36,6,0)/100,2)</f>
        <v>3.6</v>
      </c>
      <c r="AV78" s="46">
        <f t="shared" si="41"/>
        <v>16.8</v>
      </c>
      <c r="AW78" s="46">
        <f t="shared" si="42"/>
        <v>6.7000000000000011</v>
      </c>
      <c r="AY78" s="2" t="s">
        <v>16</v>
      </c>
      <c r="AZ78" s="2" t="s">
        <v>3</v>
      </c>
      <c r="BA78" s="7">
        <f>(SUMIFS(Data!E$2:E$282,Data!$C$2:$C$282,$AY78,$B$2:$B$282,"Oct")+0.1)*VLOOKUP(AY78,$BO$8:$BT$36,3,0)/100</f>
        <v>5.0999999999999996</v>
      </c>
      <c r="BB78" s="7">
        <f>SUMIFS(Data!F$2:F$282,Data!$C$2:$C$282,$AY78,$B$2:$B$282,"Oct")*VLOOKUP(AY78,$BO$8:$BT$36,4,0)/100</f>
        <v>7.6</v>
      </c>
      <c r="BC78" s="7">
        <f>SUMIFS(Data!G$2:G$282,Data!$C$2:$C$282,$AY78,$B$2:$B$282,"Oct")*VLOOKUP(AY78,$BO$8:$BT$36,5,0)/100</f>
        <v>11.25</v>
      </c>
      <c r="BD78" s="7">
        <f>SUMIFS(Data!M$2:M$282,Data!$C$2:$C$282,$AY78,$B$2:$B$282,"Oct")*VLOOKUP(AY78,$BO$8:$BT$36,6,0)/100</f>
        <v>2.7</v>
      </c>
      <c r="BE78" s="7">
        <f t="shared" si="28"/>
        <v>14.450000000000003</v>
      </c>
      <c r="BG78" s="2" t="s">
        <v>16</v>
      </c>
      <c r="BH78" s="2" t="s">
        <v>3</v>
      </c>
      <c r="BI78" s="34">
        <f t="shared" si="29"/>
        <v>23.95</v>
      </c>
      <c r="BJ78" s="34">
        <f t="shared" si="30"/>
        <v>2.7</v>
      </c>
      <c r="BK78" s="34">
        <f t="shared" si="31"/>
        <v>14.450000000000003</v>
      </c>
      <c r="BO78" s="28" t="s">
        <v>10</v>
      </c>
      <c r="BP78" s="28" t="s">
        <v>3</v>
      </c>
      <c r="BQ78" s="76">
        <f t="shared" ref="BQ78:BT78" si="50">IFERROR(ROUND((BQ47*BQ16/100)/$BU47,2),0)</f>
        <v>0.04</v>
      </c>
      <c r="BR78" s="76">
        <f t="shared" si="50"/>
        <v>0</v>
      </c>
      <c r="BS78" s="76">
        <f t="shared" si="50"/>
        <v>0.39</v>
      </c>
      <c r="BT78" s="76">
        <f t="shared" si="50"/>
        <v>0</v>
      </c>
      <c r="BU78" s="10"/>
    </row>
    <row r="79" spans="2:74" x14ac:dyDescent="0.25">
      <c r="B79" s="1" t="s">
        <v>44</v>
      </c>
      <c r="C79" s="2" t="s">
        <v>23</v>
      </c>
      <c r="D79" s="2" t="s">
        <v>3</v>
      </c>
      <c r="E79" s="2">
        <v>8</v>
      </c>
      <c r="F79" s="2">
        <v>4</v>
      </c>
      <c r="G79" s="2">
        <v>24</v>
      </c>
      <c r="H79" s="2">
        <v>0.1</v>
      </c>
      <c r="I79">
        <v>0</v>
      </c>
      <c r="J79">
        <v>0</v>
      </c>
      <c r="K79" s="2">
        <v>0</v>
      </c>
      <c r="L79" s="2">
        <v>0</v>
      </c>
      <c r="M79" s="2">
        <v>2</v>
      </c>
      <c r="O79" s="1" t="s">
        <v>44</v>
      </c>
      <c r="P79" s="2" t="s">
        <v>23</v>
      </c>
      <c r="Q79" s="2" t="s">
        <v>3</v>
      </c>
      <c r="R79" s="16">
        <f t="shared" si="32"/>
        <v>0</v>
      </c>
      <c r="S79" s="16">
        <f t="shared" si="33"/>
        <v>764.58</v>
      </c>
      <c r="T79" s="16">
        <f t="shared" si="34"/>
        <v>3055.14</v>
      </c>
      <c r="U79" s="16">
        <f t="shared" si="35"/>
        <v>254.60999999999999</v>
      </c>
      <c r="V79" s="16"/>
      <c r="W79" s="1" t="s">
        <v>44</v>
      </c>
      <c r="X79" s="2" t="s">
        <v>23</v>
      </c>
      <c r="Y79" s="2" t="s">
        <v>3</v>
      </c>
      <c r="Z79" s="16">
        <f t="shared" si="36"/>
        <v>106.93779527559055</v>
      </c>
      <c r="AA79" s="16"/>
      <c r="AB79" s="1" t="s">
        <v>44</v>
      </c>
      <c r="AC79" s="2" t="s">
        <v>23</v>
      </c>
      <c r="AD79" s="2" t="s">
        <v>3</v>
      </c>
      <c r="AE79" s="16">
        <f t="shared" si="37"/>
        <v>0</v>
      </c>
      <c r="AF79" s="16">
        <f t="shared" si="38"/>
        <v>191.14500000000001</v>
      </c>
      <c r="AG79" s="16">
        <f t="shared" si="39"/>
        <v>127.2975</v>
      </c>
      <c r="AH79">
        <v>0</v>
      </c>
      <c r="AI79">
        <v>0</v>
      </c>
      <c r="AJ79">
        <v>0</v>
      </c>
      <c r="AK79">
        <v>0</v>
      </c>
      <c r="AL79">
        <v>0</v>
      </c>
      <c r="AM79" s="16">
        <f t="shared" si="40"/>
        <v>127.30499999999999</v>
      </c>
      <c r="AO79" s="1" t="s">
        <v>44</v>
      </c>
      <c r="AP79" s="2" t="s">
        <v>23</v>
      </c>
      <c r="AQ79" s="2" t="s">
        <v>3</v>
      </c>
      <c r="AR79" s="46">
        <f>ROUND((Data!E79+Data!H79)*VLOOKUP($AP79,Data!$BO$8:$BT$36,3,0)/100,2)</f>
        <v>8.1</v>
      </c>
      <c r="AS79" s="46">
        <f>ROUND(Data!F79*VLOOKUP($AP79,Data!$BO$8:$BT$36,4,0)/100,2)</f>
        <v>3.8</v>
      </c>
      <c r="AT79" s="46">
        <f>ROUND(Data!G79*VLOOKUP($AP79,Data!$BO$8:$BT$36,5,0)/100,2)</f>
        <v>10.8</v>
      </c>
      <c r="AU79" s="46">
        <f>ROUND(Data!M79*VLOOKUP($AP79,Data!$BO$8:$BT$36,6,0)/100,2)</f>
        <v>1.8</v>
      </c>
      <c r="AV79" s="46">
        <f t="shared" si="41"/>
        <v>22.7</v>
      </c>
      <c r="AW79" s="46">
        <f t="shared" si="42"/>
        <v>13.600000000000001</v>
      </c>
      <c r="AY79" s="2" t="s">
        <v>17</v>
      </c>
      <c r="AZ79" s="2" t="s">
        <v>3</v>
      </c>
      <c r="BA79" s="7">
        <f>(SUMIFS(Data!E$2:E$282,Data!$C$2:$C$282,$AY79,$B$2:$B$282,"Oct")+0.1)*VLOOKUP(AY79,$BO$8:$BT$36,3,0)/100</f>
        <v>6.1</v>
      </c>
      <c r="BB79" s="7">
        <f>SUMIFS(Data!F$2:F$282,Data!$C$2:$C$282,$AY79,$B$2:$B$282,"Oct")*VLOOKUP(AY79,$BO$8:$BT$36,4,0)/100</f>
        <v>2.85</v>
      </c>
      <c r="BC79" s="7">
        <f>SUMIFS(Data!G$2:G$282,Data!$C$2:$C$282,$AY79,$B$2:$B$282,"Oct")*VLOOKUP(AY79,$BO$8:$BT$36,5,0)/100</f>
        <v>5.4</v>
      </c>
      <c r="BD79" s="7">
        <f>SUMIFS(Data!M$2:M$282,Data!$C$2:$C$282,$AY79,$B$2:$B$282,"Oct")*VLOOKUP(AY79,$BO$8:$BT$36,6,0)/100</f>
        <v>4.5</v>
      </c>
      <c r="BE79" s="7">
        <f t="shared" si="28"/>
        <v>7.25</v>
      </c>
      <c r="BG79" s="2" t="s">
        <v>17</v>
      </c>
      <c r="BH79" s="2" t="s">
        <v>3</v>
      </c>
      <c r="BI79" s="34">
        <f t="shared" si="29"/>
        <v>14.35</v>
      </c>
      <c r="BJ79" s="34">
        <f t="shared" si="30"/>
        <v>4.5</v>
      </c>
      <c r="BK79" s="34">
        <f t="shared" si="31"/>
        <v>7.25</v>
      </c>
      <c r="BO79" s="28" t="s">
        <v>11</v>
      </c>
      <c r="BP79" s="28" t="s">
        <v>3</v>
      </c>
      <c r="BQ79" s="76">
        <f t="shared" ref="BQ79:BT79" si="51">IFERROR(ROUND((BQ48*BQ17/100)/$BU48,2),0)</f>
        <v>7.0000000000000007E-2</v>
      </c>
      <c r="BR79" s="76">
        <f t="shared" si="51"/>
        <v>7.0000000000000007E-2</v>
      </c>
      <c r="BS79" s="76">
        <f t="shared" si="51"/>
        <v>0.38</v>
      </c>
      <c r="BT79" s="76">
        <f t="shared" si="51"/>
        <v>0</v>
      </c>
      <c r="BU79" s="10"/>
    </row>
    <row r="80" spans="2:74" x14ac:dyDescent="0.25">
      <c r="B80" s="1" t="s">
        <v>44</v>
      </c>
      <c r="C80" s="2" t="s">
        <v>24</v>
      </c>
      <c r="D80" s="2" t="s">
        <v>3</v>
      </c>
      <c r="E80" s="2">
        <v>3</v>
      </c>
      <c r="F80" s="2">
        <v>7</v>
      </c>
      <c r="G80" s="2">
        <v>32</v>
      </c>
      <c r="H80" s="2">
        <v>0.1</v>
      </c>
      <c r="I80">
        <v>0</v>
      </c>
      <c r="J80">
        <v>0</v>
      </c>
      <c r="K80" s="2">
        <v>0</v>
      </c>
      <c r="L80" s="2">
        <v>0</v>
      </c>
      <c r="M80" s="2">
        <v>6</v>
      </c>
      <c r="O80" s="1" t="s">
        <v>44</v>
      </c>
      <c r="P80" s="2" t="s">
        <v>24</v>
      </c>
      <c r="Q80" s="2" t="s">
        <v>3</v>
      </c>
      <c r="R80" s="16">
        <f t="shared" si="32"/>
        <v>0</v>
      </c>
      <c r="S80" s="16">
        <f t="shared" si="33"/>
        <v>1338</v>
      </c>
      <c r="T80" s="16">
        <f t="shared" si="34"/>
        <v>4073.58</v>
      </c>
      <c r="U80" s="16">
        <f t="shared" si="35"/>
        <v>763.83</v>
      </c>
      <c r="V80" s="16"/>
      <c r="W80" s="1" t="s">
        <v>44</v>
      </c>
      <c r="X80" s="2" t="s">
        <v>24</v>
      </c>
      <c r="Y80" s="2" t="s">
        <v>3</v>
      </c>
      <c r="Z80" s="16">
        <f t="shared" si="36"/>
        <v>128.38690228690228</v>
      </c>
      <c r="AA80" s="16"/>
      <c r="AB80" s="1" t="s">
        <v>44</v>
      </c>
      <c r="AC80" s="2" t="s">
        <v>24</v>
      </c>
      <c r="AD80" s="2" t="s">
        <v>3</v>
      </c>
      <c r="AE80" s="16">
        <f t="shared" si="37"/>
        <v>0</v>
      </c>
      <c r="AF80" s="16">
        <f t="shared" si="38"/>
        <v>191.14285714285714</v>
      </c>
      <c r="AG80" s="16">
        <f t="shared" si="39"/>
        <v>127.299375</v>
      </c>
      <c r="AH80">
        <v>0</v>
      </c>
      <c r="AI80">
        <v>0</v>
      </c>
      <c r="AJ80">
        <v>0</v>
      </c>
      <c r="AK80">
        <v>0</v>
      </c>
      <c r="AL80">
        <v>0</v>
      </c>
      <c r="AM80" s="16">
        <f t="shared" si="40"/>
        <v>127.30500000000001</v>
      </c>
      <c r="AO80" s="1" t="s">
        <v>44</v>
      </c>
      <c r="AP80" s="2" t="s">
        <v>24</v>
      </c>
      <c r="AQ80" s="2" t="s">
        <v>3</v>
      </c>
      <c r="AR80" s="46">
        <f>ROUND((Data!E80+Data!H80)*VLOOKUP($AP80,Data!$BO$8:$BT$36,3,0)/100,2)</f>
        <v>3.1</v>
      </c>
      <c r="AS80" s="46">
        <f>ROUND(Data!F80*VLOOKUP($AP80,Data!$BO$8:$BT$36,4,0)/100,2)</f>
        <v>0</v>
      </c>
      <c r="AT80" s="46">
        <f>ROUND(Data!G80*VLOOKUP($AP80,Data!$BO$8:$BT$36,5,0)/100,2)</f>
        <v>17.600000000000001</v>
      </c>
      <c r="AU80" s="46">
        <f>ROUND(Data!M80*VLOOKUP($AP80,Data!$BO$8:$BT$36,6,0)/100,2)</f>
        <v>5.4</v>
      </c>
      <c r="AV80" s="46">
        <f t="shared" si="41"/>
        <v>20.700000000000003</v>
      </c>
      <c r="AW80" s="46">
        <f t="shared" si="42"/>
        <v>22</v>
      </c>
      <c r="AY80" s="2" t="s">
        <v>18</v>
      </c>
      <c r="AZ80" s="2" t="s">
        <v>3</v>
      </c>
      <c r="BA80" s="7">
        <f>(SUMIFS(Data!E$2:E$282,Data!$C$2:$C$282,$AY80,$B$2:$B$282,"Oct")+0.1)*VLOOKUP(AY80,$BO$8:$BT$36,3,0)/100</f>
        <v>6.1</v>
      </c>
      <c r="BB80" s="7">
        <f>SUMIFS(Data!F$2:F$282,Data!$C$2:$C$282,$AY80,$B$2:$B$282,"Oct")*VLOOKUP(AY80,$BO$8:$BT$36,4,0)/100</f>
        <v>3.8</v>
      </c>
      <c r="BC80" s="7">
        <f>SUMIFS(Data!G$2:G$282,Data!$C$2:$C$282,$AY80,$B$2:$B$282,"Oct")*VLOOKUP(AY80,$BO$8:$BT$36,5,0)/100</f>
        <v>10</v>
      </c>
      <c r="BD80" s="7">
        <f>SUMIFS(Data!M$2:M$282,Data!$C$2:$C$282,$AY80,$B$2:$B$282,"Oct")*VLOOKUP(AY80,$BO$8:$BT$36,6,0)/100</f>
        <v>3.6</v>
      </c>
      <c r="BE80" s="7">
        <f t="shared" si="28"/>
        <v>15.600000000000001</v>
      </c>
      <c r="BG80" s="2" t="s">
        <v>18</v>
      </c>
      <c r="BH80" s="2" t="s">
        <v>3</v>
      </c>
      <c r="BI80" s="34">
        <f t="shared" si="29"/>
        <v>19.899999999999999</v>
      </c>
      <c r="BJ80" s="34">
        <f t="shared" si="30"/>
        <v>3.6</v>
      </c>
      <c r="BK80" s="34">
        <f t="shared" si="31"/>
        <v>15.600000000000001</v>
      </c>
      <c r="BO80" s="28" t="s">
        <v>12</v>
      </c>
      <c r="BP80" s="28" t="s">
        <v>3</v>
      </c>
      <c r="BQ80" s="76">
        <f t="shared" ref="BQ80:BT80" si="52">IFERROR(ROUND((BQ49*BQ18/100)/$BU49,2),0)</f>
        <v>7.0000000000000007E-2</v>
      </c>
      <c r="BR80" s="76">
        <f t="shared" si="52"/>
        <v>0.06</v>
      </c>
      <c r="BS80" s="76">
        <f t="shared" si="52"/>
        <v>0.39</v>
      </c>
      <c r="BT80" s="76">
        <f t="shared" si="52"/>
        <v>0</v>
      </c>
      <c r="BU80" s="10"/>
    </row>
    <row r="81" spans="2:73" x14ac:dyDescent="0.25">
      <c r="B81" s="1" t="s">
        <v>44</v>
      </c>
      <c r="C81" s="2" t="s">
        <v>25</v>
      </c>
      <c r="D81" s="2" t="s">
        <v>3</v>
      </c>
      <c r="E81" s="2">
        <v>3</v>
      </c>
      <c r="F81" s="2">
        <v>7</v>
      </c>
      <c r="G81" s="2">
        <v>23</v>
      </c>
      <c r="H81" s="2">
        <v>0.1</v>
      </c>
      <c r="I81">
        <v>0</v>
      </c>
      <c r="J81">
        <v>0</v>
      </c>
      <c r="K81" s="2">
        <v>0</v>
      </c>
      <c r="L81" s="2">
        <v>0</v>
      </c>
      <c r="M81" s="2">
        <v>6</v>
      </c>
      <c r="O81" s="1" t="s">
        <v>44</v>
      </c>
      <c r="P81" s="2" t="s">
        <v>25</v>
      </c>
      <c r="Q81" s="2" t="s">
        <v>3</v>
      </c>
      <c r="R81" s="16">
        <f t="shared" si="32"/>
        <v>0</v>
      </c>
      <c r="S81" s="16">
        <f t="shared" si="33"/>
        <v>1338</v>
      </c>
      <c r="T81" s="16">
        <f t="shared" si="34"/>
        <v>2927.88</v>
      </c>
      <c r="U81" s="16">
        <f t="shared" si="35"/>
        <v>763.83</v>
      </c>
      <c r="V81" s="16"/>
      <c r="W81" s="1" t="s">
        <v>44</v>
      </c>
      <c r="X81" s="2" t="s">
        <v>25</v>
      </c>
      <c r="Y81" s="2" t="s">
        <v>3</v>
      </c>
      <c r="Z81" s="16">
        <f t="shared" si="36"/>
        <v>128.63708439897698</v>
      </c>
      <c r="AA81" s="16"/>
      <c r="AB81" s="1" t="s">
        <v>44</v>
      </c>
      <c r="AC81" s="2" t="s">
        <v>25</v>
      </c>
      <c r="AD81" s="2" t="s">
        <v>3</v>
      </c>
      <c r="AE81" s="16">
        <f t="shared" si="37"/>
        <v>0</v>
      </c>
      <c r="AF81" s="16">
        <f t="shared" si="38"/>
        <v>191.14285714285714</v>
      </c>
      <c r="AG81" s="16">
        <f t="shared" si="39"/>
        <v>127.29913043478261</v>
      </c>
      <c r="AH81">
        <v>0</v>
      </c>
      <c r="AI81">
        <v>0</v>
      </c>
      <c r="AJ81">
        <v>0</v>
      </c>
      <c r="AK81">
        <v>0</v>
      </c>
      <c r="AL81">
        <v>0</v>
      </c>
      <c r="AM81" s="16">
        <f t="shared" si="40"/>
        <v>127.30500000000001</v>
      </c>
      <c r="AO81" s="1" t="s">
        <v>44</v>
      </c>
      <c r="AP81" s="2" t="s">
        <v>25</v>
      </c>
      <c r="AQ81" s="2" t="s">
        <v>3</v>
      </c>
      <c r="AR81" s="46">
        <f>ROUND((Data!E81+Data!H81)*VLOOKUP($AP81,Data!$BO$8:$BT$36,3,0)/100,2)</f>
        <v>3.1</v>
      </c>
      <c r="AS81" s="46">
        <f>ROUND(Data!F81*VLOOKUP($AP81,Data!$BO$8:$BT$36,4,0)/100,2)</f>
        <v>6.65</v>
      </c>
      <c r="AT81" s="46">
        <f>ROUND(Data!G81*VLOOKUP($AP81,Data!$BO$8:$BT$36,5,0)/100,2)</f>
        <v>10.35</v>
      </c>
      <c r="AU81" s="46">
        <f>ROUND(Data!M81*VLOOKUP($AP81,Data!$BO$8:$BT$36,6,0)/100,2)</f>
        <v>5.4</v>
      </c>
      <c r="AV81" s="46">
        <f t="shared" si="41"/>
        <v>20.100000000000001</v>
      </c>
      <c r="AW81" s="46">
        <f t="shared" si="42"/>
        <v>13.6</v>
      </c>
      <c r="AY81" s="2" t="s">
        <v>19</v>
      </c>
      <c r="AZ81" s="2" t="s">
        <v>3</v>
      </c>
      <c r="BA81" s="7">
        <f>(SUMIFS(Data!E$2:E$282,Data!$C$2:$C$282,$AY81,$B$2:$B$282,"Oct")+0.1)*VLOOKUP(AY81,$BO$8:$BT$36,3,0)/100</f>
        <v>3.1</v>
      </c>
      <c r="BB81" s="7">
        <f>SUMIFS(Data!F$2:F$282,Data!$C$2:$C$282,$AY81,$B$2:$B$282,"Oct")*VLOOKUP(AY81,$BO$8:$BT$36,4,0)/100</f>
        <v>2.85</v>
      </c>
      <c r="BC81" s="7">
        <f>SUMIFS(Data!G$2:G$282,Data!$C$2:$C$282,$AY81,$B$2:$B$282,"Oct")*VLOOKUP(AY81,$BO$8:$BT$36,5,0)/100</f>
        <v>11.25</v>
      </c>
      <c r="BD81" s="7">
        <f>SUMIFS(Data!M$2:M$282,Data!$C$2:$C$282,$AY81,$B$2:$B$282,"Oct")*VLOOKUP(AY81,$BO$8:$BT$36,6,0)/100</f>
        <v>5.4</v>
      </c>
      <c r="BE81" s="7">
        <f t="shared" si="28"/>
        <v>14.5</v>
      </c>
      <c r="BG81" s="2" t="s">
        <v>19</v>
      </c>
      <c r="BH81" s="2" t="s">
        <v>3</v>
      </c>
      <c r="BI81" s="34">
        <f t="shared" si="29"/>
        <v>17.2</v>
      </c>
      <c r="BJ81" s="34">
        <f t="shared" si="30"/>
        <v>5.4</v>
      </c>
      <c r="BK81" s="34">
        <f t="shared" si="31"/>
        <v>14.5</v>
      </c>
      <c r="BO81" s="28" t="s">
        <v>13</v>
      </c>
      <c r="BP81" s="28" t="s">
        <v>3</v>
      </c>
      <c r="BQ81" s="76">
        <f t="shared" ref="BQ81:BT81" si="53">IFERROR(ROUND((BQ50*BQ19/100)/$BU50,2),0)</f>
        <v>0</v>
      </c>
      <c r="BR81" s="76">
        <f t="shared" si="53"/>
        <v>0</v>
      </c>
      <c r="BS81" s="76">
        <f t="shared" si="53"/>
        <v>0</v>
      </c>
      <c r="BT81" s="76">
        <f t="shared" si="53"/>
        <v>0</v>
      </c>
      <c r="BU81" s="10"/>
    </row>
    <row r="82" spans="2:73" x14ac:dyDescent="0.25">
      <c r="B82" s="1" t="s">
        <v>44</v>
      </c>
      <c r="C82" s="2" t="s">
        <v>26</v>
      </c>
      <c r="D82" s="2" t="s">
        <v>3</v>
      </c>
      <c r="E82" s="2">
        <v>4</v>
      </c>
      <c r="F82" s="2">
        <v>8</v>
      </c>
      <c r="G82" s="2">
        <v>5</v>
      </c>
      <c r="H82" s="2">
        <v>0.1</v>
      </c>
      <c r="I82">
        <v>0</v>
      </c>
      <c r="J82">
        <v>0</v>
      </c>
      <c r="K82" s="2">
        <v>0</v>
      </c>
      <c r="L82" s="2">
        <v>0</v>
      </c>
      <c r="M82" s="2">
        <v>6</v>
      </c>
      <c r="O82" s="1" t="s">
        <v>44</v>
      </c>
      <c r="P82" s="2" t="s">
        <v>26</v>
      </c>
      <c r="Q82" s="2" t="s">
        <v>3</v>
      </c>
      <c r="R82" s="16">
        <f t="shared" si="32"/>
        <v>0</v>
      </c>
      <c r="S82" s="16">
        <f t="shared" si="33"/>
        <v>1529.1</v>
      </c>
      <c r="T82" s="16">
        <f t="shared" si="34"/>
        <v>636.48</v>
      </c>
      <c r="U82" s="16">
        <f t="shared" si="35"/>
        <v>763.83</v>
      </c>
      <c r="V82" s="16"/>
      <c r="W82" s="1" t="s">
        <v>44</v>
      </c>
      <c r="X82" s="2" t="s">
        <v>26</v>
      </c>
      <c r="Y82" s="2" t="s">
        <v>3</v>
      </c>
      <c r="Z82" s="16">
        <f t="shared" si="36"/>
        <v>126.8142857142857</v>
      </c>
      <c r="AA82" s="16"/>
      <c r="AB82" s="1" t="s">
        <v>44</v>
      </c>
      <c r="AC82" s="2" t="s">
        <v>26</v>
      </c>
      <c r="AD82" s="2" t="s">
        <v>3</v>
      </c>
      <c r="AE82" s="16">
        <f t="shared" si="37"/>
        <v>0</v>
      </c>
      <c r="AF82" s="16">
        <f t="shared" si="38"/>
        <v>191.13749999999999</v>
      </c>
      <c r="AG82" s="16">
        <f t="shared" si="39"/>
        <v>127.29600000000001</v>
      </c>
      <c r="AH82">
        <v>0</v>
      </c>
      <c r="AI82">
        <v>0</v>
      </c>
      <c r="AJ82">
        <v>0</v>
      </c>
      <c r="AK82">
        <v>0</v>
      </c>
      <c r="AL82">
        <v>0</v>
      </c>
      <c r="AM82" s="16">
        <f t="shared" si="40"/>
        <v>127.30500000000001</v>
      </c>
      <c r="AO82" s="1" t="s">
        <v>44</v>
      </c>
      <c r="AP82" s="2" t="s">
        <v>26</v>
      </c>
      <c r="AQ82" s="2" t="s">
        <v>3</v>
      </c>
      <c r="AR82" s="46">
        <f>ROUND((Data!E82+Data!H82)*VLOOKUP($AP82,Data!$BO$8:$BT$36,3,0)/100,2)</f>
        <v>4.0999999999999996</v>
      </c>
      <c r="AS82" s="46">
        <f>ROUND(Data!F82*VLOOKUP($AP82,Data!$BO$8:$BT$36,4,0)/100,2)</f>
        <v>7.6</v>
      </c>
      <c r="AT82" s="46">
        <f>ROUND(Data!G82*VLOOKUP($AP82,Data!$BO$8:$BT$36,5,0)/100,2)</f>
        <v>2.25</v>
      </c>
      <c r="AU82" s="46">
        <f>ROUND(Data!M82*VLOOKUP($AP82,Data!$BO$8:$BT$36,6,0)/100,2)</f>
        <v>5.4</v>
      </c>
      <c r="AV82" s="46">
        <f t="shared" si="41"/>
        <v>13.95</v>
      </c>
      <c r="AW82" s="46">
        <f t="shared" si="42"/>
        <v>3.7500000000000018</v>
      </c>
      <c r="AY82" s="2" t="s">
        <v>20</v>
      </c>
      <c r="AZ82" s="2" t="s">
        <v>3</v>
      </c>
      <c r="BA82" s="7">
        <f>(SUMIFS(Data!E$2:E$282,Data!$C$2:$C$282,$AY82,$B$2:$B$282,"Oct")+0.1)*VLOOKUP(AY82,$BO$8:$BT$36,3,0)/100</f>
        <v>6.1</v>
      </c>
      <c r="BB82" s="7">
        <f>SUMIFS(Data!F$2:F$282,Data!$C$2:$C$282,$AY82,$B$2:$B$282,"Oct")*VLOOKUP(AY82,$BO$8:$BT$36,4,0)/100</f>
        <v>3.8</v>
      </c>
      <c r="BC82" s="7">
        <f>SUMIFS(Data!G$2:G$282,Data!$C$2:$C$282,$AY82,$B$2:$B$282,"Oct")*VLOOKUP(AY82,$BO$8:$BT$36,5,0)/100</f>
        <v>9</v>
      </c>
      <c r="BD82" s="7">
        <f>SUMIFS(Data!M$2:M$282,Data!$C$2:$C$282,$AY82,$B$2:$B$282,"Oct")*VLOOKUP(AY82,$BO$8:$BT$36,6,0)/100</f>
        <v>6.3</v>
      </c>
      <c r="BE82" s="7">
        <f t="shared" si="28"/>
        <v>11.900000000000002</v>
      </c>
      <c r="BG82" s="2" t="s">
        <v>20</v>
      </c>
      <c r="BH82" s="2" t="s">
        <v>3</v>
      </c>
      <c r="BI82" s="34">
        <f t="shared" si="29"/>
        <v>18.899999999999999</v>
      </c>
      <c r="BJ82" s="34">
        <f t="shared" si="30"/>
        <v>6.3</v>
      </c>
      <c r="BK82" s="34">
        <f t="shared" si="31"/>
        <v>11.900000000000002</v>
      </c>
      <c r="BO82" s="28" t="s">
        <v>14</v>
      </c>
      <c r="BP82" s="28" t="s">
        <v>3</v>
      </c>
      <c r="BQ82" s="76">
        <f t="shared" ref="BQ82:BT82" si="54">IFERROR(ROUND((BQ51*BQ20/100)/$BU51,2),0)</f>
        <v>0.11</v>
      </c>
      <c r="BR82" s="76">
        <f t="shared" si="54"/>
        <v>0</v>
      </c>
      <c r="BS82" s="76">
        <f t="shared" si="54"/>
        <v>0.36</v>
      </c>
      <c r="BT82" s="76">
        <f t="shared" si="54"/>
        <v>0</v>
      </c>
      <c r="BU82" s="10"/>
    </row>
    <row r="83" spans="2:73" x14ac:dyDescent="0.25">
      <c r="B83" s="1" t="s">
        <v>44</v>
      </c>
      <c r="C83" s="2" t="s">
        <v>27</v>
      </c>
      <c r="D83" s="2" t="s">
        <v>28</v>
      </c>
      <c r="E83" s="2">
        <v>7</v>
      </c>
      <c r="F83" s="2">
        <v>5</v>
      </c>
      <c r="G83" s="2">
        <v>16</v>
      </c>
      <c r="H83" s="2">
        <v>0.1</v>
      </c>
      <c r="I83">
        <v>0</v>
      </c>
      <c r="J83">
        <v>0</v>
      </c>
      <c r="K83" s="2">
        <v>0</v>
      </c>
      <c r="L83" s="2">
        <v>0</v>
      </c>
      <c r="M83" s="2">
        <v>8</v>
      </c>
      <c r="O83" s="1" t="s">
        <v>44</v>
      </c>
      <c r="P83" s="2" t="s">
        <v>27</v>
      </c>
      <c r="Q83" s="2" t="s">
        <v>28</v>
      </c>
      <c r="R83" s="16">
        <f t="shared" si="32"/>
        <v>0</v>
      </c>
      <c r="S83" s="16">
        <f t="shared" si="33"/>
        <v>955.68000000000006</v>
      </c>
      <c r="T83" s="16">
        <f t="shared" si="34"/>
        <v>2036.79</v>
      </c>
      <c r="U83" s="16">
        <f t="shared" si="35"/>
        <v>1018.35</v>
      </c>
      <c r="V83" s="16"/>
      <c r="W83" s="1" t="s">
        <v>44</v>
      </c>
      <c r="X83" s="2" t="s">
        <v>27</v>
      </c>
      <c r="Y83" s="2" t="s">
        <v>28</v>
      </c>
      <c r="Z83" s="16">
        <f t="shared" si="36"/>
        <v>111.10304709141275</v>
      </c>
      <c r="AA83" s="16"/>
      <c r="AB83" s="1" t="s">
        <v>44</v>
      </c>
      <c r="AC83" s="2" t="s">
        <v>27</v>
      </c>
      <c r="AD83" s="2" t="s">
        <v>28</v>
      </c>
      <c r="AE83" s="16">
        <f t="shared" si="37"/>
        <v>0</v>
      </c>
      <c r="AF83" s="16">
        <f t="shared" si="38"/>
        <v>191.13600000000002</v>
      </c>
      <c r="AG83" s="16">
        <f t="shared" si="39"/>
        <v>127.299375</v>
      </c>
      <c r="AH83">
        <v>0</v>
      </c>
      <c r="AI83">
        <v>0</v>
      </c>
      <c r="AJ83">
        <v>0</v>
      </c>
      <c r="AK83">
        <v>0</v>
      </c>
      <c r="AL83">
        <v>0</v>
      </c>
      <c r="AM83" s="16">
        <f t="shared" si="40"/>
        <v>127.29375</v>
      </c>
      <c r="AO83" s="1" t="s">
        <v>44</v>
      </c>
      <c r="AP83" s="2" t="s">
        <v>27</v>
      </c>
      <c r="AQ83" s="2" t="s">
        <v>28</v>
      </c>
      <c r="AR83" s="46">
        <f>ROUND((Data!E83+Data!H83)*VLOOKUP($AP83,Data!$BO$8:$BT$36,3,0)/100,2)</f>
        <v>0</v>
      </c>
      <c r="AS83" s="46">
        <f>ROUND(Data!F83*VLOOKUP($AP83,Data!$BO$8:$BT$36,4,0)/100,2)</f>
        <v>0</v>
      </c>
      <c r="AT83" s="46">
        <f>ROUND(Data!G83*VLOOKUP($AP83,Data!$BO$8:$BT$36,5,0)/100,2)</f>
        <v>5.6</v>
      </c>
      <c r="AU83" s="46">
        <f>ROUND(Data!M83*VLOOKUP($AP83,Data!$BO$8:$BT$36,6,0)/100,2)</f>
        <v>7.2</v>
      </c>
      <c r="AV83" s="46">
        <f t="shared" si="41"/>
        <v>5.6</v>
      </c>
      <c r="AW83" s="46">
        <f t="shared" si="42"/>
        <v>23.3</v>
      </c>
      <c r="AY83" s="2" t="s">
        <v>21</v>
      </c>
      <c r="AZ83" s="2" t="s">
        <v>3</v>
      </c>
      <c r="BA83" s="7">
        <f>(SUMIFS(Data!E$2:E$282,Data!$C$2:$C$282,$AY83,$B$2:$B$282,"Oct")+0.1)*VLOOKUP(AY83,$BO$8:$BT$36,3,0)/100</f>
        <v>6.1</v>
      </c>
      <c r="BB83" s="7">
        <f>SUMIFS(Data!F$2:F$282,Data!$C$2:$C$282,$AY83,$B$2:$B$282,"Oct")*VLOOKUP(AY83,$BO$8:$BT$36,4,0)/100</f>
        <v>4.75</v>
      </c>
      <c r="BC83" s="7">
        <f>SUMIFS(Data!G$2:G$282,Data!$C$2:$C$282,$AY83,$B$2:$B$282,"Oct")*VLOOKUP(AY83,$BO$8:$BT$36,5,0)/100</f>
        <v>11.7</v>
      </c>
      <c r="BD83" s="7">
        <f>SUMIFS(Data!M$2:M$282,Data!$C$2:$C$282,$AY83,$B$2:$B$282,"Oct")*VLOOKUP(AY83,$BO$8:$BT$36,6,0)/100</f>
        <v>4.5</v>
      </c>
      <c r="BE83" s="7">
        <f t="shared" si="28"/>
        <v>15.050000000000004</v>
      </c>
      <c r="BG83" s="2" t="s">
        <v>21</v>
      </c>
      <c r="BH83" s="2" t="s">
        <v>3</v>
      </c>
      <c r="BI83" s="34">
        <f t="shared" si="29"/>
        <v>22.549999999999997</v>
      </c>
      <c r="BJ83" s="34">
        <f t="shared" si="30"/>
        <v>4.5</v>
      </c>
      <c r="BK83" s="34">
        <f t="shared" si="31"/>
        <v>15.050000000000004</v>
      </c>
      <c r="BO83" s="28" t="s">
        <v>15</v>
      </c>
      <c r="BP83" s="28" t="s">
        <v>3</v>
      </c>
      <c r="BQ83" s="76">
        <f t="shared" ref="BQ83:BT83" si="55">IFERROR(ROUND((BQ52*BQ21/100)/$BU52,2),0)</f>
        <v>0.02</v>
      </c>
      <c r="BR83" s="76">
        <f t="shared" si="55"/>
        <v>0.06</v>
      </c>
      <c r="BS83" s="76">
        <f t="shared" si="55"/>
        <v>0.37</v>
      </c>
      <c r="BT83" s="76">
        <f t="shared" si="55"/>
        <v>0</v>
      </c>
      <c r="BU83" s="10"/>
    </row>
    <row r="84" spans="2:73" x14ac:dyDescent="0.25">
      <c r="B84" s="1" t="s">
        <v>44</v>
      </c>
      <c r="C84" s="2" t="s">
        <v>29</v>
      </c>
      <c r="D84" s="2" t="s">
        <v>28</v>
      </c>
      <c r="E84" s="2">
        <v>4</v>
      </c>
      <c r="F84" s="2">
        <v>3</v>
      </c>
      <c r="G84" s="2">
        <v>27</v>
      </c>
      <c r="H84" s="2">
        <v>0.1</v>
      </c>
      <c r="I84">
        <v>0</v>
      </c>
      <c r="J84">
        <v>0</v>
      </c>
      <c r="K84" s="2">
        <v>0</v>
      </c>
      <c r="L84" s="2">
        <v>0</v>
      </c>
      <c r="M84" s="2">
        <v>5</v>
      </c>
      <c r="O84" s="1" t="s">
        <v>44</v>
      </c>
      <c r="P84" s="2" t="s">
        <v>29</v>
      </c>
      <c r="Q84" s="2" t="s">
        <v>28</v>
      </c>
      <c r="R84" s="16">
        <f t="shared" si="32"/>
        <v>0</v>
      </c>
      <c r="S84" s="16">
        <f t="shared" si="33"/>
        <v>573.41999999999996</v>
      </c>
      <c r="T84" s="16">
        <f t="shared" si="34"/>
        <v>3437.1</v>
      </c>
      <c r="U84" s="16">
        <f t="shared" si="35"/>
        <v>636.48</v>
      </c>
      <c r="V84" s="16"/>
      <c r="W84" s="1" t="s">
        <v>44</v>
      </c>
      <c r="X84" s="2" t="s">
        <v>29</v>
      </c>
      <c r="Y84" s="2" t="s">
        <v>28</v>
      </c>
      <c r="Z84" s="16">
        <f t="shared" si="36"/>
        <v>118.84910485933503</v>
      </c>
      <c r="AA84" s="16"/>
      <c r="AB84" s="1" t="s">
        <v>44</v>
      </c>
      <c r="AC84" s="2" t="s">
        <v>29</v>
      </c>
      <c r="AD84" s="2" t="s">
        <v>28</v>
      </c>
      <c r="AE84" s="16">
        <f t="shared" si="37"/>
        <v>0</v>
      </c>
      <c r="AF84" s="16">
        <f t="shared" si="38"/>
        <v>191.14</v>
      </c>
      <c r="AG84" s="16">
        <f t="shared" si="39"/>
        <v>127.3</v>
      </c>
      <c r="AH84">
        <v>0</v>
      </c>
      <c r="AI84">
        <v>0</v>
      </c>
      <c r="AJ84">
        <v>0</v>
      </c>
      <c r="AK84">
        <v>0</v>
      </c>
      <c r="AL84">
        <v>0</v>
      </c>
      <c r="AM84" s="16">
        <f t="shared" si="40"/>
        <v>127.29600000000001</v>
      </c>
      <c r="AO84" s="1" t="s">
        <v>44</v>
      </c>
      <c r="AP84" s="2" t="s">
        <v>29</v>
      </c>
      <c r="AQ84" s="2" t="s">
        <v>28</v>
      </c>
      <c r="AR84" s="46">
        <f>ROUND((Data!E84+Data!H84)*VLOOKUP($AP84,Data!$BO$8:$BT$36,3,0)/100,2)</f>
        <v>4.0999999999999996</v>
      </c>
      <c r="AS84" s="46">
        <f>ROUND(Data!F84*VLOOKUP($AP84,Data!$BO$8:$BT$36,4,0)/100,2)</f>
        <v>2.85</v>
      </c>
      <c r="AT84" s="46">
        <f>ROUND(Data!G84*VLOOKUP($AP84,Data!$BO$8:$BT$36,5,0)/100,2)</f>
        <v>5.4</v>
      </c>
      <c r="AU84" s="46">
        <f>ROUND(Data!M84*VLOOKUP($AP84,Data!$BO$8:$BT$36,6,0)/100,2)</f>
        <v>4.5</v>
      </c>
      <c r="AV84" s="46">
        <f t="shared" si="41"/>
        <v>12.35</v>
      </c>
      <c r="AW84" s="46">
        <f t="shared" si="42"/>
        <v>22.25</v>
      </c>
      <c r="AY84" s="2" t="s">
        <v>22</v>
      </c>
      <c r="AZ84" s="2" t="s">
        <v>3</v>
      </c>
      <c r="BA84" s="7">
        <f>(SUMIFS(Data!E$2:E$282,Data!$C$2:$C$282,$AY84,$B$2:$B$282,"Oct")+0.1)*VLOOKUP(AY84,$BO$8:$BT$36,3,0)/100</f>
        <v>5.0999999999999996</v>
      </c>
      <c r="BB84" s="7">
        <f>SUMIFS(Data!F$2:F$282,Data!$C$2:$C$282,$AY84,$B$2:$B$282,"Oct")*VLOOKUP(AY84,$BO$8:$BT$36,4,0)/100</f>
        <v>6.65</v>
      </c>
      <c r="BC84" s="7">
        <f>SUMIFS(Data!G$2:G$282,Data!$C$2:$C$282,$AY84,$B$2:$B$282,"Oct")*VLOOKUP(AY84,$BO$8:$BT$36,5,0)/100</f>
        <v>11.7</v>
      </c>
      <c r="BD84" s="7">
        <f>SUMIFS(Data!M$2:M$282,Data!$C$2:$C$282,$AY84,$B$2:$B$282,"Oct")*VLOOKUP(AY84,$BO$8:$BT$36,6,0)/100</f>
        <v>7.2</v>
      </c>
      <c r="BE84" s="7">
        <f t="shared" si="28"/>
        <v>15.450000000000003</v>
      </c>
      <c r="BG84" s="2" t="s">
        <v>22</v>
      </c>
      <c r="BH84" s="2" t="s">
        <v>3</v>
      </c>
      <c r="BI84" s="34">
        <f t="shared" si="29"/>
        <v>23.45</v>
      </c>
      <c r="BJ84" s="34">
        <f t="shared" si="30"/>
        <v>7.2</v>
      </c>
      <c r="BK84" s="34">
        <f t="shared" si="31"/>
        <v>15.450000000000003</v>
      </c>
      <c r="BO84" s="28" t="s">
        <v>16</v>
      </c>
      <c r="BP84" s="28" t="s">
        <v>3</v>
      </c>
      <c r="BQ84" s="76">
        <f t="shared" ref="BQ84:BT84" si="56">IFERROR(ROUND((BQ53*BQ22/100)/$BU53,2),0)</f>
        <v>0</v>
      </c>
      <c r="BR84" s="76">
        <f t="shared" si="56"/>
        <v>0</v>
      </c>
      <c r="BS84" s="76">
        <f t="shared" si="56"/>
        <v>0.45</v>
      </c>
      <c r="BT84" s="76">
        <f t="shared" si="56"/>
        <v>0</v>
      </c>
      <c r="BU84" s="10"/>
    </row>
    <row r="85" spans="2:73" x14ac:dyDescent="0.25">
      <c r="B85" s="1" t="s">
        <v>44</v>
      </c>
      <c r="C85" s="2" t="s">
        <v>30</v>
      </c>
      <c r="D85" s="2" t="s">
        <v>28</v>
      </c>
      <c r="E85" s="2">
        <v>4</v>
      </c>
      <c r="F85" s="2">
        <v>5</v>
      </c>
      <c r="G85" s="2">
        <v>20</v>
      </c>
      <c r="H85" s="2">
        <v>0.1</v>
      </c>
      <c r="I85">
        <v>0</v>
      </c>
      <c r="J85">
        <v>0</v>
      </c>
      <c r="K85" s="2">
        <v>0</v>
      </c>
      <c r="L85" s="2">
        <v>0</v>
      </c>
      <c r="M85" s="2">
        <v>8</v>
      </c>
      <c r="O85" s="1" t="s">
        <v>44</v>
      </c>
      <c r="P85" s="2" t="s">
        <v>30</v>
      </c>
      <c r="Q85" s="2" t="s">
        <v>28</v>
      </c>
      <c r="R85" s="16">
        <f t="shared" si="32"/>
        <v>0</v>
      </c>
      <c r="S85" s="16">
        <f t="shared" si="33"/>
        <v>955.68000000000006</v>
      </c>
      <c r="T85" s="16">
        <f t="shared" si="34"/>
        <v>2546.0099999999998</v>
      </c>
      <c r="U85" s="16">
        <f t="shared" si="35"/>
        <v>1018.35</v>
      </c>
      <c r="V85" s="16"/>
      <c r="W85" s="1" t="s">
        <v>44</v>
      </c>
      <c r="X85" s="2" t="s">
        <v>30</v>
      </c>
      <c r="Y85" s="2" t="s">
        <v>28</v>
      </c>
      <c r="Z85" s="16">
        <f t="shared" si="36"/>
        <v>121.83396226415094</v>
      </c>
      <c r="AA85" s="16"/>
      <c r="AB85" s="1" t="s">
        <v>44</v>
      </c>
      <c r="AC85" s="2" t="s">
        <v>30</v>
      </c>
      <c r="AD85" s="2" t="s">
        <v>28</v>
      </c>
      <c r="AE85" s="16">
        <f t="shared" si="37"/>
        <v>0</v>
      </c>
      <c r="AF85" s="16">
        <f t="shared" si="38"/>
        <v>191.13600000000002</v>
      </c>
      <c r="AG85" s="16">
        <f t="shared" si="39"/>
        <v>127.30049999999999</v>
      </c>
      <c r="AH85">
        <v>0</v>
      </c>
      <c r="AI85">
        <v>0</v>
      </c>
      <c r="AJ85">
        <v>0</v>
      </c>
      <c r="AK85">
        <v>0</v>
      </c>
      <c r="AL85">
        <v>0</v>
      </c>
      <c r="AM85" s="16">
        <f t="shared" si="40"/>
        <v>127.29375</v>
      </c>
      <c r="AO85" s="1" t="s">
        <v>44</v>
      </c>
      <c r="AP85" s="2" t="s">
        <v>30</v>
      </c>
      <c r="AQ85" s="2" t="s">
        <v>28</v>
      </c>
      <c r="AR85" s="46">
        <f>ROUND((Data!E85+Data!H85)*VLOOKUP($AP85,Data!$BO$8:$BT$36,3,0)/100,2)</f>
        <v>4.0999999999999996</v>
      </c>
      <c r="AS85" s="46">
        <f>ROUND(Data!F85*VLOOKUP($AP85,Data!$BO$8:$BT$36,4,0)/100,2)</f>
        <v>4.75</v>
      </c>
      <c r="AT85" s="46">
        <f>ROUND(Data!G85*VLOOKUP($AP85,Data!$BO$8:$BT$36,5,0)/100,2)</f>
        <v>4</v>
      </c>
      <c r="AU85" s="46">
        <f>ROUND(Data!M85*VLOOKUP($AP85,Data!$BO$8:$BT$36,6,0)/100,2)</f>
        <v>7.2</v>
      </c>
      <c r="AV85" s="46">
        <f t="shared" si="41"/>
        <v>12.85</v>
      </c>
      <c r="AW85" s="46">
        <f t="shared" si="42"/>
        <v>17.05</v>
      </c>
      <c r="AY85" s="2" t="s">
        <v>23</v>
      </c>
      <c r="AZ85" s="2" t="s">
        <v>3</v>
      </c>
      <c r="BA85" s="7">
        <f>(SUMIFS(Data!E$2:E$282,Data!$C$2:$C$282,$AY85,$B$2:$B$282,"Oct")+0.1)*VLOOKUP(AY85,$BO$8:$BT$36,3,0)/100</f>
        <v>5.0999999999999996</v>
      </c>
      <c r="BB85" s="7">
        <f>SUMIFS(Data!F$2:F$282,Data!$C$2:$C$282,$AY85,$B$2:$B$282,"Oct")*VLOOKUP(AY85,$BO$8:$BT$36,4,0)/100</f>
        <v>4.75</v>
      </c>
      <c r="BC85" s="7">
        <f>SUMIFS(Data!G$2:G$282,Data!$C$2:$C$282,$AY85,$B$2:$B$282,"Oct")*VLOOKUP(AY85,$BO$8:$BT$36,5,0)/100</f>
        <v>12.6</v>
      </c>
      <c r="BD85" s="7">
        <f>SUMIFS(Data!M$2:M$282,Data!$C$2:$C$282,$AY85,$B$2:$B$282,"Oct")*VLOOKUP(AY85,$BO$8:$BT$36,6,0)/100</f>
        <v>5.4</v>
      </c>
      <c r="BE85" s="7">
        <f t="shared" si="28"/>
        <v>16.25</v>
      </c>
      <c r="BG85" s="2" t="s">
        <v>23</v>
      </c>
      <c r="BH85" s="2" t="s">
        <v>3</v>
      </c>
      <c r="BI85" s="34">
        <f t="shared" si="29"/>
        <v>22.45</v>
      </c>
      <c r="BJ85" s="34">
        <f t="shared" si="30"/>
        <v>5.4</v>
      </c>
      <c r="BK85" s="34">
        <f t="shared" si="31"/>
        <v>16.25</v>
      </c>
      <c r="BO85" s="28" t="s">
        <v>17</v>
      </c>
      <c r="BP85" s="28" t="s">
        <v>3</v>
      </c>
      <c r="BQ85" s="76">
        <f t="shared" ref="BQ85:BT85" si="57">IFERROR(ROUND((BQ54*BQ23/100)/$BU54,2),0)</f>
        <v>0.04</v>
      </c>
      <c r="BR85" s="76">
        <f t="shared" si="57"/>
        <v>0.04</v>
      </c>
      <c r="BS85" s="76">
        <f t="shared" si="57"/>
        <v>0.41</v>
      </c>
      <c r="BT85" s="76">
        <f t="shared" si="57"/>
        <v>0</v>
      </c>
      <c r="BU85" s="10"/>
    </row>
    <row r="86" spans="2:73" x14ac:dyDescent="0.25">
      <c r="B86" s="1" t="s">
        <v>44</v>
      </c>
      <c r="C86" s="2" t="s">
        <v>31</v>
      </c>
      <c r="D86" s="2" t="s">
        <v>28</v>
      </c>
      <c r="E86" s="2">
        <v>5</v>
      </c>
      <c r="F86" s="2">
        <v>6</v>
      </c>
      <c r="G86" s="2">
        <v>11</v>
      </c>
      <c r="H86" s="2">
        <v>0.1</v>
      </c>
      <c r="I86">
        <v>0</v>
      </c>
      <c r="J86">
        <v>0</v>
      </c>
      <c r="K86" s="2">
        <v>0</v>
      </c>
      <c r="L86" s="2">
        <v>0</v>
      </c>
      <c r="M86" s="2">
        <v>4</v>
      </c>
      <c r="O86" s="1" t="s">
        <v>44</v>
      </c>
      <c r="P86" s="2" t="s">
        <v>31</v>
      </c>
      <c r="Q86" s="2" t="s">
        <v>28</v>
      </c>
      <c r="R86" s="16">
        <f t="shared" si="32"/>
        <v>0</v>
      </c>
      <c r="S86" s="16">
        <f t="shared" si="33"/>
        <v>1146.8399999999999</v>
      </c>
      <c r="T86" s="16">
        <f t="shared" si="34"/>
        <v>1400.31</v>
      </c>
      <c r="U86" s="16">
        <f t="shared" si="35"/>
        <v>509.21999999999997</v>
      </c>
      <c r="V86" s="16"/>
      <c r="W86" s="1" t="s">
        <v>44</v>
      </c>
      <c r="X86" s="2" t="s">
        <v>31</v>
      </c>
      <c r="Y86" s="2" t="s">
        <v>28</v>
      </c>
      <c r="Z86" s="16">
        <f t="shared" si="36"/>
        <v>117.10229885057468</v>
      </c>
      <c r="AA86" s="16"/>
      <c r="AB86" s="1" t="s">
        <v>44</v>
      </c>
      <c r="AC86" s="2" t="s">
        <v>31</v>
      </c>
      <c r="AD86" s="2" t="s">
        <v>28</v>
      </c>
      <c r="AE86" s="16">
        <f t="shared" si="37"/>
        <v>0</v>
      </c>
      <c r="AF86" s="16">
        <f t="shared" si="38"/>
        <v>191.14</v>
      </c>
      <c r="AG86" s="16">
        <f t="shared" si="39"/>
        <v>127.30090909090909</v>
      </c>
      <c r="AH86">
        <v>0</v>
      </c>
      <c r="AI86">
        <v>0</v>
      </c>
      <c r="AJ86">
        <v>0</v>
      </c>
      <c r="AK86">
        <v>0</v>
      </c>
      <c r="AL86">
        <v>0</v>
      </c>
      <c r="AM86" s="16">
        <f t="shared" si="40"/>
        <v>127.30499999999999</v>
      </c>
      <c r="AO86" s="1" t="s">
        <v>44</v>
      </c>
      <c r="AP86" s="2" t="s">
        <v>31</v>
      </c>
      <c r="AQ86" s="2" t="s">
        <v>28</v>
      </c>
      <c r="AR86" s="46">
        <f>ROUND((Data!E86+Data!H86)*VLOOKUP($AP86,Data!$BO$8:$BT$36,3,0)/100,2)</f>
        <v>5.0999999999999996</v>
      </c>
      <c r="AS86" s="46">
        <f>ROUND(Data!F86*VLOOKUP($AP86,Data!$BO$8:$BT$36,4,0)/100,2)</f>
        <v>0</v>
      </c>
      <c r="AT86" s="46">
        <f>ROUND(Data!G86*VLOOKUP($AP86,Data!$BO$8:$BT$36,5,0)/100,2)</f>
        <v>2.75</v>
      </c>
      <c r="AU86" s="46">
        <f>ROUND(Data!M86*VLOOKUP($AP86,Data!$BO$8:$BT$36,6,0)/100,2)</f>
        <v>3.6</v>
      </c>
      <c r="AV86" s="46">
        <f t="shared" si="41"/>
        <v>7.85</v>
      </c>
      <c r="AW86" s="46">
        <f t="shared" si="42"/>
        <v>14.65</v>
      </c>
      <c r="AY86" s="2" t="s">
        <v>24</v>
      </c>
      <c r="AZ86" s="2" t="s">
        <v>3</v>
      </c>
      <c r="BA86" s="7">
        <f>(SUMIFS(Data!E$2:E$282,Data!$C$2:$C$282,$AY86,$B$2:$B$282,"Oct")+0.1)*VLOOKUP(AY86,$BO$8:$BT$36,3,0)/100</f>
        <v>5.0999999999999996</v>
      </c>
      <c r="BB86" s="7">
        <f>SUMIFS(Data!F$2:F$282,Data!$C$2:$C$282,$AY86,$B$2:$B$282,"Oct")*VLOOKUP(AY86,$BO$8:$BT$36,4,0)/100</f>
        <v>0</v>
      </c>
      <c r="BC86" s="7">
        <f>SUMIFS(Data!G$2:G$282,Data!$C$2:$C$282,$AY86,$B$2:$B$282,"Oct")*VLOOKUP(AY86,$BO$8:$BT$36,5,0)/100</f>
        <v>18.7</v>
      </c>
      <c r="BD86" s="7">
        <f>SUMIFS(Data!M$2:M$282,Data!$C$2:$C$282,$AY86,$B$2:$B$282,"Oct")*VLOOKUP(AY86,$BO$8:$BT$36,6,0)/100</f>
        <v>6.3</v>
      </c>
      <c r="BE86" s="7">
        <f t="shared" si="28"/>
        <v>22.000000000000004</v>
      </c>
      <c r="BG86" s="2" t="s">
        <v>24</v>
      </c>
      <c r="BH86" s="2" t="s">
        <v>3</v>
      </c>
      <c r="BI86" s="34">
        <f t="shared" si="29"/>
        <v>23.799999999999997</v>
      </c>
      <c r="BJ86" s="34">
        <f t="shared" si="30"/>
        <v>6.3</v>
      </c>
      <c r="BK86" s="34">
        <f t="shared" si="31"/>
        <v>22.000000000000004</v>
      </c>
      <c r="BO86" s="28" t="s">
        <v>18</v>
      </c>
      <c r="BP86" s="28" t="s">
        <v>3</v>
      </c>
      <c r="BQ86" s="76">
        <f t="shared" ref="BQ86:BT86" si="58">IFERROR(ROUND((BQ55*BQ24/100)/$BU55,2),0)</f>
        <v>0.15</v>
      </c>
      <c r="BR86" s="76">
        <f t="shared" si="58"/>
        <v>0.1</v>
      </c>
      <c r="BS86" s="76">
        <f t="shared" si="58"/>
        <v>0.3</v>
      </c>
      <c r="BT86" s="76">
        <f t="shared" si="58"/>
        <v>0</v>
      </c>
      <c r="BU86" s="10"/>
    </row>
    <row r="87" spans="2:73" x14ac:dyDescent="0.25">
      <c r="B87" s="1" t="s">
        <v>45</v>
      </c>
      <c r="C87" s="2" t="s">
        <v>2</v>
      </c>
      <c r="D87" s="2" t="s">
        <v>3</v>
      </c>
      <c r="E87" s="2">
        <v>6</v>
      </c>
      <c r="F87" s="2">
        <v>5</v>
      </c>
      <c r="G87" s="2">
        <v>22</v>
      </c>
      <c r="H87" s="2">
        <v>0.1</v>
      </c>
      <c r="I87">
        <v>0</v>
      </c>
      <c r="J87">
        <v>0</v>
      </c>
      <c r="K87" s="2">
        <v>0</v>
      </c>
      <c r="L87" s="2">
        <v>0</v>
      </c>
      <c r="M87" s="2">
        <v>8</v>
      </c>
      <c r="O87" s="1" t="s">
        <v>45</v>
      </c>
      <c r="P87" s="2" t="s">
        <v>2</v>
      </c>
      <c r="Q87" s="2" t="s">
        <v>3</v>
      </c>
      <c r="R87" s="16">
        <f t="shared" si="32"/>
        <v>0</v>
      </c>
      <c r="S87" s="16">
        <f t="shared" si="33"/>
        <v>955.68000000000006</v>
      </c>
      <c r="T87" s="16">
        <f t="shared" si="34"/>
        <v>2800.53</v>
      </c>
      <c r="U87" s="16">
        <f t="shared" si="35"/>
        <v>1018.35</v>
      </c>
      <c r="V87" s="16"/>
      <c r="W87" s="1" t="s">
        <v>45</v>
      </c>
      <c r="X87" s="2" t="s">
        <v>2</v>
      </c>
      <c r="Y87" s="2" t="s">
        <v>3</v>
      </c>
      <c r="Z87" s="16">
        <f t="shared" si="36"/>
        <v>116.16934306569344</v>
      </c>
      <c r="AA87" s="16"/>
      <c r="AB87" s="1" t="s">
        <v>45</v>
      </c>
      <c r="AC87" s="2" t="s">
        <v>2</v>
      </c>
      <c r="AD87" s="2" t="s">
        <v>3</v>
      </c>
      <c r="AE87" s="16">
        <f t="shared" si="37"/>
        <v>0</v>
      </c>
      <c r="AF87" s="16">
        <f t="shared" si="38"/>
        <v>191.13600000000002</v>
      </c>
      <c r="AG87" s="16">
        <f t="shared" si="39"/>
        <v>127.2968181818182</v>
      </c>
      <c r="AH87">
        <v>0</v>
      </c>
      <c r="AI87">
        <v>0</v>
      </c>
      <c r="AJ87">
        <v>0</v>
      </c>
      <c r="AK87">
        <v>0</v>
      </c>
      <c r="AL87">
        <v>0</v>
      </c>
      <c r="AM87" s="16">
        <f t="shared" si="40"/>
        <v>127.29375</v>
      </c>
      <c r="AO87" s="1" t="s">
        <v>45</v>
      </c>
      <c r="AP87" s="2" t="s">
        <v>2</v>
      </c>
      <c r="AQ87" s="2" t="s">
        <v>3</v>
      </c>
      <c r="AR87" s="46">
        <f>ROUND((Data!E87+Data!H87)*VLOOKUP($AP87,Data!$BO$8:$BT$36,3,0)/100,2)</f>
        <v>6.1</v>
      </c>
      <c r="AS87" s="46">
        <f>ROUND(Data!F87*VLOOKUP($AP87,Data!$BO$8:$BT$36,4,0)/100,2)</f>
        <v>4.75</v>
      </c>
      <c r="AT87" s="46">
        <f>ROUND(Data!G87*VLOOKUP($AP87,Data!$BO$8:$BT$36,5,0)/100,2)</f>
        <v>9.9</v>
      </c>
      <c r="AU87" s="46">
        <f>ROUND(Data!M87*VLOOKUP($AP87,Data!$BO$8:$BT$36,6,0)/100,2)</f>
        <v>7.2</v>
      </c>
      <c r="AV87" s="46">
        <f t="shared" si="41"/>
        <v>20.75</v>
      </c>
      <c r="AW87" s="46">
        <f t="shared" si="42"/>
        <v>13.150000000000002</v>
      </c>
      <c r="AY87" s="2" t="s">
        <v>25</v>
      </c>
      <c r="AZ87" s="2" t="s">
        <v>3</v>
      </c>
      <c r="BA87" s="7">
        <f>(SUMIFS(Data!E$2:E$282,Data!$C$2:$C$282,$AY87,$B$2:$B$282,"Oct")+0.1)*VLOOKUP(AY87,$BO$8:$BT$36,3,0)/100</f>
        <v>4.0999999999999996</v>
      </c>
      <c r="BB87" s="7">
        <f>SUMIFS(Data!F$2:F$282,Data!$C$2:$C$282,$AY87,$B$2:$B$282,"Oct")*VLOOKUP(AY87,$BO$8:$BT$36,4,0)/100</f>
        <v>6.65</v>
      </c>
      <c r="BC87" s="7">
        <f>SUMIFS(Data!G$2:G$282,Data!$C$2:$C$282,$AY87,$B$2:$B$282,"Oct")*VLOOKUP(AY87,$BO$8:$BT$36,5,0)/100</f>
        <v>4.95</v>
      </c>
      <c r="BD87" s="7">
        <f>SUMIFS(Data!M$2:M$282,Data!$C$2:$C$282,$AY87,$B$2:$B$282,"Oct")*VLOOKUP(AY87,$BO$8:$BT$36,6,0)/100</f>
        <v>5.4</v>
      </c>
      <c r="BE87" s="7">
        <f t="shared" si="28"/>
        <v>7</v>
      </c>
      <c r="BG87" s="2" t="s">
        <v>25</v>
      </c>
      <c r="BH87" s="2" t="s">
        <v>3</v>
      </c>
      <c r="BI87" s="34">
        <f t="shared" si="29"/>
        <v>15.7</v>
      </c>
      <c r="BJ87" s="34">
        <f t="shared" si="30"/>
        <v>5.4</v>
      </c>
      <c r="BK87" s="34">
        <f t="shared" si="31"/>
        <v>7</v>
      </c>
      <c r="BO87" s="28" t="s">
        <v>19</v>
      </c>
      <c r="BP87" s="28" t="s">
        <v>3</v>
      </c>
      <c r="BQ87" s="76">
        <f t="shared" ref="BQ87:BT87" si="59">IFERROR(ROUND((BQ56*BQ25/100)/$BU56,2),0)</f>
        <v>0.06</v>
      </c>
      <c r="BR87" s="76">
        <f t="shared" si="59"/>
        <v>0.13</v>
      </c>
      <c r="BS87" s="76">
        <f t="shared" si="59"/>
        <v>0.36</v>
      </c>
      <c r="BT87" s="76">
        <f t="shared" si="59"/>
        <v>0</v>
      </c>
      <c r="BU87" s="10"/>
    </row>
    <row r="88" spans="2:73" x14ac:dyDescent="0.25">
      <c r="B88" s="1" t="s">
        <v>45</v>
      </c>
      <c r="C88" s="2" t="s">
        <v>4</v>
      </c>
      <c r="D88" s="2" t="s">
        <v>3</v>
      </c>
      <c r="E88" s="2">
        <v>4</v>
      </c>
      <c r="F88" s="2">
        <v>5</v>
      </c>
      <c r="G88" s="2">
        <v>9</v>
      </c>
      <c r="H88" s="2">
        <v>0.1</v>
      </c>
      <c r="I88">
        <v>0</v>
      </c>
      <c r="J88">
        <v>0</v>
      </c>
      <c r="K88" s="2">
        <v>0</v>
      </c>
      <c r="L88" s="2">
        <v>0</v>
      </c>
      <c r="M88" s="2">
        <v>8</v>
      </c>
      <c r="O88" s="1" t="s">
        <v>45</v>
      </c>
      <c r="P88" s="2" t="s">
        <v>4</v>
      </c>
      <c r="Q88" s="2" t="s">
        <v>3</v>
      </c>
      <c r="R88" s="16">
        <f t="shared" si="32"/>
        <v>0</v>
      </c>
      <c r="S88" s="16">
        <f t="shared" si="33"/>
        <v>955.68000000000006</v>
      </c>
      <c r="T88" s="16">
        <f t="shared" si="34"/>
        <v>1145.7</v>
      </c>
      <c r="U88" s="16">
        <f t="shared" si="35"/>
        <v>1018.35</v>
      </c>
      <c r="V88" s="16"/>
      <c r="W88" s="1" t="s">
        <v>45</v>
      </c>
      <c r="X88" s="2" t="s">
        <v>4</v>
      </c>
      <c r="Y88" s="2" t="s">
        <v>3</v>
      </c>
      <c r="Z88" s="16">
        <f t="shared" si="36"/>
        <v>119.52988505747126</v>
      </c>
      <c r="AA88" s="16"/>
      <c r="AB88" s="1" t="s">
        <v>45</v>
      </c>
      <c r="AC88" s="2" t="s">
        <v>4</v>
      </c>
      <c r="AD88" s="2" t="s">
        <v>3</v>
      </c>
      <c r="AE88" s="16">
        <f t="shared" si="37"/>
        <v>0</v>
      </c>
      <c r="AF88" s="16">
        <f t="shared" si="38"/>
        <v>191.13600000000002</v>
      </c>
      <c r="AG88" s="16">
        <f t="shared" si="39"/>
        <v>127.30000000000001</v>
      </c>
      <c r="AH88">
        <v>0</v>
      </c>
      <c r="AI88">
        <v>0</v>
      </c>
      <c r="AJ88">
        <v>0</v>
      </c>
      <c r="AK88">
        <v>0</v>
      </c>
      <c r="AL88">
        <v>0</v>
      </c>
      <c r="AM88" s="16">
        <f t="shared" si="40"/>
        <v>127.29375</v>
      </c>
      <c r="AO88" s="1" t="s">
        <v>45</v>
      </c>
      <c r="AP88" s="2" t="s">
        <v>4</v>
      </c>
      <c r="AQ88" s="2" t="s">
        <v>3</v>
      </c>
      <c r="AR88" s="46">
        <f>ROUND((Data!E88+Data!H88)*VLOOKUP($AP88,Data!$BO$8:$BT$36,3,0)/100,2)</f>
        <v>4.0999999999999996</v>
      </c>
      <c r="AS88" s="46">
        <f>ROUND(Data!F88*VLOOKUP($AP88,Data!$BO$8:$BT$36,4,0)/100,2)</f>
        <v>4.75</v>
      </c>
      <c r="AT88" s="46">
        <f>ROUND(Data!G88*VLOOKUP($AP88,Data!$BO$8:$BT$36,5,0)/100,2)</f>
        <v>4.05</v>
      </c>
      <c r="AU88" s="46">
        <f>ROUND(Data!M88*VLOOKUP($AP88,Data!$BO$8:$BT$36,6,0)/100,2)</f>
        <v>7.2</v>
      </c>
      <c r="AV88" s="46">
        <f t="shared" si="41"/>
        <v>12.899999999999999</v>
      </c>
      <c r="AW88" s="46">
        <f t="shared" si="42"/>
        <v>6.0000000000000027</v>
      </c>
      <c r="AY88" s="2" t="s">
        <v>26</v>
      </c>
      <c r="AZ88" s="2" t="s">
        <v>3</v>
      </c>
      <c r="BA88" s="7">
        <f>(SUMIFS(Data!E$2:E$282,Data!$C$2:$C$282,$AY88,$B$2:$B$282,"Oct")+0.1)*VLOOKUP(AY88,$BO$8:$BT$36,3,0)/100</f>
        <v>8.1</v>
      </c>
      <c r="BB88" s="7">
        <f>SUMIFS(Data!F$2:F$282,Data!$C$2:$C$282,$AY88,$B$2:$B$282,"Oct")*VLOOKUP(AY88,$BO$8:$BT$36,4,0)/100</f>
        <v>6.65</v>
      </c>
      <c r="BC88" s="7">
        <f>SUMIFS(Data!G$2:G$282,Data!$C$2:$C$282,$AY88,$B$2:$B$282,"Oct")*VLOOKUP(AY88,$BO$8:$BT$36,5,0)/100</f>
        <v>15.3</v>
      </c>
      <c r="BD88" s="7">
        <f>SUMIFS(Data!M$2:M$282,Data!$C$2:$C$282,$AY88,$B$2:$B$282,"Oct")*VLOOKUP(AY88,$BO$8:$BT$36,6,0)/100</f>
        <v>7.2</v>
      </c>
      <c r="BE88" s="7">
        <f t="shared" si="28"/>
        <v>19.850000000000001</v>
      </c>
      <c r="BG88" s="2" t="s">
        <v>26</v>
      </c>
      <c r="BH88" s="2" t="s">
        <v>3</v>
      </c>
      <c r="BI88" s="34">
        <f t="shared" si="29"/>
        <v>30.05</v>
      </c>
      <c r="BJ88" s="34">
        <f t="shared" si="30"/>
        <v>7.2</v>
      </c>
      <c r="BK88" s="34">
        <f t="shared" si="31"/>
        <v>19.850000000000001</v>
      </c>
      <c r="BO88" s="28" t="s">
        <v>20</v>
      </c>
      <c r="BP88" s="28" t="s">
        <v>3</v>
      </c>
      <c r="BQ88" s="76">
        <f t="shared" ref="BQ88:BT88" si="60">IFERROR(ROUND((BQ57*BQ26/100)/$BU57,2),0)</f>
        <v>0.14000000000000001</v>
      </c>
      <c r="BR88" s="76">
        <f t="shared" si="60"/>
        <v>0.32</v>
      </c>
      <c r="BS88" s="76">
        <f t="shared" si="60"/>
        <v>0.24</v>
      </c>
      <c r="BT88" s="76">
        <f t="shared" si="60"/>
        <v>0</v>
      </c>
      <c r="BU88" s="10"/>
    </row>
    <row r="89" spans="2:73" x14ac:dyDescent="0.25">
      <c r="B89" s="1" t="s">
        <v>45</v>
      </c>
      <c r="C89" s="2" t="s">
        <v>5</v>
      </c>
      <c r="D89" s="2" t="s">
        <v>3</v>
      </c>
      <c r="E89" s="2">
        <v>5</v>
      </c>
      <c r="F89" s="2">
        <v>4</v>
      </c>
      <c r="G89" s="2">
        <v>11</v>
      </c>
      <c r="H89" s="2">
        <v>0.1</v>
      </c>
      <c r="I89">
        <v>0</v>
      </c>
      <c r="J89">
        <v>0</v>
      </c>
      <c r="K89" s="2">
        <v>0</v>
      </c>
      <c r="L89" s="2">
        <v>0</v>
      </c>
      <c r="M89" s="2">
        <v>5</v>
      </c>
      <c r="O89" s="1" t="s">
        <v>45</v>
      </c>
      <c r="P89" s="2" t="s">
        <v>5</v>
      </c>
      <c r="Q89" s="2" t="s">
        <v>3</v>
      </c>
      <c r="R89" s="16">
        <f t="shared" si="32"/>
        <v>0</v>
      </c>
      <c r="S89" s="16">
        <f t="shared" si="33"/>
        <v>764.58</v>
      </c>
      <c r="T89" s="16">
        <f t="shared" si="34"/>
        <v>1400.31</v>
      </c>
      <c r="U89" s="16">
        <f t="shared" si="35"/>
        <v>636.48</v>
      </c>
      <c r="V89" s="16"/>
      <c r="W89" s="1" t="s">
        <v>45</v>
      </c>
      <c r="X89" s="2" t="s">
        <v>5</v>
      </c>
      <c r="Y89" s="2" t="s">
        <v>3</v>
      </c>
      <c r="Z89" s="16">
        <f t="shared" si="36"/>
        <v>111.60836653386453</v>
      </c>
      <c r="AA89" s="16"/>
      <c r="AB89" s="1" t="s">
        <v>45</v>
      </c>
      <c r="AC89" s="2" t="s">
        <v>5</v>
      </c>
      <c r="AD89" s="2" t="s">
        <v>3</v>
      </c>
      <c r="AE89" s="16">
        <f t="shared" si="37"/>
        <v>0</v>
      </c>
      <c r="AF89" s="16">
        <f t="shared" si="38"/>
        <v>191.14500000000001</v>
      </c>
      <c r="AG89" s="16">
        <f t="shared" si="39"/>
        <v>127.30090909090909</v>
      </c>
      <c r="AH89">
        <v>0</v>
      </c>
      <c r="AI89">
        <v>0</v>
      </c>
      <c r="AJ89">
        <v>0</v>
      </c>
      <c r="AK89">
        <v>0</v>
      </c>
      <c r="AL89">
        <v>0</v>
      </c>
      <c r="AM89" s="16">
        <f t="shared" si="40"/>
        <v>127.29600000000001</v>
      </c>
      <c r="AO89" s="1" t="s">
        <v>45</v>
      </c>
      <c r="AP89" s="2" t="s">
        <v>5</v>
      </c>
      <c r="AQ89" s="2" t="s">
        <v>3</v>
      </c>
      <c r="AR89" s="46">
        <f>ROUND((Data!E89+Data!H89)*VLOOKUP($AP89,Data!$BO$8:$BT$36,3,0)/100,2)</f>
        <v>5.0999999999999996</v>
      </c>
      <c r="AS89" s="46">
        <f>ROUND(Data!F89*VLOOKUP($AP89,Data!$BO$8:$BT$36,4,0)/100,2)</f>
        <v>3.8</v>
      </c>
      <c r="AT89" s="46">
        <f>ROUND(Data!G89*VLOOKUP($AP89,Data!$BO$8:$BT$36,5,0)/100,2)</f>
        <v>4.95</v>
      </c>
      <c r="AU89" s="46">
        <f>ROUND(Data!M89*VLOOKUP($AP89,Data!$BO$8:$BT$36,6,0)/100,2)</f>
        <v>4.5</v>
      </c>
      <c r="AV89" s="46">
        <f t="shared" si="41"/>
        <v>13.849999999999998</v>
      </c>
      <c r="AW89" s="46">
        <f t="shared" si="42"/>
        <v>6.7500000000000036</v>
      </c>
      <c r="AY89" s="2" t="s">
        <v>27</v>
      </c>
      <c r="AZ89" s="2" t="s">
        <v>28</v>
      </c>
      <c r="BA89" s="7">
        <f>(SUMIFS(Data!E$2:E$282,Data!$C$2:$C$282,$AY89,$B$2:$B$282,"Oct")+0.1)*VLOOKUP(AY89,$BO$8:$BT$36,3,0)/100</f>
        <v>0</v>
      </c>
      <c r="BB89" s="7">
        <f>SUMIFS(Data!F$2:F$282,Data!$C$2:$C$282,$AY89,$B$2:$B$282,"Oct")*VLOOKUP(AY89,$BO$8:$BT$36,4,0)/100</f>
        <v>0</v>
      </c>
      <c r="BC89" s="7">
        <f>SUMIFS(Data!G$2:G$282,Data!$C$2:$C$282,$AY89,$B$2:$B$282,"Oct")*VLOOKUP(AY89,$BO$8:$BT$36,5,0)/100</f>
        <v>3.5</v>
      </c>
      <c r="BD89" s="7">
        <f>SUMIFS(Data!M$2:M$282,Data!$C$2:$C$282,$AY89,$B$2:$B$282,"Oct")*VLOOKUP(AY89,$BO$8:$BT$36,6,0)/100</f>
        <v>1.8</v>
      </c>
      <c r="BE89" s="7">
        <f t="shared" si="28"/>
        <v>16.8</v>
      </c>
      <c r="BG89" s="2" t="s">
        <v>27</v>
      </c>
      <c r="BH89" s="2" t="s">
        <v>28</v>
      </c>
      <c r="BI89" s="34">
        <f t="shared" si="29"/>
        <v>3.5</v>
      </c>
      <c r="BJ89" s="34">
        <f t="shared" si="30"/>
        <v>1.8</v>
      </c>
      <c r="BK89" s="34">
        <f t="shared" si="31"/>
        <v>16.8</v>
      </c>
      <c r="BO89" s="28" t="s">
        <v>21</v>
      </c>
      <c r="BP89" s="28" t="s">
        <v>3</v>
      </c>
      <c r="BQ89" s="76">
        <f t="shared" ref="BQ89:BT89" si="61">IFERROR(ROUND((BQ58*BQ27/100)/$BU58,2),0)</f>
        <v>0</v>
      </c>
      <c r="BR89" s="76">
        <f t="shared" si="61"/>
        <v>0.12</v>
      </c>
      <c r="BS89" s="76">
        <f t="shared" si="61"/>
        <v>0.39</v>
      </c>
      <c r="BT89" s="76">
        <f t="shared" si="61"/>
        <v>0</v>
      </c>
      <c r="BU89" s="10"/>
    </row>
    <row r="90" spans="2:73" x14ac:dyDescent="0.25">
      <c r="B90" s="1" t="s">
        <v>45</v>
      </c>
      <c r="C90" s="2" t="s">
        <v>6</v>
      </c>
      <c r="D90" s="2" t="s">
        <v>3</v>
      </c>
      <c r="E90" s="2">
        <v>5</v>
      </c>
      <c r="F90" s="2">
        <v>7</v>
      </c>
      <c r="G90" s="2">
        <v>5</v>
      </c>
      <c r="H90" s="2">
        <v>0.1</v>
      </c>
      <c r="I90">
        <v>0</v>
      </c>
      <c r="J90">
        <v>0</v>
      </c>
      <c r="K90" s="2">
        <v>0</v>
      </c>
      <c r="L90" s="2">
        <v>0</v>
      </c>
      <c r="M90" s="2">
        <v>8</v>
      </c>
      <c r="O90" s="1" t="s">
        <v>45</v>
      </c>
      <c r="P90" s="2" t="s">
        <v>6</v>
      </c>
      <c r="Q90" s="2" t="s">
        <v>3</v>
      </c>
      <c r="R90" s="16">
        <f t="shared" si="32"/>
        <v>0</v>
      </c>
      <c r="S90" s="16">
        <f t="shared" si="33"/>
        <v>1338</v>
      </c>
      <c r="T90" s="16">
        <f t="shared" si="34"/>
        <v>636.48</v>
      </c>
      <c r="U90" s="16">
        <f t="shared" si="35"/>
        <v>1018.35</v>
      </c>
      <c r="V90" s="16"/>
      <c r="W90" s="1" t="s">
        <v>45</v>
      </c>
      <c r="X90" s="2" t="s">
        <v>6</v>
      </c>
      <c r="Y90" s="2" t="s">
        <v>3</v>
      </c>
      <c r="Z90" s="16">
        <f t="shared" si="36"/>
        <v>119.23625498007968</v>
      </c>
      <c r="AA90" s="16"/>
      <c r="AB90" s="1" t="s">
        <v>45</v>
      </c>
      <c r="AC90" s="2" t="s">
        <v>6</v>
      </c>
      <c r="AD90" s="2" t="s">
        <v>3</v>
      </c>
      <c r="AE90" s="16">
        <f t="shared" si="37"/>
        <v>0</v>
      </c>
      <c r="AF90" s="16">
        <f t="shared" si="38"/>
        <v>191.14285714285714</v>
      </c>
      <c r="AG90" s="16">
        <f t="shared" si="39"/>
        <v>127.29600000000001</v>
      </c>
      <c r="AH90">
        <v>0</v>
      </c>
      <c r="AI90">
        <v>0</v>
      </c>
      <c r="AJ90">
        <v>0</v>
      </c>
      <c r="AK90">
        <v>0</v>
      </c>
      <c r="AL90">
        <v>0</v>
      </c>
      <c r="AM90" s="16">
        <f t="shared" si="40"/>
        <v>127.29375</v>
      </c>
      <c r="AO90" s="1" t="s">
        <v>45</v>
      </c>
      <c r="AP90" s="2" t="s">
        <v>6</v>
      </c>
      <c r="AQ90" s="2" t="s">
        <v>3</v>
      </c>
      <c r="AR90" s="46">
        <f>ROUND((Data!E90+Data!H90)*VLOOKUP($AP90,Data!$BO$8:$BT$36,3,0)/100,2)</f>
        <v>5.0999999999999996</v>
      </c>
      <c r="AS90" s="46">
        <f>ROUND(Data!F90*VLOOKUP($AP90,Data!$BO$8:$BT$36,4,0)/100,2)</f>
        <v>0</v>
      </c>
      <c r="AT90" s="46">
        <f>ROUND(Data!G90*VLOOKUP($AP90,Data!$BO$8:$BT$36,5,0)/100,2)</f>
        <v>3</v>
      </c>
      <c r="AU90" s="46">
        <f>ROUND(Data!M90*VLOOKUP($AP90,Data!$BO$8:$BT$36,6,0)/100,2)</f>
        <v>7.2</v>
      </c>
      <c r="AV90" s="46">
        <f t="shared" si="41"/>
        <v>8.1</v>
      </c>
      <c r="AW90" s="46">
        <f t="shared" si="42"/>
        <v>9.8000000000000007</v>
      </c>
      <c r="AY90" s="2" t="s">
        <v>29</v>
      </c>
      <c r="AZ90" s="2" t="s">
        <v>28</v>
      </c>
      <c r="BA90" s="7">
        <f>(SUMIFS(Data!E$2:E$282,Data!$C$2:$C$282,$AY90,$B$2:$B$282,"Oct")+0.1)*VLOOKUP(AY90,$BO$8:$BT$36,3,0)/100</f>
        <v>3.1</v>
      </c>
      <c r="BB90" s="7">
        <f>SUMIFS(Data!F$2:F$282,Data!$C$2:$C$282,$AY90,$B$2:$B$282,"Oct")*VLOOKUP(AY90,$BO$8:$BT$36,4,0)/100</f>
        <v>4.75</v>
      </c>
      <c r="BC90" s="7">
        <f>SUMIFS(Data!G$2:G$282,Data!$C$2:$C$282,$AY90,$B$2:$B$282,"Oct")*VLOOKUP(AY90,$BO$8:$BT$36,5,0)/100</f>
        <v>1.4</v>
      </c>
      <c r="BD90" s="7">
        <f>SUMIFS(Data!M$2:M$282,Data!$C$2:$C$282,$AY90,$B$2:$B$282,"Oct")*VLOOKUP(AY90,$BO$8:$BT$36,6,0)/100</f>
        <v>3.6</v>
      </c>
      <c r="BE90" s="7">
        <f t="shared" si="28"/>
        <v>6.2500000000000018</v>
      </c>
      <c r="BG90" s="2" t="s">
        <v>29</v>
      </c>
      <c r="BH90" s="2" t="s">
        <v>28</v>
      </c>
      <c r="BI90" s="34">
        <f t="shared" si="29"/>
        <v>9.25</v>
      </c>
      <c r="BJ90" s="34">
        <f t="shared" si="30"/>
        <v>3.6</v>
      </c>
      <c r="BK90" s="34">
        <f t="shared" si="31"/>
        <v>6.2500000000000018</v>
      </c>
      <c r="BO90" s="28" t="s">
        <v>22</v>
      </c>
      <c r="BP90" s="28" t="s">
        <v>3</v>
      </c>
      <c r="BQ90" s="76">
        <f t="shared" ref="BQ90:BT90" si="62">IFERROR(ROUND((BQ59*BQ28/100)/$BU59,2),0)</f>
        <v>7.0000000000000007E-2</v>
      </c>
      <c r="BR90" s="76">
        <f t="shared" si="62"/>
        <v>0</v>
      </c>
      <c r="BS90" s="76">
        <f t="shared" si="62"/>
        <v>0.42</v>
      </c>
      <c r="BT90" s="76">
        <f t="shared" si="62"/>
        <v>0</v>
      </c>
      <c r="BU90" s="10"/>
    </row>
    <row r="91" spans="2:73" x14ac:dyDescent="0.25">
      <c r="B91" s="1" t="s">
        <v>45</v>
      </c>
      <c r="C91" s="2" t="s">
        <v>7</v>
      </c>
      <c r="D91" s="2" t="s">
        <v>3</v>
      </c>
      <c r="E91" s="2">
        <v>7</v>
      </c>
      <c r="F91" s="2">
        <v>5</v>
      </c>
      <c r="G91" s="2">
        <v>8</v>
      </c>
      <c r="H91" s="2">
        <v>0.1</v>
      </c>
      <c r="I91">
        <v>0</v>
      </c>
      <c r="J91">
        <v>0</v>
      </c>
      <c r="K91" s="2">
        <v>0</v>
      </c>
      <c r="L91" s="2">
        <v>0</v>
      </c>
      <c r="M91" s="2">
        <v>4</v>
      </c>
      <c r="O91" s="1" t="s">
        <v>45</v>
      </c>
      <c r="P91" s="2" t="s">
        <v>7</v>
      </c>
      <c r="Q91" s="2" t="s">
        <v>3</v>
      </c>
      <c r="R91" s="16">
        <f t="shared" si="32"/>
        <v>0</v>
      </c>
      <c r="S91" s="16">
        <f t="shared" si="33"/>
        <v>955.68000000000006</v>
      </c>
      <c r="T91" s="16">
        <f t="shared" si="34"/>
        <v>1018.35</v>
      </c>
      <c r="U91" s="16">
        <f t="shared" si="35"/>
        <v>509.21999999999997</v>
      </c>
      <c r="V91" s="16"/>
      <c r="W91" s="1" t="s">
        <v>45</v>
      </c>
      <c r="X91" s="2" t="s">
        <v>7</v>
      </c>
      <c r="Y91" s="2" t="s">
        <v>3</v>
      </c>
      <c r="Z91" s="16">
        <f t="shared" si="36"/>
        <v>103.03941908713692</v>
      </c>
      <c r="AA91" s="16"/>
      <c r="AB91" s="1" t="s">
        <v>45</v>
      </c>
      <c r="AC91" s="2" t="s">
        <v>7</v>
      </c>
      <c r="AD91" s="2" t="s">
        <v>3</v>
      </c>
      <c r="AE91" s="16">
        <f t="shared" si="37"/>
        <v>0</v>
      </c>
      <c r="AF91" s="16">
        <f t="shared" si="38"/>
        <v>191.13600000000002</v>
      </c>
      <c r="AG91" s="16">
        <f t="shared" si="39"/>
        <v>127.29375</v>
      </c>
      <c r="AH91">
        <v>0</v>
      </c>
      <c r="AI91">
        <v>0</v>
      </c>
      <c r="AJ91">
        <v>0</v>
      </c>
      <c r="AK91">
        <v>0</v>
      </c>
      <c r="AL91">
        <v>0</v>
      </c>
      <c r="AM91" s="16">
        <f t="shared" si="40"/>
        <v>127.30499999999999</v>
      </c>
      <c r="AO91" s="1" t="s">
        <v>45</v>
      </c>
      <c r="AP91" s="2" t="s">
        <v>7</v>
      </c>
      <c r="AQ91" s="2" t="s">
        <v>3</v>
      </c>
      <c r="AR91" s="46">
        <f>ROUND((Data!E91+Data!H91)*VLOOKUP($AP91,Data!$BO$8:$BT$36,3,0)/100,2)</f>
        <v>7.1</v>
      </c>
      <c r="AS91" s="46">
        <f>ROUND(Data!F91*VLOOKUP($AP91,Data!$BO$8:$BT$36,4,0)/100,2)</f>
        <v>0</v>
      </c>
      <c r="AT91" s="46">
        <f>ROUND(Data!G91*VLOOKUP($AP91,Data!$BO$8:$BT$36,5,0)/100,2)</f>
        <v>4.8</v>
      </c>
      <c r="AU91" s="46">
        <f>ROUND(Data!M91*VLOOKUP($AP91,Data!$BO$8:$BT$36,6,0)/100,2)</f>
        <v>3.6</v>
      </c>
      <c r="AV91" s="46">
        <f t="shared" si="41"/>
        <v>11.899999999999999</v>
      </c>
      <c r="AW91" s="46">
        <f t="shared" si="42"/>
        <v>8.6000000000000032</v>
      </c>
      <c r="AY91" s="2" t="s">
        <v>30</v>
      </c>
      <c r="AZ91" s="2" t="s">
        <v>28</v>
      </c>
      <c r="BA91" s="7">
        <f>(SUMIFS(Data!E$2:E$282,Data!$C$2:$C$282,$AY91,$B$2:$B$282,"Oct")+0.1)*VLOOKUP(AY91,$BO$8:$BT$36,3,0)/100</f>
        <v>8.1</v>
      </c>
      <c r="BB91" s="7">
        <f>SUMIFS(Data!F$2:F$282,Data!$C$2:$C$282,$AY91,$B$2:$B$282,"Oct")*VLOOKUP(AY91,$BO$8:$BT$36,4,0)/100</f>
        <v>3.8</v>
      </c>
      <c r="BC91" s="7">
        <f>SUMIFS(Data!G$2:G$282,Data!$C$2:$C$282,$AY91,$B$2:$B$282,"Oct")*VLOOKUP(AY91,$BO$8:$BT$36,5,0)/100</f>
        <v>3.4</v>
      </c>
      <c r="BD91" s="7">
        <f>SUMIFS(Data!M$2:M$282,Data!$C$2:$C$282,$AY91,$B$2:$B$282,"Oct")*VLOOKUP(AY91,$BO$8:$BT$36,6,0)/100</f>
        <v>1.8</v>
      </c>
      <c r="BE91" s="7">
        <f t="shared" si="28"/>
        <v>14.000000000000004</v>
      </c>
      <c r="BG91" s="2" t="s">
        <v>30</v>
      </c>
      <c r="BH91" s="2" t="s">
        <v>28</v>
      </c>
      <c r="BI91" s="34">
        <f t="shared" si="29"/>
        <v>15.299999999999999</v>
      </c>
      <c r="BJ91" s="34">
        <f t="shared" si="30"/>
        <v>1.8</v>
      </c>
      <c r="BK91" s="34">
        <f t="shared" si="31"/>
        <v>14.000000000000004</v>
      </c>
      <c r="BO91" s="28" t="s">
        <v>23</v>
      </c>
      <c r="BP91" s="28" t="s">
        <v>3</v>
      </c>
      <c r="BQ91" s="76">
        <f t="shared" ref="BQ91:BT91" si="63">IFERROR(ROUND((BQ60*BQ29/100)/$BU60,2),0)</f>
        <v>0.12</v>
      </c>
      <c r="BR91" s="76">
        <f t="shared" si="63"/>
        <v>0.33</v>
      </c>
      <c r="BS91" s="76">
        <f t="shared" si="63"/>
        <v>0.24</v>
      </c>
      <c r="BT91" s="76">
        <f t="shared" si="63"/>
        <v>0</v>
      </c>
      <c r="BU91" s="10"/>
    </row>
    <row r="92" spans="2:73" x14ac:dyDescent="0.25">
      <c r="B92" s="1" t="s">
        <v>45</v>
      </c>
      <c r="C92" s="2" t="s">
        <v>8</v>
      </c>
      <c r="D92" s="2" t="s">
        <v>3</v>
      </c>
      <c r="E92" s="2">
        <v>6</v>
      </c>
      <c r="F92" s="2">
        <v>5</v>
      </c>
      <c r="G92" s="2">
        <v>17</v>
      </c>
      <c r="H92" s="2">
        <v>0.1</v>
      </c>
      <c r="I92">
        <v>0</v>
      </c>
      <c r="J92">
        <v>0</v>
      </c>
      <c r="K92" s="2">
        <v>0</v>
      </c>
      <c r="L92" s="2">
        <v>0</v>
      </c>
      <c r="M92" s="2">
        <v>4</v>
      </c>
      <c r="O92" s="1" t="s">
        <v>45</v>
      </c>
      <c r="P92" s="2" t="s">
        <v>8</v>
      </c>
      <c r="Q92" s="2" t="s">
        <v>3</v>
      </c>
      <c r="R92" s="16">
        <f t="shared" si="32"/>
        <v>0</v>
      </c>
      <c r="S92" s="16">
        <f t="shared" si="33"/>
        <v>955.68000000000006</v>
      </c>
      <c r="T92" s="16">
        <f t="shared" si="34"/>
        <v>2164.0499999999997</v>
      </c>
      <c r="U92" s="16">
        <f t="shared" si="35"/>
        <v>509.21999999999997</v>
      </c>
      <c r="V92" s="16"/>
      <c r="W92" s="1" t="s">
        <v>45</v>
      </c>
      <c r="X92" s="2" t="s">
        <v>8</v>
      </c>
      <c r="Y92" s="2" t="s">
        <v>3</v>
      </c>
      <c r="Z92" s="16">
        <f t="shared" si="36"/>
        <v>113.05140186915885</v>
      </c>
      <c r="AA92" s="16"/>
      <c r="AB92" s="1" t="s">
        <v>45</v>
      </c>
      <c r="AC92" s="2" t="s">
        <v>8</v>
      </c>
      <c r="AD92" s="2" t="s">
        <v>3</v>
      </c>
      <c r="AE92" s="16">
        <f t="shared" si="37"/>
        <v>0</v>
      </c>
      <c r="AF92" s="16">
        <f t="shared" si="38"/>
        <v>191.13600000000002</v>
      </c>
      <c r="AG92" s="16">
        <f t="shared" si="39"/>
        <v>127.2970588235294</v>
      </c>
      <c r="AH92">
        <v>0</v>
      </c>
      <c r="AI92">
        <v>0</v>
      </c>
      <c r="AJ92">
        <v>0</v>
      </c>
      <c r="AK92">
        <v>0</v>
      </c>
      <c r="AL92">
        <v>0</v>
      </c>
      <c r="AM92" s="16">
        <f t="shared" si="40"/>
        <v>127.30499999999999</v>
      </c>
      <c r="AO92" s="1" t="s">
        <v>45</v>
      </c>
      <c r="AP92" s="2" t="s">
        <v>8</v>
      </c>
      <c r="AQ92" s="2" t="s">
        <v>3</v>
      </c>
      <c r="AR92" s="46">
        <f>ROUND((Data!E92+Data!H92)*VLOOKUP($AP92,Data!$BO$8:$BT$36,3,0)/100,2)</f>
        <v>6.1</v>
      </c>
      <c r="AS92" s="46">
        <f>ROUND(Data!F92*VLOOKUP($AP92,Data!$BO$8:$BT$36,4,0)/100,2)</f>
        <v>4.75</v>
      </c>
      <c r="AT92" s="46">
        <f>ROUND(Data!G92*VLOOKUP($AP92,Data!$BO$8:$BT$36,5,0)/100,2)</f>
        <v>7.65</v>
      </c>
      <c r="AU92" s="46">
        <f>ROUND(Data!M92*VLOOKUP($AP92,Data!$BO$8:$BT$36,6,0)/100,2)</f>
        <v>3.6</v>
      </c>
      <c r="AV92" s="46">
        <f t="shared" si="41"/>
        <v>18.5</v>
      </c>
      <c r="AW92" s="46">
        <f t="shared" si="42"/>
        <v>10.000000000000002</v>
      </c>
      <c r="AY92" s="2" t="s">
        <v>31</v>
      </c>
      <c r="AZ92" s="2" t="s">
        <v>28</v>
      </c>
      <c r="BA92" s="7">
        <f>(SUMIFS(Data!E$2:E$282,Data!$C$2:$C$282,$AY92,$B$2:$B$282,"Oct")+0.1)*VLOOKUP(AY92,$BO$8:$BT$36,3,0)/100</f>
        <v>3.1</v>
      </c>
      <c r="BB92" s="7">
        <f>SUMIFS(Data!F$2:F$282,Data!$C$2:$C$282,$AY92,$B$2:$B$282,"Oct")*VLOOKUP(AY92,$BO$8:$BT$36,4,0)/100</f>
        <v>0</v>
      </c>
      <c r="BC92" s="7">
        <f>SUMIFS(Data!G$2:G$282,Data!$C$2:$C$282,$AY92,$B$2:$B$282,"Oct")*VLOOKUP(AY92,$BO$8:$BT$36,5,0)/100</f>
        <v>3.75</v>
      </c>
      <c r="BD92" s="7">
        <f>SUMIFS(Data!M$2:M$282,Data!$C$2:$C$282,$AY92,$B$2:$B$282,"Oct")*VLOOKUP(AY92,$BO$8:$BT$36,6,0)/100</f>
        <v>4.5</v>
      </c>
      <c r="BE92" s="7">
        <f t="shared" si="28"/>
        <v>19.75</v>
      </c>
      <c r="BG92" s="2" t="s">
        <v>31</v>
      </c>
      <c r="BH92" s="2" t="s">
        <v>28</v>
      </c>
      <c r="BI92" s="34">
        <f t="shared" si="29"/>
        <v>6.85</v>
      </c>
      <c r="BJ92" s="34">
        <f t="shared" si="30"/>
        <v>4.5</v>
      </c>
      <c r="BK92" s="34">
        <f t="shared" si="31"/>
        <v>19.75</v>
      </c>
      <c r="BO92" s="28" t="s">
        <v>24</v>
      </c>
      <c r="BP92" s="28" t="s">
        <v>3</v>
      </c>
      <c r="BQ92" s="76">
        <f t="shared" ref="BQ92:BT92" si="64">IFERROR(ROUND((BQ61*BQ30/100)/$BU61,2),0)</f>
        <v>0</v>
      </c>
      <c r="BR92" s="76">
        <f t="shared" si="64"/>
        <v>0</v>
      </c>
      <c r="BS92" s="76">
        <f t="shared" si="64"/>
        <v>0</v>
      </c>
      <c r="BT92" s="76">
        <f t="shared" si="64"/>
        <v>0</v>
      </c>
      <c r="BU92" s="10"/>
    </row>
    <row r="93" spans="2:73" x14ac:dyDescent="0.25">
      <c r="B93" s="1" t="s">
        <v>45</v>
      </c>
      <c r="C93" s="2" t="s">
        <v>9</v>
      </c>
      <c r="D93" s="2" t="s">
        <v>3</v>
      </c>
      <c r="E93" s="2">
        <v>4</v>
      </c>
      <c r="F93" s="2">
        <v>4</v>
      </c>
      <c r="G93" s="2">
        <v>32</v>
      </c>
      <c r="H93" s="2">
        <v>0.1</v>
      </c>
      <c r="I93">
        <v>0</v>
      </c>
      <c r="J93">
        <v>0</v>
      </c>
      <c r="K93" s="2">
        <v>0</v>
      </c>
      <c r="L93" s="2">
        <v>0</v>
      </c>
      <c r="M93" s="2">
        <v>5</v>
      </c>
      <c r="O93" s="1" t="s">
        <v>45</v>
      </c>
      <c r="P93" s="2" t="s">
        <v>9</v>
      </c>
      <c r="Q93" s="2" t="s">
        <v>3</v>
      </c>
      <c r="R93" s="16">
        <f t="shared" si="32"/>
        <v>0</v>
      </c>
      <c r="S93" s="16">
        <f t="shared" si="33"/>
        <v>764.58</v>
      </c>
      <c r="T93" s="16">
        <f t="shared" si="34"/>
        <v>4073.58</v>
      </c>
      <c r="U93" s="16">
        <f t="shared" si="35"/>
        <v>636.48</v>
      </c>
      <c r="V93" s="16"/>
      <c r="W93" s="1" t="s">
        <v>45</v>
      </c>
      <c r="X93" s="2" t="s">
        <v>9</v>
      </c>
      <c r="Y93" s="2" t="s">
        <v>3</v>
      </c>
      <c r="Z93" s="16">
        <f t="shared" si="36"/>
        <v>121.38891352549888</v>
      </c>
      <c r="AA93" s="16"/>
      <c r="AB93" s="1" t="s">
        <v>45</v>
      </c>
      <c r="AC93" s="2" t="s">
        <v>9</v>
      </c>
      <c r="AD93" s="2" t="s">
        <v>3</v>
      </c>
      <c r="AE93" s="16">
        <f t="shared" si="37"/>
        <v>0</v>
      </c>
      <c r="AF93" s="16">
        <f t="shared" si="38"/>
        <v>191.14500000000001</v>
      </c>
      <c r="AG93" s="16">
        <f t="shared" si="39"/>
        <v>127.299375</v>
      </c>
      <c r="AH93">
        <v>0</v>
      </c>
      <c r="AI93">
        <v>0</v>
      </c>
      <c r="AJ93">
        <v>0</v>
      </c>
      <c r="AK93">
        <v>0</v>
      </c>
      <c r="AL93">
        <v>0</v>
      </c>
      <c r="AM93" s="16">
        <f t="shared" si="40"/>
        <v>127.29600000000001</v>
      </c>
      <c r="AO93" s="1" t="s">
        <v>45</v>
      </c>
      <c r="AP93" s="2" t="s">
        <v>9</v>
      </c>
      <c r="AQ93" s="2" t="s">
        <v>3</v>
      </c>
      <c r="AR93" s="46">
        <f>ROUND((Data!E93+Data!H93)*VLOOKUP($AP93,Data!$BO$8:$BT$36,3,0)/100,2)</f>
        <v>4.0999999999999996</v>
      </c>
      <c r="AS93" s="46">
        <f>ROUND(Data!F93*VLOOKUP($AP93,Data!$BO$8:$BT$36,4,0)/100,2)</f>
        <v>3.8</v>
      </c>
      <c r="AT93" s="46">
        <f>ROUND(Data!G93*VLOOKUP($AP93,Data!$BO$8:$BT$36,5,0)/100,2)</f>
        <v>14.4</v>
      </c>
      <c r="AU93" s="46">
        <f>ROUND(Data!M93*VLOOKUP($AP93,Data!$BO$8:$BT$36,6,0)/100,2)</f>
        <v>4.5</v>
      </c>
      <c r="AV93" s="46">
        <f t="shared" si="41"/>
        <v>22.3</v>
      </c>
      <c r="AW93" s="46">
        <f t="shared" si="42"/>
        <v>18.3</v>
      </c>
      <c r="BO93" s="28" t="s">
        <v>25</v>
      </c>
      <c r="BP93" s="28" t="s">
        <v>3</v>
      </c>
      <c r="BQ93" s="76">
        <f t="shared" ref="BQ93:BT93" si="65">IFERROR(ROUND((BQ62*BQ31/100)/$BU62,2),0)</f>
        <v>0.09</v>
      </c>
      <c r="BR93" s="76">
        <f t="shared" si="65"/>
        <v>0.12</v>
      </c>
      <c r="BS93" s="76">
        <f t="shared" si="65"/>
        <v>0.35</v>
      </c>
      <c r="BT93" s="76">
        <f t="shared" si="65"/>
        <v>0</v>
      </c>
      <c r="BU93" s="10"/>
    </row>
    <row r="94" spans="2:73" x14ac:dyDescent="0.25">
      <c r="B94" s="1" t="s">
        <v>45</v>
      </c>
      <c r="C94" s="2" t="s">
        <v>10</v>
      </c>
      <c r="D94" s="2" t="s">
        <v>3</v>
      </c>
      <c r="E94" s="2">
        <v>8</v>
      </c>
      <c r="F94" s="2">
        <v>7</v>
      </c>
      <c r="G94" s="2">
        <v>34</v>
      </c>
      <c r="H94" s="2">
        <v>0.1</v>
      </c>
      <c r="I94">
        <v>0</v>
      </c>
      <c r="J94">
        <v>0</v>
      </c>
      <c r="K94" s="2">
        <v>0</v>
      </c>
      <c r="L94" s="2">
        <v>0</v>
      </c>
      <c r="M94" s="2">
        <v>4</v>
      </c>
      <c r="O94" s="1" t="s">
        <v>45</v>
      </c>
      <c r="P94" s="2" t="s">
        <v>10</v>
      </c>
      <c r="Q94" s="2" t="s">
        <v>3</v>
      </c>
      <c r="R94" s="16">
        <f t="shared" si="32"/>
        <v>0</v>
      </c>
      <c r="S94" s="16">
        <f t="shared" si="33"/>
        <v>1338</v>
      </c>
      <c r="T94" s="16">
        <f t="shared" si="34"/>
        <v>4328.1900000000005</v>
      </c>
      <c r="U94" s="16">
        <f t="shared" si="35"/>
        <v>509.21999999999997</v>
      </c>
      <c r="V94" s="16"/>
      <c r="W94" s="1" t="s">
        <v>45</v>
      </c>
      <c r="X94" s="2" t="s">
        <v>10</v>
      </c>
      <c r="Y94" s="2" t="s">
        <v>3</v>
      </c>
      <c r="Z94" s="16">
        <f t="shared" si="36"/>
        <v>116.29774011299436</v>
      </c>
      <c r="AA94" s="16"/>
      <c r="AB94" s="1" t="s">
        <v>45</v>
      </c>
      <c r="AC94" s="2" t="s">
        <v>10</v>
      </c>
      <c r="AD94" s="2" t="s">
        <v>3</v>
      </c>
      <c r="AE94" s="16">
        <f t="shared" si="37"/>
        <v>0</v>
      </c>
      <c r="AF94" s="16">
        <f t="shared" si="38"/>
        <v>191.14285714285714</v>
      </c>
      <c r="AG94" s="16">
        <f t="shared" si="39"/>
        <v>127.29970588235295</v>
      </c>
      <c r="AH94">
        <v>0</v>
      </c>
      <c r="AI94">
        <v>0</v>
      </c>
      <c r="AJ94">
        <v>0</v>
      </c>
      <c r="AK94">
        <v>0</v>
      </c>
      <c r="AL94">
        <v>0</v>
      </c>
      <c r="AM94" s="16">
        <f t="shared" si="40"/>
        <v>127.30499999999999</v>
      </c>
      <c r="AO94" s="1" t="s">
        <v>45</v>
      </c>
      <c r="AP94" s="2" t="s">
        <v>10</v>
      </c>
      <c r="AQ94" s="2" t="s">
        <v>3</v>
      </c>
      <c r="AR94" s="46">
        <f>ROUND((Data!E94+Data!H94)*VLOOKUP($AP94,Data!$BO$8:$BT$36,3,0)/100,2)</f>
        <v>8.1</v>
      </c>
      <c r="AS94" s="46">
        <f>ROUND(Data!F94*VLOOKUP($AP94,Data!$BO$8:$BT$36,4,0)/100,2)</f>
        <v>6.65</v>
      </c>
      <c r="AT94" s="46">
        <f>ROUND(Data!G94*VLOOKUP($AP94,Data!$BO$8:$BT$36,5,0)/100,2)</f>
        <v>13.6</v>
      </c>
      <c r="AU94" s="46">
        <f>ROUND(Data!M94*VLOOKUP($AP94,Data!$BO$8:$BT$36,6,0)/100,2)</f>
        <v>3.6</v>
      </c>
      <c r="AV94" s="46">
        <f t="shared" si="41"/>
        <v>28.35</v>
      </c>
      <c r="AW94" s="46">
        <f t="shared" si="42"/>
        <v>21.15</v>
      </c>
      <c r="BO94" s="28" t="s">
        <v>26</v>
      </c>
      <c r="BP94" s="28" t="s">
        <v>3</v>
      </c>
      <c r="BQ94" s="76">
        <f t="shared" ref="BQ94:BT94" si="66">IFERROR(ROUND((BQ63*BQ32/100)/$BU63,2),0)</f>
        <v>0.13</v>
      </c>
      <c r="BR94" s="76">
        <f t="shared" si="66"/>
        <v>0.11</v>
      </c>
      <c r="BS94" s="76">
        <f t="shared" si="66"/>
        <v>0.34</v>
      </c>
      <c r="BT94" s="76">
        <f t="shared" si="66"/>
        <v>0</v>
      </c>
      <c r="BU94" s="10"/>
    </row>
    <row r="95" spans="2:73" x14ac:dyDescent="0.25">
      <c r="B95" s="1" t="s">
        <v>45</v>
      </c>
      <c r="C95" s="2" t="s">
        <v>11</v>
      </c>
      <c r="D95" s="2" t="s">
        <v>3</v>
      </c>
      <c r="E95" s="2">
        <v>8</v>
      </c>
      <c r="F95" s="2">
        <v>7</v>
      </c>
      <c r="G95" s="2">
        <v>13</v>
      </c>
      <c r="H95" s="2">
        <v>0.1</v>
      </c>
      <c r="I95">
        <v>0</v>
      </c>
      <c r="J95">
        <v>0</v>
      </c>
      <c r="K95" s="2">
        <v>0</v>
      </c>
      <c r="L95" s="2">
        <v>0</v>
      </c>
      <c r="M95" s="2">
        <v>4</v>
      </c>
      <c r="O95" s="1" t="s">
        <v>45</v>
      </c>
      <c r="P95" s="2" t="s">
        <v>11</v>
      </c>
      <c r="Q95" s="2" t="s">
        <v>3</v>
      </c>
      <c r="R95" s="16">
        <f t="shared" si="32"/>
        <v>0</v>
      </c>
      <c r="S95" s="16">
        <f t="shared" si="33"/>
        <v>1338</v>
      </c>
      <c r="T95" s="16">
        <f t="shared" si="34"/>
        <v>1654.92</v>
      </c>
      <c r="U95" s="16">
        <f t="shared" si="35"/>
        <v>509.21999999999997</v>
      </c>
      <c r="V95" s="16"/>
      <c r="W95" s="1" t="s">
        <v>45</v>
      </c>
      <c r="X95" s="2" t="s">
        <v>11</v>
      </c>
      <c r="Y95" s="2" t="s">
        <v>3</v>
      </c>
      <c r="Z95" s="16">
        <f t="shared" si="36"/>
        <v>109.10093457943924</v>
      </c>
      <c r="AA95" s="16"/>
      <c r="AB95" s="1" t="s">
        <v>45</v>
      </c>
      <c r="AC95" s="2" t="s">
        <v>11</v>
      </c>
      <c r="AD95" s="2" t="s">
        <v>3</v>
      </c>
      <c r="AE95" s="16">
        <f t="shared" si="37"/>
        <v>0</v>
      </c>
      <c r="AF95" s="16">
        <f t="shared" si="38"/>
        <v>191.14285714285714</v>
      </c>
      <c r="AG95" s="16">
        <f t="shared" si="39"/>
        <v>127.30153846153847</v>
      </c>
      <c r="AH95">
        <v>0</v>
      </c>
      <c r="AI95">
        <v>0</v>
      </c>
      <c r="AJ95">
        <v>0</v>
      </c>
      <c r="AK95">
        <v>0</v>
      </c>
      <c r="AL95">
        <v>0</v>
      </c>
      <c r="AM95" s="16">
        <f t="shared" si="40"/>
        <v>127.30499999999999</v>
      </c>
      <c r="AO95" s="1" t="s">
        <v>45</v>
      </c>
      <c r="AP95" s="2" t="s">
        <v>11</v>
      </c>
      <c r="AQ95" s="2" t="s">
        <v>3</v>
      </c>
      <c r="AR95" s="46">
        <f>ROUND((Data!E95+Data!H95)*VLOOKUP($AP95,Data!$BO$8:$BT$36,3,0)/100,2)</f>
        <v>8.1</v>
      </c>
      <c r="AS95" s="46">
        <f>ROUND(Data!F95*VLOOKUP($AP95,Data!$BO$8:$BT$36,4,0)/100,2)</f>
        <v>6.65</v>
      </c>
      <c r="AT95" s="46">
        <f>ROUND(Data!G95*VLOOKUP($AP95,Data!$BO$8:$BT$36,5,0)/100,2)</f>
        <v>5.85</v>
      </c>
      <c r="AU95" s="46">
        <f>ROUND(Data!M95*VLOOKUP($AP95,Data!$BO$8:$BT$36,6,0)/100,2)</f>
        <v>3.6</v>
      </c>
      <c r="AV95" s="46">
        <f t="shared" si="41"/>
        <v>20.6</v>
      </c>
      <c r="AW95" s="46">
        <f t="shared" si="42"/>
        <v>7.9</v>
      </c>
      <c r="BO95" s="28" t="s">
        <v>27</v>
      </c>
      <c r="BP95" s="28" t="s">
        <v>28</v>
      </c>
      <c r="BQ95" s="76">
        <f t="shared" ref="BQ95:BT95" si="67">IFERROR(ROUND((BQ64*BQ33/100)/$BU64,2),0)</f>
        <v>0</v>
      </c>
      <c r="BR95" s="76">
        <f t="shared" si="67"/>
        <v>0</v>
      </c>
      <c r="BS95" s="76">
        <f t="shared" si="67"/>
        <v>0.35</v>
      </c>
      <c r="BT95" s="76">
        <f t="shared" si="67"/>
        <v>0</v>
      </c>
      <c r="BU95" s="10"/>
    </row>
    <row r="96" spans="2:73" x14ac:dyDescent="0.25">
      <c r="B96" s="1" t="s">
        <v>45</v>
      </c>
      <c r="C96" s="2" t="s">
        <v>12</v>
      </c>
      <c r="D96" s="2" t="s">
        <v>3</v>
      </c>
      <c r="E96" s="2">
        <v>6</v>
      </c>
      <c r="F96" s="2">
        <v>7</v>
      </c>
      <c r="G96" s="2">
        <v>29</v>
      </c>
      <c r="H96" s="2">
        <v>0.1</v>
      </c>
      <c r="I96">
        <v>0</v>
      </c>
      <c r="J96">
        <v>0</v>
      </c>
      <c r="K96" s="2">
        <v>0</v>
      </c>
      <c r="L96" s="2">
        <v>0</v>
      </c>
      <c r="M96" s="2">
        <v>6</v>
      </c>
      <c r="O96" s="1" t="s">
        <v>45</v>
      </c>
      <c r="P96" s="2" t="s">
        <v>12</v>
      </c>
      <c r="Q96" s="2" t="s">
        <v>3</v>
      </c>
      <c r="R96" s="16">
        <f t="shared" si="32"/>
        <v>0</v>
      </c>
      <c r="S96" s="16">
        <f t="shared" si="33"/>
        <v>1338</v>
      </c>
      <c r="T96" s="16">
        <f t="shared" si="34"/>
        <v>3691.62</v>
      </c>
      <c r="U96" s="16">
        <f t="shared" si="35"/>
        <v>763.83</v>
      </c>
      <c r="V96" s="16"/>
      <c r="W96" s="1" t="s">
        <v>45</v>
      </c>
      <c r="X96" s="2" t="s">
        <v>12</v>
      </c>
      <c r="Y96" s="2" t="s">
        <v>3</v>
      </c>
      <c r="Z96" s="16">
        <f t="shared" si="36"/>
        <v>120.44594594594594</v>
      </c>
      <c r="AA96" s="16"/>
      <c r="AB96" s="1" t="s">
        <v>45</v>
      </c>
      <c r="AC96" s="2" t="s">
        <v>12</v>
      </c>
      <c r="AD96" s="2" t="s">
        <v>3</v>
      </c>
      <c r="AE96" s="16">
        <f t="shared" si="37"/>
        <v>0</v>
      </c>
      <c r="AF96" s="16">
        <f t="shared" si="38"/>
        <v>191.14285714285714</v>
      </c>
      <c r="AG96" s="16">
        <f t="shared" si="39"/>
        <v>127.29724137931034</v>
      </c>
      <c r="AH96">
        <v>0</v>
      </c>
      <c r="AI96">
        <v>0</v>
      </c>
      <c r="AJ96">
        <v>0</v>
      </c>
      <c r="AK96">
        <v>0</v>
      </c>
      <c r="AL96">
        <v>0</v>
      </c>
      <c r="AM96" s="16">
        <f t="shared" si="40"/>
        <v>127.30500000000001</v>
      </c>
      <c r="AO96" s="1" t="s">
        <v>45</v>
      </c>
      <c r="AP96" s="2" t="s">
        <v>12</v>
      </c>
      <c r="AQ96" s="2" t="s">
        <v>3</v>
      </c>
      <c r="AR96" s="46">
        <f>ROUND((Data!E96+Data!H96)*VLOOKUP($AP96,Data!$BO$8:$BT$36,3,0)/100,2)</f>
        <v>6.1</v>
      </c>
      <c r="AS96" s="46">
        <f>ROUND(Data!F96*VLOOKUP($AP96,Data!$BO$8:$BT$36,4,0)/100,2)</f>
        <v>6.65</v>
      </c>
      <c r="AT96" s="46">
        <f>ROUND(Data!G96*VLOOKUP($AP96,Data!$BO$8:$BT$36,5,0)/100,2)</f>
        <v>13.05</v>
      </c>
      <c r="AU96" s="46">
        <f>ROUND(Data!M96*VLOOKUP($AP96,Data!$BO$8:$BT$36,6,0)/100,2)</f>
        <v>5.4</v>
      </c>
      <c r="AV96" s="46">
        <f t="shared" si="41"/>
        <v>25.8</v>
      </c>
      <c r="AW96" s="46">
        <f t="shared" si="42"/>
        <v>16.899999999999999</v>
      </c>
      <c r="BO96" s="28" t="s">
        <v>29</v>
      </c>
      <c r="BP96" s="28" t="s">
        <v>28</v>
      </c>
      <c r="BQ96" s="76">
        <f t="shared" ref="BQ96:BT96" si="68">IFERROR(ROUND((BQ65*BQ34/100)/$BU65,2),0)</f>
        <v>0</v>
      </c>
      <c r="BR96" s="76">
        <f t="shared" si="68"/>
        <v>0.24</v>
      </c>
      <c r="BS96" s="76">
        <f t="shared" si="68"/>
        <v>0.15</v>
      </c>
      <c r="BT96" s="76">
        <f t="shared" si="68"/>
        <v>0</v>
      </c>
      <c r="BU96" s="10"/>
    </row>
    <row r="97" spans="2:73" x14ac:dyDescent="0.25">
      <c r="B97" s="1" t="s">
        <v>45</v>
      </c>
      <c r="C97" s="2" t="s">
        <v>13</v>
      </c>
      <c r="D97" s="2" t="s">
        <v>3</v>
      </c>
      <c r="E97" s="2">
        <v>4</v>
      </c>
      <c r="F97" s="2">
        <v>5</v>
      </c>
      <c r="G97" s="2">
        <v>21</v>
      </c>
      <c r="H97" s="2">
        <v>0.1</v>
      </c>
      <c r="I97">
        <v>0</v>
      </c>
      <c r="J97">
        <v>0</v>
      </c>
      <c r="K97" s="2">
        <v>0</v>
      </c>
      <c r="L97" s="2">
        <v>0</v>
      </c>
      <c r="M97" s="2">
        <v>4</v>
      </c>
      <c r="O97" s="1" t="s">
        <v>45</v>
      </c>
      <c r="P97" s="2" t="s">
        <v>13</v>
      </c>
      <c r="Q97" s="2" t="s">
        <v>3</v>
      </c>
      <c r="R97" s="16">
        <f t="shared" si="32"/>
        <v>0</v>
      </c>
      <c r="S97" s="16">
        <f t="shared" si="33"/>
        <v>955.68000000000006</v>
      </c>
      <c r="T97" s="16">
        <f t="shared" si="34"/>
        <v>2673.2699999999995</v>
      </c>
      <c r="U97" s="16">
        <f t="shared" si="35"/>
        <v>509.21999999999997</v>
      </c>
      <c r="V97" s="16"/>
      <c r="W97" s="1" t="s">
        <v>45</v>
      </c>
      <c r="X97" s="2" t="s">
        <v>13</v>
      </c>
      <c r="Y97" s="2" t="s">
        <v>3</v>
      </c>
      <c r="Z97" s="16">
        <f t="shared" si="36"/>
        <v>121.35395894428152</v>
      </c>
      <c r="AA97" s="16"/>
      <c r="AB97" s="1" t="s">
        <v>45</v>
      </c>
      <c r="AC97" s="2" t="s">
        <v>13</v>
      </c>
      <c r="AD97" s="2" t="s">
        <v>3</v>
      </c>
      <c r="AE97" s="16">
        <f t="shared" si="37"/>
        <v>0</v>
      </c>
      <c r="AF97" s="16">
        <f t="shared" si="38"/>
        <v>191.13600000000002</v>
      </c>
      <c r="AG97" s="16">
        <f t="shared" si="39"/>
        <v>127.29857142857141</v>
      </c>
      <c r="AH97">
        <v>0</v>
      </c>
      <c r="AI97">
        <v>0</v>
      </c>
      <c r="AJ97">
        <v>0</v>
      </c>
      <c r="AK97">
        <v>0</v>
      </c>
      <c r="AL97">
        <v>0</v>
      </c>
      <c r="AM97" s="16">
        <f t="shared" si="40"/>
        <v>127.30499999999999</v>
      </c>
      <c r="AO97" s="1" t="s">
        <v>45</v>
      </c>
      <c r="AP97" s="2" t="s">
        <v>13</v>
      </c>
      <c r="AQ97" s="2" t="s">
        <v>3</v>
      </c>
      <c r="AR97" s="46">
        <f>ROUND((Data!E97+Data!H97)*VLOOKUP($AP97,Data!$BO$8:$BT$36,3,0)/100,2)</f>
        <v>4.0999999999999996</v>
      </c>
      <c r="AS97" s="46">
        <f>ROUND(Data!F97*VLOOKUP($AP97,Data!$BO$8:$BT$36,4,0)/100,2)</f>
        <v>0</v>
      </c>
      <c r="AT97" s="46">
        <f>ROUND(Data!G97*VLOOKUP($AP97,Data!$BO$8:$BT$36,5,0)/100,2)</f>
        <v>12.6</v>
      </c>
      <c r="AU97" s="46">
        <f>ROUND(Data!M97*VLOOKUP($AP97,Data!$BO$8:$BT$36,6,0)/100,2)</f>
        <v>3.6</v>
      </c>
      <c r="AV97" s="46">
        <f t="shared" si="41"/>
        <v>16.7</v>
      </c>
      <c r="AW97" s="46">
        <f t="shared" si="42"/>
        <v>13.800000000000002</v>
      </c>
      <c r="BO97" s="28" t="s">
        <v>30</v>
      </c>
      <c r="BP97" s="28" t="s">
        <v>28</v>
      </c>
      <c r="BQ97" s="76">
        <f t="shared" ref="BQ97:BT97" si="69">IFERROR(ROUND((BQ66*BQ35/100)/$BU66,2),0)</f>
        <v>0.17</v>
      </c>
      <c r="BR97" s="76">
        <f t="shared" si="69"/>
        <v>0.37</v>
      </c>
      <c r="BS97" s="76">
        <f t="shared" si="69"/>
        <v>0.09</v>
      </c>
      <c r="BT97" s="76">
        <f t="shared" si="69"/>
        <v>0</v>
      </c>
      <c r="BU97" s="10"/>
    </row>
    <row r="98" spans="2:73" x14ac:dyDescent="0.25">
      <c r="B98" s="1" t="s">
        <v>45</v>
      </c>
      <c r="C98" s="2" t="s">
        <v>14</v>
      </c>
      <c r="D98" s="2" t="s">
        <v>3</v>
      </c>
      <c r="E98" s="2">
        <v>3</v>
      </c>
      <c r="F98" s="2">
        <v>8</v>
      </c>
      <c r="G98" s="2">
        <v>32</v>
      </c>
      <c r="H98" s="2">
        <v>0.1</v>
      </c>
      <c r="I98">
        <v>0</v>
      </c>
      <c r="J98">
        <v>0</v>
      </c>
      <c r="K98" s="2">
        <v>0</v>
      </c>
      <c r="L98" s="2">
        <v>0</v>
      </c>
      <c r="M98" s="2">
        <v>7</v>
      </c>
      <c r="O98" s="1" t="s">
        <v>45</v>
      </c>
      <c r="P98" s="2" t="s">
        <v>14</v>
      </c>
      <c r="Q98" s="2" t="s">
        <v>3</v>
      </c>
      <c r="R98" s="16">
        <f t="shared" si="32"/>
        <v>0</v>
      </c>
      <c r="S98" s="16">
        <f t="shared" si="33"/>
        <v>1529.1</v>
      </c>
      <c r="T98" s="16">
        <f t="shared" si="34"/>
        <v>4073.58</v>
      </c>
      <c r="U98" s="16">
        <f t="shared" si="35"/>
        <v>891.09</v>
      </c>
      <c r="V98" s="16"/>
      <c r="W98" s="1" t="s">
        <v>45</v>
      </c>
      <c r="X98" s="2" t="s">
        <v>14</v>
      </c>
      <c r="Y98" s="2" t="s">
        <v>3</v>
      </c>
      <c r="Z98" s="16">
        <f t="shared" si="36"/>
        <v>129.61616766467066</v>
      </c>
      <c r="AA98" s="16"/>
      <c r="AB98" s="1" t="s">
        <v>45</v>
      </c>
      <c r="AC98" s="2" t="s">
        <v>14</v>
      </c>
      <c r="AD98" s="2" t="s">
        <v>3</v>
      </c>
      <c r="AE98" s="16">
        <f t="shared" si="37"/>
        <v>0</v>
      </c>
      <c r="AF98" s="16">
        <f t="shared" si="38"/>
        <v>191.13749999999999</v>
      </c>
      <c r="AG98" s="16">
        <f t="shared" si="39"/>
        <v>127.299375</v>
      </c>
      <c r="AH98">
        <v>0</v>
      </c>
      <c r="AI98">
        <v>0</v>
      </c>
      <c r="AJ98">
        <v>0</v>
      </c>
      <c r="AK98">
        <v>0</v>
      </c>
      <c r="AL98">
        <v>0</v>
      </c>
      <c r="AM98" s="16">
        <f t="shared" si="40"/>
        <v>127.29857142857144</v>
      </c>
      <c r="AO98" s="1" t="s">
        <v>45</v>
      </c>
      <c r="AP98" s="2" t="s">
        <v>14</v>
      </c>
      <c r="AQ98" s="2" t="s">
        <v>3</v>
      </c>
      <c r="AR98" s="46">
        <f>ROUND((Data!E98+Data!H98)*VLOOKUP($AP98,Data!$BO$8:$BT$36,3,0)/100,2)</f>
        <v>3.1</v>
      </c>
      <c r="AS98" s="46">
        <f>ROUND(Data!F98*VLOOKUP($AP98,Data!$BO$8:$BT$36,4,0)/100,2)</f>
        <v>7.6</v>
      </c>
      <c r="AT98" s="46">
        <f>ROUND(Data!G98*VLOOKUP($AP98,Data!$BO$8:$BT$36,5,0)/100,2)</f>
        <v>12.8</v>
      </c>
      <c r="AU98" s="46">
        <f>ROUND(Data!M98*VLOOKUP($AP98,Data!$BO$8:$BT$36,6,0)/100,2)</f>
        <v>6.3</v>
      </c>
      <c r="AV98" s="46">
        <f t="shared" si="41"/>
        <v>23.5</v>
      </c>
      <c r="AW98" s="46">
        <f t="shared" si="42"/>
        <v>20.3</v>
      </c>
      <c r="BO98" s="28" t="s">
        <v>31</v>
      </c>
      <c r="BP98" s="28" t="s">
        <v>28</v>
      </c>
      <c r="BQ98" s="76">
        <f t="shared" ref="BQ98:BT98" si="70">IFERROR(ROUND((BQ67*BQ36/100)/$BU67,2),0)</f>
        <v>0</v>
      </c>
      <c r="BR98" s="76">
        <f t="shared" si="70"/>
        <v>0</v>
      </c>
      <c r="BS98" s="76">
        <f t="shared" si="70"/>
        <v>0.25</v>
      </c>
      <c r="BT98" s="76">
        <f t="shared" si="70"/>
        <v>0</v>
      </c>
      <c r="BU98" s="10"/>
    </row>
    <row r="99" spans="2:73" x14ac:dyDescent="0.25">
      <c r="B99" s="1" t="s">
        <v>45</v>
      </c>
      <c r="C99" s="2" t="s">
        <v>15</v>
      </c>
      <c r="D99" s="2" t="s">
        <v>3</v>
      </c>
      <c r="E99" s="2">
        <v>8</v>
      </c>
      <c r="F99" s="2">
        <v>5</v>
      </c>
      <c r="G99" s="2">
        <v>6</v>
      </c>
      <c r="H99" s="2">
        <v>0.1</v>
      </c>
      <c r="I99">
        <v>0</v>
      </c>
      <c r="J99">
        <v>0</v>
      </c>
      <c r="K99" s="2">
        <v>0</v>
      </c>
      <c r="L99" s="2">
        <v>0</v>
      </c>
      <c r="M99" s="2">
        <v>2</v>
      </c>
      <c r="O99" s="1" t="s">
        <v>45</v>
      </c>
      <c r="P99" s="2" t="s">
        <v>15</v>
      </c>
      <c r="Q99" s="2" t="s">
        <v>3</v>
      </c>
      <c r="R99" s="16">
        <f t="shared" si="32"/>
        <v>0</v>
      </c>
      <c r="S99" s="16">
        <f t="shared" si="33"/>
        <v>955.68000000000006</v>
      </c>
      <c r="T99" s="16">
        <f t="shared" si="34"/>
        <v>763.83</v>
      </c>
      <c r="U99" s="16">
        <f t="shared" si="35"/>
        <v>254.60999999999999</v>
      </c>
      <c r="V99" s="16"/>
      <c r="W99" s="1" t="s">
        <v>45</v>
      </c>
      <c r="X99" s="2" t="s">
        <v>15</v>
      </c>
      <c r="Y99" s="2" t="s">
        <v>3</v>
      </c>
      <c r="Z99" s="16">
        <f t="shared" si="36"/>
        <v>93.560189573459709</v>
      </c>
      <c r="AA99" s="16"/>
      <c r="AB99" s="1" t="s">
        <v>45</v>
      </c>
      <c r="AC99" s="2" t="s">
        <v>15</v>
      </c>
      <c r="AD99" s="2" t="s">
        <v>3</v>
      </c>
      <c r="AE99" s="16">
        <f t="shared" si="37"/>
        <v>0</v>
      </c>
      <c r="AF99" s="16">
        <f t="shared" si="38"/>
        <v>191.13600000000002</v>
      </c>
      <c r="AG99" s="16">
        <f t="shared" si="39"/>
        <v>127.30500000000001</v>
      </c>
      <c r="AH99">
        <v>0</v>
      </c>
      <c r="AI99">
        <v>0</v>
      </c>
      <c r="AJ99">
        <v>0</v>
      </c>
      <c r="AK99">
        <v>0</v>
      </c>
      <c r="AL99">
        <v>0</v>
      </c>
      <c r="AM99" s="16">
        <f t="shared" si="40"/>
        <v>127.30499999999999</v>
      </c>
      <c r="AO99" s="1" t="s">
        <v>45</v>
      </c>
      <c r="AP99" s="2" t="s">
        <v>15</v>
      </c>
      <c r="AQ99" s="2" t="s">
        <v>3</v>
      </c>
      <c r="AR99" s="46">
        <f>ROUND((Data!E99+Data!H99)*VLOOKUP($AP99,Data!$BO$8:$BT$36,3,0)/100,2)</f>
        <v>8.1</v>
      </c>
      <c r="AS99" s="46">
        <f>ROUND(Data!F99*VLOOKUP($AP99,Data!$BO$8:$BT$36,4,0)/100,2)</f>
        <v>4.75</v>
      </c>
      <c r="AT99" s="46">
        <f>ROUND(Data!G99*VLOOKUP($AP99,Data!$BO$8:$BT$36,5,0)/100,2)</f>
        <v>2.4</v>
      </c>
      <c r="AU99" s="46">
        <f>ROUND(Data!M99*VLOOKUP($AP99,Data!$BO$8:$BT$36,6,0)/100,2)</f>
        <v>1.8</v>
      </c>
      <c r="AV99" s="46">
        <f t="shared" si="41"/>
        <v>15.25</v>
      </c>
      <c r="AW99" s="46">
        <f t="shared" si="42"/>
        <v>4.0500000000000016</v>
      </c>
    </row>
    <row r="100" spans="2:73" x14ac:dyDescent="0.25">
      <c r="B100" s="1" t="s">
        <v>45</v>
      </c>
      <c r="C100" s="2" t="s">
        <v>16</v>
      </c>
      <c r="D100" s="2" t="s">
        <v>3</v>
      </c>
      <c r="E100" s="2">
        <v>4</v>
      </c>
      <c r="F100" s="2">
        <v>6</v>
      </c>
      <c r="G100" s="2">
        <v>9</v>
      </c>
      <c r="H100" s="2">
        <v>0.1</v>
      </c>
      <c r="I100">
        <v>0</v>
      </c>
      <c r="J100">
        <v>0</v>
      </c>
      <c r="K100" s="2">
        <v>0</v>
      </c>
      <c r="L100" s="2">
        <v>0</v>
      </c>
      <c r="M100" s="2">
        <v>2</v>
      </c>
      <c r="O100" s="1" t="s">
        <v>45</v>
      </c>
      <c r="P100" s="2" t="s">
        <v>16</v>
      </c>
      <c r="Q100" s="2" t="s">
        <v>3</v>
      </c>
      <c r="R100" s="16">
        <f t="shared" si="32"/>
        <v>0</v>
      </c>
      <c r="S100" s="16">
        <f t="shared" si="33"/>
        <v>1146.8399999999999</v>
      </c>
      <c r="T100" s="16">
        <f t="shared" si="34"/>
        <v>1145.7</v>
      </c>
      <c r="U100" s="16">
        <f t="shared" si="35"/>
        <v>254.60999999999999</v>
      </c>
      <c r="V100" s="16"/>
      <c r="W100" s="1" t="s">
        <v>45</v>
      </c>
      <c r="X100" s="2" t="s">
        <v>16</v>
      </c>
      <c r="Y100" s="2" t="s">
        <v>3</v>
      </c>
      <c r="Z100" s="16">
        <f t="shared" si="36"/>
        <v>120.71800947867298</v>
      </c>
      <c r="AA100" s="16"/>
      <c r="AB100" s="1" t="s">
        <v>45</v>
      </c>
      <c r="AC100" s="2" t="s">
        <v>16</v>
      </c>
      <c r="AD100" s="2" t="s">
        <v>3</v>
      </c>
      <c r="AE100" s="16">
        <f t="shared" si="37"/>
        <v>0</v>
      </c>
      <c r="AF100" s="16">
        <f t="shared" si="38"/>
        <v>191.14</v>
      </c>
      <c r="AG100" s="16">
        <f t="shared" si="39"/>
        <v>127.30000000000001</v>
      </c>
      <c r="AH100">
        <v>0</v>
      </c>
      <c r="AI100">
        <v>0</v>
      </c>
      <c r="AJ100">
        <v>0</v>
      </c>
      <c r="AK100">
        <v>0</v>
      </c>
      <c r="AL100">
        <v>0</v>
      </c>
      <c r="AM100" s="16">
        <f t="shared" si="40"/>
        <v>127.30499999999999</v>
      </c>
      <c r="AO100" s="1" t="s">
        <v>45</v>
      </c>
      <c r="AP100" s="2" t="s">
        <v>16</v>
      </c>
      <c r="AQ100" s="2" t="s">
        <v>3</v>
      </c>
      <c r="AR100" s="46">
        <f>ROUND((Data!E100+Data!H100)*VLOOKUP($AP100,Data!$BO$8:$BT$36,3,0)/100,2)</f>
        <v>4.0999999999999996</v>
      </c>
      <c r="AS100" s="46">
        <f>ROUND(Data!F100*VLOOKUP($AP100,Data!$BO$8:$BT$36,4,0)/100,2)</f>
        <v>5.7</v>
      </c>
      <c r="AT100" s="46">
        <f>ROUND(Data!G100*VLOOKUP($AP100,Data!$BO$8:$BT$36,5,0)/100,2)</f>
        <v>4.05</v>
      </c>
      <c r="AU100" s="46">
        <f>ROUND(Data!M100*VLOOKUP($AP100,Data!$BO$8:$BT$36,6,0)/100,2)</f>
        <v>1.8</v>
      </c>
      <c r="AV100" s="46">
        <f t="shared" si="41"/>
        <v>13.850000000000001</v>
      </c>
      <c r="AW100" s="46">
        <f t="shared" si="42"/>
        <v>5.45</v>
      </c>
    </row>
    <row r="101" spans="2:73" x14ac:dyDescent="0.25">
      <c r="B101" s="1" t="s">
        <v>45</v>
      </c>
      <c r="C101" s="2" t="s">
        <v>17</v>
      </c>
      <c r="D101" s="2" t="s">
        <v>3</v>
      </c>
      <c r="E101" s="2">
        <v>3</v>
      </c>
      <c r="F101" s="2">
        <v>3</v>
      </c>
      <c r="G101" s="2">
        <v>15</v>
      </c>
      <c r="H101" s="2">
        <v>0.1</v>
      </c>
      <c r="I101">
        <v>0</v>
      </c>
      <c r="J101">
        <v>0</v>
      </c>
      <c r="K101" s="2">
        <v>0</v>
      </c>
      <c r="L101" s="2">
        <v>0</v>
      </c>
      <c r="M101" s="2">
        <v>7</v>
      </c>
      <c r="O101" s="1" t="s">
        <v>45</v>
      </c>
      <c r="P101" s="2" t="s">
        <v>17</v>
      </c>
      <c r="Q101" s="2" t="s">
        <v>3</v>
      </c>
      <c r="R101" s="16">
        <f t="shared" si="32"/>
        <v>0</v>
      </c>
      <c r="S101" s="16">
        <f t="shared" si="33"/>
        <v>573.41999999999996</v>
      </c>
      <c r="T101" s="16">
        <f t="shared" si="34"/>
        <v>1909.44</v>
      </c>
      <c r="U101" s="16">
        <f t="shared" si="35"/>
        <v>891.09</v>
      </c>
      <c r="V101" s="16"/>
      <c r="W101" s="1" t="s">
        <v>45</v>
      </c>
      <c r="X101" s="2" t="s">
        <v>17</v>
      </c>
      <c r="Y101" s="2" t="s">
        <v>3</v>
      </c>
      <c r="Z101" s="16">
        <f t="shared" si="36"/>
        <v>120.0693950177936</v>
      </c>
      <c r="AA101" s="16"/>
      <c r="AB101" s="1" t="s">
        <v>45</v>
      </c>
      <c r="AC101" s="2" t="s">
        <v>17</v>
      </c>
      <c r="AD101" s="2" t="s">
        <v>3</v>
      </c>
      <c r="AE101" s="16">
        <f t="shared" si="37"/>
        <v>0</v>
      </c>
      <c r="AF101" s="16">
        <f t="shared" si="38"/>
        <v>191.14</v>
      </c>
      <c r="AG101" s="16">
        <f t="shared" si="39"/>
        <v>127.29600000000001</v>
      </c>
      <c r="AH101">
        <v>0</v>
      </c>
      <c r="AI101">
        <v>0</v>
      </c>
      <c r="AJ101">
        <v>0</v>
      </c>
      <c r="AK101">
        <v>0</v>
      </c>
      <c r="AL101">
        <v>0</v>
      </c>
      <c r="AM101" s="16">
        <f t="shared" si="40"/>
        <v>127.29857142857144</v>
      </c>
      <c r="AO101" s="1" t="s">
        <v>45</v>
      </c>
      <c r="AP101" s="2" t="s">
        <v>17</v>
      </c>
      <c r="AQ101" s="2" t="s">
        <v>3</v>
      </c>
      <c r="AR101" s="46">
        <f>ROUND((Data!E101+Data!H101)*VLOOKUP($AP101,Data!$BO$8:$BT$36,3,0)/100,2)</f>
        <v>3.1</v>
      </c>
      <c r="AS101" s="46">
        <f>ROUND(Data!F101*VLOOKUP($AP101,Data!$BO$8:$BT$36,4,0)/100,2)</f>
        <v>2.85</v>
      </c>
      <c r="AT101" s="46">
        <f>ROUND(Data!G101*VLOOKUP($AP101,Data!$BO$8:$BT$36,5,0)/100,2)</f>
        <v>6.75</v>
      </c>
      <c r="AU101" s="46">
        <f>ROUND(Data!M101*VLOOKUP($AP101,Data!$BO$8:$BT$36,6,0)/100,2)</f>
        <v>6.3</v>
      </c>
      <c r="AV101" s="46">
        <f t="shared" si="41"/>
        <v>12.7</v>
      </c>
      <c r="AW101" s="46">
        <f t="shared" si="42"/>
        <v>9.1000000000000014</v>
      </c>
    </row>
    <row r="102" spans="2:73" x14ac:dyDescent="0.25">
      <c r="B102" s="1" t="s">
        <v>45</v>
      </c>
      <c r="C102" s="2" t="s">
        <v>18</v>
      </c>
      <c r="D102" s="2" t="s">
        <v>3</v>
      </c>
      <c r="E102" s="2">
        <v>7</v>
      </c>
      <c r="F102" s="2">
        <v>4</v>
      </c>
      <c r="G102" s="2">
        <v>9</v>
      </c>
      <c r="H102" s="2">
        <v>0.1</v>
      </c>
      <c r="I102">
        <v>0</v>
      </c>
      <c r="J102">
        <v>0</v>
      </c>
      <c r="K102" s="2">
        <v>0</v>
      </c>
      <c r="L102" s="2">
        <v>0</v>
      </c>
      <c r="M102" s="2">
        <v>3</v>
      </c>
      <c r="O102" s="1" t="s">
        <v>45</v>
      </c>
      <c r="P102" s="2" t="s">
        <v>18</v>
      </c>
      <c r="Q102" s="2" t="s">
        <v>3</v>
      </c>
      <c r="R102" s="16">
        <f t="shared" si="32"/>
        <v>0</v>
      </c>
      <c r="S102" s="16">
        <f t="shared" si="33"/>
        <v>764.58</v>
      </c>
      <c r="T102" s="16">
        <f t="shared" si="34"/>
        <v>1145.7</v>
      </c>
      <c r="U102" s="16">
        <f t="shared" si="35"/>
        <v>381.87</v>
      </c>
      <c r="V102" s="16"/>
      <c r="W102" s="1" t="s">
        <v>45</v>
      </c>
      <c r="X102" s="2" t="s">
        <v>18</v>
      </c>
      <c r="Y102" s="2" t="s">
        <v>3</v>
      </c>
      <c r="Z102" s="16">
        <f t="shared" si="36"/>
        <v>99.22727272727272</v>
      </c>
      <c r="AA102" s="16"/>
      <c r="AB102" s="1" t="s">
        <v>45</v>
      </c>
      <c r="AC102" s="2" t="s">
        <v>18</v>
      </c>
      <c r="AD102" s="2" t="s">
        <v>3</v>
      </c>
      <c r="AE102" s="16">
        <f t="shared" si="37"/>
        <v>0</v>
      </c>
      <c r="AF102" s="16">
        <f t="shared" si="38"/>
        <v>191.14500000000001</v>
      </c>
      <c r="AG102" s="16">
        <f t="shared" si="39"/>
        <v>127.30000000000001</v>
      </c>
      <c r="AH102">
        <v>0</v>
      </c>
      <c r="AI102">
        <v>0</v>
      </c>
      <c r="AJ102">
        <v>0</v>
      </c>
      <c r="AK102">
        <v>0</v>
      </c>
      <c r="AL102">
        <v>0</v>
      </c>
      <c r="AM102" s="16">
        <f t="shared" si="40"/>
        <v>127.29</v>
      </c>
      <c r="AO102" s="1" t="s">
        <v>45</v>
      </c>
      <c r="AP102" s="2" t="s">
        <v>18</v>
      </c>
      <c r="AQ102" s="2" t="s">
        <v>3</v>
      </c>
      <c r="AR102" s="46">
        <f>ROUND((Data!E102+Data!H102)*VLOOKUP($AP102,Data!$BO$8:$BT$36,3,0)/100,2)</f>
        <v>7.1</v>
      </c>
      <c r="AS102" s="46">
        <f>ROUND(Data!F102*VLOOKUP($AP102,Data!$BO$8:$BT$36,4,0)/100,2)</f>
        <v>3.8</v>
      </c>
      <c r="AT102" s="46">
        <f>ROUND(Data!G102*VLOOKUP($AP102,Data!$BO$8:$BT$36,5,0)/100,2)</f>
        <v>3.6</v>
      </c>
      <c r="AU102" s="46">
        <f>ROUND(Data!M102*VLOOKUP($AP102,Data!$BO$8:$BT$36,6,0)/100,2)</f>
        <v>2.7</v>
      </c>
      <c r="AV102" s="46">
        <f t="shared" si="41"/>
        <v>14.499999999999998</v>
      </c>
      <c r="AW102" s="46">
        <f t="shared" si="42"/>
        <v>5.900000000000003</v>
      </c>
    </row>
    <row r="103" spans="2:73" x14ac:dyDescent="0.25">
      <c r="B103" s="1" t="s">
        <v>45</v>
      </c>
      <c r="C103" s="2" t="s">
        <v>19</v>
      </c>
      <c r="D103" s="2" t="s">
        <v>3</v>
      </c>
      <c r="E103" s="2">
        <v>3</v>
      </c>
      <c r="F103" s="2">
        <v>8</v>
      </c>
      <c r="G103" s="2">
        <v>30</v>
      </c>
      <c r="H103" s="2">
        <v>0.1</v>
      </c>
      <c r="I103">
        <v>0</v>
      </c>
      <c r="J103">
        <v>0</v>
      </c>
      <c r="K103" s="2">
        <v>0</v>
      </c>
      <c r="L103" s="2">
        <v>0</v>
      </c>
      <c r="M103" s="2">
        <v>6</v>
      </c>
      <c r="O103" s="1" t="s">
        <v>45</v>
      </c>
      <c r="P103" s="2" t="s">
        <v>19</v>
      </c>
      <c r="Q103" s="2" t="s">
        <v>3</v>
      </c>
      <c r="R103" s="16">
        <f t="shared" si="32"/>
        <v>0</v>
      </c>
      <c r="S103" s="16">
        <f t="shared" si="33"/>
        <v>1529.1</v>
      </c>
      <c r="T103" s="16">
        <f t="shared" si="34"/>
        <v>3818.97</v>
      </c>
      <c r="U103" s="16">
        <f t="shared" si="35"/>
        <v>763.83</v>
      </c>
      <c r="V103" s="16"/>
      <c r="W103" s="1" t="s">
        <v>45</v>
      </c>
      <c r="X103" s="2" t="s">
        <v>19</v>
      </c>
      <c r="Y103" s="2" t="s">
        <v>3</v>
      </c>
      <c r="Z103" s="16">
        <f t="shared" si="36"/>
        <v>129.76433121019107</v>
      </c>
      <c r="AA103" s="16"/>
      <c r="AB103" s="1" t="s">
        <v>45</v>
      </c>
      <c r="AC103" s="2" t="s">
        <v>19</v>
      </c>
      <c r="AD103" s="2" t="s">
        <v>3</v>
      </c>
      <c r="AE103" s="16">
        <f t="shared" si="37"/>
        <v>0</v>
      </c>
      <c r="AF103" s="16">
        <f t="shared" si="38"/>
        <v>191.13749999999999</v>
      </c>
      <c r="AG103" s="16">
        <f t="shared" si="39"/>
        <v>127.29899999999999</v>
      </c>
      <c r="AH103">
        <v>0</v>
      </c>
      <c r="AI103">
        <v>0</v>
      </c>
      <c r="AJ103">
        <v>0</v>
      </c>
      <c r="AK103">
        <v>0</v>
      </c>
      <c r="AL103">
        <v>0</v>
      </c>
      <c r="AM103" s="16">
        <f t="shared" si="40"/>
        <v>127.30500000000001</v>
      </c>
      <c r="AO103" s="1" t="s">
        <v>45</v>
      </c>
      <c r="AP103" s="2" t="s">
        <v>19</v>
      </c>
      <c r="AQ103" s="2" t="s">
        <v>3</v>
      </c>
      <c r="AR103" s="46">
        <f>ROUND((Data!E103+Data!H103)*VLOOKUP($AP103,Data!$BO$8:$BT$36,3,0)/100,2)</f>
        <v>3.1</v>
      </c>
      <c r="AS103" s="46">
        <f>ROUND(Data!F103*VLOOKUP($AP103,Data!$BO$8:$BT$36,4,0)/100,2)</f>
        <v>7.6</v>
      </c>
      <c r="AT103" s="46">
        <f>ROUND(Data!G103*VLOOKUP($AP103,Data!$BO$8:$BT$36,5,0)/100,2)</f>
        <v>13.5</v>
      </c>
      <c r="AU103" s="46">
        <f>ROUND(Data!M103*VLOOKUP($AP103,Data!$BO$8:$BT$36,6,0)/100,2)</f>
        <v>5.4</v>
      </c>
      <c r="AV103" s="46">
        <f t="shared" si="41"/>
        <v>24.2</v>
      </c>
      <c r="AW103" s="46">
        <f t="shared" si="42"/>
        <v>17.5</v>
      </c>
    </row>
    <row r="104" spans="2:73" x14ac:dyDescent="0.25">
      <c r="B104" s="1" t="s">
        <v>45</v>
      </c>
      <c r="C104" s="2" t="s">
        <v>20</v>
      </c>
      <c r="D104" s="2" t="s">
        <v>3</v>
      </c>
      <c r="E104" s="2">
        <v>3</v>
      </c>
      <c r="F104" s="2">
        <v>8</v>
      </c>
      <c r="G104" s="2">
        <v>34</v>
      </c>
      <c r="H104" s="2">
        <v>0.1</v>
      </c>
      <c r="I104">
        <v>0</v>
      </c>
      <c r="J104">
        <v>0</v>
      </c>
      <c r="K104" s="2">
        <v>0</v>
      </c>
      <c r="L104" s="2">
        <v>0</v>
      </c>
      <c r="M104" s="2">
        <v>7</v>
      </c>
      <c r="O104" s="1" t="s">
        <v>45</v>
      </c>
      <c r="P104" s="2" t="s">
        <v>20</v>
      </c>
      <c r="Q104" s="2" t="s">
        <v>3</v>
      </c>
      <c r="R104" s="16">
        <f t="shared" si="32"/>
        <v>0</v>
      </c>
      <c r="S104" s="16">
        <f t="shared" si="33"/>
        <v>1529.1</v>
      </c>
      <c r="T104" s="16">
        <f t="shared" si="34"/>
        <v>4328.1900000000005</v>
      </c>
      <c r="U104" s="16">
        <f t="shared" si="35"/>
        <v>891.09</v>
      </c>
      <c r="V104" s="16"/>
      <c r="W104" s="1" t="s">
        <v>45</v>
      </c>
      <c r="X104" s="2" t="s">
        <v>20</v>
      </c>
      <c r="Y104" s="2" t="s">
        <v>3</v>
      </c>
      <c r="Z104" s="16">
        <f t="shared" si="36"/>
        <v>129.52744721689061</v>
      </c>
      <c r="AA104" s="16"/>
      <c r="AB104" s="1" t="s">
        <v>45</v>
      </c>
      <c r="AC104" s="2" t="s">
        <v>20</v>
      </c>
      <c r="AD104" s="2" t="s">
        <v>3</v>
      </c>
      <c r="AE104" s="16">
        <f t="shared" si="37"/>
        <v>0</v>
      </c>
      <c r="AF104" s="16">
        <f t="shared" si="38"/>
        <v>191.13749999999999</v>
      </c>
      <c r="AG104" s="16">
        <f t="shared" si="39"/>
        <v>127.29970588235295</v>
      </c>
      <c r="AH104">
        <v>0</v>
      </c>
      <c r="AI104">
        <v>0</v>
      </c>
      <c r="AJ104">
        <v>0</v>
      </c>
      <c r="AK104">
        <v>0</v>
      </c>
      <c r="AL104">
        <v>0</v>
      </c>
      <c r="AM104" s="16">
        <f t="shared" si="40"/>
        <v>127.29857142857144</v>
      </c>
      <c r="AO104" s="1" t="s">
        <v>45</v>
      </c>
      <c r="AP104" s="2" t="s">
        <v>20</v>
      </c>
      <c r="AQ104" s="2" t="s">
        <v>3</v>
      </c>
      <c r="AR104" s="46">
        <f>ROUND((Data!E104+Data!H104)*VLOOKUP($AP104,Data!$BO$8:$BT$36,3,0)/100,2)</f>
        <v>3.1</v>
      </c>
      <c r="AS104" s="46">
        <f>ROUND(Data!F104*VLOOKUP($AP104,Data!$BO$8:$BT$36,4,0)/100,2)</f>
        <v>7.6</v>
      </c>
      <c r="AT104" s="46">
        <f>ROUND(Data!G104*VLOOKUP($AP104,Data!$BO$8:$BT$36,5,0)/100,2)</f>
        <v>15.3</v>
      </c>
      <c r="AU104" s="46">
        <f>ROUND(Data!M104*VLOOKUP($AP104,Data!$BO$8:$BT$36,6,0)/100,2)</f>
        <v>6.3</v>
      </c>
      <c r="AV104" s="46">
        <f t="shared" si="41"/>
        <v>26</v>
      </c>
      <c r="AW104" s="46">
        <f t="shared" si="42"/>
        <v>19.8</v>
      </c>
    </row>
    <row r="105" spans="2:73" x14ac:dyDescent="0.25">
      <c r="B105" s="1" t="s">
        <v>45</v>
      </c>
      <c r="C105" s="2" t="s">
        <v>21</v>
      </c>
      <c r="D105" s="2" t="s">
        <v>3</v>
      </c>
      <c r="E105" s="2">
        <v>7</v>
      </c>
      <c r="F105" s="2">
        <v>8</v>
      </c>
      <c r="G105" s="2">
        <v>21</v>
      </c>
      <c r="H105" s="2">
        <v>0.1</v>
      </c>
      <c r="I105">
        <v>0</v>
      </c>
      <c r="J105">
        <v>0</v>
      </c>
      <c r="K105" s="2">
        <v>0</v>
      </c>
      <c r="L105" s="2">
        <v>0</v>
      </c>
      <c r="M105" s="2">
        <v>6</v>
      </c>
      <c r="O105" s="1" t="s">
        <v>45</v>
      </c>
      <c r="P105" s="2" t="s">
        <v>21</v>
      </c>
      <c r="Q105" s="2" t="s">
        <v>3</v>
      </c>
      <c r="R105" s="16">
        <f t="shared" si="32"/>
        <v>0</v>
      </c>
      <c r="S105" s="16">
        <f t="shared" si="33"/>
        <v>1529.1</v>
      </c>
      <c r="T105" s="16">
        <f t="shared" si="34"/>
        <v>2673.2699999999995</v>
      </c>
      <c r="U105" s="16">
        <f t="shared" si="35"/>
        <v>763.83</v>
      </c>
      <c r="V105" s="16"/>
      <c r="W105" s="1" t="s">
        <v>45</v>
      </c>
      <c r="X105" s="2" t="s">
        <v>21</v>
      </c>
      <c r="Y105" s="2" t="s">
        <v>3</v>
      </c>
      <c r="Z105" s="16">
        <f t="shared" si="36"/>
        <v>117.96199524940614</v>
      </c>
      <c r="AA105" s="16"/>
      <c r="AB105" s="1" t="s">
        <v>45</v>
      </c>
      <c r="AC105" s="2" t="s">
        <v>21</v>
      </c>
      <c r="AD105" s="2" t="s">
        <v>3</v>
      </c>
      <c r="AE105" s="16">
        <f t="shared" si="37"/>
        <v>0</v>
      </c>
      <c r="AF105" s="16">
        <f t="shared" si="38"/>
        <v>191.13749999999999</v>
      </c>
      <c r="AG105" s="16">
        <f t="shared" si="39"/>
        <v>127.29857142857141</v>
      </c>
      <c r="AH105">
        <v>0</v>
      </c>
      <c r="AI105">
        <v>0</v>
      </c>
      <c r="AJ105">
        <v>0</v>
      </c>
      <c r="AK105">
        <v>0</v>
      </c>
      <c r="AL105">
        <v>0</v>
      </c>
      <c r="AM105" s="16">
        <f t="shared" si="40"/>
        <v>127.30500000000001</v>
      </c>
      <c r="AO105" s="1" t="s">
        <v>45</v>
      </c>
      <c r="AP105" s="2" t="s">
        <v>21</v>
      </c>
      <c r="AQ105" s="2" t="s">
        <v>3</v>
      </c>
      <c r="AR105" s="46">
        <f>ROUND((Data!E105+Data!H105)*VLOOKUP($AP105,Data!$BO$8:$BT$36,3,0)/100,2)</f>
        <v>7.1</v>
      </c>
      <c r="AS105" s="46">
        <f>ROUND(Data!F105*VLOOKUP($AP105,Data!$BO$8:$BT$36,4,0)/100,2)</f>
        <v>7.6</v>
      </c>
      <c r="AT105" s="46">
        <f>ROUND(Data!G105*VLOOKUP($AP105,Data!$BO$8:$BT$36,5,0)/100,2)</f>
        <v>9.4499999999999993</v>
      </c>
      <c r="AU105" s="46">
        <f>ROUND(Data!M105*VLOOKUP($AP105,Data!$BO$8:$BT$36,6,0)/100,2)</f>
        <v>5.4</v>
      </c>
      <c r="AV105" s="46">
        <f t="shared" si="41"/>
        <v>24.15</v>
      </c>
      <c r="AW105" s="46">
        <f t="shared" si="42"/>
        <v>12.550000000000002</v>
      </c>
    </row>
    <row r="106" spans="2:73" x14ac:dyDescent="0.25">
      <c r="B106" s="1" t="s">
        <v>45</v>
      </c>
      <c r="C106" s="2" t="s">
        <v>22</v>
      </c>
      <c r="D106" s="2" t="s">
        <v>3</v>
      </c>
      <c r="E106" s="2">
        <v>6</v>
      </c>
      <c r="F106" s="2">
        <v>8</v>
      </c>
      <c r="G106" s="2">
        <v>18</v>
      </c>
      <c r="H106" s="2">
        <v>0.1</v>
      </c>
      <c r="I106">
        <v>0</v>
      </c>
      <c r="J106">
        <v>0</v>
      </c>
      <c r="K106" s="2">
        <v>0</v>
      </c>
      <c r="L106" s="2">
        <v>0</v>
      </c>
      <c r="M106" s="2">
        <v>4</v>
      </c>
      <c r="O106" s="1" t="s">
        <v>45</v>
      </c>
      <c r="P106" s="2" t="s">
        <v>22</v>
      </c>
      <c r="Q106" s="2" t="s">
        <v>3</v>
      </c>
      <c r="R106" s="16">
        <f t="shared" si="32"/>
        <v>0</v>
      </c>
      <c r="S106" s="16">
        <f t="shared" si="33"/>
        <v>1529.1</v>
      </c>
      <c r="T106" s="16">
        <f t="shared" si="34"/>
        <v>2291.4</v>
      </c>
      <c r="U106" s="16">
        <f t="shared" si="35"/>
        <v>509.21999999999997</v>
      </c>
      <c r="V106" s="16"/>
      <c r="W106" s="1" t="s">
        <v>45</v>
      </c>
      <c r="X106" s="2" t="s">
        <v>22</v>
      </c>
      <c r="Y106" s="2" t="s">
        <v>3</v>
      </c>
      <c r="Z106" s="16">
        <f t="shared" si="36"/>
        <v>119.93684210526315</v>
      </c>
      <c r="AA106" s="16"/>
      <c r="AB106" s="1" t="s">
        <v>45</v>
      </c>
      <c r="AC106" s="2" t="s">
        <v>22</v>
      </c>
      <c r="AD106" s="2" t="s">
        <v>3</v>
      </c>
      <c r="AE106" s="16">
        <f t="shared" si="37"/>
        <v>0</v>
      </c>
      <c r="AF106" s="16">
        <f t="shared" si="38"/>
        <v>191.13749999999999</v>
      </c>
      <c r="AG106" s="16">
        <f t="shared" si="39"/>
        <v>127.30000000000001</v>
      </c>
      <c r="AH106">
        <v>0</v>
      </c>
      <c r="AI106">
        <v>0</v>
      </c>
      <c r="AJ106">
        <v>0</v>
      </c>
      <c r="AK106">
        <v>0</v>
      </c>
      <c r="AL106">
        <v>0</v>
      </c>
      <c r="AM106" s="16">
        <f t="shared" si="40"/>
        <v>127.30499999999999</v>
      </c>
      <c r="AO106" s="1" t="s">
        <v>45</v>
      </c>
      <c r="AP106" s="2" t="s">
        <v>22</v>
      </c>
      <c r="AQ106" s="2" t="s">
        <v>3</v>
      </c>
      <c r="AR106" s="46">
        <f>ROUND((Data!E106+Data!H106)*VLOOKUP($AP106,Data!$BO$8:$BT$36,3,0)/100,2)</f>
        <v>6.1</v>
      </c>
      <c r="AS106" s="46">
        <f>ROUND(Data!F106*VLOOKUP($AP106,Data!$BO$8:$BT$36,4,0)/100,2)</f>
        <v>7.6</v>
      </c>
      <c r="AT106" s="46">
        <f>ROUND(Data!G106*VLOOKUP($AP106,Data!$BO$8:$BT$36,5,0)/100,2)</f>
        <v>8.1</v>
      </c>
      <c r="AU106" s="46">
        <f>ROUND(Data!M106*VLOOKUP($AP106,Data!$BO$8:$BT$36,6,0)/100,2)</f>
        <v>3.6</v>
      </c>
      <c r="AV106" s="46">
        <f t="shared" si="41"/>
        <v>21.799999999999997</v>
      </c>
      <c r="AW106" s="46">
        <f t="shared" si="42"/>
        <v>10.700000000000005</v>
      </c>
    </row>
    <row r="107" spans="2:73" x14ac:dyDescent="0.25">
      <c r="B107" s="1" t="s">
        <v>45</v>
      </c>
      <c r="C107" s="2" t="s">
        <v>23</v>
      </c>
      <c r="D107" s="2" t="s">
        <v>3</v>
      </c>
      <c r="E107" s="2">
        <v>4</v>
      </c>
      <c r="F107" s="2">
        <v>8</v>
      </c>
      <c r="G107" s="2">
        <v>15</v>
      </c>
      <c r="H107" s="2">
        <v>0.1</v>
      </c>
      <c r="I107">
        <v>0</v>
      </c>
      <c r="J107">
        <v>0</v>
      </c>
      <c r="K107" s="2">
        <v>0</v>
      </c>
      <c r="L107" s="2">
        <v>0</v>
      </c>
      <c r="M107" s="2">
        <v>6</v>
      </c>
      <c r="O107" s="1" t="s">
        <v>45</v>
      </c>
      <c r="P107" s="2" t="s">
        <v>23</v>
      </c>
      <c r="Q107" s="2" t="s">
        <v>3</v>
      </c>
      <c r="R107" s="16">
        <f t="shared" si="32"/>
        <v>0</v>
      </c>
      <c r="S107" s="16">
        <f t="shared" si="33"/>
        <v>1529.1</v>
      </c>
      <c r="T107" s="16">
        <f t="shared" si="34"/>
        <v>1909.44</v>
      </c>
      <c r="U107" s="16">
        <f t="shared" si="35"/>
        <v>763.83</v>
      </c>
      <c r="V107" s="16"/>
      <c r="W107" s="1" t="s">
        <v>45</v>
      </c>
      <c r="X107" s="2" t="s">
        <v>23</v>
      </c>
      <c r="Y107" s="2" t="s">
        <v>3</v>
      </c>
      <c r="Z107" s="16">
        <f t="shared" si="36"/>
        <v>126.95981873111782</v>
      </c>
      <c r="AA107" s="16"/>
      <c r="AB107" s="1" t="s">
        <v>45</v>
      </c>
      <c r="AC107" s="2" t="s">
        <v>23</v>
      </c>
      <c r="AD107" s="2" t="s">
        <v>3</v>
      </c>
      <c r="AE107" s="16">
        <f t="shared" si="37"/>
        <v>0</v>
      </c>
      <c r="AF107" s="16">
        <f t="shared" si="38"/>
        <v>191.13749999999999</v>
      </c>
      <c r="AG107" s="16">
        <f t="shared" si="39"/>
        <v>127.29600000000001</v>
      </c>
      <c r="AH107">
        <v>0</v>
      </c>
      <c r="AI107">
        <v>0</v>
      </c>
      <c r="AJ107">
        <v>0</v>
      </c>
      <c r="AK107">
        <v>0</v>
      </c>
      <c r="AL107">
        <v>0</v>
      </c>
      <c r="AM107" s="16">
        <f t="shared" si="40"/>
        <v>127.30500000000001</v>
      </c>
      <c r="AO107" s="1" t="s">
        <v>45</v>
      </c>
      <c r="AP107" s="2" t="s">
        <v>23</v>
      </c>
      <c r="AQ107" s="2" t="s">
        <v>3</v>
      </c>
      <c r="AR107" s="46">
        <f>ROUND((Data!E107+Data!H107)*VLOOKUP($AP107,Data!$BO$8:$BT$36,3,0)/100,2)</f>
        <v>4.0999999999999996</v>
      </c>
      <c r="AS107" s="46">
        <f>ROUND(Data!F107*VLOOKUP($AP107,Data!$BO$8:$BT$36,4,0)/100,2)</f>
        <v>7.6</v>
      </c>
      <c r="AT107" s="46">
        <f>ROUND(Data!G107*VLOOKUP($AP107,Data!$BO$8:$BT$36,5,0)/100,2)</f>
        <v>6.75</v>
      </c>
      <c r="AU107" s="46">
        <f>ROUND(Data!M107*VLOOKUP($AP107,Data!$BO$8:$BT$36,6,0)/100,2)</f>
        <v>5.4</v>
      </c>
      <c r="AV107" s="46">
        <f t="shared" si="41"/>
        <v>18.45</v>
      </c>
      <c r="AW107" s="46">
        <f t="shared" si="42"/>
        <v>9.2500000000000018</v>
      </c>
    </row>
    <row r="108" spans="2:73" x14ac:dyDescent="0.25">
      <c r="B108" s="1" t="s">
        <v>45</v>
      </c>
      <c r="C108" s="2" t="s">
        <v>24</v>
      </c>
      <c r="D108" s="2" t="s">
        <v>3</v>
      </c>
      <c r="E108" s="2">
        <v>8</v>
      </c>
      <c r="F108" s="2">
        <v>3</v>
      </c>
      <c r="G108" s="2">
        <v>11</v>
      </c>
      <c r="H108" s="2">
        <v>0.1</v>
      </c>
      <c r="I108">
        <v>0</v>
      </c>
      <c r="J108">
        <v>0</v>
      </c>
      <c r="K108" s="2">
        <v>0</v>
      </c>
      <c r="L108" s="2">
        <v>0</v>
      </c>
      <c r="M108" s="2">
        <v>3</v>
      </c>
      <c r="O108" s="1" t="s">
        <v>45</v>
      </c>
      <c r="P108" s="2" t="s">
        <v>24</v>
      </c>
      <c r="Q108" s="2" t="s">
        <v>3</v>
      </c>
      <c r="R108" s="16">
        <f t="shared" si="32"/>
        <v>0</v>
      </c>
      <c r="S108" s="16">
        <f t="shared" si="33"/>
        <v>573.41999999999996</v>
      </c>
      <c r="T108" s="16">
        <f t="shared" si="34"/>
        <v>1400.31</v>
      </c>
      <c r="U108" s="16">
        <f t="shared" si="35"/>
        <v>381.87</v>
      </c>
      <c r="V108" s="16"/>
      <c r="W108" s="1" t="s">
        <v>45</v>
      </c>
      <c r="X108" s="2" t="s">
        <v>24</v>
      </c>
      <c r="Y108" s="2" t="s">
        <v>3</v>
      </c>
      <c r="Z108" s="16">
        <f t="shared" si="36"/>
        <v>93.848605577689227</v>
      </c>
      <c r="AA108" s="16"/>
      <c r="AB108" s="1" t="s">
        <v>45</v>
      </c>
      <c r="AC108" s="2" t="s">
        <v>24</v>
      </c>
      <c r="AD108" s="2" t="s">
        <v>3</v>
      </c>
      <c r="AE108" s="16">
        <f t="shared" si="37"/>
        <v>0</v>
      </c>
      <c r="AF108" s="16">
        <f t="shared" si="38"/>
        <v>191.14</v>
      </c>
      <c r="AG108" s="16">
        <f t="shared" si="39"/>
        <v>127.30090909090909</v>
      </c>
      <c r="AH108">
        <v>0</v>
      </c>
      <c r="AI108">
        <v>0</v>
      </c>
      <c r="AJ108">
        <v>0</v>
      </c>
      <c r="AK108">
        <v>0</v>
      </c>
      <c r="AL108">
        <v>0</v>
      </c>
      <c r="AM108" s="16">
        <f t="shared" si="40"/>
        <v>127.29</v>
      </c>
      <c r="AO108" s="1" t="s">
        <v>45</v>
      </c>
      <c r="AP108" s="2" t="s">
        <v>24</v>
      </c>
      <c r="AQ108" s="2" t="s">
        <v>3</v>
      </c>
      <c r="AR108" s="46">
        <f>ROUND((Data!E108+Data!H108)*VLOOKUP($AP108,Data!$BO$8:$BT$36,3,0)/100,2)</f>
        <v>8.1</v>
      </c>
      <c r="AS108" s="46">
        <f>ROUND(Data!F108*VLOOKUP($AP108,Data!$BO$8:$BT$36,4,0)/100,2)</f>
        <v>0</v>
      </c>
      <c r="AT108" s="46">
        <f>ROUND(Data!G108*VLOOKUP($AP108,Data!$BO$8:$BT$36,5,0)/100,2)</f>
        <v>6.05</v>
      </c>
      <c r="AU108" s="46">
        <f>ROUND(Data!M108*VLOOKUP($AP108,Data!$BO$8:$BT$36,6,0)/100,2)</f>
        <v>2.7</v>
      </c>
      <c r="AV108" s="46">
        <f t="shared" si="41"/>
        <v>14.149999999999999</v>
      </c>
      <c r="AW108" s="46">
        <f t="shared" si="42"/>
        <v>8.2500000000000036</v>
      </c>
    </row>
    <row r="109" spans="2:73" x14ac:dyDescent="0.25">
      <c r="B109" s="1" t="s">
        <v>45</v>
      </c>
      <c r="C109" s="2" t="s">
        <v>25</v>
      </c>
      <c r="D109" s="2" t="s">
        <v>3</v>
      </c>
      <c r="E109" s="2">
        <v>7</v>
      </c>
      <c r="F109" s="2">
        <v>8</v>
      </c>
      <c r="G109" s="2">
        <v>11</v>
      </c>
      <c r="H109" s="2">
        <v>0.1</v>
      </c>
      <c r="I109">
        <v>0</v>
      </c>
      <c r="J109">
        <v>0</v>
      </c>
      <c r="K109" s="2">
        <v>0</v>
      </c>
      <c r="L109" s="2">
        <v>0</v>
      </c>
      <c r="M109" s="2">
        <v>2</v>
      </c>
      <c r="O109" s="1" t="s">
        <v>45</v>
      </c>
      <c r="P109" s="2" t="s">
        <v>25</v>
      </c>
      <c r="Q109" s="2" t="s">
        <v>3</v>
      </c>
      <c r="R109" s="16">
        <f t="shared" si="32"/>
        <v>0</v>
      </c>
      <c r="S109" s="16">
        <f t="shared" si="33"/>
        <v>1529.1</v>
      </c>
      <c r="T109" s="16">
        <f t="shared" si="34"/>
        <v>1400.31</v>
      </c>
      <c r="U109" s="16">
        <f t="shared" si="35"/>
        <v>254.60999999999999</v>
      </c>
      <c r="V109" s="16"/>
      <c r="W109" s="1" t="s">
        <v>45</v>
      </c>
      <c r="X109" s="2" t="s">
        <v>25</v>
      </c>
      <c r="Y109" s="2" t="s">
        <v>3</v>
      </c>
      <c r="Z109" s="16">
        <f t="shared" si="36"/>
        <v>113.3103202846975</v>
      </c>
      <c r="AA109" s="16"/>
      <c r="AB109" s="1" t="s">
        <v>45</v>
      </c>
      <c r="AC109" s="2" t="s">
        <v>25</v>
      </c>
      <c r="AD109" s="2" t="s">
        <v>3</v>
      </c>
      <c r="AE109" s="16">
        <f t="shared" si="37"/>
        <v>0</v>
      </c>
      <c r="AF109" s="16">
        <f t="shared" si="38"/>
        <v>191.13749999999999</v>
      </c>
      <c r="AG109" s="16">
        <f t="shared" si="39"/>
        <v>127.30090909090909</v>
      </c>
      <c r="AH109">
        <v>0</v>
      </c>
      <c r="AI109">
        <v>0</v>
      </c>
      <c r="AJ109">
        <v>0</v>
      </c>
      <c r="AK109">
        <v>0</v>
      </c>
      <c r="AL109">
        <v>0</v>
      </c>
      <c r="AM109" s="16">
        <f t="shared" si="40"/>
        <v>127.30499999999999</v>
      </c>
      <c r="AO109" s="1" t="s">
        <v>45</v>
      </c>
      <c r="AP109" s="2" t="s">
        <v>25</v>
      </c>
      <c r="AQ109" s="2" t="s">
        <v>3</v>
      </c>
      <c r="AR109" s="46">
        <f>ROUND((Data!E109+Data!H109)*VLOOKUP($AP109,Data!$BO$8:$BT$36,3,0)/100,2)</f>
        <v>7.1</v>
      </c>
      <c r="AS109" s="46">
        <f>ROUND(Data!F109*VLOOKUP($AP109,Data!$BO$8:$BT$36,4,0)/100,2)</f>
        <v>7.6</v>
      </c>
      <c r="AT109" s="46">
        <f>ROUND(Data!G109*VLOOKUP($AP109,Data!$BO$8:$BT$36,5,0)/100,2)</f>
        <v>4.95</v>
      </c>
      <c r="AU109" s="46">
        <f>ROUND(Data!M109*VLOOKUP($AP109,Data!$BO$8:$BT$36,6,0)/100,2)</f>
        <v>1.8</v>
      </c>
      <c r="AV109" s="46">
        <f t="shared" si="41"/>
        <v>19.649999999999999</v>
      </c>
      <c r="AW109" s="46">
        <f t="shared" si="42"/>
        <v>6.650000000000003</v>
      </c>
    </row>
    <row r="110" spans="2:73" x14ac:dyDescent="0.25">
      <c r="B110" s="1" t="s">
        <v>45</v>
      </c>
      <c r="C110" s="2" t="s">
        <v>26</v>
      </c>
      <c r="D110" s="2" t="s">
        <v>3</v>
      </c>
      <c r="E110" s="2">
        <v>3</v>
      </c>
      <c r="F110" s="2">
        <v>7</v>
      </c>
      <c r="G110" s="2">
        <v>25</v>
      </c>
      <c r="H110" s="2">
        <v>0.1</v>
      </c>
      <c r="I110">
        <v>0</v>
      </c>
      <c r="J110">
        <v>0</v>
      </c>
      <c r="K110" s="2">
        <v>0</v>
      </c>
      <c r="L110" s="2">
        <v>0</v>
      </c>
      <c r="M110" s="2">
        <v>8</v>
      </c>
      <c r="O110" s="1" t="s">
        <v>45</v>
      </c>
      <c r="P110" s="2" t="s">
        <v>26</v>
      </c>
      <c r="Q110" s="2" t="s">
        <v>3</v>
      </c>
      <c r="R110" s="16">
        <f t="shared" si="32"/>
        <v>0</v>
      </c>
      <c r="S110" s="16">
        <f t="shared" si="33"/>
        <v>1338</v>
      </c>
      <c r="T110" s="16">
        <f t="shared" si="34"/>
        <v>3182.4900000000002</v>
      </c>
      <c r="U110" s="16">
        <f t="shared" si="35"/>
        <v>1018.35</v>
      </c>
      <c r="V110" s="16"/>
      <c r="W110" s="1" t="s">
        <v>45</v>
      </c>
      <c r="X110" s="2" t="s">
        <v>26</v>
      </c>
      <c r="Y110" s="2" t="s">
        <v>3</v>
      </c>
      <c r="Z110" s="16">
        <f t="shared" si="36"/>
        <v>128.51136890951275</v>
      </c>
      <c r="AA110" s="16"/>
      <c r="AB110" s="1" t="s">
        <v>45</v>
      </c>
      <c r="AC110" s="2" t="s">
        <v>26</v>
      </c>
      <c r="AD110" s="2" t="s">
        <v>3</v>
      </c>
      <c r="AE110" s="16">
        <f t="shared" si="37"/>
        <v>0</v>
      </c>
      <c r="AF110" s="16">
        <f t="shared" si="38"/>
        <v>191.14285714285714</v>
      </c>
      <c r="AG110" s="16">
        <f t="shared" si="39"/>
        <v>127.29960000000001</v>
      </c>
      <c r="AH110">
        <v>0</v>
      </c>
      <c r="AI110">
        <v>0</v>
      </c>
      <c r="AJ110">
        <v>0</v>
      </c>
      <c r="AK110">
        <v>0</v>
      </c>
      <c r="AL110">
        <v>0</v>
      </c>
      <c r="AM110" s="16">
        <f t="shared" si="40"/>
        <v>127.29375</v>
      </c>
      <c r="AO110" s="1" t="s">
        <v>45</v>
      </c>
      <c r="AP110" s="2" t="s">
        <v>26</v>
      </c>
      <c r="AQ110" s="2" t="s">
        <v>3</v>
      </c>
      <c r="AR110" s="46">
        <f>ROUND((Data!E110+Data!H110)*VLOOKUP($AP110,Data!$BO$8:$BT$36,3,0)/100,2)</f>
        <v>3.1</v>
      </c>
      <c r="AS110" s="46">
        <f>ROUND(Data!F110*VLOOKUP($AP110,Data!$BO$8:$BT$36,4,0)/100,2)</f>
        <v>6.65</v>
      </c>
      <c r="AT110" s="46">
        <f>ROUND(Data!G110*VLOOKUP($AP110,Data!$BO$8:$BT$36,5,0)/100,2)</f>
        <v>11.25</v>
      </c>
      <c r="AU110" s="46">
        <f>ROUND(Data!M110*VLOOKUP($AP110,Data!$BO$8:$BT$36,6,0)/100,2)</f>
        <v>7.2</v>
      </c>
      <c r="AV110" s="46">
        <f t="shared" si="41"/>
        <v>21</v>
      </c>
      <c r="AW110" s="46">
        <f t="shared" si="42"/>
        <v>14.900000000000002</v>
      </c>
    </row>
    <row r="111" spans="2:73" x14ac:dyDescent="0.25">
      <c r="B111" s="1" t="s">
        <v>45</v>
      </c>
      <c r="C111" s="2" t="s">
        <v>27</v>
      </c>
      <c r="D111" s="2" t="s">
        <v>28</v>
      </c>
      <c r="E111" s="2">
        <v>7</v>
      </c>
      <c r="F111" s="2">
        <v>7</v>
      </c>
      <c r="G111" s="2">
        <v>18</v>
      </c>
      <c r="H111" s="2">
        <v>0.1</v>
      </c>
      <c r="I111">
        <v>0</v>
      </c>
      <c r="J111">
        <v>0</v>
      </c>
      <c r="K111" s="2">
        <v>0</v>
      </c>
      <c r="L111" s="2">
        <v>0</v>
      </c>
      <c r="M111" s="2">
        <v>4</v>
      </c>
      <c r="O111" s="1" t="s">
        <v>45</v>
      </c>
      <c r="P111" s="2" t="s">
        <v>27</v>
      </c>
      <c r="Q111" s="2" t="s">
        <v>28</v>
      </c>
      <c r="R111" s="16">
        <f t="shared" si="32"/>
        <v>0</v>
      </c>
      <c r="S111" s="16">
        <f t="shared" si="33"/>
        <v>1338</v>
      </c>
      <c r="T111" s="16">
        <f t="shared" si="34"/>
        <v>2291.4</v>
      </c>
      <c r="U111" s="16">
        <f t="shared" si="35"/>
        <v>509.21999999999997</v>
      </c>
      <c r="V111" s="16"/>
      <c r="W111" s="1" t="s">
        <v>45</v>
      </c>
      <c r="X111" s="2" t="s">
        <v>27</v>
      </c>
      <c r="Y111" s="2" t="s">
        <v>28</v>
      </c>
      <c r="Z111" s="16">
        <f t="shared" si="36"/>
        <v>114.64321329639888</v>
      </c>
      <c r="AA111" s="16"/>
      <c r="AB111" s="1" t="s">
        <v>45</v>
      </c>
      <c r="AC111" s="2" t="s">
        <v>27</v>
      </c>
      <c r="AD111" s="2" t="s">
        <v>28</v>
      </c>
      <c r="AE111" s="16">
        <f t="shared" si="37"/>
        <v>0</v>
      </c>
      <c r="AF111" s="16">
        <f t="shared" si="38"/>
        <v>191.14285714285714</v>
      </c>
      <c r="AG111" s="16">
        <f t="shared" si="39"/>
        <v>127.30000000000001</v>
      </c>
      <c r="AH111">
        <v>0</v>
      </c>
      <c r="AI111">
        <v>0</v>
      </c>
      <c r="AJ111">
        <v>0</v>
      </c>
      <c r="AK111">
        <v>0</v>
      </c>
      <c r="AL111">
        <v>0</v>
      </c>
      <c r="AM111" s="16">
        <f t="shared" si="40"/>
        <v>127.30499999999999</v>
      </c>
      <c r="AO111" s="1" t="s">
        <v>45</v>
      </c>
      <c r="AP111" s="2" t="s">
        <v>27</v>
      </c>
      <c r="AQ111" s="2" t="s">
        <v>28</v>
      </c>
      <c r="AR111" s="46">
        <f>ROUND((Data!E111+Data!H111)*VLOOKUP($AP111,Data!$BO$8:$BT$36,3,0)/100,2)</f>
        <v>0</v>
      </c>
      <c r="AS111" s="46">
        <f>ROUND(Data!F111*VLOOKUP($AP111,Data!$BO$8:$BT$36,4,0)/100,2)</f>
        <v>0</v>
      </c>
      <c r="AT111" s="46">
        <f>ROUND(Data!G111*VLOOKUP($AP111,Data!$BO$8:$BT$36,5,0)/100,2)</f>
        <v>6.3</v>
      </c>
      <c r="AU111" s="46">
        <f>ROUND(Data!M111*VLOOKUP($AP111,Data!$BO$8:$BT$36,6,0)/100,2)</f>
        <v>3.6</v>
      </c>
      <c r="AV111" s="46">
        <f t="shared" si="41"/>
        <v>6.3</v>
      </c>
      <c r="AW111" s="46">
        <f t="shared" si="42"/>
        <v>26.2</v>
      </c>
    </row>
    <row r="112" spans="2:73" x14ac:dyDescent="0.25">
      <c r="B112" s="1" t="s">
        <v>45</v>
      </c>
      <c r="C112" s="2" t="s">
        <v>29</v>
      </c>
      <c r="D112" s="2" t="s">
        <v>28</v>
      </c>
      <c r="E112" s="2">
        <v>7</v>
      </c>
      <c r="F112" s="2">
        <v>5</v>
      </c>
      <c r="G112" s="2">
        <v>12</v>
      </c>
      <c r="H112" s="2">
        <v>0.1</v>
      </c>
      <c r="I112">
        <v>0</v>
      </c>
      <c r="J112">
        <v>0</v>
      </c>
      <c r="K112" s="2">
        <v>0</v>
      </c>
      <c r="L112" s="2">
        <v>0</v>
      </c>
      <c r="M112" s="2">
        <v>5</v>
      </c>
      <c r="O112" s="1" t="s">
        <v>45</v>
      </c>
      <c r="P112" s="2" t="s">
        <v>29</v>
      </c>
      <c r="Q112" s="2" t="s">
        <v>28</v>
      </c>
      <c r="R112" s="16">
        <f t="shared" si="32"/>
        <v>0</v>
      </c>
      <c r="S112" s="16">
        <f t="shared" si="33"/>
        <v>955.68000000000006</v>
      </c>
      <c r="T112" s="16">
        <f t="shared" si="34"/>
        <v>1527.57</v>
      </c>
      <c r="U112" s="16">
        <f t="shared" si="35"/>
        <v>636.48</v>
      </c>
      <c r="V112" s="16"/>
      <c r="W112" s="1" t="s">
        <v>45</v>
      </c>
      <c r="X112" s="2" t="s">
        <v>29</v>
      </c>
      <c r="Y112" s="2" t="s">
        <v>28</v>
      </c>
      <c r="Z112" s="16">
        <f t="shared" si="36"/>
        <v>107.20721649484535</v>
      </c>
      <c r="AA112" s="16"/>
      <c r="AB112" s="1" t="s">
        <v>45</v>
      </c>
      <c r="AC112" s="2" t="s">
        <v>29</v>
      </c>
      <c r="AD112" s="2" t="s">
        <v>28</v>
      </c>
      <c r="AE112" s="16">
        <f t="shared" si="37"/>
        <v>0</v>
      </c>
      <c r="AF112" s="16">
        <f t="shared" si="38"/>
        <v>191.13600000000002</v>
      </c>
      <c r="AG112" s="16">
        <f t="shared" si="39"/>
        <v>127.2975</v>
      </c>
      <c r="AH112">
        <v>0</v>
      </c>
      <c r="AI112">
        <v>0</v>
      </c>
      <c r="AJ112">
        <v>0</v>
      </c>
      <c r="AK112">
        <v>0</v>
      </c>
      <c r="AL112">
        <v>0</v>
      </c>
      <c r="AM112" s="16">
        <f t="shared" si="40"/>
        <v>127.29600000000001</v>
      </c>
      <c r="AO112" s="1" t="s">
        <v>45</v>
      </c>
      <c r="AP112" s="2" t="s">
        <v>29</v>
      </c>
      <c r="AQ112" s="2" t="s">
        <v>28</v>
      </c>
      <c r="AR112" s="46">
        <f>ROUND((Data!E112+Data!H112)*VLOOKUP($AP112,Data!$BO$8:$BT$36,3,0)/100,2)</f>
        <v>7.1</v>
      </c>
      <c r="AS112" s="46">
        <f>ROUND(Data!F112*VLOOKUP($AP112,Data!$BO$8:$BT$36,4,0)/100,2)</f>
        <v>4.75</v>
      </c>
      <c r="AT112" s="46">
        <f>ROUND(Data!G112*VLOOKUP($AP112,Data!$BO$8:$BT$36,5,0)/100,2)</f>
        <v>2.4</v>
      </c>
      <c r="AU112" s="46">
        <f>ROUND(Data!M112*VLOOKUP($AP112,Data!$BO$8:$BT$36,6,0)/100,2)</f>
        <v>4.5</v>
      </c>
      <c r="AV112" s="46">
        <f t="shared" si="41"/>
        <v>14.25</v>
      </c>
      <c r="AW112" s="46">
        <f t="shared" si="42"/>
        <v>10.350000000000001</v>
      </c>
    </row>
    <row r="113" spans="2:49" x14ac:dyDescent="0.25">
      <c r="B113" s="1" t="s">
        <v>45</v>
      </c>
      <c r="C113" s="2" t="s">
        <v>30</v>
      </c>
      <c r="D113" s="2" t="s">
        <v>28</v>
      </c>
      <c r="E113" s="2">
        <v>7</v>
      </c>
      <c r="F113" s="2">
        <v>4</v>
      </c>
      <c r="G113" s="2">
        <v>18</v>
      </c>
      <c r="H113" s="2">
        <v>0.1</v>
      </c>
      <c r="I113">
        <v>0</v>
      </c>
      <c r="J113">
        <v>0</v>
      </c>
      <c r="K113" s="2">
        <v>0</v>
      </c>
      <c r="L113" s="2">
        <v>0</v>
      </c>
      <c r="M113" s="2">
        <v>6</v>
      </c>
      <c r="O113" s="1" t="s">
        <v>45</v>
      </c>
      <c r="P113" s="2" t="s">
        <v>30</v>
      </c>
      <c r="Q113" s="2" t="s">
        <v>28</v>
      </c>
      <c r="R113" s="16">
        <f t="shared" si="32"/>
        <v>0</v>
      </c>
      <c r="S113" s="16">
        <f t="shared" si="33"/>
        <v>764.58</v>
      </c>
      <c r="T113" s="16">
        <f t="shared" si="34"/>
        <v>2291.4</v>
      </c>
      <c r="U113" s="16">
        <f t="shared" si="35"/>
        <v>763.83</v>
      </c>
      <c r="V113" s="16"/>
      <c r="W113" s="1" t="s">
        <v>45</v>
      </c>
      <c r="X113" s="2" t="s">
        <v>30</v>
      </c>
      <c r="Y113" s="2" t="s">
        <v>28</v>
      </c>
      <c r="Z113" s="16">
        <f t="shared" si="36"/>
        <v>108.82649572649572</v>
      </c>
      <c r="AA113" s="16"/>
      <c r="AB113" s="1" t="s">
        <v>45</v>
      </c>
      <c r="AC113" s="2" t="s">
        <v>30</v>
      </c>
      <c r="AD113" s="2" t="s">
        <v>28</v>
      </c>
      <c r="AE113" s="16">
        <f t="shared" si="37"/>
        <v>0</v>
      </c>
      <c r="AF113" s="16">
        <f t="shared" si="38"/>
        <v>191.14500000000001</v>
      </c>
      <c r="AG113" s="16">
        <f t="shared" si="39"/>
        <v>127.30000000000001</v>
      </c>
      <c r="AH113">
        <v>0</v>
      </c>
      <c r="AI113">
        <v>0</v>
      </c>
      <c r="AJ113">
        <v>0</v>
      </c>
      <c r="AK113">
        <v>0</v>
      </c>
      <c r="AL113">
        <v>0</v>
      </c>
      <c r="AM113" s="16">
        <f t="shared" si="40"/>
        <v>127.30500000000001</v>
      </c>
      <c r="AO113" s="1" t="s">
        <v>45</v>
      </c>
      <c r="AP113" s="2" t="s">
        <v>30</v>
      </c>
      <c r="AQ113" s="2" t="s">
        <v>28</v>
      </c>
      <c r="AR113" s="46">
        <f>ROUND((Data!E113+Data!H113)*VLOOKUP($AP113,Data!$BO$8:$BT$36,3,0)/100,2)</f>
        <v>7.1</v>
      </c>
      <c r="AS113" s="46">
        <f>ROUND(Data!F113*VLOOKUP($AP113,Data!$BO$8:$BT$36,4,0)/100,2)</f>
        <v>3.8</v>
      </c>
      <c r="AT113" s="46">
        <f>ROUND(Data!G113*VLOOKUP($AP113,Data!$BO$8:$BT$36,5,0)/100,2)</f>
        <v>3.6</v>
      </c>
      <c r="AU113" s="46">
        <f>ROUND(Data!M113*VLOOKUP($AP113,Data!$BO$8:$BT$36,6,0)/100,2)</f>
        <v>5.4</v>
      </c>
      <c r="AV113" s="46">
        <f t="shared" si="41"/>
        <v>14.499999999999998</v>
      </c>
      <c r="AW113" s="46">
        <f t="shared" si="42"/>
        <v>15.200000000000001</v>
      </c>
    </row>
    <row r="114" spans="2:49" x14ac:dyDescent="0.25">
      <c r="B114" s="1" t="s">
        <v>45</v>
      </c>
      <c r="C114" s="2" t="s">
        <v>31</v>
      </c>
      <c r="D114" s="2" t="s">
        <v>28</v>
      </c>
      <c r="E114" s="2">
        <v>7</v>
      </c>
      <c r="F114" s="2">
        <v>5</v>
      </c>
      <c r="G114" s="2">
        <v>20</v>
      </c>
      <c r="H114" s="2">
        <v>0.1</v>
      </c>
      <c r="I114">
        <v>0</v>
      </c>
      <c r="J114">
        <v>0</v>
      </c>
      <c r="K114" s="2">
        <v>0</v>
      </c>
      <c r="L114" s="2">
        <v>0</v>
      </c>
      <c r="M114" s="2">
        <v>6</v>
      </c>
      <c r="O114" s="1" t="s">
        <v>45</v>
      </c>
      <c r="P114" s="2" t="s">
        <v>31</v>
      </c>
      <c r="Q114" s="2" t="s">
        <v>28</v>
      </c>
      <c r="R114" s="16">
        <f t="shared" si="32"/>
        <v>0</v>
      </c>
      <c r="S114" s="16">
        <f t="shared" si="33"/>
        <v>955.68000000000006</v>
      </c>
      <c r="T114" s="16">
        <f t="shared" si="34"/>
        <v>2546.0099999999998</v>
      </c>
      <c r="U114" s="16">
        <f t="shared" si="35"/>
        <v>763.83</v>
      </c>
      <c r="V114" s="16"/>
      <c r="W114" s="1" t="s">
        <v>45</v>
      </c>
      <c r="X114" s="2" t="s">
        <v>31</v>
      </c>
      <c r="Y114" s="2" t="s">
        <v>28</v>
      </c>
      <c r="Z114" s="16">
        <f t="shared" si="36"/>
        <v>111.95590551181101</v>
      </c>
      <c r="AA114" s="16"/>
      <c r="AB114" s="1" t="s">
        <v>45</v>
      </c>
      <c r="AC114" s="2" t="s">
        <v>31</v>
      </c>
      <c r="AD114" s="2" t="s">
        <v>28</v>
      </c>
      <c r="AE114" s="16">
        <f t="shared" si="37"/>
        <v>0</v>
      </c>
      <c r="AF114" s="16">
        <f t="shared" si="38"/>
        <v>191.13600000000002</v>
      </c>
      <c r="AG114" s="16">
        <f t="shared" si="39"/>
        <v>127.30049999999999</v>
      </c>
      <c r="AH114">
        <v>0</v>
      </c>
      <c r="AI114">
        <v>0</v>
      </c>
      <c r="AJ114">
        <v>0</v>
      </c>
      <c r="AK114">
        <v>0</v>
      </c>
      <c r="AL114">
        <v>0</v>
      </c>
      <c r="AM114" s="16">
        <f t="shared" si="40"/>
        <v>127.30500000000001</v>
      </c>
      <c r="AO114" s="1" t="s">
        <v>45</v>
      </c>
      <c r="AP114" s="2" t="s">
        <v>31</v>
      </c>
      <c r="AQ114" s="2" t="s">
        <v>28</v>
      </c>
      <c r="AR114" s="46">
        <f>ROUND((Data!E114+Data!H114)*VLOOKUP($AP114,Data!$BO$8:$BT$36,3,0)/100,2)</f>
        <v>7.1</v>
      </c>
      <c r="AS114" s="46">
        <f>ROUND(Data!F114*VLOOKUP($AP114,Data!$BO$8:$BT$36,4,0)/100,2)</f>
        <v>0</v>
      </c>
      <c r="AT114" s="46">
        <f>ROUND(Data!G114*VLOOKUP($AP114,Data!$BO$8:$BT$36,5,0)/100,2)</f>
        <v>5</v>
      </c>
      <c r="AU114" s="46">
        <f>ROUND(Data!M114*VLOOKUP($AP114,Data!$BO$8:$BT$36,6,0)/100,2)</f>
        <v>5.4</v>
      </c>
      <c r="AV114" s="46">
        <f t="shared" si="41"/>
        <v>12.1</v>
      </c>
      <c r="AW114" s="46">
        <f t="shared" si="42"/>
        <v>20.6</v>
      </c>
    </row>
    <row r="115" spans="2:49" x14ac:dyDescent="0.25">
      <c r="B115" s="1" t="s">
        <v>46</v>
      </c>
      <c r="C115" s="2" t="s">
        <v>2</v>
      </c>
      <c r="D115" s="2" t="s">
        <v>3</v>
      </c>
      <c r="E115" s="2">
        <v>6</v>
      </c>
      <c r="F115" s="2">
        <v>3</v>
      </c>
      <c r="G115" s="2">
        <v>7</v>
      </c>
      <c r="H115" s="2">
        <v>0.1</v>
      </c>
      <c r="I115">
        <v>0</v>
      </c>
      <c r="J115">
        <v>0</v>
      </c>
      <c r="K115" s="2">
        <v>0</v>
      </c>
      <c r="L115" s="2">
        <v>0</v>
      </c>
      <c r="M115" s="2">
        <v>4</v>
      </c>
      <c r="O115" s="1" t="s">
        <v>46</v>
      </c>
      <c r="P115" s="2" t="s">
        <v>2</v>
      </c>
      <c r="Q115" s="2" t="s">
        <v>3</v>
      </c>
      <c r="R115" s="16">
        <f t="shared" si="32"/>
        <v>0</v>
      </c>
      <c r="S115" s="16">
        <f t="shared" si="33"/>
        <v>573.41999999999996</v>
      </c>
      <c r="T115" s="16">
        <f t="shared" si="34"/>
        <v>891.09</v>
      </c>
      <c r="U115" s="16">
        <f t="shared" si="35"/>
        <v>509.21999999999997</v>
      </c>
      <c r="V115" s="16"/>
      <c r="W115" s="1" t="s">
        <v>46</v>
      </c>
      <c r="X115" s="2" t="s">
        <v>2</v>
      </c>
      <c r="Y115" s="2" t="s">
        <v>3</v>
      </c>
      <c r="Z115" s="16">
        <f t="shared" si="36"/>
        <v>98.1955223880597</v>
      </c>
      <c r="AA115" s="16"/>
      <c r="AB115" s="1" t="s">
        <v>46</v>
      </c>
      <c r="AC115" s="2" t="s">
        <v>2</v>
      </c>
      <c r="AD115" s="2" t="s">
        <v>3</v>
      </c>
      <c r="AE115" s="16">
        <f t="shared" si="37"/>
        <v>0</v>
      </c>
      <c r="AF115" s="16">
        <f t="shared" si="38"/>
        <v>191.14</v>
      </c>
      <c r="AG115" s="16">
        <f t="shared" si="39"/>
        <v>127.29857142857144</v>
      </c>
      <c r="AH115">
        <v>0</v>
      </c>
      <c r="AI115">
        <v>0</v>
      </c>
      <c r="AJ115">
        <v>0</v>
      </c>
      <c r="AK115">
        <v>0</v>
      </c>
      <c r="AL115">
        <v>0</v>
      </c>
      <c r="AM115" s="16">
        <f t="shared" si="40"/>
        <v>127.30499999999999</v>
      </c>
      <c r="AO115" s="1" t="s">
        <v>46</v>
      </c>
      <c r="AP115" s="2" t="s">
        <v>2</v>
      </c>
      <c r="AQ115" s="2" t="s">
        <v>3</v>
      </c>
      <c r="AR115" s="46">
        <f>ROUND((Data!E115+Data!H115)*VLOOKUP($AP115,Data!$BO$8:$BT$36,3,0)/100,2)</f>
        <v>6.1</v>
      </c>
      <c r="AS115" s="46">
        <f>ROUND(Data!F115*VLOOKUP($AP115,Data!$BO$8:$BT$36,4,0)/100,2)</f>
        <v>2.85</v>
      </c>
      <c r="AT115" s="46">
        <f>ROUND(Data!G115*VLOOKUP($AP115,Data!$BO$8:$BT$36,5,0)/100,2)</f>
        <v>3.15</v>
      </c>
      <c r="AU115" s="46">
        <f>ROUND(Data!M115*VLOOKUP($AP115,Data!$BO$8:$BT$36,6,0)/100,2)</f>
        <v>3.6</v>
      </c>
      <c r="AV115" s="46">
        <f t="shared" si="41"/>
        <v>12.1</v>
      </c>
      <c r="AW115" s="46">
        <f t="shared" si="42"/>
        <v>4.4000000000000021</v>
      </c>
    </row>
    <row r="116" spans="2:49" x14ac:dyDescent="0.25">
      <c r="B116" s="1" t="s">
        <v>46</v>
      </c>
      <c r="C116" s="2" t="s">
        <v>4</v>
      </c>
      <c r="D116" s="2" t="s">
        <v>3</v>
      </c>
      <c r="E116" s="2">
        <v>4</v>
      </c>
      <c r="F116" s="2">
        <v>8</v>
      </c>
      <c r="G116" s="2">
        <v>25</v>
      </c>
      <c r="H116" s="2">
        <v>0.1</v>
      </c>
      <c r="I116">
        <v>0</v>
      </c>
      <c r="J116">
        <v>0</v>
      </c>
      <c r="K116" s="2">
        <v>0</v>
      </c>
      <c r="L116" s="2">
        <v>0</v>
      </c>
      <c r="M116" s="2">
        <v>4</v>
      </c>
      <c r="O116" s="1" t="s">
        <v>46</v>
      </c>
      <c r="P116" s="2" t="s">
        <v>4</v>
      </c>
      <c r="Q116" s="2" t="s">
        <v>3</v>
      </c>
      <c r="R116" s="16">
        <f t="shared" si="32"/>
        <v>0</v>
      </c>
      <c r="S116" s="16">
        <f t="shared" si="33"/>
        <v>1529.1</v>
      </c>
      <c r="T116" s="16">
        <f t="shared" si="34"/>
        <v>3182.4900000000002</v>
      </c>
      <c r="U116" s="16">
        <f t="shared" si="35"/>
        <v>509.21999999999997</v>
      </c>
      <c r="V116" s="16"/>
      <c r="W116" s="1" t="s">
        <v>46</v>
      </c>
      <c r="X116" s="2" t="s">
        <v>4</v>
      </c>
      <c r="Y116" s="2" t="s">
        <v>3</v>
      </c>
      <c r="Z116" s="16">
        <f t="shared" si="36"/>
        <v>127.02700729927008</v>
      </c>
      <c r="AA116" s="16"/>
      <c r="AB116" s="1" t="s">
        <v>46</v>
      </c>
      <c r="AC116" s="2" t="s">
        <v>4</v>
      </c>
      <c r="AD116" s="2" t="s">
        <v>3</v>
      </c>
      <c r="AE116" s="16">
        <f t="shared" si="37"/>
        <v>0</v>
      </c>
      <c r="AF116" s="16">
        <f t="shared" si="38"/>
        <v>191.13749999999999</v>
      </c>
      <c r="AG116" s="16">
        <f t="shared" si="39"/>
        <v>127.29960000000001</v>
      </c>
      <c r="AH116">
        <v>0</v>
      </c>
      <c r="AI116">
        <v>0</v>
      </c>
      <c r="AJ116">
        <v>0</v>
      </c>
      <c r="AK116">
        <v>0</v>
      </c>
      <c r="AL116">
        <v>0</v>
      </c>
      <c r="AM116" s="16">
        <f t="shared" si="40"/>
        <v>127.30499999999999</v>
      </c>
      <c r="AO116" s="1" t="s">
        <v>46</v>
      </c>
      <c r="AP116" s="2" t="s">
        <v>4</v>
      </c>
      <c r="AQ116" s="2" t="s">
        <v>3</v>
      </c>
      <c r="AR116" s="46">
        <f>ROUND((Data!E116+Data!H116)*VLOOKUP($AP116,Data!$BO$8:$BT$36,3,0)/100,2)</f>
        <v>4.0999999999999996</v>
      </c>
      <c r="AS116" s="46">
        <f>ROUND(Data!F116*VLOOKUP($AP116,Data!$BO$8:$BT$36,4,0)/100,2)</f>
        <v>7.6</v>
      </c>
      <c r="AT116" s="46">
        <f>ROUND(Data!G116*VLOOKUP($AP116,Data!$BO$8:$BT$36,5,0)/100,2)</f>
        <v>11.25</v>
      </c>
      <c r="AU116" s="46">
        <f>ROUND(Data!M116*VLOOKUP($AP116,Data!$BO$8:$BT$36,6,0)/100,2)</f>
        <v>3.6</v>
      </c>
      <c r="AV116" s="46">
        <f t="shared" si="41"/>
        <v>22.95</v>
      </c>
      <c r="AW116" s="46">
        <f t="shared" si="42"/>
        <v>14.550000000000002</v>
      </c>
    </row>
    <row r="117" spans="2:49" x14ac:dyDescent="0.25">
      <c r="B117" s="1" t="s">
        <v>46</v>
      </c>
      <c r="C117" s="2" t="s">
        <v>5</v>
      </c>
      <c r="D117" s="2" t="s">
        <v>3</v>
      </c>
      <c r="E117" s="2">
        <v>8</v>
      </c>
      <c r="F117" s="2">
        <v>7</v>
      </c>
      <c r="G117" s="2">
        <v>24</v>
      </c>
      <c r="H117" s="2">
        <v>0.1</v>
      </c>
      <c r="I117">
        <v>0</v>
      </c>
      <c r="J117">
        <v>0</v>
      </c>
      <c r="K117" s="2">
        <v>0</v>
      </c>
      <c r="L117" s="2">
        <v>0</v>
      </c>
      <c r="M117" s="2">
        <v>4</v>
      </c>
      <c r="O117" s="1" t="s">
        <v>46</v>
      </c>
      <c r="P117" s="2" t="s">
        <v>5</v>
      </c>
      <c r="Q117" s="2" t="s">
        <v>3</v>
      </c>
      <c r="R117" s="16">
        <f t="shared" si="32"/>
        <v>0</v>
      </c>
      <c r="S117" s="16">
        <f t="shared" si="33"/>
        <v>1338</v>
      </c>
      <c r="T117" s="16">
        <f t="shared" si="34"/>
        <v>3055.14</v>
      </c>
      <c r="U117" s="16">
        <f t="shared" si="35"/>
        <v>509.21999999999997</v>
      </c>
      <c r="V117" s="16"/>
      <c r="W117" s="1" t="s">
        <v>46</v>
      </c>
      <c r="X117" s="2" t="s">
        <v>5</v>
      </c>
      <c r="Y117" s="2" t="s">
        <v>3</v>
      </c>
      <c r="Z117" s="16">
        <f t="shared" si="36"/>
        <v>113.74385150812064</v>
      </c>
      <c r="AA117" s="16"/>
      <c r="AB117" s="1" t="s">
        <v>46</v>
      </c>
      <c r="AC117" s="2" t="s">
        <v>5</v>
      </c>
      <c r="AD117" s="2" t="s">
        <v>3</v>
      </c>
      <c r="AE117" s="16">
        <f t="shared" si="37"/>
        <v>0</v>
      </c>
      <c r="AF117" s="16">
        <f t="shared" si="38"/>
        <v>191.14285714285714</v>
      </c>
      <c r="AG117" s="16">
        <f t="shared" si="39"/>
        <v>127.2975</v>
      </c>
      <c r="AH117">
        <v>0</v>
      </c>
      <c r="AI117">
        <v>0</v>
      </c>
      <c r="AJ117">
        <v>0</v>
      </c>
      <c r="AK117">
        <v>0</v>
      </c>
      <c r="AL117">
        <v>0</v>
      </c>
      <c r="AM117" s="16">
        <f t="shared" si="40"/>
        <v>127.30499999999999</v>
      </c>
      <c r="AO117" s="1" t="s">
        <v>46</v>
      </c>
      <c r="AP117" s="2" t="s">
        <v>5</v>
      </c>
      <c r="AQ117" s="2" t="s">
        <v>3</v>
      </c>
      <c r="AR117" s="46">
        <f>ROUND((Data!E117+Data!H117)*VLOOKUP($AP117,Data!$BO$8:$BT$36,3,0)/100,2)</f>
        <v>8.1</v>
      </c>
      <c r="AS117" s="46">
        <f>ROUND(Data!F117*VLOOKUP($AP117,Data!$BO$8:$BT$36,4,0)/100,2)</f>
        <v>6.65</v>
      </c>
      <c r="AT117" s="46">
        <f>ROUND(Data!G117*VLOOKUP($AP117,Data!$BO$8:$BT$36,5,0)/100,2)</f>
        <v>10.8</v>
      </c>
      <c r="AU117" s="46">
        <f>ROUND(Data!M117*VLOOKUP($AP117,Data!$BO$8:$BT$36,6,0)/100,2)</f>
        <v>3.6</v>
      </c>
      <c r="AV117" s="46">
        <f t="shared" si="41"/>
        <v>25.55</v>
      </c>
      <c r="AW117" s="46">
        <f t="shared" si="42"/>
        <v>13.950000000000001</v>
      </c>
    </row>
    <row r="118" spans="2:49" x14ac:dyDescent="0.25">
      <c r="B118" s="1" t="s">
        <v>46</v>
      </c>
      <c r="C118" s="2" t="s">
        <v>6</v>
      </c>
      <c r="D118" s="2" t="s">
        <v>3</v>
      </c>
      <c r="E118" s="2">
        <v>5</v>
      </c>
      <c r="F118" s="2">
        <v>3</v>
      </c>
      <c r="G118" s="2">
        <v>5</v>
      </c>
      <c r="H118" s="2">
        <v>0.1</v>
      </c>
      <c r="I118">
        <v>0</v>
      </c>
      <c r="J118">
        <v>0</v>
      </c>
      <c r="K118" s="2">
        <v>0</v>
      </c>
      <c r="L118" s="2">
        <v>0</v>
      </c>
      <c r="M118" s="2">
        <v>2</v>
      </c>
      <c r="O118" s="1" t="s">
        <v>46</v>
      </c>
      <c r="P118" s="2" t="s">
        <v>6</v>
      </c>
      <c r="Q118" s="2" t="s">
        <v>3</v>
      </c>
      <c r="R118" s="16">
        <f t="shared" si="32"/>
        <v>0</v>
      </c>
      <c r="S118" s="16">
        <f t="shared" si="33"/>
        <v>573.41999999999996</v>
      </c>
      <c r="T118" s="16">
        <f t="shared" si="34"/>
        <v>636.48</v>
      </c>
      <c r="U118" s="16">
        <f t="shared" si="35"/>
        <v>254.60999999999999</v>
      </c>
      <c r="V118" s="16"/>
      <c r="W118" s="1" t="s">
        <v>46</v>
      </c>
      <c r="X118" s="2" t="s">
        <v>6</v>
      </c>
      <c r="Y118" s="2" t="s">
        <v>3</v>
      </c>
      <c r="Z118" s="16">
        <f t="shared" si="36"/>
        <v>96.987417218543044</v>
      </c>
      <c r="AA118" s="16"/>
      <c r="AB118" s="1" t="s">
        <v>46</v>
      </c>
      <c r="AC118" s="2" t="s">
        <v>6</v>
      </c>
      <c r="AD118" s="2" t="s">
        <v>3</v>
      </c>
      <c r="AE118" s="16">
        <f t="shared" si="37"/>
        <v>0</v>
      </c>
      <c r="AF118" s="16">
        <f t="shared" si="38"/>
        <v>191.14</v>
      </c>
      <c r="AG118" s="16">
        <f t="shared" si="39"/>
        <v>127.29600000000001</v>
      </c>
      <c r="AH118">
        <v>0</v>
      </c>
      <c r="AI118">
        <v>0</v>
      </c>
      <c r="AJ118">
        <v>0</v>
      </c>
      <c r="AK118">
        <v>0</v>
      </c>
      <c r="AL118">
        <v>0</v>
      </c>
      <c r="AM118" s="16">
        <f t="shared" si="40"/>
        <v>127.30499999999999</v>
      </c>
      <c r="AO118" s="1" t="s">
        <v>46</v>
      </c>
      <c r="AP118" s="2" t="s">
        <v>6</v>
      </c>
      <c r="AQ118" s="2" t="s">
        <v>3</v>
      </c>
      <c r="AR118" s="46">
        <f>ROUND((Data!E118+Data!H118)*VLOOKUP($AP118,Data!$BO$8:$BT$36,3,0)/100,2)</f>
        <v>5.0999999999999996</v>
      </c>
      <c r="AS118" s="46">
        <f>ROUND(Data!F118*VLOOKUP($AP118,Data!$BO$8:$BT$36,4,0)/100,2)</f>
        <v>0</v>
      </c>
      <c r="AT118" s="46">
        <f>ROUND(Data!G118*VLOOKUP($AP118,Data!$BO$8:$BT$36,5,0)/100,2)</f>
        <v>3</v>
      </c>
      <c r="AU118" s="46">
        <f>ROUND(Data!M118*VLOOKUP($AP118,Data!$BO$8:$BT$36,6,0)/100,2)</f>
        <v>1.8</v>
      </c>
      <c r="AV118" s="46">
        <f t="shared" si="41"/>
        <v>8.1</v>
      </c>
      <c r="AW118" s="46">
        <f t="shared" si="42"/>
        <v>5.2</v>
      </c>
    </row>
    <row r="119" spans="2:49" x14ac:dyDescent="0.25">
      <c r="B119" s="1" t="s">
        <v>46</v>
      </c>
      <c r="C119" s="2" t="s">
        <v>7</v>
      </c>
      <c r="D119" s="2" t="s">
        <v>3</v>
      </c>
      <c r="E119" s="2">
        <v>4</v>
      </c>
      <c r="F119" s="2">
        <v>5</v>
      </c>
      <c r="G119" s="2">
        <v>20</v>
      </c>
      <c r="H119" s="2">
        <v>0.1</v>
      </c>
      <c r="I119">
        <v>0</v>
      </c>
      <c r="J119">
        <v>0</v>
      </c>
      <c r="K119" s="2">
        <v>0</v>
      </c>
      <c r="L119" s="2">
        <v>0</v>
      </c>
      <c r="M119" s="2">
        <v>8</v>
      </c>
      <c r="O119" s="1" t="s">
        <v>46</v>
      </c>
      <c r="P119" s="2" t="s">
        <v>7</v>
      </c>
      <c r="Q119" s="2" t="s">
        <v>3</v>
      </c>
      <c r="R119" s="16">
        <f t="shared" si="32"/>
        <v>0</v>
      </c>
      <c r="S119" s="16">
        <f t="shared" si="33"/>
        <v>955.68000000000006</v>
      </c>
      <c r="T119" s="16">
        <f t="shared" si="34"/>
        <v>2546.0099999999998</v>
      </c>
      <c r="U119" s="16">
        <f t="shared" si="35"/>
        <v>1018.35</v>
      </c>
      <c r="V119" s="16"/>
      <c r="W119" s="1" t="s">
        <v>46</v>
      </c>
      <c r="X119" s="2" t="s">
        <v>7</v>
      </c>
      <c r="Y119" s="2" t="s">
        <v>3</v>
      </c>
      <c r="Z119" s="16">
        <f t="shared" si="36"/>
        <v>121.83396226415094</v>
      </c>
      <c r="AA119" s="16"/>
      <c r="AB119" s="1" t="s">
        <v>46</v>
      </c>
      <c r="AC119" s="2" t="s">
        <v>7</v>
      </c>
      <c r="AD119" s="2" t="s">
        <v>3</v>
      </c>
      <c r="AE119" s="16">
        <f t="shared" si="37"/>
        <v>0</v>
      </c>
      <c r="AF119" s="16">
        <f t="shared" si="38"/>
        <v>191.13600000000002</v>
      </c>
      <c r="AG119" s="16">
        <f t="shared" si="39"/>
        <v>127.30049999999999</v>
      </c>
      <c r="AH119">
        <v>0</v>
      </c>
      <c r="AI119">
        <v>0</v>
      </c>
      <c r="AJ119">
        <v>0</v>
      </c>
      <c r="AK119">
        <v>0</v>
      </c>
      <c r="AL119">
        <v>0</v>
      </c>
      <c r="AM119" s="16">
        <f t="shared" si="40"/>
        <v>127.29375</v>
      </c>
      <c r="AO119" s="1" t="s">
        <v>46</v>
      </c>
      <c r="AP119" s="2" t="s">
        <v>7</v>
      </c>
      <c r="AQ119" s="2" t="s">
        <v>3</v>
      </c>
      <c r="AR119" s="46">
        <f>ROUND((Data!E119+Data!H119)*VLOOKUP($AP119,Data!$BO$8:$BT$36,3,0)/100,2)</f>
        <v>4.0999999999999996</v>
      </c>
      <c r="AS119" s="46">
        <f>ROUND(Data!F119*VLOOKUP($AP119,Data!$BO$8:$BT$36,4,0)/100,2)</f>
        <v>0</v>
      </c>
      <c r="AT119" s="46">
        <f>ROUND(Data!G119*VLOOKUP($AP119,Data!$BO$8:$BT$36,5,0)/100,2)</f>
        <v>12</v>
      </c>
      <c r="AU119" s="46">
        <f>ROUND(Data!M119*VLOOKUP($AP119,Data!$BO$8:$BT$36,6,0)/100,2)</f>
        <v>7.2</v>
      </c>
      <c r="AV119" s="46">
        <f t="shared" si="41"/>
        <v>16.100000000000001</v>
      </c>
      <c r="AW119" s="46">
        <f t="shared" si="42"/>
        <v>13.8</v>
      </c>
    </row>
    <row r="120" spans="2:49" x14ac:dyDescent="0.25">
      <c r="B120" s="1" t="s">
        <v>46</v>
      </c>
      <c r="C120" s="2" t="s">
        <v>8</v>
      </c>
      <c r="D120" s="2" t="s">
        <v>3</v>
      </c>
      <c r="E120" s="2">
        <v>8</v>
      </c>
      <c r="F120" s="2">
        <v>6</v>
      </c>
      <c r="G120" s="2">
        <v>25</v>
      </c>
      <c r="H120" s="2">
        <v>0.1</v>
      </c>
      <c r="I120">
        <v>0</v>
      </c>
      <c r="J120">
        <v>0</v>
      </c>
      <c r="K120" s="2">
        <v>0</v>
      </c>
      <c r="L120" s="2">
        <v>0</v>
      </c>
      <c r="M120" s="2">
        <v>5</v>
      </c>
      <c r="O120" s="1" t="s">
        <v>46</v>
      </c>
      <c r="P120" s="2" t="s">
        <v>8</v>
      </c>
      <c r="Q120" s="2" t="s">
        <v>3</v>
      </c>
      <c r="R120" s="16">
        <f t="shared" si="32"/>
        <v>0</v>
      </c>
      <c r="S120" s="16">
        <f t="shared" si="33"/>
        <v>1146.8399999999999</v>
      </c>
      <c r="T120" s="16">
        <f t="shared" si="34"/>
        <v>3182.4900000000002</v>
      </c>
      <c r="U120" s="16">
        <f t="shared" si="35"/>
        <v>636.48</v>
      </c>
      <c r="V120" s="16"/>
      <c r="W120" s="1" t="s">
        <v>46</v>
      </c>
      <c r="X120" s="2" t="s">
        <v>8</v>
      </c>
      <c r="Y120" s="2" t="s">
        <v>3</v>
      </c>
      <c r="Z120" s="16">
        <f t="shared" si="36"/>
        <v>112.6034013605442</v>
      </c>
      <c r="AA120" s="16"/>
      <c r="AB120" s="1" t="s">
        <v>46</v>
      </c>
      <c r="AC120" s="2" t="s">
        <v>8</v>
      </c>
      <c r="AD120" s="2" t="s">
        <v>3</v>
      </c>
      <c r="AE120" s="16">
        <f t="shared" si="37"/>
        <v>0</v>
      </c>
      <c r="AF120" s="16">
        <f t="shared" si="38"/>
        <v>191.14</v>
      </c>
      <c r="AG120" s="16">
        <f t="shared" si="39"/>
        <v>127.29960000000001</v>
      </c>
      <c r="AH120">
        <v>0</v>
      </c>
      <c r="AI120">
        <v>0</v>
      </c>
      <c r="AJ120">
        <v>0</v>
      </c>
      <c r="AK120">
        <v>0</v>
      </c>
      <c r="AL120">
        <v>0</v>
      </c>
      <c r="AM120" s="16">
        <f t="shared" si="40"/>
        <v>127.29600000000001</v>
      </c>
      <c r="AO120" s="1" t="s">
        <v>46</v>
      </c>
      <c r="AP120" s="2" t="s">
        <v>8</v>
      </c>
      <c r="AQ120" s="2" t="s">
        <v>3</v>
      </c>
      <c r="AR120" s="46">
        <f>ROUND((Data!E120+Data!H120)*VLOOKUP($AP120,Data!$BO$8:$BT$36,3,0)/100,2)</f>
        <v>8.1</v>
      </c>
      <c r="AS120" s="46">
        <f>ROUND(Data!F120*VLOOKUP($AP120,Data!$BO$8:$BT$36,4,0)/100,2)</f>
        <v>5.7</v>
      </c>
      <c r="AT120" s="46">
        <f>ROUND(Data!G120*VLOOKUP($AP120,Data!$BO$8:$BT$36,5,0)/100,2)</f>
        <v>11.25</v>
      </c>
      <c r="AU120" s="46">
        <f>ROUND(Data!M120*VLOOKUP($AP120,Data!$BO$8:$BT$36,6,0)/100,2)</f>
        <v>4.5</v>
      </c>
      <c r="AV120" s="46">
        <f t="shared" si="41"/>
        <v>25.05</v>
      </c>
      <c r="AW120" s="46">
        <f t="shared" si="42"/>
        <v>14.55</v>
      </c>
    </row>
    <row r="121" spans="2:49" x14ac:dyDescent="0.25">
      <c r="B121" s="1" t="s">
        <v>46</v>
      </c>
      <c r="C121" s="2" t="s">
        <v>9</v>
      </c>
      <c r="D121" s="2" t="s">
        <v>3</v>
      </c>
      <c r="E121" s="2">
        <v>3</v>
      </c>
      <c r="F121" s="2">
        <v>6</v>
      </c>
      <c r="G121" s="2">
        <v>18</v>
      </c>
      <c r="H121" s="2">
        <v>0.1</v>
      </c>
      <c r="I121">
        <v>0</v>
      </c>
      <c r="J121">
        <v>0</v>
      </c>
      <c r="K121" s="2">
        <v>0</v>
      </c>
      <c r="L121" s="2">
        <v>0</v>
      </c>
      <c r="M121" s="2">
        <v>5</v>
      </c>
      <c r="O121" s="1" t="s">
        <v>46</v>
      </c>
      <c r="P121" s="2" t="s">
        <v>9</v>
      </c>
      <c r="Q121" s="2" t="s">
        <v>3</v>
      </c>
      <c r="R121" s="16">
        <f t="shared" si="32"/>
        <v>0</v>
      </c>
      <c r="S121" s="16">
        <f t="shared" si="33"/>
        <v>1146.8399999999999</v>
      </c>
      <c r="T121" s="16">
        <f t="shared" si="34"/>
        <v>2291.4</v>
      </c>
      <c r="U121" s="16">
        <f t="shared" si="35"/>
        <v>636.48</v>
      </c>
      <c r="V121" s="16"/>
      <c r="W121" s="1" t="s">
        <v>46</v>
      </c>
      <c r="X121" s="2" t="s">
        <v>9</v>
      </c>
      <c r="Y121" s="2" t="s">
        <v>3</v>
      </c>
      <c r="Z121" s="16">
        <f t="shared" si="36"/>
        <v>126.93831775700933</v>
      </c>
      <c r="AA121" s="16"/>
      <c r="AB121" s="1" t="s">
        <v>46</v>
      </c>
      <c r="AC121" s="2" t="s">
        <v>9</v>
      </c>
      <c r="AD121" s="2" t="s">
        <v>3</v>
      </c>
      <c r="AE121" s="16">
        <f t="shared" si="37"/>
        <v>0</v>
      </c>
      <c r="AF121" s="16">
        <f t="shared" si="38"/>
        <v>191.14</v>
      </c>
      <c r="AG121" s="16">
        <f t="shared" si="39"/>
        <v>127.30000000000001</v>
      </c>
      <c r="AH121">
        <v>0</v>
      </c>
      <c r="AI121">
        <v>0</v>
      </c>
      <c r="AJ121">
        <v>0</v>
      </c>
      <c r="AK121">
        <v>0</v>
      </c>
      <c r="AL121">
        <v>0</v>
      </c>
      <c r="AM121" s="16">
        <f t="shared" si="40"/>
        <v>127.29600000000001</v>
      </c>
      <c r="AO121" s="1" t="s">
        <v>46</v>
      </c>
      <c r="AP121" s="2" t="s">
        <v>9</v>
      </c>
      <c r="AQ121" s="2" t="s">
        <v>3</v>
      </c>
      <c r="AR121" s="46">
        <f>ROUND((Data!E121+Data!H121)*VLOOKUP($AP121,Data!$BO$8:$BT$36,3,0)/100,2)</f>
        <v>3.1</v>
      </c>
      <c r="AS121" s="46">
        <f>ROUND(Data!F121*VLOOKUP($AP121,Data!$BO$8:$BT$36,4,0)/100,2)</f>
        <v>5.7</v>
      </c>
      <c r="AT121" s="46">
        <f>ROUND(Data!G121*VLOOKUP($AP121,Data!$BO$8:$BT$36,5,0)/100,2)</f>
        <v>8.1</v>
      </c>
      <c r="AU121" s="46">
        <f>ROUND(Data!M121*VLOOKUP($AP121,Data!$BO$8:$BT$36,6,0)/100,2)</f>
        <v>4.5</v>
      </c>
      <c r="AV121" s="46">
        <f t="shared" si="41"/>
        <v>16.899999999999999</v>
      </c>
      <c r="AW121" s="46">
        <f t="shared" si="42"/>
        <v>10.700000000000003</v>
      </c>
    </row>
    <row r="122" spans="2:49" x14ac:dyDescent="0.25">
      <c r="B122" s="1" t="s">
        <v>46</v>
      </c>
      <c r="C122" s="2" t="s">
        <v>10</v>
      </c>
      <c r="D122" s="2" t="s">
        <v>3</v>
      </c>
      <c r="E122" s="2">
        <v>8</v>
      </c>
      <c r="F122" s="2">
        <v>4</v>
      </c>
      <c r="G122" s="2">
        <v>29</v>
      </c>
      <c r="H122" s="2">
        <v>0.1</v>
      </c>
      <c r="I122">
        <v>0</v>
      </c>
      <c r="J122">
        <v>0</v>
      </c>
      <c r="K122" s="2">
        <v>0</v>
      </c>
      <c r="L122" s="2">
        <v>0</v>
      </c>
      <c r="M122" s="2">
        <v>2</v>
      </c>
      <c r="O122" s="1" t="s">
        <v>46</v>
      </c>
      <c r="P122" s="2" t="s">
        <v>10</v>
      </c>
      <c r="Q122" s="2" t="s">
        <v>3</v>
      </c>
      <c r="R122" s="16">
        <f t="shared" si="32"/>
        <v>0</v>
      </c>
      <c r="S122" s="16">
        <f t="shared" si="33"/>
        <v>764.58</v>
      </c>
      <c r="T122" s="16">
        <f t="shared" si="34"/>
        <v>3691.62</v>
      </c>
      <c r="U122" s="16">
        <f t="shared" si="35"/>
        <v>254.60999999999999</v>
      </c>
      <c r="V122" s="16"/>
      <c r="W122" s="1" t="s">
        <v>46</v>
      </c>
      <c r="X122" s="2" t="s">
        <v>10</v>
      </c>
      <c r="Y122" s="2" t="s">
        <v>3</v>
      </c>
      <c r="Z122" s="16">
        <f t="shared" si="36"/>
        <v>109.29953596287702</v>
      </c>
      <c r="AA122" s="16"/>
      <c r="AB122" s="1" t="s">
        <v>46</v>
      </c>
      <c r="AC122" s="2" t="s">
        <v>10</v>
      </c>
      <c r="AD122" s="2" t="s">
        <v>3</v>
      </c>
      <c r="AE122" s="16">
        <f t="shared" si="37"/>
        <v>0</v>
      </c>
      <c r="AF122" s="16">
        <f t="shared" si="38"/>
        <v>191.14500000000001</v>
      </c>
      <c r="AG122" s="16">
        <f t="shared" si="39"/>
        <v>127.29724137931034</v>
      </c>
      <c r="AH122">
        <v>0</v>
      </c>
      <c r="AI122">
        <v>0</v>
      </c>
      <c r="AJ122">
        <v>0</v>
      </c>
      <c r="AK122">
        <v>0</v>
      </c>
      <c r="AL122">
        <v>0</v>
      </c>
      <c r="AM122" s="16">
        <f t="shared" si="40"/>
        <v>127.30499999999999</v>
      </c>
      <c r="AO122" s="1" t="s">
        <v>46</v>
      </c>
      <c r="AP122" s="2" t="s">
        <v>10</v>
      </c>
      <c r="AQ122" s="2" t="s">
        <v>3</v>
      </c>
      <c r="AR122" s="46">
        <f>ROUND((Data!E122+Data!H122)*VLOOKUP($AP122,Data!$BO$8:$BT$36,3,0)/100,2)</f>
        <v>8.1</v>
      </c>
      <c r="AS122" s="46">
        <f>ROUND(Data!F122*VLOOKUP($AP122,Data!$BO$8:$BT$36,4,0)/100,2)</f>
        <v>3.8</v>
      </c>
      <c r="AT122" s="46">
        <f>ROUND(Data!G122*VLOOKUP($AP122,Data!$BO$8:$BT$36,5,0)/100,2)</f>
        <v>11.6</v>
      </c>
      <c r="AU122" s="46">
        <f>ROUND(Data!M122*VLOOKUP($AP122,Data!$BO$8:$BT$36,6,0)/100,2)</f>
        <v>1.8</v>
      </c>
      <c r="AV122" s="46">
        <f t="shared" si="41"/>
        <v>23.5</v>
      </c>
      <c r="AW122" s="46">
        <f t="shared" si="42"/>
        <v>17.8</v>
      </c>
    </row>
    <row r="123" spans="2:49" x14ac:dyDescent="0.25">
      <c r="B123" s="1" t="s">
        <v>46</v>
      </c>
      <c r="C123" s="2" t="s">
        <v>11</v>
      </c>
      <c r="D123" s="2" t="s">
        <v>3</v>
      </c>
      <c r="E123" s="2">
        <v>6</v>
      </c>
      <c r="F123" s="2">
        <v>4</v>
      </c>
      <c r="G123" s="2">
        <v>28</v>
      </c>
      <c r="H123" s="2">
        <v>0.1</v>
      </c>
      <c r="I123">
        <v>0</v>
      </c>
      <c r="J123">
        <v>0</v>
      </c>
      <c r="K123" s="2">
        <v>0</v>
      </c>
      <c r="L123" s="2">
        <v>0</v>
      </c>
      <c r="M123" s="2">
        <v>7</v>
      </c>
      <c r="O123" s="1" t="s">
        <v>46</v>
      </c>
      <c r="P123" s="2" t="s">
        <v>11</v>
      </c>
      <c r="Q123" s="2" t="s">
        <v>3</v>
      </c>
      <c r="R123" s="16">
        <f t="shared" si="32"/>
        <v>0</v>
      </c>
      <c r="S123" s="16">
        <f t="shared" si="33"/>
        <v>764.58</v>
      </c>
      <c r="T123" s="16">
        <f t="shared" si="34"/>
        <v>3564.36</v>
      </c>
      <c r="U123" s="16">
        <f t="shared" si="35"/>
        <v>891.09</v>
      </c>
      <c r="V123" s="16"/>
      <c r="W123" s="1" t="s">
        <v>46</v>
      </c>
      <c r="X123" s="2" t="s">
        <v>11</v>
      </c>
      <c r="Y123" s="2" t="s">
        <v>3</v>
      </c>
      <c r="Z123" s="16">
        <f t="shared" si="36"/>
        <v>115.74345898004435</v>
      </c>
      <c r="AA123" s="16"/>
      <c r="AB123" s="1" t="s">
        <v>46</v>
      </c>
      <c r="AC123" s="2" t="s">
        <v>11</v>
      </c>
      <c r="AD123" s="2" t="s">
        <v>3</v>
      </c>
      <c r="AE123" s="16">
        <f t="shared" si="37"/>
        <v>0</v>
      </c>
      <c r="AF123" s="16">
        <f t="shared" si="38"/>
        <v>191.14500000000001</v>
      </c>
      <c r="AG123" s="16">
        <f t="shared" si="39"/>
        <v>127.29857142857144</v>
      </c>
      <c r="AH123">
        <v>0</v>
      </c>
      <c r="AI123">
        <v>0</v>
      </c>
      <c r="AJ123">
        <v>0</v>
      </c>
      <c r="AK123">
        <v>0</v>
      </c>
      <c r="AL123">
        <v>0</v>
      </c>
      <c r="AM123" s="16">
        <f t="shared" si="40"/>
        <v>127.29857142857144</v>
      </c>
      <c r="AO123" s="1" t="s">
        <v>46</v>
      </c>
      <c r="AP123" s="2" t="s">
        <v>11</v>
      </c>
      <c r="AQ123" s="2" t="s">
        <v>3</v>
      </c>
      <c r="AR123" s="46">
        <f>ROUND((Data!E123+Data!H123)*VLOOKUP($AP123,Data!$BO$8:$BT$36,3,0)/100,2)</f>
        <v>6.1</v>
      </c>
      <c r="AS123" s="46">
        <f>ROUND(Data!F123*VLOOKUP($AP123,Data!$BO$8:$BT$36,4,0)/100,2)</f>
        <v>3.8</v>
      </c>
      <c r="AT123" s="46">
        <f>ROUND(Data!G123*VLOOKUP($AP123,Data!$BO$8:$BT$36,5,0)/100,2)</f>
        <v>12.6</v>
      </c>
      <c r="AU123" s="46">
        <f>ROUND(Data!M123*VLOOKUP($AP123,Data!$BO$8:$BT$36,6,0)/100,2)</f>
        <v>6.3</v>
      </c>
      <c r="AV123" s="46">
        <f t="shared" si="41"/>
        <v>22.5</v>
      </c>
      <c r="AW123" s="46">
        <f t="shared" si="42"/>
        <v>16.3</v>
      </c>
    </row>
    <row r="124" spans="2:49" x14ac:dyDescent="0.25">
      <c r="B124" s="1" t="s">
        <v>46</v>
      </c>
      <c r="C124" s="2" t="s">
        <v>12</v>
      </c>
      <c r="D124" s="2" t="s">
        <v>3</v>
      </c>
      <c r="E124" s="2">
        <v>4</v>
      </c>
      <c r="F124" s="2">
        <v>4</v>
      </c>
      <c r="G124" s="2">
        <v>12</v>
      </c>
      <c r="H124" s="2">
        <v>0.1</v>
      </c>
      <c r="I124">
        <v>0</v>
      </c>
      <c r="J124">
        <v>0</v>
      </c>
      <c r="K124" s="2">
        <v>0</v>
      </c>
      <c r="L124" s="2">
        <v>0</v>
      </c>
      <c r="M124" s="2">
        <v>7</v>
      </c>
      <c r="O124" s="1" t="s">
        <v>46</v>
      </c>
      <c r="P124" s="2" t="s">
        <v>12</v>
      </c>
      <c r="Q124" s="2" t="s">
        <v>3</v>
      </c>
      <c r="R124" s="16">
        <f t="shared" si="32"/>
        <v>0</v>
      </c>
      <c r="S124" s="16">
        <f t="shared" si="33"/>
        <v>764.58</v>
      </c>
      <c r="T124" s="16">
        <f t="shared" si="34"/>
        <v>1527.57</v>
      </c>
      <c r="U124" s="16">
        <f t="shared" si="35"/>
        <v>891.09</v>
      </c>
      <c r="V124" s="16"/>
      <c r="W124" s="1" t="s">
        <v>46</v>
      </c>
      <c r="X124" s="2" t="s">
        <v>12</v>
      </c>
      <c r="Y124" s="2" t="s">
        <v>3</v>
      </c>
      <c r="Z124" s="16">
        <f t="shared" si="36"/>
        <v>117.46273062730627</v>
      </c>
      <c r="AA124" s="16"/>
      <c r="AB124" s="1" t="s">
        <v>46</v>
      </c>
      <c r="AC124" s="2" t="s">
        <v>12</v>
      </c>
      <c r="AD124" s="2" t="s">
        <v>3</v>
      </c>
      <c r="AE124" s="16">
        <f t="shared" si="37"/>
        <v>0</v>
      </c>
      <c r="AF124" s="16">
        <f t="shared" si="38"/>
        <v>191.14500000000001</v>
      </c>
      <c r="AG124" s="16">
        <f t="shared" si="39"/>
        <v>127.2975</v>
      </c>
      <c r="AH124">
        <v>0</v>
      </c>
      <c r="AI124">
        <v>0</v>
      </c>
      <c r="AJ124">
        <v>0</v>
      </c>
      <c r="AK124">
        <v>0</v>
      </c>
      <c r="AL124">
        <v>0</v>
      </c>
      <c r="AM124" s="16">
        <f t="shared" si="40"/>
        <v>127.29857142857144</v>
      </c>
      <c r="AO124" s="1" t="s">
        <v>46</v>
      </c>
      <c r="AP124" s="2" t="s">
        <v>12</v>
      </c>
      <c r="AQ124" s="2" t="s">
        <v>3</v>
      </c>
      <c r="AR124" s="46">
        <f>ROUND((Data!E124+Data!H124)*VLOOKUP($AP124,Data!$BO$8:$BT$36,3,0)/100,2)</f>
        <v>4.0999999999999996</v>
      </c>
      <c r="AS124" s="46">
        <f>ROUND(Data!F124*VLOOKUP($AP124,Data!$BO$8:$BT$36,4,0)/100,2)</f>
        <v>3.8</v>
      </c>
      <c r="AT124" s="46">
        <f>ROUND(Data!G124*VLOOKUP($AP124,Data!$BO$8:$BT$36,5,0)/100,2)</f>
        <v>5.4</v>
      </c>
      <c r="AU124" s="46">
        <f>ROUND(Data!M124*VLOOKUP($AP124,Data!$BO$8:$BT$36,6,0)/100,2)</f>
        <v>6.3</v>
      </c>
      <c r="AV124" s="46">
        <f t="shared" si="41"/>
        <v>13.3</v>
      </c>
      <c r="AW124" s="46">
        <f t="shared" si="42"/>
        <v>7.5000000000000009</v>
      </c>
    </row>
    <row r="125" spans="2:49" x14ac:dyDescent="0.25">
      <c r="B125" s="1" t="s">
        <v>46</v>
      </c>
      <c r="C125" s="2" t="s">
        <v>13</v>
      </c>
      <c r="D125" s="2" t="s">
        <v>3</v>
      </c>
      <c r="E125" s="2">
        <v>7</v>
      </c>
      <c r="F125" s="2">
        <v>8</v>
      </c>
      <c r="G125" s="2">
        <v>30</v>
      </c>
      <c r="H125" s="2">
        <v>0.1</v>
      </c>
      <c r="I125">
        <v>0</v>
      </c>
      <c r="J125">
        <v>0</v>
      </c>
      <c r="K125" s="2">
        <v>0</v>
      </c>
      <c r="L125" s="2">
        <v>0</v>
      </c>
      <c r="M125" s="2">
        <v>7</v>
      </c>
      <c r="O125" s="1" t="s">
        <v>46</v>
      </c>
      <c r="P125" s="2" t="s">
        <v>13</v>
      </c>
      <c r="Q125" s="2" t="s">
        <v>3</v>
      </c>
      <c r="R125" s="16">
        <f t="shared" si="32"/>
        <v>0</v>
      </c>
      <c r="S125" s="16">
        <f t="shared" si="33"/>
        <v>1529.1</v>
      </c>
      <c r="T125" s="16">
        <f t="shared" si="34"/>
        <v>3818.97</v>
      </c>
      <c r="U125" s="16">
        <f t="shared" si="35"/>
        <v>891.09</v>
      </c>
      <c r="V125" s="16"/>
      <c r="W125" s="1" t="s">
        <v>46</v>
      </c>
      <c r="X125" s="2" t="s">
        <v>13</v>
      </c>
      <c r="Y125" s="2" t="s">
        <v>3</v>
      </c>
      <c r="Z125" s="16">
        <f t="shared" si="36"/>
        <v>119.7535508637236</v>
      </c>
      <c r="AA125" s="16"/>
      <c r="AB125" s="1" t="s">
        <v>46</v>
      </c>
      <c r="AC125" s="2" t="s">
        <v>13</v>
      </c>
      <c r="AD125" s="2" t="s">
        <v>3</v>
      </c>
      <c r="AE125" s="16">
        <f t="shared" si="37"/>
        <v>0</v>
      </c>
      <c r="AF125" s="16">
        <f t="shared" si="38"/>
        <v>191.13749999999999</v>
      </c>
      <c r="AG125" s="16">
        <f t="shared" si="39"/>
        <v>127.29899999999999</v>
      </c>
      <c r="AH125">
        <v>0</v>
      </c>
      <c r="AI125">
        <v>0</v>
      </c>
      <c r="AJ125">
        <v>0</v>
      </c>
      <c r="AK125">
        <v>0</v>
      </c>
      <c r="AL125">
        <v>0</v>
      </c>
      <c r="AM125" s="16">
        <f t="shared" si="40"/>
        <v>127.29857142857144</v>
      </c>
      <c r="AO125" s="1" t="s">
        <v>46</v>
      </c>
      <c r="AP125" s="2" t="s">
        <v>13</v>
      </c>
      <c r="AQ125" s="2" t="s">
        <v>3</v>
      </c>
      <c r="AR125" s="46">
        <f>ROUND((Data!E125+Data!H125)*VLOOKUP($AP125,Data!$BO$8:$BT$36,3,0)/100,2)</f>
        <v>7.1</v>
      </c>
      <c r="AS125" s="46">
        <f>ROUND(Data!F125*VLOOKUP($AP125,Data!$BO$8:$BT$36,4,0)/100,2)</f>
        <v>0</v>
      </c>
      <c r="AT125" s="46">
        <f>ROUND(Data!G125*VLOOKUP($AP125,Data!$BO$8:$BT$36,5,0)/100,2)</f>
        <v>18</v>
      </c>
      <c r="AU125" s="46">
        <f>ROUND(Data!M125*VLOOKUP($AP125,Data!$BO$8:$BT$36,6,0)/100,2)</f>
        <v>6.3</v>
      </c>
      <c r="AV125" s="46">
        <f t="shared" si="41"/>
        <v>25.1</v>
      </c>
      <c r="AW125" s="46">
        <f t="shared" si="42"/>
        <v>20.7</v>
      </c>
    </row>
    <row r="126" spans="2:49" x14ac:dyDescent="0.25">
      <c r="B126" s="1" t="s">
        <v>46</v>
      </c>
      <c r="C126" s="2" t="s">
        <v>14</v>
      </c>
      <c r="D126" s="2" t="s">
        <v>3</v>
      </c>
      <c r="E126" s="2">
        <v>3</v>
      </c>
      <c r="F126" s="2">
        <v>4</v>
      </c>
      <c r="G126" s="2">
        <v>15</v>
      </c>
      <c r="H126" s="2">
        <v>0.1</v>
      </c>
      <c r="I126">
        <v>0</v>
      </c>
      <c r="J126">
        <v>0</v>
      </c>
      <c r="K126" s="2">
        <v>0</v>
      </c>
      <c r="L126" s="2">
        <v>0</v>
      </c>
      <c r="M126" s="2">
        <v>5</v>
      </c>
      <c r="O126" s="1" t="s">
        <v>46</v>
      </c>
      <c r="P126" s="2" t="s">
        <v>14</v>
      </c>
      <c r="Q126" s="2" t="s">
        <v>3</v>
      </c>
      <c r="R126" s="16">
        <f t="shared" si="32"/>
        <v>0</v>
      </c>
      <c r="S126" s="16">
        <f t="shared" si="33"/>
        <v>764.58</v>
      </c>
      <c r="T126" s="16">
        <f t="shared" si="34"/>
        <v>1909.44</v>
      </c>
      <c r="U126" s="16">
        <f t="shared" si="35"/>
        <v>636.48</v>
      </c>
      <c r="V126" s="16"/>
      <c r="W126" s="1" t="s">
        <v>46</v>
      </c>
      <c r="X126" s="2" t="s">
        <v>14</v>
      </c>
      <c r="Y126" s="2" t="s">
        <v>3</v>
      </c>
      <c r="Z126" s="16">
        <f t="shared" si="36"/>
        <v>122.15867158671585</v>
      </c>
      <c r="AA126" s="16"/>
      <c r="AB126" s="1" t="s">
        <v>46</v>
      </c>
      <c r="AC126" s="2" t="s">
        <v>14</v>
      </c>
      <c r="AD126" s="2" t="s">
        <v>3</v>
      </c>
      <c r="AE126" s="16">
        <f t="shared" si="37"/>
        <v>0</v>
      </c>
      <c r="AF126" s="16">
        <f t="shared" si="38"/>
        <v>191.14500000000001</v>
      </c>
      <c r="AG126" s="16">
        <f t="shared" si="39"/>
        <v>127.29600000000001</v>
      </c>
      <c r="AH126">
        <v>0</v>
      </c>
      <c r="AI126">
        <v>0</v>
      </c>
      <c r="AJ126">
        <v>0</v>
      </c>
      <c r="AK126">
        <v>0</v>
      </c>
      <c r="AL126">
        <v>0</v>
      </c>
      <c r="AM126" s="16">
        <f t="shared" si="40"/>
        <v>127.29600000000001</v>
      </c>
      <c r="AO126" s="1" t="s">
        <v>46</v>
      </c>
      <c r="AP126" s="2" t="s">
        <v>14</v>
      </c>
      <c r="AQ126" s="2" t="s">
        <v>3</v>
      </c>
      <c r="AR126" s="46">
        <f>ROUND((Data!E126+Data!H126)*VLOOKUP($AP126,Data!$BO$8:$BT$36,3,0)/100,2)</f>
        <v>3.1</v>
      </c>
      <c r="AS126" s="46">
        <f>ROUND(Data!F126*VLOOKUP($AP126,Data!$BO$8:$BT$36,4,0)/100,2)</f>
        <v>3.8</v>
      </c>
      <c r="AT126" s="46">
        <f>ROUND(Data!G126*VLOOKUP($AP126,Data!$BO$8:$BT$36,5,0)/100,2)</f>
        <v>6</v>
      </c>
      <c r="AU126" s="46">
        <f>ROUND(Data!M126*VLOOKUP($AP126,Data!$BO$8:$BT$36,6,0)/100,2)</f>
        <v>4.5</v>
      </c>
      <c r="AV126" s="46">
        <f t="shared" si="41"/>
        <v>12.9</v>
      </c>
      <c r="AW126" s="46">
        <f t="shared" si="42"/>
        <v>9.7000000000000011</v>
      </c>
    </row>
    <row r="127" spans="2:49" x14ac:dyDescent="0.25">
      <c r="B127" s="1" t="s">
        <v>46</v>
      </c>
      <c r="C127" s="2" t="s">
        <v>15</v>
      </c>
      <c r="D127" s="2" t="s">
        <v>3</v>
      </c>
      <c r="E127" s="2">
        <v>5</v>
      </c>
      <c r="F127" s="2">
        <v>8</v>
      </c>
      <c r="G127" s="2">
        <v>11</v>
      </c>
      <c r="H127" s="2">
        <v>0.1</v>
      </c>
      <c r="I127">
        <v>0</v>
      </c>
      <c r="J127">
        <v>0</v>
      </c>
      <c r="K127" s="2">
        <v>0</v>
      </c>
      <c r="L127" s="2">
        <v>0</v>
      </c>
      <c r="M127" s="2">
        <v>8</v>
      </c>
      <c r="O127" s="1" t="s">
        <v>46</v>
      </c>
      <c r="P127" s="2" t="s">
        <v>15</v>
      </c>
      <c r="Q127" s="2" t="s">
        <v>3</v>
      </c>
      <c r="R127" s="16">
        <f t="shared" si="32"/>
        <v>0</v>
      </c>
      <c r="S127" s="16">
        <f t="shared" si="33"/>
        <v>1529.1</v>
      </c>
      <c r="T127" s="16">
        <f t="shared" si="34"/>
        <v>1400.31</v>
      </c>
      <c r="U127" s="16">
        <f t="shared" si="35"/>
        <v>1018.35</v>
      </c>
      <c r="V127" s="16"/>
      <c r="W127" s="1" t="s">
        <v>46</v>
      </c>
      <c r="X127" s="2" t="s">
        <v>15</v>
      </c>
      <c r="Y127" s="2" t="s">
        <v>3</v>
      </c>
      <c r="Z127" s="16">
        <f t="shared" si="36"/>
        <v>122.98317757009345</v>
      </c>
      <c r="AA127" s="16"/>
      <c r="AB127" s="1" t="s">
        <v>46</v>
      </c>
      <c r="AC127" s="2" t="s">
        <v>15</v>
      </c>
      <c r="AD127" s="2" t="s">
        <v>3</v>
      </c>
      <c r="AE127" s="16">
        <f t="shared" si="37"/>
        <v>0</v>
      </c>
      <c r="AF127" s="16">
        <f t="shared" si="38"/>
        <v>191.13749999999999</v>
      </c>
      <c r="AG127" s="16">
        <f t="shared" si="39"/>
        <v>127.30090909090909</v>
      </c>
      <c r="AH127">
        <v>0</v>
      </c>
      <c r="AI127">
        <v>0</v>
      </c>
      <c r="AJ127">
        <v>0</v>
      </c>
      <c r="AK127">
        <v>0</v>
      </c>
      <c r="AL127">
        <v>0</v>
      </c>
      <c r="AM127" s="16">
        <f t="shared" si="40"/>
        <v>127.29375</v>
      </c>
      <c r="AO127" s="1" t="s">
        <v>46</v>
      </c>
      <c r="AP127" s="2" t="s">
        <v>15</v>
      </c>
      <c r="AQ127" s="2" t="s">
        <v>3</v>
      </c>
      <c r="AR127" s="46">
        <f>ROUND((Data!E127+Data!H127)*VLOOKUP($AP127,Data!$BO$8:$BT$36,3,0)/100,2)</f>
        <v>5.0999999999999996</v>
      </c>
      <c r="AS127" s="46">
        <f>ROUND(Data!F127*VLOOKUP($AP127,Data!$BO$8:$BT$36,4,0)/100,2)</f>
        <v>7.6</v>
      </c>
      <c r="AT127" s="46">
        <f>ROUND(Data!G127*VLOOKUP($AP127,Data!$BO$8:$BT$36,5,0)/100,2)</f>
        <v>4.4000000000000004</v>
      </c>
      <c r="AU127" s="46">
        <f>ROUND(Data!M127*VLOOKUP($AP127,Data!$BO$8:$BT$36,6,0)/100,2)</f>
        <v>7.2</v>
      </c>
      <c r="AV127" s="46">
        <f t="shared" si="41"/>
        <v>17.100000000000001</v>
      </c>
      <c r="AW127" s="46">
        <f t="shared" si="42"/>
        <v>7.8</v>
      </c>
    </row>
    <row r="128" spans="2:49" x14ac:dyDescent="0.25">
      <c r="B128" s="1" t="s">
        <v>46</v>
      </c>
      <c r="C128" s="2" t="s">
        <v>16</v>
      </c>
      <c r="D128" s="2" t="s">
        <v>3</v>
      </c>
      <c r="E128" s="2">
        <v>5</v>
      </c>
      <c r="F128" s="2">
        <v>4</v>
      </c>
      <c r="G128" s="2">
        <v>35</v>
      </c>
      <c r="H128" s="2">
        <v>0.1</v>
      </c>
      <c r="I128">
        <v>0</v>
      </c>
      <c r="J128">
        <v>0</v>
      </c>
      <c r="K128" s="2">
        <v>0</v>
      </c>
      <c r="L128" s="2">
        <v>0</v>
      </c>
      <c r="M128" s="2">
        <v>6</v>
      </c>
      <c r="O128" s="1" t="s">
        <v>46</v>
      </c>
      <c r="P128" s="2" t="s">
        <v>16</v>
      </c>
      <c r="Q128" s="2" t="s">
        <v>3</v>
      </c>
      <c r="R128" s="16">
        <f t="shared" si="32"/>
        <v>0</v>
      </c>
      <c r="S128" s="16">
        <f t="shared" si="33"/>
        <v>764.58</v>
      </c>
      <c r="T128" s="16">
        <f t="shared" si="34"/>
        <v>4455.45</v>
      </c>
      <c r="U128" s="16">
        <f t="shared" si="35"/>
        <v>763.83</v>
      </c>
      <c r="V128" s="16"/>
      <c r="W128" s="1" t="s">
        <v>46</v>
      </c>
      <c r="X128" s="2" t="s">
        <v>16</v>
      </c>
      <c r="Y128" s="2" t="s">
        <v>3</v>
      </c>
      <c r="Z128" s="16">
        <f t="shared" si="36"/>
        <v>119.4383233532934</v>
      </c>
      <c r="AA128" s="16"/>
      <c r="AB128" s="1" t="s">
        <v>46</v>
      </c>
      <c r="AC128" s="2" t="s">
        <v>16</v>
      </c>
      <c r="AD128" s="2" t="s">
        <v>3</v>
      </c>
      <c r="AE128" s="16">
        <f t="shared" si="37"/>
        <v>0</v>
      </c>
      <c r="AF128" s="16">
        <f t="shared" si="38"/>
        <v>191.14500000000001</v>
      </c>
      <c r="AG128" s="16">
        <f t="shared" si="39"/>
        <v>127.29857142857142</v>
      </c>
      <c r="AH128">
        <v>0</v>
      </c>
      <c r="AI128">
        <v>0</v>
      </c>
      <c r="AJ128">
        <v>0</v>
      </c>
      <c r="AK128">
        <v>0</v>
      </c>
      <c r="AL128">
        <v>0</v>
      </c>
      <c r="AM128" s="16">
        <f t="shared" si="40"/>
        <v>127.30500000000001</v>
      </c>
      <c r="AO128" s="1" t="s">
        <v>46</v>
      </c>
      <c r="AP128" s="2" t="s">
        <v>16</v>
      </c>
      <c r="AQ128" s="2" t="s">
        <v>3</v>
      </c>
      <c r="AR128" s="46">
        <f>ROUND((Data!E128+Data!H128)*VLOOKUP($AP128,Data!$BO$8:$BT$36,3,0)/100,2)</f>
        <v>5.0999999999999996</v>
      </c>
      <c r="AS128" s="46">
        <f>ROUND(Data!F128*VLOOKUP($AP128,Data!$BO$8:$BT$36,4,0)/100,2)</f>
        <v>3.8</v>
      </c>
      <c r="AT128" s="46">
        <f>ROUND(Data!G128*VLOOKUP($AP128,Data!$BO$8:$BT$36,5,0)/100,2)</f>
        <v>15.75</v>
      </c>
      <c r="AU128" s="46">
        <f>ROUND(Data!M128*VLOOKUP($AP128,Data!$BO$8:$BT$36,6,0)/100,2)</f>
        <v>5.4</v>
      </c>
      <c r="AV128" s="46">
        <f t="shared" si="41"/>
        <v>24.65</v>
      </c>
      <c r="AW128" s="46">
        <f t="shared" si="42"/>
        <v>20.050000000000004</v>
      </c>
    </row>
    <row r="129" spans="2:49" x14ac:dyDescent="0.25">
      <c r="B129" s="1" t="s">
        <v>46</v>
      </c>
      <c r="C129" s="2" t="s">
        <v>17</v>
      </c>
      <c r="D129" s="2" t="s">
        <v>3</v>
      </c>
      <c r="E129" s="2">
        <v>6</v>
      </c>
      <c r="F129" s="2">
        <v>5</v>
      </c>
      <c r="G129" s="2">
        <v>12</v>
      </c>
      <c r="H129" s="2">
        <v>0.1</v>
      </c>
      <c r="I129">
        <v>0</v>
      </c>
      <c r="J129">
        <v>0</v>
      </c>
      <c r="K129" s="2">
        <v>0</v>
      </c>
      <c r="L129" s="2">
        <v>0</v>
      </c>
      <c r="M129" s="2">
        <v>2</v>
      </c>
      <c r="O129" s="1" t="s">
        <v>46</v>
      </c>
      <c r="P129" s="2" t="s">
        <v>17</v>
      </c>
      <c r="Q129" s="2" t="s">
        <v>3</v>
      </c>
      <c r="R129" s="16">
        <f t="shared" si="32"/>
        <v>0</v>
      </c>
      <c r="S129" s="16">
        <f t="shared" si="33"/>
        <v>955.68000000000006</v>
      </c>
      <c r="T129" s="16">
        <f t="shared" si="34"/>
        <v>1527.57</v>
      </c>
      <c r="U129" s="16">
        <f t="shared" si="35"/>
        <v>254.60999999999999</v>
      </c>
      <c r="V129" s="16"/>
      <c r="W129" s="1" t="s">
        <v>46</v>
      </c>
      <c r="X129" s="2" t="s">
        <v>17</v>
      </c>
      <c r="Y129" s="2" t="s">
        <v>3</v>
      </c>
      <c r="Z129" s="16">
        <f t="shared" si="36"/>
        <v>109.07808764940239</v>
      </c>
      <c r="AA129" s="16"/>
      <c r="AB129" s="1" t="s">
        <v>46</v>
      </c>
      <c r="AC129" s="2" t="s">
        <v>17</v>
      </c>
      <c r="AD129" s="2" t="s">
        <v>3</v>
      </c>
      <c r="AE129" s="16">
        <f t="shared" si="37"/>
        <v>0</v>
      </c>
      <c r="AF129" s="16">
        <f t="shared" si="38"/>
        <v>191.13600000000002</v>
      </c>
      <c r="AG129" s="16">
        <f t="shared" si="39"/>
        <v>127.2975</v>
      </c>
      <c r="AH129">
        <v>0</v>
      </c>
      <c r="AI129">
        <v>0</v>
      </c>
      <c r="AJ129">
        <v>0</v>
      </c>
      <c r="AK129">
        <v>0</v>
      </c>
      <c r="AL129">
        <v>0</v>
      </c>
      <c r="AM129" s="16">
        <f t="shared" si="40"/>
        <v>127.30499999999999</v>
      </c>
      <c r="AO129" s="1" t="s">
        <v>46</v>
      </c>
      <c r="AP129" s="2" t="s">
        <v>17</v>
      </c>
      <c r="AQ129" s="2" t="s">
        <v>3</v>
      </c>
      <c r="AR129" s="46">
        <f>ROUND((Data!E129+Data!H129)*VLOOKUP($AP129,Data!$BO$8:$BT$36,3,0)/100,2)</f>
        <v>6.1</v>
      </c>
      <c r="AS129" s="46">
        <f>ROUND(Data!F129*VLOOKUP($AP129,Data!$BO$8:$BT$36,4,0)/100,2)</f>
        <v>4.75</v>
      </c>
      <c r="AT129" s="46">
        <f>ROUND(Data!G129*VLOOKUP($AP129,Data!$BO$8:$BT$36,5,0)/100,2)</f>
        <v>5.4</v>
      </c>
      <c r="AU129" s="46">
        <f>ROUND(Data!M129*VLOOKUP($AP129,Data!$BO$8:$BT$36,6,0)/100,2)</f>
        <v>1.8</v>
      </c>
      <c r="AV129" s="46">
        <f t="shared" si="41"/>
        <v>16.25</v>
      </c>
      <c r="AW129" s="46">
        <f t="shared" si="42"/>
        <v>7.0500000000000016</v>
      </c>
    </row>
    <row r="130" spans="2:49" x14ac:dyDescent="0.25">
      <c r="B130" s="1" t="s">
        <v>46</v>
      </c>
      <c r="C130" s="2" t="s">
        <v>18</v>
      </c>
      <c r="D130" s="2" t="s">
        <v>3</v>
      </c>
      <c r="E130" s="2">
        <v>4</v>
      </c>
      <c r="F130" s="2">
        <v>6</v>
      </c>
      <c r="G130" s="2">
        <v>15</v>
      </c>
      <c r="H130" s="2">
        <v>0.1</v>
      </c>
      <c r="I130">
        <v>0</v>
      </c>
      <c r="J130">
        <v>0</v>
      </c>
      <c r="K130" s="2">
        <v>0</v>
      </c>
      <c r="L130" s="2">
        <v>0</v>
      </c>
      <c r="M130" s="2">
        <v>8</v>
      </c>
      <c r="O130" s="1" t="s">
        <v>46</v>
      </c>
      <c r="P130" s="2" t="s">
        <v>18</v>
      </c>
      <c r="Q130" s="2" t="s">
        <v>3</v>
      </c>
      <c r="R130" s="16">
        <f t="shared" si="32"/>
        <v>0</v>
      </c>
      <c r="S130" s="16">
        <f t="shared" si="33"/>
        <v>1146.8399999999999</v>
      </c>
      <c r="T130" s="16">
        <f t="shared" si="34"/>
        <v>1909.44</v>
      </c>
      <c r="U130" s="16">
        <f t="shared" si="35"/>
        <v>1018.35</v>
      </c>
      <c r="V130" s="16"/>
      <c r="W130" s="1" t="s">
        <v>46</v>
      </c>
      <c r="X130" s="2" t="s">
        <v>18</v>
      </c>
      <c r="Y130" s="2" t="s">
        <v>3</v>
      </c>
      <c r="Z130" s="16">
        <f t="shared" si="36"/>
        <v>123.10060422960723</v>
      </c>
      <c r="AA130" s="16"/>
      <c r="AB130" s="1" t="s">
        <v>46</v>
      </c>
      <c r="AC130" s="2" t="s">
        <v>18</v>
      </c>
      <c r="AD130" s="2" t="s">
        <v>3</v>
      </c>
      <c r="AE130" s="16">
        <f t="shared" si="37"/>
        <v>0</v>
      </c>
      <c r="AF130" s="16">
        <f t="shared" si="38"/>
        <v>191.14</v>
      </c>
      <c r="AG130" s="16">
        <f t="shared" si="39"/>
        <v>127.29600000000001</v>
      </c>
      <c r="AH130">
        <v>0</v>
      </c>
      <c r="AI130">
        <v>0</v>
      </c>
      <c r="AJ130">
        <v>0</v>
      </c>
      <c r="AK130">
        <v>0</v>
      </c>
      <c r="AL130">
        <v>0</v>
      </c>
      <c r="AM130" s="16">
        <f t="shared" si="40"/>
        <v>127.29375</v>
      </c>
      <c r="AO130" s="1" t="s">
        <v>46</v>
      </c>
      <c r="AP130" s="2" t="s">
        <v>18</v>
      </c>
      <c r="AQ130" s="2" t="s">
        <v>3</v>
      </c>
      <c r="AR130" s="46">
        <f>ROUND((Data!E130+Data!H130)*VLOOKUP($AP130,Data!$BO$8:$BT$36,3,0)/100,2)</f>
        <v>4.0999999999999996</v>
      </c>
      <c r="AS130" s="46">
        <f>ROUND(Data!F130*VLOOKUP($AP130,Data!$BO$8:$BT$36,4,0)/100,2)</f>
        <v>5.7</v>
      </c>
      <c r="AT130" s="46">
        <f>ROUND(Data!G130*VLOOKUP($AP130,Data!$BO$8:$BT$36,5,0)/100,2)</f>
        <v>6</v>
      </c>
      <c r="AU130" s="46">
        <f>ROUND(Data!M130*VLOOKUP($AP130,Data!$BO$8:$BT$36,6,0)/100,2)</f>
        <v>7.2</v>
      </c>
      <c r="AV130" s="46">
        <f t="shared" si="41"/>
        <v>15.8</v>
      </c>
      <c r="AW130" s="46">
        <f t="shared" si="42"/>
        <v>10.100000000000001</v>
      </c>
    </row>
    <row r="131" spans="2:49" x14ac:dyDescent="0.25">
      <c r="B131" s="1" t="s">
        <v>46</v>
      </c>
      <c r="C131" s="2" t="s">
        <v>19</v>
      </c>
      <c r="D131" s="2" t="s">
        <v>3</v>
      </c>
      <c r="E131" s="2">
        <v>8</v>
      </c>
      <c r="F131" s="2">
        <v>7</v>
      </c>
      <c r="G131" s="2">
        <v>24</v>
      </c>
      <c r="H131" s="2">
        <v>0.1</v>
      </c>
      <c r="I131">
        <v>0</v>
      </c>
      <c r="J131">
        <v>0</v>
      </c>
      <c r="K131" s="2">
        <v>0</v>
      </c>
      <c r="L131" s="2">
        <v>0</v>
      </c>
      <c r="M131" s="2">
        <v>5</v>
      </c>
      <c r="O131" s="1" t="s">
        <v>46</v>
      </c>
      <c r="P131" s="2" t="s">
        <v>19</v>
      </c>
      <c r="Q131" s="2" t="s">
        <v>3</v>
      </c>
      <c r="R131" s="16">
        <f t="shared" si="32"/>
        <v>0</v>
      </c>
      <c r="S131" s="16">
        <f t="shared" si="33"/>
        <v>1338</v>
      </c>
      <c r="T131" s="16">
        <f t="shared" si="34"/>
        <v>3055.14</v>
      </c>
      <c r="U131" s="16">
        <f t="shared" si="35"/>
        <v>636.48</v>
      </c>
      <c r="V131" s="16"/>
      <c r="W131" s="1" t="s">
        <v>46</v>
      </c>
      <c r="X131" s="2" t="s">
        <v>19</v>
      </c>
      <c r="Y131" s="2" t="s">
        <v>3</v>
      </c>
      <c r="Z131" s="16">
        <f t="shared" si="36"/>
        <v>114.0503401360544</v>
      </c>
      <c r="AA131" s="16"/>
      <c r="AB131" s="1" t="s">
        <v>46</v>
      </c>
      <c r="AC131" s="2" t="s">
        <v>19</v>
      </c>
      <c r="AD131" s="2" t="s">
        <v>3</v>
      </c>
      <c r="AE131" s="16">
        <f t="shared" si="37"/>
        <v>0</v>
      </c>
      <c r="AF131" s="16">
        <f t="shared" si="38"/>
        <v>191.14285714285714</v>
      </c>
      <c r="AG131" s="16">
        <f t="shared" si="39"/>
        <v>127.2975</v>
      </c>
      <c r="AH131">
        <v>0</v>
      </c>
      <c r="AI131">
        <v>0</v>
      </c>
      <c r="AJ131">
        <v>0</v>
      </c>
      <c r="AK131">
        <v>0</v>
      </c>
      <c r="AL131">
        <v>0</v>
      </c>
      <c r="AM131" s="16">
        <f t="shared" si="40"/>
        <v>127.29600000000001</v>
      </c>
      <c r="AO131" s="1" t="s">
        <v>46</v>
      </c>
      <c r="AP131" s="2" t="s">
        <v>19</v>
      </c>
      <c r="AQ131" s="2" t="s">
        <v>3</v>
      </c>
      <c r="AR131" s="46">
        <f>ROUND((Data!E131+Data!H131)*VLOOKUP($AP131,Data!$BO$8:$BT$36,3,0)/100,2)</f>
        <v>8.1</v>
      </c>
      <c r="AS131" s="46">
        <f>ROUND(Data!F131*VLOOKUP($AP131,Data!$BO$8:$BT$36,4,0)/100,2)</f>
        <v>6.65</v>
      </c>
      <c r="AT131" s="46">
        <f>ROUND(Data!G131*VLOOKUP($AP131,Data!$BO$8:$BT$36,5,0)/100,2)</f>
        <v>10.8</v>
      </c>
      <c r="AU131" s="46">
        <f>ROUND(Data!M131*VLOOKUP($AP131,Data!$BO$8:$BT$36,6,0)/100,2)</f>
        <v>4.5</v>
      </c>
      <c r="AV131" s="46">
        <f t="shared" si="41"/>
        <v>25.55</v>
      </c>
      <c r="AW131" s="46">
        <f t="shared" si="42"/>
        <v>14.05</v>
      </c>
    </row>
    <row r="132" spans="2:49" x14ac:dyDescent="0.25">
      <c r="B132" s="1" t="s">
        <v>46</v>
      </c>
      <c r="C132" s="2" t="s">
        <v>20</v>
      </c>
      <c r="D132" s="2" t="s">
        <v>3</v>
      </c>
      <c r="E132" s="2">
        <v>5</v>
      </c>
      <c r="F132" s="2">
        <v>4</v>
      </c>
      <c r="G132" s="2">
        <v>17</v>
      </c>
      <c r="H132" s="2">
        <v>0.1</v>
      </c>
      <c r="I132">
        <v>0</v>
      </c>
      <c r="J132">
        <v>0</v>
      </c>
      <c r="K132" s="2">
        <v>0</v>
      </c>
      <c r="L132" s="2">
        <v>0</v>
      </c>
      <c r="M132" s="2">
        <v>4</v>
      </c>
      <c r="O132" s="1" t="s">
        <v>46</v>
      </c>
      <c r="P132" s="2" t="s">
        <v>20</v>
      </c>
      <c r="Q132" s="2" t="s">
        <v>3</v>
      </c>
      <c r="R132" s="16">
        <f t="shared" ref="R132:R195" si="71">ROUND(E132*$BP$3/0.24,2)*$BT$3</f>
        <v>0</v>
      </c>
      <c r="S132" s="16">
        <f t="shared" ref="S132:S195" si="72">ROUND(F132*$BP$4/0.24,2)*$BT$4</f>
        <v>764.58</v>
      </c>
      <c r="T132" s="16">
        <f t="shared" ref="T132:T195" si="73">ROUND(G132*$BP$5/0.24,2)*$BT$5</f>
        <v>2164.0499999999997</v>
      </c>
      <c r="U132" s="16">
        <f t="shared" ref="U132:U195" si="74">ROUND(M132*$BP$5/0.24,2)*$BT$5</f>
        <v>509.21999999999997</v>
      </c>
      <c r="V132" s="16"/>
      <c r="W132" s="1" t="s">
        <v>46</v>
      </c>
      <c r="X132" s="2" t="s">
        <v>20</v>
      </c>
      <c r="Y132" s="2" t="s">
        <v>3</v>
      </c>
      <c r="Z132" s="16">
        <f t="shared" ref="Z132:Z195" si="75">SUM(R132:U132)/SUM(E132:M132)</f>
        <v>114.21428571428569</v>
      </c>
      <c r="AA132" s="16"/>
      <c r="AB132" s="1" t="s">
        <v>46</v>
      </c>
      <c r="AC132" s="2" t="s">
        <v>20</v>
      </c>
      <c r="AD132" s="2" t="s">
        <v>3</v>
      </c>
      <c r="AE132" s="16">
        <f t="shared" ref="AE132:AE195" si="76">R132/E132</f>
        <v>0</v>
      </c>
      <c r="AF132" s="16">
        <f t="shared" ref="AF132:AF195" si="77">S132/F132</f>
        <v>191.14500000000001</v>
      </c>
      <c r="AG132" s="16">
        <f t="shared" ref="AG132:AG195" si="78">T132/G132</f>
        <v>127.2970588235294</v>
      </c>
      <c r="AH132">
        <v>0</v>
      </c>
      <c r="AI132">
        <v>0</v>
      </c>
      <c r="AJ132">
        <v>0</v>
      </c>
      <c r="AK132">
        <v>0</v>
      </c>
      <c r="AL132">
        <v>0</v>
      </c>
      <c r="AM132" s="16">
        <f t="shared" ref="AM132:AM195" si="79">U132/M132</f>
        <v>127.30499999999999</v>
      </c>
      <c r="AO132" s="1" t="s">
        <v>46</v>
      </c>
      <c r="AP132" s="2" t="s">
        <v>20</v>
      </c>
      <c r="AQ132" s="2" t="s">
        <v>3</v>
      </c>
      <c r="AR132" s="46">
        <f>ROUND((Data!E132+Data!H132)*VLOOKUP($AP132,Data!$BO$8:$BT$36,3,0)/100,2)</f>
        <v>5.0999999999999996</v>
      </c>
      <c r="AS132" s="46">
        <f>ROUND(Data!F132*VLOOKUP($AP132,Data!$BO$8:$BT$36,4,0)/100,2)</f>
        <v>3.8</v>
      </c>
      <c r="AT132" s="46">
        <f>ROUND(Data!G132*VLOOKUP($AP132,Data!$BO$8:$BT$36,5,0)/100,2)</f>
        <v>7.65</v>
      </c>
      <c r="AU132" s="46">
        <f>ROUND(Data!M132*VLOOKUP($AP132,Data!$BO$8:$BT$36,6,0)/100,2)</f>
        <v>3.6</v>
      </c>
      <c r="AV132" s="46">
        <f t="shared" ref="AV132:AV195" si="80">SUM(AR132:AT132)</f>
        <v>16.549999999999997</v>
      </c>
      <c r="AW132" s="46">
        <f t="shared" ref="AW132:AW195" si="81">SUM(E132:M132)-AV132-AU132</f>
        <v>9.9500000000000046</v>
      </c>
    </row>
    <row r="133" spans="2:49" x14ac:dyDescent="0.25">
      <c r="B133" s="1" t="s">
        <v>46</v>
      </c>
      <c r="C133" s="2" t="s">
        <v>21</v>
      </c>
      <c r="D133" s="2" t="s">
        <v>3</v>
      </c>
      <c r="E133" s="2">
        <v>5</v>
      </c>
      <c r="F133" s="2">
        <v>7</v>
      </c>
      <c r="G133" s="2">
        <v>14</v>
      </c>
      <c r="H133" s="2">
        <v>0.1</v>
      </c>
      <c r="I133">
        <v>0</v>
      </c>
      <c r="J133">
        <v>0</v>
      </c>
      <c r="K133" s="2">
        <v>0</v>
      </c>
      <c r="L133" s="2">
        <v>0</v>
      </c>
      <c r="M133" s="2">
        <v>7</v>
      </c>
      <c r="O133" s="1" t="s">
        <v>46</v>
      </c>
      <c r="P133" s="2" t="s">
        <v>21</v>
      </c>
      <c r="Q133" s="2" t="s">
        <v>3</v>
      </c>
      <c r="R133" s="16">
        <f t="shared" si="71"/>
        <v>0</v>
      </c>
      <c r="S133" s="16">
        <f t="shared" si="72"/>
        <v>1338</v>
      </c>
      <c r="T133" s="16">
        <f t="shared" si="73"/>
        <v>1782.18</v>
      </c>
      <c r="U133" s="16">
        <f t="shared" si="74"/>
        <v>891.09</v>
      </c>
      <c r="V133" s="16"/>
      <c r="W133" s="1" t="s">
        <v>46</v>
      </c>
      <c r="X133" s="2" t="s">
        <v>21</v>
      </c>
      <c r="Y133" s="2" t="s">
        <v>3</v>
      </c>
      <c r="Z133" s="16">
        <f t="shared" si="75"/>
        <v>121.18640483383686</v>
      </c>
      <c r="AA133" s="16"/>
      <c r="AB133" s="1" t="s">
        <v>46</v>
      </c>
      <c r="AC133" s="2" t="s">
        <v>21</v>
      </c>
      <c r="AD133" s="2" t="s">
        <v>3</v>
      </c>
      <c r="AE133" s="16">
        <f t="shared" si="76"/>
        <v>0</v>
      </c>
      <c r="AF133" s="16">
        <f t="shared" si="77"/>
        <v>191.14285714285714</v>
      </c>
      <c r="AG133" s="16">
        <f t="shared" si="78"/>
        <v>127.29857142857144</v>
      </c>
      <c r="AH133">
        <v>0</v>
      </c>
      <c r="AI133">
        <v>0</v>
      </c>
      <c r="AJ133">
        <v>0</v>
      </c>
      <c r="AK133">
        <v>0</v>
      </c>
      <c r="AL133">
        <v>0</v>
      </c>
      <c r="AM133" s="16">
        <f t="shared" si="79"/>
        <v>127.29857142857144</v>
      </c>
      <c r="AO133" s="1" t="s">
        <v>46</v>
      </c>
      <c r="AP133" s="2" t="s">
        <v>21</v>
      </c>
      <c r="AQ133" s="2" t="s">
        <v>3</v>
      </c>
      <c r="AR133" s="46">
        <f>ROUND((Data!E133+Data!H133)*VLOOKUP($AP133,Data!$BO$8:$BT$36,3,0)/100,2)</f>
        <v>5.0999999999999996</v>
      </c>
      <c r="AS133" s="46">
        <f>ROUND(Data!F133*VLOOKUP($AP133,Data!$BO$8:$BT$36,4,0)/100,2)</f>
        <v>6.65</v>
      </c>
      <c r="AT133" s="46">
        <f>ROUND(Data!G133*VLOOKUP($AP133,Data!$BO$8:$BT$36,5,0)/100,2)</f>
        <v>6.3</v>
      </c>
      <c r="AU133" s="46">
        <f>ROUND(Data!M133*VLOOKUP($AP133,Data!$BO$8:$BT$36,6,0)/100,2)</f>
        <v>6.3</v>
      </c>
      <c r="AV133" s="46">
        <f t="shared" si="80"/>
        <v>18.05</v>
      </c>
      <c r="AW133" s="46">
        <f t="shared" si="81"/>
        <v>8.75</v>
      </c>
    </row>
    <row r="134" spans="2:49" x14ac:dyDescent="0.25">
      <c r="B134" s="1" t="s">
        <v>46</v>
      </c>
      <c r="C134" s="2" t="s">
        <v>22</v>
      </c>
      <c r="D134" s="2" t="s">
        <v>3</v>
      </c>
      <c r="E134" s="2">
        <v>5</v>
      </c>
      <c r="F134" s="2">
        <v>8</v>
      </c>
      <c r="G134" s="2">
        <v>18</v>
      </c>
      <c r="H134" s="2">
        <v>0.1</v>
      </c>
      <c r="I134">
        <v>0</v>
      </c>
      <c r="J134">
        <v>0</v>
      </c>
      <c r="K134" s="2">
        <v>0</v>
      </c>
      <c r="L134" s="2">
        <v>0</v>
      </c>
      <c r="M134" s="2">
        <v>5</v>
      </c>
      <c r="O134" s="1" t="s">
        <v>46</v>
      </c>
      <c r="P134" s="2" t="s">
        <v>22</v>
      </c>
      <c r="Q134" s="2" t="s">
        <v>3</v>
      </c>
      <c r="R134" s="16">
        <f t="shared" si="71"/>
        <v>0</v>
      </c>
      <c r="S134" s="16">
        <f t="shared" si="72"/>
        <v>1529.1</v>
      </c>
      <c r="T134" s="16">
        <f t="shared" si="73"/>
        <v>2291.4</v>
      </c>
      <c r="U134" s="16">
        <f t="shared" si="74"/>
        <v>636.48</v>
      </c>
      <c r="V134" s="16"/>
      <c r="W134" s="1" t="s">
        <v>46</v>
      </c>
      <c r="X134" s="2" t="s">
        <v>22</v>
      </c>
      <c r="Y134" s="2" t="s">
        <v>3</v>
      </c>
      <c r="Z134" s="16">
        <f t="shared" si="75"/>
        <v>123.46204986149583</v>
      </c>
      <c r="AA134" s="16"/>
      <c r="AB134" s="1" t="s">
        <v>46</v>
      </c>
      <c r="AC134" s="2" t="s">
        <v>22</v>
      </c>
      <c r="AD134" s="2" t="s">
        <v>3</v>
      </c>
      <c r="AE134" s="16">
        <f t="shared" si="76"/>
        <v>0</v>
      </c>
      <c r="AF134" s="16">
        <f t="shared" si="77"/>
        <v>191.13749999999999</v>
      </c>
      <c r="AG134" s="16">
        <f t="shared" si="78"/>
        <v>127.30000000000001</v>
      </c>
      <c r="AH134">
        <v>0</v>
      </c>
      <c r="AI134">
        <v>0</v>
      </c>
      <c r="AJ134">
        <v>0</v>
      </c>
      <c r="AK134">
        <v>0</v>
      </c>
      <c r="AL134">
        <v>0</v>
      </c>
      <c r="AM134" s="16">
        <f t="shared" si="79"/>
        <v>127.29600000000001</v>
      </c>
      <c r="AO134" s="1" t="s">
        <v>46</v>
      </c>
      <c r="AP134" s="2" t="s">
        <v>22</v>
      </c>
      <c r="AQ134" s="2" t="s">
        <v>3</v>
      </c>
      <c r="AR134" s="46">
        <f>ROUND((Data!E134+Data!H134)*VLOOKUP($AP134,Data!$BO$8:$BT$36,3,0)/100,2)</f>
        <v>5.0999999999999996</v>
      </c>
      <c r="AS134" s="46">
        <f>ROUND(Data!F134*VLOOKUP($AP134,Data!$BO$8:$BT$36,4,0)/100,2)</f>
        <v>7.6</v>
      </c>
      <c r="AT134" s="46">
        <f>ROUND(Data!G134*VLOOKUP($AP134,Data!$BO$8:$BT$36,5,0)/100,2)</f>
        <v>8.1</v>
      </c>
      <c r="AU134" s="46">
        <f>ROUND(Data!M134*VLOOKUP($AP134,Data!$BO$8:$BT$36,6,0)/100,2)</f>
        <v>4.5</v>
      </c>
      <c r="AV134" s="46">
        <f t="shared" si="80"/>
        <v>20.799999999999997</v>
      </c>
      <c r="AW134" s="46">
        <f t="shared" si="81"/>
        <v>10.800000000000004</v>
      </c>
    </row>
    <row r="135" spans="2:49" x14ac:dyDescent="0.25">
      <c r="B135" s="1" t="s">
        <v>46</v>
      </c>
      <c r="C135" s="2" t="s">
        <v>23</v>
      </c>
      <c r="D135" s="2" t="s">
        <v>3</v>
      </c>
      <c r="E135" s="2">
        <v>6</v>
      </c>
      <c r="F135" s="2">
        <v>3</v>
      </c>
      <c r="G135" s="2">
        <v>31</v>
      </c>
      <c r="H135" s="2">
        <v>0.1</v>
      </c>
      <c r="I135">
        <v>0</v>
      </c>
      <c r="J135">
        <v>0</v>
      </c>
      <c r="K135" s="2">
        <v>0</v>
      </c>
      <c r="L135" s="2">
        <v>0</v>
      </c>
      <c r="M135" s="2">
        <v>2</v>
      </c>
      <c r="O135" s="1" t="s">
        <v>46</v>
      </c>
      <c r="P135" s="2" t="s">
        <v>23</v>
      </c>
      <c r="Q135" s="2" t="s">
        <v>3</v>
      </c>
      <c r="R135" s="16">
        <f t="shared" si="71"/>
        <v>0</v>
      </c>
      <c r="S135" s="16">
        <f t="shared" si="72"/>
        <v>573.41999999999996</v>
      </c>
      <c r="T135" s="16">
        <f t="shared" si="73"/>
        <v>3946.2300000000005</v>
      </c>
      <c r="U135" s="16">
        <f t="shared" si="74"/>
        <v>254.60999999999999</v>
      </c>
      <c r="V135" s="16"/>
      <c r="W135" s="1" t="s">
        <v>46</v>
      </c>
      <c r="X135" s="2" t="s">
        <v>23</v>
      </c>
      <c r="Y135" s="2" t="s">
        <v>3</v>
      </c>
      <c r="Z135" s="16">
        <f t="shared" si="75"/>
        <v>113.40285035629454</v>
      </c>
      <c r="AA135" s="16"/>
      <c r="AB135" s="1" t="s">
        <v>46</v>
      </c>
      <c r="AC135" s="2" t="s">
        <v>23</v>
      </c>
      <c r="AD135" s="2" t="s">
        <v>3</v>
      </c>
      <c r="AE135" s="16">
        <f t="shared" si="76"/>
        <v>0</v>
      </c>
      <c r="AF135" s="16">
        <f t="shared" si="77"/>
        <v>191.14</v>
      </c>
      <c r="AG135" s="16">
        <f t="shared" si="78"/>
        <v>127.29774193548388</v>
      </c>
      <c r="AH135">
        <v>0</v>
      </c>
      <c r="AI135">
        <v>0</v>
      </c>
      <c r="AJ135">
        <v>0</v>
      </c>
      <c r="AK135">
        <v>0</v>
      </c>
      <c r="AL135">
        <v>0</v>
      </c>
      <c r="AM135" s="16">
        <f t="shared" si="79"/>
        <v>127.30499999999999</v>
      </c>
      <c r="AO135" s="1" t="s">
        <v>46</v>
      </c>
      <c r="AP135" s="2" t="s">
        <v>23</v>
      </c>
      <c r="AQ135" s="2" t="s">
        <v>3</v>
      </c>
      <c r="AR135" s="46">
        <f>ROUND((Data!E135+Data!H135)*VLOOKUP($AP135,Data!$BO$8:$BT$36,3,0)/100,2)</f>
        <v>6.1</v>
      </c>
      <c r="AS135" s="46">
        <f>ROUND(Data!F135*VLOOKUP($AP135,Data!$BO$8:$BT$36,4,0)/100,2)</f>
        <v>2.85</v>
      </c>
      <c r="AT135" s="46">
        <f>ROUND(Data!G135*VLOOKUP($AP135,Data!$BO$8:$BT$36,5,0)/100,2)</f>
        <v>13.95</v>
      </c>
      <c r="AU135" s="46">
        <f>ROUND(Data!M135*VLOOKUP($AP135,Data!$BO$8:$BT$36,6,0)/100,2)</f>
        <v>1.8</v>
      </c>
      <c r="AV135" s="46">
        <f t="shared" si="80"/>
        <v>22.9</v>
      </c>
      <c r="AW135" s="46">
        <f t="shared" si="81"/>
        <v>17.400000000000002</v>
      </c>
    </row>
    <row r="136" spans="2:49" x14ac:dyDescent="0.25">
      <c r="B136" s="1" t="s">
        <v>46</v>
      </c>
      <c r="C136" s="2" t="s">
        <v>24</v>
      </c>
      <c r="D136" s="2" t="s">
        <v>3</v>
      </c>
      <c r="E136" s="2">
        <v>3</v>
      </c>
      <c r="F136" s="2">
        <v>8</v>
      </c>
      <c r="G136" s="2">
        <v>30</v>
      </c>
      <c r="H136" s="2">
        <v>0.1</v>
      </c>
      <c r="I136">
        <v>0</v>
      </c>
      <c r="J136">
        <v>0</v>
      </c>
      <c r="K136" s="2">
        <v>0</v>
      </c>
      <c r="L136" s="2">
        <v>0</v>
      </c>
      <c r="M136" s="2">
        <v>8</v>
      </c>
      <c r="O136" s="1" t="s">
        <v>46</v>
      </c>
      <c r="P136" s="2" t="s">
        <v>24</v>
      </c>
      <c r="Q136" s="2" t="s">
        <v>3</v>
      </c>
      <c r="R136" s="16">
        <f t="shared" si="71"/>
        <v>0</v>
      </c>
      <c r="S136" s="16">
        <f t="shared" si="72"/>
        <v>1529.1</v>
      </c>
      <c r="T136" s="16">
        <f t="shared" si="73"/>
        <v>3818.97</v>
      </c>
      <c r="U136" s="16">
        <f t="shared" si="74"/>
        <v>1018.35</v>
      </c>
      <c r="V136" s="16"/>
      <c r="W136" s="1" t="s">
        <v>46</v>
      </c>
      <c r="X136" s="2" t="s">
        <v>24</v>
      </c>
      <c r="Y136" s="2" t="s">
        <v>3</v>
      </c>
      <c r="Z136" s="16">
        <f t="shared" si="75"/>
        <v>129.66232179226068</v>
      </c>
      <c r="AA136" s="16"/>
      <c r="AB136" s="1" t="s">
        <v>46</v>
      </c>
      <c r="AC136" s="2" t="s">
        <v>24</v>
      </c>
      <c r="AD136" s="2" t="s">
        <v>3</v>
      </c>
      <c r="AE136" s="16">
        <f t="shared" si="76"/>
        <v>0</v>
      </c>
      <c r="AF136" s="16">
        <f t="shared" si="77"/>
        <v>191.13749999999999</v>
      </c>
      <c r="AG136" s="16">
        <f t="shared" si="78"/>
        <v>127.29899999999999</v>
      </c>
      <c r="AH136">
        <v>0</v>
      </c>
      <c r="AI136">
        <v>0</v>
      </c>
      <c r="AJ136">
        <v>0</v>
      </c>
      <c r="AK136">
        <v>0</v>
      </c>
      <c r="AL136">
        <v>0</v>
      </c>
      <c r="AM136" s="16">
        <f t="shared" si="79"/>
        <v>127.29375</v>
      </c>
      <c r="AO136" s="1" t="s">
        <v>46</v>
      </c>
      <c r="AP136" s="2" t="s">
        <v>24</v>
      </c>
      <c r="AQ136" s="2" t="s">
        <v>3</v>
      </c>
      <c r="AR136" s="46">
        <f>ROUND((Data!E136+Data!H136)*VLOOKUP($AP136,Data!$BO$8:$BT$36,3,0)/100,2)</f>
        <v>3.1</v>
      </c>
      <c r="AS136" s="46">
        <f>ROUND(Data!F136*VLOOKUP($AP136,Data!$BO$8:$BT$36,4,0)/100,2)</f>
        <v>0</v>
      </c>
      <c r="AT136" s="46">
        <f>ROUND(Data!G136*VLOOKUP($AP136,Data!$BO$8:$BT$36,5,0)/100,2)</f>
        <v>16.5</v>
      </c>
      <c r="AU136" s="46">
        <f>ROUND(Data!M136*VLOOKUP($AP136,Data!$BO$8:$BT$36,6,0)/100,2)</f>
        <v>7.2</v>
      </c>
      <c r="AV136" s="46">
        <f t="shared" si="80"/>
        <v>19.600000000000001</v>
      </c>
      <c r="AW136" s="46">
        <f t="shared" si="81"/>
        <v>22.3</v>
      </c>
    </row>
    <row r="137" spans="2:49" x14ac:dyDescent="0.25">
      <c r="B137" s="1" t="s">
        <v>46</v>
      </c>
      <c r="C137" s="2" t="s">
        <v>25</v>
      </c>
      <c r="D137" s="2" t="s">
        <v>3</v>
      </c>
      <c r="E137" s="2">
        <v>4</v>
      </c>
      <c r="F137" s="2">
        <v>5</v>
      </c>
      <c r="G137" s="2">
        <v>32</v>
      </c>
      <c r="H137" s="2">
        <v>0.1</v>
      </c>
      <c r="I137">
        <v>0</v>
      </c>
      <c r="J137">
        <v>0</v>
      </c>
      <c r="K137" s="2">
        <v>0</v>
      </c>
      <c r="L137" s="2">
        <v>0</v>
      </c>
      <c r="M137" s="2">
        <v>4</v>
      </c>
      <c r="O137" s="1" t="s">
        <v>46</v>
      </c>
      <c r="P137" s="2" t="s">
        <v>25</v>
      </c>
      <c r="Q137" s="2" t="s">
        <v>3</v>
      </c>
      <c r="R137" s="16">
        <f t="shared" si="71"/>
        <v>0</v>
      </c>
      <c r="S137" s="16">
        <f t="shared" si="72"/>
        <v>955.68000000000006</v>
      </c>
      <c r="T137" s="16">
        <f t="shared" si="73"/>
        <v>4073.58</v>
      </c>
      <c r="U137" s="16">
        <f t="shared" si="74"/>
        <v>509.21999999999997</v>
      </c>
      <c r="V137" s="16"/>
      <c r="W137" s="1" t="s">
        <v>46</v>
      </c>
      <c r="X137" s="2" t="s">
        <v>25</v>
      </c>
      <c r="Y137" s="2" t="s">
        <v>3</v>
      </c>
      <c r="Z137" s="16">
        <f t="shared" si="75"/>
        <v>122.80443458980045</v>
      </c>
      <c r="AA137" s="16"/>
      <c r="AB137" s="1" t="s">
        <v>46</v>
      </c>
      <c r="AC137" s="2" t="s">
        <v>25</v>
      </c>
      <c r="AD137" s="2" t="s">
        <v>3</v>
      </c>
      <c r="AE137" s="16">
        <f t="shared" si="76"/>
        <v>0</v>
      </c>
      <c r="AF137" s="16">
        <f t="shared" si="77"/>
        <v>191.13600000000002</v>
      </c>
      <c r="AG137" s="16">
        <f t="shared" si="78"/>
        <v>127.299375</v>
      </c>
      <c r="AH137">
        <v>0</v>
      </c>
      <c r="AI137">
        <v>0</v>
      </c>
      <c r="AJ137">
        <v>0</v>
      </c>
      <c r="AK137">
        <v>0</v>
      </c>
      <c r="AL137">
        <v>0</v>
      </c>
      <c r="AM137" s="16">
        <f t="shared" si="79"/>
        <v>127.30499999999999</v>
      </c>
      <c r="AO137" s="1" t="s">
        <v>46</v>
      </c>
      <c r="AP137" s="2" t="s">
        <v>25</v>
      </c>
      <c r="AQ137" s="2" t="s">
        <v>3</v>
      </c>
      <c r="AR137" s="46">
        <f>ROUND((Data!E137+Data!H137)*VLOOKUP($AP137,Data!$BO$8:$BT$36,3,0)/100,2)</f>
        <v>4.0999999999999996</v>
      </c>
      <c r="AS137" s="46">
        <f>ROUND(Data!F137*VLOOKUP($AP137,Data!$BO$8:$BT$36,4,0)/100,2)</f>
        <v>4.75</v>
      </c>
      <c r="AT137" s="46">
        <f>ROUND(Data!G137*VLOOKUP($AP137,Data!$BO$8:$BT$36,5,0)/100,2)</f>
        <v>14.4</v>
      </c>
      <c r="AU137" s="46">
        <f>ROUND(Data!M137*VLOOKUP($AP137,Data!$BO$8:$BT$36,6,0)/100,2)</f>
        <v>3.6</v>
      </c>
      <c r="AV137" s="46">
        <f t="shared" si="80"/>
        <v>23.25</v>
      </c>
      <c r="AW137" s="46">
        <f t="shared" si="81"/>
        <v>18.25</v>
      </c>
    </row>
    <row r="138" spans="2:49" x14ac:dyDescent="0.25">
      <c r="B138" s="1" t="s">
        <v>46</v>
      </c>
      <c r="C138" s="2" t="s">
        <v>26</v>
      </c>
      <c r="D138" s="2" t="s">
        <v>3</v>
      </c>
      <c r="E138" s="2">
        <v>8</v>
      </c>
      <c r="F138" s="2">
        <v>5</v>
      </c>
      <c r="G138" s="2">
        <v>15</v>
      </c>
      <c r="H138" s="2">
        <v>0.1</v>
      </c>
      <c r="I138">
        <v>0</v>
      </c>
      <c r="J138">
        <v>0</v>
      </c>
      <c r="K138" s="2">
        <v>0</v>
      </c>
      <c r="L138" s="2">
        <v>0</v>
      </c>
      <c r="M138" s="2">
        <v>3</v>
      </c>
      <c r="O138" s="1" t="s">
        <v>46</v>
      </c>
      <c r="P138" s="2" t="s">
        <v>26</v>
      </c>
      <c r="Q138" s="2" t="s">
        <v>3</v>
      </c>
      <c r="R138" s="16">
        <f t="shared" si="71"/>
        <v>0</v>
      </c>
      <c r="S138" s="16">
        <f t="shared" si="72"/>
        <v>955.68000000000006</v>
      </c>
      <c r="T138" s="16">
        <f t="shared" si="73"/>
        <v>1909.44</v>
      </c>
      <c r="U138" s="16">
        <f t="shared" si="74"/>
        <v>381.87</v>
      </c>
      <c r="V138" s="16"/>
      <c r="W138" s="1" t="s">
        <v>46</v>
      </c>
      <c r="X138" s="2" t="s">
        <v>26</v>
      </c>
      <c r="Y138" s="2" t="s">
        <v>3</v>
      </c>
      <c r="Z138" s="16">
        <f t="shared" si="75"/>
        <v>104.40482315112538</v>
      </c>
      <c r="AA138" s="16"/>
      <c r="AB138" s="1" t="s">
        <v>46</v>
      </c>
      <c r="AC138" s="2" t="s">
        <v>26</v>
      </c>
      <c r="AD138" s="2" t="s">
        <v>3</v>
      </c>
      <c r="AE138" s="16">
        <f t="shared" si="76"/>
        <v>0</v>
      </c>
      <c r="AF138" s="16">
        <f t="shared" si="77"/>
        <v>191.13600000000002</v>
      </c>
      <c r="AG138" s="16">
        <f t="shared" si="78"/>
        <v>127.29600000000001</v>
      </c>
      <c r="AH138">
        <v>0</v>
      </c>
      <c r="AI138">
        <v>0</v>
      </c>
      <c r="AJ138">
        <v>0</v>
      </c>
      <c r="AK138">
        <v>0</v>
      </c>
      <c r="AL138">
        <v>0</v>
      </c>
      <c r="AM138" s="16">
        <f t="shared" si="79"/>
        <v>127.29</v>
      </c>
      <c r="AO138" s="1" t="s">
        <v>46</v>
      </c>
      <c r="AP138" s="2" t="s">
        <v>26</v>
      </c>
      <c r="AQ138" s="2" t="s">
        <v>3</v>
      </c>
      <c r="AR138" s="46">
        <f>ROUND((Data!E138+Data!H138)*VLOOKUP($AP138,Data!$BO$8:$BT$36,3,0)/100,2)</f>
        <v>8.1</v>
      </c>
      <c r="AS138" s="46">
        <f>ROUND(Data!F138*VLOOKUP($AP138,Data!$BO$8:$BT$36,4,0)/100,2)</f>
        <v>4.75</v>
      </c>
      <c r="AT138" s="46">
        <f>ROUND(Data!G138*VLOOKUP($AP138,Data!$BO$8:$BT$36,5,0)/100,2)</f>
        <v>6.75</v>
      </c>
      <c r="AU138" s="46">
        <f>ROUND(Data!M138*VLOOKUP($AP138,Data!$BO$8:$BT$36,6,0)/100,2)</f>
        <v>2.7</v>
      </c>
      <c r="AV138" s="46">
        <f t="shared" si="80"/>
        <v>19.600000000000001</v>
      </c>
      <c r="AW138" s="46">
        <f t="shared" si="81"/>
        <v>8.8000000000000007</v>
      </c>
    </row>
    <row r="139" spans="2:49" x14ac:dyDescent="0.25">
      <c r="B139" s="1" t="s">
        <v>46</v>
      </c>
      <c r="C139" s="2" t="s">
        <v>27</v>
      </c>
      <c r="D139" s="2" t="s">
        <v>28</v>
      </c>
      <c r="E139" s="2">
        <v>3</v>
      </c>
      <c r="F139" s="2">
        <v>5</v>
      </c>
      <c r="G139" s="2">
        <v>26</v>
      </c>
      <c r="H139" s="2">
        <v>0.1</v>
      </c>
      <c r="I139">
        <v>0</v>
      </c>
      <c r="J139">
        <v>0</v>
      </c>
      <c r="K139" s="2">
        <v>0</v>
      </c>
      <c r="L139" s="2">
        <v>0</v>
      </c>
      <c r="M139" s="2">
        <v>7</v>
      </c>
      <c r="O139" s="1" t="s">
        <v>46</v>
      </c>
      <c r="P139" s="2" t="s">
        <v>27</v>
      </c>
      <c r="Q139" s="2" t="s">
        <v>28</v>
      </c>
      <c r="R139" s="16">
        <f t="shared" si="71"/>
        <v>0</v>
      </c>
      <c r="S139" s="16">
        <f t="shared" si="72"/>
        <v>955.68000000000006</v>
      </c>
      <c r="T139" s="16">
        <f t="shared" si="73"/>
        <v>3309.75</v>
      </c>
      <c r="U139" s="16">
        <f t="shared" si="74"/>
        <v>891.09</v>
      </c>
      <c r="V139" s="16"/>
      <c r="W139" s="1" t="s">
        <v>46</v>
      </c>
      <c r="X139" s="2" t="s">
        <v>27</v>
      </c>
      <c r="Y139" s="2" t="s">
        <v>28</v>
      </c>
      <c r="Z139" s="16">
        <f t="shared" si="75"/>
        <v>125.46277372262774</v>
      </c>
      <c r="AA139" s="16"/>
      <c r="AB139" s="1" t="s">
        <v>46</v>
      </c>
      <c r="AC139" s="2" t="s">
        <v>27</v>
      </c>
      <c r="AD139" s="2" t="s">
        <v>28</v>
      </c>
      <c r="AE139" s="16">
        <f t="shared" si="76"/>
        <v>0</v>
      </c>
      <c r="AF139" s="16">
        <f t="shared" si="77"/>
        <v>191.13600000000002</v>
      </c>
      <c r="AG139" s="16">
        <f t="shared" si="78"/>
        <v>127.29807692307692</v>
      </c>
      <c r="AH139">
        <v>0</v>
      </c>
      <c r="AI139">
        <v>0</v>
      </c>
      <c r="AJ139">
        <v>0</v>
      </c>
      <c r="AK139">
        <v>0</v>
      </c>
      <c r="AL139">
        <v>0</v>
      </c>
      <c r="AM139" s="16">
        <f t="shared" si="79"/>
        <v>127.29857142857144</v>
      </c>
      <c r="AO139" s="1" t="s">
        <v>46</v>
      </c>
      <c r="AP139" s="2" t="s">
        <v>27</v>
      </c>
      <c r="AQ139" s="2" t="s">
        <v>28</v>
      </c>
      <c r="AR139" s="46">
        <f>ROUND((Data!E139+Data!H139)*VLOOKUP($AP139,Data!$BO$8:$BT$36,3,0)/100,2)</f>
        <v>0</v>
      </c>
      <c r="AS139" s="46">
        <f>ROUND(Data!F139*VLOOKUP($AP139,Data!$BO$8:$BT$36,4,0)/100,2)</f>
        <v>0</v>
      </c>
      <c r="AT139" s="46">
        <f>ROUND(Data!G139*VLOOKUP($AP139,Data!$BO$8:$BT$36,5,0)/100,2)</f>
        <v>9.1</v>
      </c>
      <c r="AU139" s="46">
        <f>ROUND(Data!M139*VLOOKUP($AP139,Data!$BO$8:$BT$36,6,0)/100,2)</f>
        <v>6.3</v>
      </c>
      <c r="AV139" s="46">
        <f t="shared" si="80"/>
        <v>9.1</v>
      </c>
      <c r="AW139" s="46">
        <f t="shared" si="81"/>
        <v>25.7</v>
      </c>
    </row>
    <row r="140" spans="2:49" x14ac:dyDescent="0.25">
      <c r="B140" s="1" t="s">
        <v>46</v>
      </c>
      <c r="C140" s="2" t="s">
        <v>29</v>
      </c>
      <c r="D140" s="2" t="s">
        <v>28</v>
      </c>
      <c r="E140" s="2">
        <v>4</v>
      </c>
      <c r="F140" s="2">
        <v>7</v>
      </c>
      <c r="G140" s="2">
        <v>11</v>
      </c>
      <c r="H140" s="2">
        <v>0.1</v>
      </c>
      <c r="I140">
        <v>0</v>
      </c>
      <c r="J140">
        <v>0</v>
      </c>
      <c r="K140" s="2">
        <v>0</v>
      </c>
      <c r="L140" s="2">
        <v>0</v>
      </c>
      <c r="M140" s="2">
        <v>6</v>
      </c>
      <c r="O140" s="1" t="s">
        <v>46</v>
      </c>
      <c r="P140" s="2" t="s">
        <v>29</v>
      </c>
      <c r="Q140" s="2" t="s">
        <v>28</v>
      </c>
      <c r="R140" s="16">
        <f t="shared" si="71"/>
        <v>0</v>
      </c>
      <c r="S140" s="16">
        <f t="shared" si="72"/>
        <v>1338</v>
      </c>
      <c r="T140" s="16">
        <f t="shared" si="73"/>
        <v>1400.31</v>
      </c>
      <c r="U140" s="16">
        <f t="shared" si="74"/>
        <v>763.83</v>
      </c>
      <c r="V140" s="16"/>
      <c r="W140" s="1" t="s">
        <v>46</v>
      </c>
      <c r="X140" s="2" t="s">
        <v>29</v>
      </c>
      <c r="Y140" s="2" t="s">
        <v>28</v>
      </c>
      <c r="Z140" s="16">
        <f t="shared" si="75"/>
        <v>124.63131672597864</v>
      </c>
      <c r="AA140" s="16"/>
      <c r="AB140" s="1" t="s">
        <v>46</v>
      </c>
      <c r="AC140" s="2" t="s">
        <v>29</v>
      </c>
      <c r="AD140" s="2" t="s">
        <v>28</v>
      </c>
      <c r="AE140" s="16">
        <f t="shared" si="76"/>
        <v>0</v>
      </c>
      <c r="AF140" s="16">
        <f t="shared" si="77"/>
        <v>191.14285714285714</v>
      </c>
      <c r="AG140" s="16">
        <f t="shared" si="78"/>
        <v>127.30090909090909</v>
      </c>
      <c r="AH140">
        <v>0</v>
      </c>
      <c r="AI140">
        <v>0</v>
      </c>
      <c r="AJ140">
        <v>0</v>
      </c>
      <c r="AK140">
        <v>0</v>
      </c>
      <c r="AL140">
        <v>0</v>
      </c>
      <c r="AM140" s="16">
        <f t="shared" si="79"/>
        <v>127.30500000000001</v>
      </c>
      <c r="AO140" s="1" t="s">
        <v>46</v>
      </c>
      <c r="AP140" s="2" t="s">
        <v>29</v>
      </c>
      <c r="AQ140" s="2" t="s">
        <v>28</v>
      </c>
      <c r="AR140" s="46">
        <f>ROUND((Data!E140+Data!H140)*VLOOKUP($AP140,Data!$BO$8:$BT$36,3,0)/100,2)</f>
        <v>4.0999999999999996</v>
      </c>
      <c r="AS140" s="46">
        <f>ROUND(Data!F140*VLOOKUP($AP140,Data!$BO$8:$BT$36,4,0)/100,2)</f>
        <v>6.65</v>
      </c>
      <c r="AT140" s="46">
        <f>ROUND(Data!G140*VLOOKUP($AP140,Data!$BO$8:$BT$36,5,0)/100,2)</f>
        <v>2.2000000000000002</v>
      </c>
      <c r="AU140" s="46">
        <f>ROUND(Data!M140*VLOOKUP($AP140,Data!$BO$8:$BT$36,6,0)/100,2)</f>
        <v>5.4</v>
      </c>
      <c r="AV140" s="46">
        <f t="shared" si="80"/>
        <v>12.95</v>
      </c>
      <c r="AW140" s="46">
        <f t="shared" si="81"/>
        <v>9.7500000000000018</v>
      </c>
    </row>
    <row r="141" spans="2:49" x14ac:dyDescent="0.25">
      <c r="B141" s="1" t="s">
        <v>46</v>
      </c>
      <c r="C141" s="2" t="s">
        <v>30</v>
      </c>
      <c r="D141" s="2" t="s">
        <v>28</v>
      </c>
      <c r="E141" s="2">
        <v>6</v>
      </c>
      <c r="F141" s="2">
        <v>5</v>
      </c>
      <c r="G141" s="2">
        <v>20</v>
      </c>
      <c r="H141" s="2">
        <v>0.1</v>
      </c>
      <c r="I141">
        <v>0</v>
      </c>
      <c r="J141">
        <v>0</v>
      </c>
      <c r="K141" s="2">
        <v>0</v>
      </c>
      <c r="L141" s="2">
        <v>0</v>
      </c>
      <c r="M141" s="2">
        <v>7</v>
      </c>
      <c r="O141" s="1" t="s">
        <v>46</v>
      </c>
      <c r="P141" s="2" t="s">
        <v>30</v>
      </c>
      <c r="Q141" s="2" t="s">
        <v>28</v>
      </c>
      <c r="R141" s="16">
        <f t="shared" si="71"/>
        <v>0</v>
      </c>
      <c r="S141" s="16">
        <f t="shared" si="72"/>
        <v>955.68000000000006</v>
      </c>
      <c r="T141" s="16">
        <f t="shared" si="73"/>
        <v>2546.0099999999998</v>
      </c>
      <c r="U141" s="16">
        <f t="shared" si="74"/>
        <v>891.09</v>
      </c>
      <c r="V141" s="16"/>
      <c r="W141" s="1" t="s">
        <v>46</v>
      </c>
      <c r="X141" s="2" t="s">
        <v>30</v>
      </c>
      <c r="Y141" s="2" t="s">
        <v>28</v>
      </c>
      <c r="Z141" s="16">
        <f t="shared" si="75"/>
        <v>115.29606299212597</v>
      </c>
      <c r="AA141" s="16"/>
      <c r="AB141" s="1" t="s">
        <v>46</v>
      </c>
      <c r="AC141" s="2" t="s">
        <v>30</v>
      </c>
      <c r="AD141" s="2" t="s">
        <v>28</v>
      </c>
      <c r="AE141" s="16">
        <f t="shared" si="76"/>
        <v>0</v>
      </c>
      <c r="AF141" s="16">
        <f t="shared" si="77"/>
        <v>191.13600000000002</v>
      </c>
      <c r="AG141" s="16">
        <f t="shared" si="78"/>
        <v>127.30049999999999</v>
      </c>
      <c r="AH141">
        <v>0</v>
      </c>
      <c r="AI141">
        <v>0</v>
      </c>
      <c r="AJ141">
        <v>0</v>
      </c>
      <c r="AK141">
        <v>0</v>
      </c>
      <c r="AL141">
        <v>0</v>
      </c>
      <c r="AM141" s="16">
        <f t="shared" si="79"/>
        <v>127.29857142857144</v>
      </c>
      <c r="AO141" s="1" t="s">
        <v>46</v>
      </c>
      <c r="AP141" s="2" t="s">
        <v>30</v>
      </c>
      <c r="AQ141" s="2" t="s">
        <v>28</v>
      </c>
      <c r="AR141" s="46">
        <f>ROUND((Data!E141+Data!H141)*VLOOKUP($AP141,Data!$BO$8:$BT$36,3,0)/100,2)</f>
        <v>6.1</v>
      </c>
      <c r="AS141" s="46">
        <f>ROUND(Data!F141*VLOOKUP($AP141,Data!$BO$8:$BT$36,4,0)/100,2)</f>
        <v>4.75</v>
      </c>
      <c r="AT141" s="46">
        <f>ROUND(Data!G141*VLOOKUP($AP141,Data!$BO$8:$BT$36,5,0)/100,2)</f>
        <v>4</v>
      </c>
      <c r="AU141" s="46">
        <f>ROUND(Data!M141*VLOOKUP($AP141,Data!$BO$8:$BT$36,6,0)/100,2)</f>
        <v>6.3</v>
      </c>
      <c r="AV141" s="46">
        <f t="shared" si="80"/>
        <v>14.85</v>
      </c>
      <c r="AW141" s="46">
        <f t="shared" si="81"/>
        <v>16.95</v>
      </c>
    </row>
    <row r="142" spans="2:49" x14ac:dyDescent="0.25">
      <c r="B142" s="1" t="s">
        <v>46</v>
      </c>
      <c r="C142" s="2" t="s">
        <v>31</v>
      </c>
      <c r="D142" s="2" t="s">
        <v>28</v>
      </c>
      <c r="E142" s="2">
        <v>3</v>
      </c>
      <c r="F142" s="2">
        <v>7</v>
      </c>
      <c r="G142" s="2">
        <v>27</v>
      </c>
      <c r="H142" s="2">
        <v>0.1</v>
      </c>
      <c r="I142">
        <v>0</v>
      </c>
      <c r="J142">
        <v>0</v>
      </c>
      <c r="K142" s="2">
        <v>0</v>
      </c>
      <c r="L142" s="2">
        <v>0</v>
      </c>
      <c r="M142" s="2">
        <v>6</v>
      </c>
      <c r="O142" s="1" t="s">
        <v>46</v>
      </c>
      <c r="P142" s="2" t="s">
        <v>31</v>
      </c>
      <c r="Q142" s="2" t="s">
        <v>28</v>
      </c>
      <c r="R142" s="16">
        <f t="shared" si="71"/>
        <v>0</v>
      </c>
      <c r="S142" s="16">
        <f t="shared" si="72"/>
        <v>1338</v>
      </c>
      <c r="T142" s="16">
        <f t="shared" si="73"/>
        <v>3437.1</v>
      </c>
      <c r="U142" s="16">
        <f t="shared" si="74"/>
        <v>763.83</v>
      </c>
      <c r="V142" s="16"/>
      <c r="W142" s="1" t="s">
        <v>46</v>
      </c>
      <c r="X142" s="2" t="s">
        <v>31</v>
      </c>
      <c r="Y142" s="2" t="s">
        <v>28</v>
      </c>
      <c r="Z142" s="16">
        <f t="shared" si="75"/>
        <v>128.51345707656614</v>
      </c>
      <c r="AA142" s="16"/>
      <c r="AB142" s="1" t="s">
        <v>46</v>
      </c>
      <c r="AC142" s="2" t="s">
        <v>31</v>
      </c>
      <c r="AD142" s="2" t="s">
        <v>28</v>
      </c>
      <c r="AE142" s="16">
        <f t="shared" si="76"/>
        <v>0</v>
      </c>
      <c r="AF142" s="16">
        <f t="shared" si="77"/>
        <v>191.14285714285714</v>
      </c>
      <c r="AG142" s="16">
        <f t="shared" si="78"/>
        <v>127.3</v>
      </c>
      <c r="AH142">
        <v>0</v>
      </c>
      <c r="AI142">
        <v>0</v>
      </c>
      <c r="AJ142">
        <v>0</v>
      </c>
      <c r="AK142">
        <v>0</v>
      </c>
      <c r="AL142">
        <v>0</v>
      </c>
      <c r="AM142" s="16">
        <f t="shared" si="79"/>
        <v>127.30500000000001</v>
      </c>
      <c r="AO142" s="1" t="s">
        <v>46</v>
      </c>
      <c r="AP142" s="2" t="s">
        <v>31</v>
      </c>
      <c r="AQ142" s="2" t="s">
        <v>28</v>
      </c>
      <c r="AR142" s="46">
        <f>ROUND((Data!E142+Data!H142)*VLOOKUP($AP142,Data!$BO$8:$BT$36,3,0)/100,2)</f>
        <v>3.1</v>
      </c>
      <c r="AS142" s="46">
        <f>ROUND(Data!F142*VLOOKUP($AP142,Data!$BO$8:$BT$36,4,0)/100,2)</f>
        <v>0</v>
      </c>
      <c r="AT142" s="46">
        <f>ROUND(Data!G142*VLOOKUP($AP142,Data!$BO$8:$BT$36,5,0)/100,2)</f>
        <v>6.75</v>
      </c>
      <c r="AU142" s="46">
        <f>ROUND(Data!M142*VLOOKUP($AP142,Data!$BO$8:$BT$36,6,0)/100,2)</f>
        <v>5.4</v>
      </c>
      <c r="AV142" s="46">
        <f t="shared" si="80"/>
        <v>9.85</v>
      </c>
      <c r="AW142" s="46">
        <f t="shared" si="81"/>
        <v>27.85</v>
      </c>
    </row>
    <row r="143" spans="2:49" x14ac:dyDescent="0.25">
      <c r="B143" s="1" t="s">
        <v>47</v>
      </c>
      <c r="C143" s="2" t="s">
        <v>2</v>
      </c>
      <c r="D143" s="2" t="s">
        <v>3</v>
      </c>
      <c r="E143" s="2">
        <v>8</v>
      </c>
      <c r="F143" s="2">
        <v>8</v>
      </c>
      <c r="G143" s="2">
        <v>20</v>
      </c>
      <c r="H143" s="2">
        <v>0.1</v>
      </c>
      <c r="I143">
        <v>0</v>
      </c>
      <c r="J143">
        <v>0</v>
      </c>
      <c r="K143" s="2">
        <v>0</v>
      </c>
      <c r="L143" s="2">
        <v>0</v>
      </c>
      <c r="M143" s="2">
        <v>6</v>
      </c>
      <c r="O143" s="1" t="s">
        <v>47</v>
      </c>
      <c r="P143" s="2" t="s">
        <v>2</v>
      </c>
      <c r="Q143" s="2" t="s">
        <v>3</v>
      </c>
      <c r="R143" s="16">
        <f t="shared" si="71"/>
        <v>0</v>
      </c>
      <c r="S143" s="16">
        <f t="shared" si="72"/>
        <v>1529.1</v>
      </c>
      <c r="T143" s="16">
        <f t="shared" si="73"/>
        <v>2546.0099999999998</v>
      </c>
      <c r="U143" s="16">
        <f t="shared" si="74"/>
        <v>763.83</v>
      </c>
      <c r="V143" s="16"/>
      <c r="W143" s="1" t="s">
        <v>47</v>
      </c>
      <c r="X143" s="2" t="s">
        <v>2</v>
      </c>
      <c r="Y143" s="2" t="s">
        <v>3</v>
      </c>
      <c r="Z143" s="16">
        <f t="shared" si="75"/>
        <v>114.93919239904987</v>
      </c>
      <c r="AA143" s="16"/>
      <c r="AB143" s="1" t="s">
        <v>47</v>
      </c>
      <c r="AC143" s="2" t="s">
        <v>2</v>
      </c>
      <c r="AD143" s="2" t="s">
        <v>3</v>
      </c>
      <c r="AE143" s="16">
        <f t="shared" si="76"/>
        <v>0</v>
      </c>
      <c r="AF143" s="16">
        <f t="shared" si="77"/>
        <v>191.13749999999999</v>
      </c>
      <c r="AG143" s="16">
        <f t="shared" si="78"/>
        <v>127.30049999999999</v>
      </c>
      <c r="AH143">
        <v>0</v>
      </c>
      <c r="AI143">
        <v>0</v>
      </c>
      <c r="AJ143">
        <v>0</v>
      </c>
      <c r="AK143">
        <v>0</v>
      </c>
      <c r="AL143">
        <v>0</v>
      </c>
      <c r="AM143" s="16">
        <f t="shared" si="79"/>
        <v>127.30500000000001</v>
      </c>
      <c r="AO143" s="1" t="s">
        <v>47</v>
      </c>
      <c r="AP143" s="2" t="s">
        <v>2</v>
      </c>
      <c r="AQ143" s="2" t="s">
        <v>3</v>
      </c>
      <c r="AR143" s="46">
        <f>ROUND((Data!E143+Data!H143)*VLOOKUP($AP143,Data!$BO$8:$BT$36,3,0)/100,2)</f>
        <v>8.1</v>
      </c>
      <c r="AS143" s="46">
        <f>ROUND(Data!F143*VLOOKUP($AP143,Data!$BO$8:$BT$36,4,0)/100,2)</f>
        <v>7.6</v>
      </c>
      <c r="AT143" s="46">
        <f>ROUND(Data!G143*VLOOKUP($AP143,Data!$BO$8:$BT$36,5,0)/100,2)</f>
        <v>9</v>
      </c>
      <c r="AU143" s="46">
        <f>ROUND(Data!M143*VLOOKUP($AP143,Data!$BO$8:$BT$36,6,0)/100,2)</f>
        <v>5.4</v>
      </c>
      <c r="AV143" s="46">
        <f t="shared" si="80"/>
        <v>24.7</v>
      </c>
      <c r="AW143" s="46">
        <f t="shared" si="81"/>
        <v>12.000000000000002</v>
      </c>
    </row>
    <row r="144" spans="2:49" x14ac:dyDescent="0.25">
      <c r="B144" s="1" t="s">
        <v>47</v>
      </c>
      <c r="C144" s="2" t="s">
        <v>4</v>
      </c>
      <c r="D144" s="2" t="s">
        <v>3</v>
      </c>
      <c r="E144" s="2">
        <v>3</v>
      </c>
      <c r="F144" s="2">
        <v>6</v>
      </c>
      <c r="G144" s="2">
        <v>14</v>
      </c>
      <c r="H144" s="2">
        <v>0.1</v>
      </c>
      <c r="I144">
        <v>0</v>
      </c>
      <c r="J144">
        <v>0</v>
      </c>
      <c r="K144" s="2">
        <v>0</v>
      </c>
      <c r="L144" s="2">
        <v>0</v>
      </c>
      <c r="M144" s="2">
        <v>6</v>
      </c>
      <c r="O144" s="1" t="s">
        <v>47</v>
      </c>
      <c r="P144" s="2" t="s">
        <v>4</v>
      </c>
      <c r="Q144" s="2" t="s">
        <v>3</v>
      </c>
      <c r="R144" s="16">
        <f t="shared" si="71"/>
        <v>0</v>
      </c>
      <c r="S144" s="16">
        <f t="shared" si="72"/>
        <v>1146.8399999999999</v>
      </c>
      <c r="T144" s="16">
        <f t="shared" si="73"/>
        <v>1782.18</v>
      </c>
      <c r="U144" s="16">
        <f t="shared" si="74"/>
        <v>763.83</v>
      </c>
      <c r="V144" s="16"/>
      <c r="W144" s="1" t="s">
        <v>47</v>
      </c>
      <c r="X144" s="2" t="s">
        <v>4</v>
      </c>
      <c r="Y144" s="2" t="s">
        <v>3</v>
      </c>
      <c r="Z144" s="16">
        <f t="shared" si="75"/>
        <v>126.9020618556701</v>
      </c>
      <c r="AA144" s="16"/>
      <c r="AB144" s="1" t="s">
        <v>47</v>
      </c>
      <c r="AC144" s="2" t="s">
        <v>4</v>
      </c>
      <c r="AD144" s="2" t="s">
        <v>3</v>
      </c>
      <c r="AE144" s="16">
        <f t="shared" si="76"/>
        <v>0</v>
      </c>
      <c r="AF144" s="16">
        <f t="shared" si="77"/>
        <v>191.14</v>
      </c>
      <c r="AG144" s="16">
        <f t="shared" si="78"/>
        <v>127.29857142857144</v>
      </c>
      <c r="AH144">
        <v>0</v>
      </c>
      <c r="AI144">
        <v>0</v>
      </c>
      <c r="AJ144">
        <v>0</v>
      </c>
      <c r="AK144">
        <v>0</v>
      </c>
      <c r="AL144">
        <v>0</v>
      </c>
      <c r="AM144" s="16">
        <f t="shared" si="79"/>
        <v>127.30500000000001</v>
      </c>
      <c r="AO144" s="1" t="s">
        <v>47</v>
      </c>
      <c r="AP144" s="2" t="s">
        <v>4</v>
      </c>
      <c r="AQ144" s="2" t="s">
        <v>3</v>
      </c>
      <c r="AR144" s="46">
        <f>ROUND((Data!E144+Data!H144)*VLOOKUP($AP144,Data!$BO$8:$BT$36,3,0)/100,2)</f>
        <v>3.1</v>
      </c>
      <c r="AS144" s="46">
        <f>ROUND(Data!F144*VLOOKUP($AP144,Data!$BO$8:$BT$36,4,0)/100,2)</f>
        <v>5.7</v>
      </c>
      <c r="AT144" s="46">
        <f>ROUND(Data!G144*VLOOKUP($AP144,Data!$BO$8:$BT$36,5,0)/100,2)</f>
        <v>6.3</v>
      </c>
      <c r="AU144" s="46">
        <f>ROUND(Data!M144*VLOOKUP($AP144,Data!$BO$8:$BT$36,6,0)/100,2)</f>
        <v>5.4</v>
      </c>
      <c r="AV144" s="46">
        <f t="shared" si="80"/>
        <v>15.100000000000001</v>
      </c>
      <c r="AW144" s="46">
        <f t="shared" si="81"/>
        <v>8.6</v>
      </c>
    </row>
    <row r="145" spans="2:49" x14ac:dyDescent="0.25">
      <c r="B145" s="1" t="s">
        <v>47</v>
      </c>
      <c r="C145" s="2" t="s">
        <v>5</v>
      </c>
      <c r="D145" s="2" t="s">
        <v>3</v>
      </c>
      <c r="E145" s="2">
        <v>3</v>
      </c>
      <c r="F145" s="2">
        <v>5</v>
      </c>
      <c r="G145" s="2">
        <v>25</v>
      </c>
      <c r="H145" s="2">
        <v>0.1</v>
      </c>
      <c r="I145">
        <v>0</v>
      </c>
      <c r="J145">
        <v>0</v>
      </c>
      <c r="K145" s="2">
        <v>0</v>
      </c>
      <c r="L145" s="2">
        <v>0</v>
      </c>
      <c r="M145" s="2">
        <v>7</v>
      </c>
      <c r="O145" s="1" t="s">
        <v>47</v>
      </c>
      <c r="P145" s="2" t="s">
        <v>5</v>
      </c>
      <c r="Q145" s="2" t="s">
        <v>3</v>
      </c>
      <c r="R145" s="16">
        <f t="shared" si="71"/>
        <v>0</v>
      </c>
      <c r="S145" s="16">
        <f t="shared" si="72"/>
        <v>955.68000000000006</v>
      </c>
      <c r="T145" s="16">
        <f t="shared" si="73"/>
        <v>3182.4900000000002</v>
      </c>
      <c r="U145" s="16">
        <f t="shared" si="74"/>
        <v>891.09</v>
      </c>
      <c r="V145" s="16"/>
      <c r="W145" s="1" t="s">
        <v>47</v>
      </c>
      <c r="X145" s="2" t="s">
        <v>5</v>
      </c>
      <c r="Y145" s="2" t="s">
        <v>3</v>
      </c>
      <c r="Z145" s="16">
        <f t="shared" si="75"/>
        <v>125.41795511221945</v>
      </c>
      <c r="AA145" s="16"/>
      <c r="AB145" s="1" t="s">
        <v>47</v>
      </c>
      <c r="AC145" s="2" t="s">
        <v>5</v>
      </c>
      <c r="AD145" s="2" t="s">
        <v>3</v>
      </c>
      <c r="AE145" s="16">
        <f t="shared" si="76"/>
        <v>0</v>
      </c>
      <c r="AF145" s="16">
        <f t="shared" si="77"/>
        <v>191.13600000000002</v>
      </c>
      <c r="AG145" s="16">
        <f t="shared" si="78"/>
        <v>127.29960000000001</v>
      </c>
      <c r="AH145">
        <v>0</v>
      </c>
      <c r="AI145">
        <v>0</v>
      </c>
      <c r="AJ145">
        <v>0</v>
      </c>
      <c r="AK145">
        <v>0</v>
      </c>
      <c r="AL145">
        <v>0</v>
      </c>
      <c r="AM145" s="16">
        <f t="shared" si="79"/>
        <v>127.29857142857144</v>
      </c>
      <c r="AO145" s="1" t="s">
        <v>47</v>
      </c>
      <c r="AP145" s="2" t="s">
        <v>5</v>
      </c>
      <c r="AQ145" s="2" t="s">
        <v>3</v>
      </c>
      <c r="AR145" s="46">
        <f>ROUND((Data!E145+Data!H145)*VLOOKUP($AP145,Data!$BO$8:$BT$36,3,0)/100,2)</f>
        <v>3.1</v>
      </c>
      <c r="AS145" s="46">
        <f>ROUND(Data!F145*VLOOKUP($AP145,Data!$BO$8:$BT$36,4,0)/100,2)</f>
        <v>4.75</v>
      </c>
      <c r="AT145" s="46">
        <f>ROUND(Data!G145*VLOOKUP($AP145,Data!$BO$8:$BT$36,5,0)/100,2)</f>
        <v>11.25</v>
      </c>
      <c r="AU145" s="46">
        <f>ROUND(Data!M145*VLOOKUP($AP145,Data!$BO$8:$BT$36,6,0)/100,2)</f>
        <v>6.3</v>
      </c>
      <c r="AV145" s="46">
        <f t="shared" si="80"/>
        <v>19.100000000000001</v>
      </c>
      <c r="AW145" s="46">
        <f t="shared" si="81"/>
        <v>14.7</v>
      </c>
    </row>
    <row r="146" spans="2:49" x14ac:dyDescent="0.25">
      <c r="B146" s="1" t="s">
        <v>47</v>
      </c>
      <c r="C146" s="2" t="s">
        <v>6</v>
      </c>
      <c r="D146" s="2" t="s">
        <v>3</v>
      </c>
      <c r="E146" s="2">
        <v>7</v>
      </c>
      <c r="F146" s="2">
        <v>7</v>
      </c>
      <c r="G146" s="2">
        <v>17</v>
      </c>
      <c r="H146" s="2">
        <v>0.1</v>
      </c>
      <c r="I146">
        <v>0</v>
      </c>
      <c r="J146">
        <v>0</v>
      </c>
      <c r="K146" s="2">
        <v>0</v>
      </c>
      <c r="L146" s="2">
        <v>0</v>
      </c>
      <c r="M146" s="2">
        <v>2</v>
      </c>
      <c r="O146" s="1" t="s">
        <v>47</v>
      </c>
      <c r="P146" s="2" t="s">
        <v>6</v>
      </c>
      <c r="Q146" s="2" t="s">
        <v>3</v>
      </c>
      <c r="R146" s="16">
        <f t="shared" si="71"/>
        <v>0</v>
      </c>
      <c r="S146" s="16">
        <f t="shared" si="72"/>
        <v>1338</v>
      </c>
      <c r="T146" s="16">
        <f t="shared" si="73"/>
        <v>2164.0499999999997</v>
      </c>
      <c r="U146" s="16">
        <f t="shared" si="74"/>
        <v>254.60999999999999</v>
      </c>
      <c r="V146" s="16"/>
      <c r="W146" s="1" t="s">
        <v>47</v>
      </c>
      <c r="X146" s="2" t="s">
        <v>6</v>
      </c>
      <c r="Y146" s="2" t="s">
        <v>3</v>
      </c>
      <c r="Z146" s="16">
        <f t="shared" si="75"/>
        <v>113.49425981873111</v>
      </c>
      <c r="AA146" s="16"/>
      <c r="AB146" s="1" t="s">
        <v>47</v>
      </c>
      <c r="AC146" s="2" t="s">
        <v>6</v>
      </c>
      <c r="AD146" s="2" t="s">
        <v>3</v>
      </c>
      <c r="AE146" s="16">
        <f t="shared" si="76"/>
        <v>0</v>
      </c>
      <c r="AF146" s="16">
        <f t="shared" si="77"/>
        <v>191.14285714285714</v>
      </c>
      <c r="AG146" s="16">
        <f t="shared" si="78"/>
        <v>127.2970588235294</v>
      </c>
      <c r="AH146">
        <v>0</v>
      </c>
      <c r="AI146">
        <v>0</v>
      </c>
      <c r="AJ146">
        <v>0</v>
      </c>
      <c r="AK146">
        <v>0</v>
      </c>
      <c r="AL146">
        <v>0</v>
      </c>
      <c r="AM146" s="16">
        <f t="shared" si="79"/>
        <v>127.30499999999999</v>
      </c>
      <c r="AO146" s="1" t="s">
        <v>47</v>
      </c>
      <c r="AP146" s="2" t="s">
        <v>6</v>
      </c>
      <c r="AQ146" s="2" t="s">
        <v>3</v>
      </c>
      <c r="AR146" s="46">
        <f>ROUND((Data!E146+Data!H146)*VLOOKUP($AP146,Data!$BO$8:$BT$36,3,0)/100,2)</f>
        <v>7.1</v>
      </c>
      <c r="AS146" s="46">
        <f>ROUND(Data!F146*VLOOKUP($AP146,Data!$BO$8:$BT$36,4,0)/100,2)</f>
        <v>0</v>
      </c>
      <c r="AT146" s="46">
        <f>ROUND(Data!G146*VLOOKUP($AP146,Data!$BO$8:$BT$36,5,0)/100,2)</f>
        <v>10.199999999999999</v>
      </c>
      <c r="AU146" s="46">
        <f>ROUND(Data!M146*VLOOKUP($AP146,Data!$BO$8:$BT$36,6,0)/100,2)</f>
        <v>1.8</v>
      </c>
      <c r="AV146" s="46">
        <f t="shared" si="80"/>
        <v>17.299999999999997</v>
      </c>
      <c r="AW146" s="46">
        <f t="shared" si="81"/>
        <v>14.000000000000004</v>
      </c>
    </row>
    <row r="147" spans="2:49" x14ac:dyDescent="0.25">
      <c r="B147" s="1" t="s">
        <v>47</v>
      </c>
      <c r="C147" s="2" t="s">
        <v>7</v>
      </c>
      <c r="D147" s="2" t="s">
        <v>3</v>
      </c>
      <c r="E147" s="2">
        <v>5</v>
      </c>
      <c r="F147" s="2">
        <v>3</v>
      </c>
      <c r="G147" s="2">
        <v>33</v>
      </c>
      <c r="H147" s="2">
        <v>0.1</v>
      </c>
      <c r="I147">
        <v>0</v>
      </c>
      <c r="J147">
        <v>0</v>
      </c>
      <c r="K147" s="2">
        <v>0</v>
      </c>
      <c r="L147" s="2">
        <v>0</v>
      </c>
      <c r="M147" s="2">
        <v>6</v>
      </c>
      <c r="O147" s="1" t="s">
        <v>47</v>
      </c>
      <c r="P147" s="2" t="s">
        <v>7</v>
      </c>
      <c r="Q147" s="2" t="s">
        <v>3</v>
      </c>
      <c r="R147" s="16">
        <f t="shared" si="71"/>
        <v>0</v>
      </c>
      <c r="S147" s="16">
        <f t="shared" si="72"/>
        <v>573.41999999999996</v>
      </c>
      <c r="T147" s="16">
        <f t="shared" si="73"/>
        <v>4200.84</v>
      </c>
      <c r="U147" s="16">
        <f t="shared" si="74"/>
        <v>763.83</v>
      </c>
      <c r="V147" s="16"/>
      <c r="W147" s="1" t="s">
        <v>47</v>
      </c>
      <c r="X147" s="2" t="s">
        <v>7</v>
      </c>
      <c r="Y147" s="2" t="s">
        <v>3</v>
      </c>
      <c r="Z147" s="16">
        <f t="shared" si="75"/>
        <v>117.58152866242038</v>
      </c>
      <c r="AA147" s="16"/>
      <c r="AB147" s="1" t="s">
        <v>47</v>
      </c>
      <c r="AC147" s="2" t="s">
        <v>7</v>
      </c>
      <c r="AD147" s="2" t="s">
        <v>3</v>
      </c>
      <c r="AE147" s="16">
        <f t="shared" si="76"/>
        <v>0</v>
      </c>
      <c r="AF147" s="16">
        <f t="shared" si="77"/>
        <v>191.14</v>
      </c>
      <c r="AG147" s="16">
        <f t="shared" si="78"/>
        <v>127.29818181818182</v>
      </c>
      <c r="AH147">
        <v>0</v>
      </c>
      <c r="AI147">
        <v>0</v>
      </c>
      <c r="AJ147">
        <v>0</v>
      </c>
      <c r="AK147">
        <v>0</v>
      </c>
      <c r="AL147">
        <v>0</v>
      </c>
      <c r="AM147" s="16">
        <f t="shared" si="79"/>
        <v>127.30500000000001</v>
      </c>
      <c r="AO147" s="1" t="s">
        <v>47</v>
      </c>
      <c r="AP147" s="2" t="s">
        <v>7</v>
      </c>
      <c r="AQ147" s="2" t="s">
        <v>3</v>
      </c>
      <c r="AR147" s="46">
        <f>ROUND((Data!E147+Data!H147)*VLOOKUP($AP147,Data!$BO$8:$BT$36,3,0)/100,2)</f>
        <v>5.0999999999999996</v>
      </c>
      <c r="AS147" s="46">
        <f>ROUND(Data!F147*VLOOKUP($AP147,Data!$BO$8:$BT$36,4,0)/100,2)</f>
        <v>0</v>
      </c>
      <c r="AT147" s="46">
        <f>ROUND(Data!G147*VLOOKUP($AP147,Data!$BO$8:$BT$36,5,0)/100,2)</f>
        <v>19.8</v>
      </c>
      <c r="AU147" s="46">
        <f>ROUND(Data!M147*VLOOKUP($AP147,Data!$BO$8:$BT$36,6,0)/100,2)</f>
        <v>5.4</v>
      </c>
      <c r="AV147" s="46">
        <f t="shared" si="80"/>
        <v>24.9</v>
      </c>
      <c r="AW147" s="46">
        <f t="shared" si="81"/>
        <v>16.800000000000004</v>
      </c>
    </row>
    <row r="148" spans="2:49" x14ac:dyDescent="0.25">
      <c r="B148" s="1" t="s">
        <v>47</v>
      </c>
      <c r="C148" s="2" t="s">
        <v>8</v>
      </c>
      <c r="D148" s="2" t="s">
        <v>3</v>
      </c>
      <c r="E148" s="2">
        <v>4</v>
      </c>
      <c r="F148" s="2">
        <v>6</v>
      </c>
      <c r="G148" s="2">
        <v>23</v>
      </c>
      <c r="H148" s="2">
        <v>0.1</v>
      </c>
      <c r="I148">
        <v>0</v>
      </c>
      <c r="J148">
        <v>0</v>
      </c>
      <c r="K148" s="2">
        <v>0</v>
      </c>
      <c r="L148" s="2">
        <v>0</v>
      </c>
      <c r="M148" s="2">
        <v>4</v>
      </c>
      <c r="O148" s="1" t="s">
        <v>47</v>
      </c>
      <c r="P148" s="2" t="s">
        <v>8</v>
      </c>
      <c r="Q148" s="2" t="s">
        <v>3</v>
      </c>
      <c r="R148" s="16">
        <f t="shared" si="71"/>
        <v>0</v>
      </c>
      <c r="S148" s="16">
        <f t="shared" si="72"/>
        <v>1146.8399999999999</v>
      </c>
      <c r="T148" s="16">
        <f t="shared" si="73"/>
        <v>2927.88</v>
      </c>
      <c r="U148" s="16">
        <f t="shared" si="74"/>
        <v>509.21999999999997</v>
      </c>
      <c r="V148" s="16"/>
      <c r="W148" s="1" t="s">
        <v>47</v>
      </c>
      <c r="X148" s="2" t="s">
        <v>8</v>
      </c>
      <c r="Y148" s="2" t="s">
        <v>3</v>
      </c>
      <c r="Z148" s="16">
        <f t="shared" si="75"/>
        <v>123.55633423180593</v>
      </c>
      <c r="AA148" s="16"/>
      <c r="AB148" s="1" t="s">
        <v>47</v>
      </c>
      <c r="AC148" s="2" t="s">
        <v>8</v>
      </c>
      <c r="AD148" s="2" t="s">
        <v>3</v>
      </c>
      <c r="AE148" s="16">
        <f t="shared" si="76"/>
        <v>0</v>
      </c>
      <c r="AF148" s="16">
        <f t="shared" si="77"/>
        <v>191.14</v>
      </c>
      <c r="AG148" s="16">
        <f t="shared" si="78"/>
        <v>127.29913043478261</v>
      </c>
      <c r="AH148">
        <v>0</v>
      </c>
      <c r="AI148">
        <v>0</v>
      </c>
      <c r="AJ148">
        <v>0</v>
      </c>
      <c r="AK148">
        <v>0</v>
      </c>
      <c r="AL148">
        <v>0</v>
      </c>
      <c r="AM148" s="16">
        <f t="shared" si="79"/>
        <v>127.30499999999999</v>
      </c>
      <c r="AO148" s="1" t="s">
        <v>47</v>
      </c>
      <c r="AP148" s="2" t="s">
        <v>8</v>
      </c>
      <c r="AQ148" s="2" t="s">
        <v>3</v>
      </c>
      <c r="AR148" s="46">
        <f>ROUND((Data!E148+Data!H148)*VLOOKUP($AP148,Data!$BO$8:$BT$36,3,0)/100,2)</f>
        <v>4.0999999999999996</v>
      </c>
      <c r="AS148" s="46">
        <f>ROUND(Data!F148*VLOOKUP($AP148,Data!$BO$8:$BT$36,4,0)/100,2)</f>
        <v>5.7</v>
      </c>
      <c r="AT148" s="46">
        <f>ROUND(Data!G148*VLOOKUP($AP148,Data!$BO$8:$BT$36,5,0)/100,2)</f>
        <v>10.35</v>
      </c>
      <c r="AU148" s="46">
        <f>ROUND(Data!M148*VLOOKUP($AP148,Data!$BO$8:$BT$36,6,0)/100,2)</f>
        <v>3.6</v>
      </c>
      <c r="AV148" s="46">
        <f t="shared" si="80"/>
        <v>20.149999999999999</v>
      </c>
      <c r="AW148" s="46">
        <f t="shared" si="81"/>
        <v>13.350000000000003</v>
      </c>
    </row>
    <row r="149" spans="2:49" x14ac:dyDescent="0.25">
      <c r="B149" s="1" t="s">
        <v>47</v>
      </c>
      <c r="C149" s="2" t="s">
        <v>9</v>
      </c>
      <c r="D149" s="2" t="s">
        <v>3</v>
      </c>
      <c r="E149" s="2">
        <v>6</v>
      </c>
      <c r="F149" s="2">
        <v>8</v>
      </c>
      <c r="G149" s="2">
        <v>13</v>
      </c>
      <c r="H149" s="2">
        <v>0.1</v>
      </c>
      <c r="I149">
        <v>0</v>
      </c>
      <c r="J149">
        <v>0</v>
      </c>
      <c r="K149" s="2">
        <v>0</v>
      </c>
      <c r="L149" s="2">
        <v>0</v>
      </c>
      <c r="M149" s="2">
        <v>6</v>
      </c>
      <c r="O149" s="1" t="s">
        <v>47</v>
      </c>
      <c r="P149" s="2" t="s">
        <v>9</v>
      </c>
      <c r="Q149" s="2" t="s">
        <v>3</v>
      </c>
      <c r="R149" s="16">
        <f t="shared" si="71"/>
        <v>0</v>
      </c>
      <c r="S149" s="16">
        <f t="shared" si="72"/>
        <v>1529.1</v>
      </c>
      <c r="T149" s="16">
        <f t="shared" si="73"/>
        <v>1654.92</v>
      </c>
      <c r="U149" s="16">
        <f t="shared" si="74"/>
        <v>763.83</v>
      </c>
      <c r="V149" s="16"/>
      <c r="W149" s="1" t="s">
        <v>47</v>
      </c>
      <c r="X149" s="2" t="s">
        <v>9</v>
      </c>
      <c r="Y149" s="2" t="s">
        <v>3</v>
      </c>
      <c r="Z149" s="16">
        <f t="shared" si="75"/>
        <v>119.27039274924471</v>
      </c>
      <c r="AA149" s="16"/>
      <c r="AB149" s="1" t="s">
        <v>47</v>
      </c>
      <c r="AC149" s="2" t="s">
        <v>9</v>
      </c>
      <c r="AD149" s="2" t="s">
        <v>3</v>
      </c>
      <c r="AE149" s="16">
        <f t="shared" si="76"/>
        <v>0</v>
      </c>
      <c r="AF149" s="16">
        <f t="shared" si="77"/>
        <v>191.13749999999999</v>
      </c>
      <c r="AG149" s="16">
        <f t="shared" si="78"/>
        <v>127.30153846153847</v>
      </c>
      <c r="AH149">
        <v>0</v>
      </c>
      <c r="AI149">
        <v>0</v>
      </c>
      <c r="AJ149">
        <v>0</v>
      </c>
      <c r="AK149">
        <v>0</v>
      </c>
      <c r="AL149">
        <v>0</v>
      </c>
      <c r="AM149" s="16">
        <f t="shared" si="79"/>
        <v>127.30500000000001</v>
      </c>
      <c r="AO149" s="1" t="s">
        <v>47</v>
      </c>
      <c r="AP149" s="2" t="s">
        <v>9</v>
      </c>
      <c r="AQ149" s="2" t="s">
        <v>3</v>
      </c>
      <c r="AR149" s="46">
        <f>ROUND((Data!E149+Data!H149)*VLOOKUP($AP149,Data!$BO$8:$BT$36,3,0)/100,2)</f>
        <v>6.1</v>
      </c>
      <c r="AS149" s="46">
        <f>ROUND(Data!F149*VLOOKUP($AP149,Data!$BO$8:$BT$36,4,0)/100,2)</f>
        <v>7.6</v>
      </c>
      <c r="AT149" s="46">
        <f>ROUND(Data!G149*VLOOKUP($AP149,Data!$BO$8:$BT$36,5,0)/100,2)</f>
        <v>5.85</v>
      </c>
      <c r="AU149" s="46">
        <f>ROUND(Data!M149*VLOOKUP($AP149,Data!$BO$8:$BT$36,6,0)/100,2)</f>
        <v>5.4</v>
      </c>
      <c r="AV149" s="46">
        <f t="shared" si="80"/>
        <v>19.549999999999997</v>
      </c>
      <c r="AW149" s="46">
        <f t="shared" si="81"/>
        <v>8.1500000000000039</v>
      </c>
    </row>
    <row r="150" spans="2:49" x14ac:dyDescent="0.25">
      <c r="B150" s="1" t="s">
        <v>47</v>
      </c>
      <c r="C150" s="2" t="s">
        <v>10</v>
      </c>
      <c r="D150" s="2" t="s">
        <v>3</v>
      </c>
      <c r="E150" s="2">
        <v>6</v>
      </c>
      <c r="F150" s="2">
        <v>6</v>
      </c>
      <c r="G150" s="2">
        <v>21</v>
      </c>
      <c r="H150" s="2">
        <v>0.1</v>
      </c>
      <c r="I150">
        <v>0</v>
      </c>
      <c r="J150">
        <v>0</v>
      </c>
      <c r="K150" s="2">
        <v>0</v>
      </c>
      <c r="L150" s="2">
        <v>0</v>
      </c>
      <c r="M150" s="2">
        <v>3</v>
      </c>
      <c r="O150" s="1" t="s">
        <v>47</v>
      </c>
      <c r="P150" s="2" t="s">
        <v>10</v>
      </c>
      <c r="Q150" s="2" t="s">
        <v>3</v>
      </c>
      <c r="R150" s="16">
        <f t="shared" si="71"/>
        <v>0</v>
      </c>
      <c r="S150" s="16">
        <f t="shared" si="72"/>
        <v>1146.8399999999999</v>
      </c>
      <c r="T150" s="16">
        <f t="shared" si="73"/>
        <v>2673.2699999999995</v>
      </c>
      <c r="U150" s="16">
        <f t="shared" si="74"/>
        <v>381.87</v>
      </c>
      <c r="V150" s="16"/>
      <c r="W150" s="1" t="s">
        <v>47</v>
      </c>
      <c r="X150" s="2" t="s">
        <v>10</v>
      </c>
      <c r="Y150" s="2" t="s">
        <v>3</v>
      </c>
      <c r="Z150" s="16">
        <f t="shared" si="75"/>
        <v>116.39833795013848</v>
      </c>
      <c r="AA150" s="16"/>
      <c r="AB150" s="1" t="s">
        <v>47</v>
      </c>
      <c r="AC150" s="2" t="s">
        <v>10</v>
      </c>
      <c r="AD150" s="2" t="s">
        <v>3</v>
      </c>
      <c r="AE150" s="16">
        <f t="shared" si="76"/>
        <v>0</v>
      </c>
      <c r="AF150" s="16">
        <f t="shared" si="77"/>
        <v>191.14</v>
      </c>
      <c r="AG150" s="16">
        <f t="shared" si="78"/>
        <v>127.29857142857141</v>
      </c>
      <c r="AH150">
        <v>0</v>
      </c>
      <c r="AI150">
        <v>0</v>
      </c>
      <c r="AJ150">
        <v>0</v>
      </c>
      <c r="AK150">
        <v>0</v>
      </c>
      <c r="AL150">
        <v>0</v>
      </c>
      <c r="AM150" s="16">
        <f t="shared" si="79"/>
        <v>127.29</v>
      </c>
      <c r="AO150" s="1" t="s">
        <v>47</v>
      </c>
      <c r="AP150" s="2" t="s">
        <v>10</v>
      </c>
      <c r="AQ150" s="2" t="s">
        <v>3</v>
      </c>
      <c r="AR150" s="46">
        <f>ROUND((Data!E150+Data!H150)*VLOOKUP($AP150,Data!$BO$8:$BT$36,3,0)/100,2)</f>
        <v>6.1</v>
      </c>
      <c r="AS150" s="46">
        <f>ROUND(Data!F150*VLOOKUP($AP150,Data!$BO$8:$BT$36,4,0)/100,2)</f>
        <v>5.7</v>
      </c>
      <c r="AT150" s="46">
        <f>ROUND(Data!G150*VLOOKUP($AP150,Data!$BO$8:$BT$36,5,0)/100,2)</f>
        <v>8.4</v>
      </c>
      <c r="AU150" s="46">
        <f>ROUND(Data!M150*VLOOKUP($AP150,Data!$BO$8:$BT$36,6,0)/100,2)</f>
        <v>2.7</v>
      </c>
      <c r="AV150" s="46">
        <f t="shared" si="80"/>
        <v>20.200000000000003</v>
      </c>
      <c r="AW150" s="46">
        <f t="shared" si="81"/>
        <v>13.2</v>
      </c>
    </row>
    <row r="151" spans="2:49" x14ac:dyDescent="0.25">
      <c r="B151" s="1" t="s">
        <v>47</v>
      </c>
      <c r="C151" s="2" t="s">
        <v>11</v>
      </c>
      <c r="D151" s="2" t="s">
        <v>3</v>
      </c>
      <c r="E151" s="2">
        <v>7</v>
      </c>
      <c r="F151" s="2">
        <v>5</v>
      </c>
      <c r="G151" s="2">
        <v>7</v>
      </c>
      <c r="H151" s="2">
        <v>0.1</v>
      </c>
      <c r="I151">
        <v>0</v>
      </c>
      <c r="J151">
        <v>0</v>
      </c>
      <c r="K151" s="2">
        <v>0</v>
      </c>
      <c r="L151" s="2">
        <v>0</v>
      </c>
      <c r="M151" s="2">
        <v>6</v>
      </c>
      <c r="O151" s="1" t="s">
        <v>47</v>
      </c>
      <c r="P151" s="2" t="s">
        <v>11</v>
      </c>
      <c r="Q151" s="2" t="s">
        <v>3</v>
      </c>
      <c r="R151" s="16">
        <f t="shared" si="71"/>
        <v>0</v>
      </c>
      <c r="S151" s="16">
        <f t="shared" si="72"/>
        <v>955.68000000000006</v>
      </c>
      <c r="T151" s="16">
        <f t="shared" si="73"/>
        <v>891.09</v>
      </c>
      <c r="U151" s="16">
        <f t="shared" si="74"/>
        <v>763.83</v>
      </c>
      <c r="V151" s="16"/>
      <c r="W151" s="1" t="s">
        <v>47</v>
      </c>
      <c r="X151" s="2" t="s">
        <v>11</v>
      </c>
      <c r="Y151" s="2" t="s">
        <v>3</v>
      </c>
      <c r="Z151" s="16">
        <f t="shared" si="75"/>
        <v>104.00796812749003</v>
      </c>
      <c r="AA151" s="16"/>
      <c r="AB151" s="1" t="s">
        <v>47</v>
      </c>
      <c r="AC151" s="2" t="s">
        <v>11</v>
      </c>
      <c r="AD151" s="2" t="s">
        <v>3</v>
      </c>
      <c r="AE151" s="16">
        <f t="shared" si="76"/>
        <v>0</v>
      </c>
      <c r="AF151" s="16">
        <f t="shared" si="77"/>
        <v>191.13600000000002</v>
      </c>
      <c r="AG151" s="16">
        <f t="shared" si="78"/>
        <v>127.29857142857144</v>
      </c>
      <c r="AH151">
        <v>0</v>
      </c>
      <c r="AI151">
        <v>0</v>
      </c>
      <c r="AJ151">
        <v>0</v>
      </c>
      <c r="AK151">
        <v>0</v>
      </c>
      <c r="AL151">
        <v>0</v>
      </c>
      <c r="AM151" s="16">
        <f t="shared" si="79"/>
        <v>127.30500000000001</v>
      </c>
      <c r="AO151" s="1" t="s">
        <v>47</v>
      </c>
      <c r="AP151" s="2" t="s">
        <v>11</v>
      </c>
      <c r="AQ151" s="2" t="s">
        <v>3</v>
      </c>
      <c r="AR151" s="46">
        <f>ROUND((Data!E151+Data!H151)*VLOOKUP($AP151,Data!$BO$8:$BT$36,3,0)/100,2)</f>
        <v>7.1</v>
      </c>
      <c r="AS151" s="46">
        <f>ROUND(Data!F151*VLOOKUP($AP151,Data!$BO$8:$BT$36,4,0)/100,2)</f>
        <v>4.75</v>
      </c>
      <c r="AT151" s="46">
        <f>ROUND(Data!G151*VLOOKUP($AP151,Data!$BO$8:$BT$36,5,0)/100,2)</f>
        <v>3.15</v>
      </c>
      <c r="AU151" s="46">
        <f>ROUND(Data!M151*VLOOKUP($AP151,Data!$BO$8:$BT$36,6,0)/100,2)</f>
        <v>5.4</v>
      </c>
      <c r="AV151" s="46">
        <f t="shared" si="80"/>
        <v>15</v>
      </c>
      <c r="AW151" s="46">
        <f t="shared" si="81"/>
        <v>4.7000000000000011</v>
      </c>
    </row>
    <row r="152" spans="2:49" x14ac:dyDescent="0.25">
      <c r="B152" s="1" t="s">
        <v>47</v>
      </c>
      <c r="C152" s="2" t="s">
        <v>12</v>
      </c>
      <c r="D152" s="2" t="s">
        <v>3</v>
      </c>
      <c r="E152" s="2">
        <v>7</v>
      </c>
      <c r="F152" s="2">
        <v>6</v>
      </c>
      <c r="G152" s="2">
        <v>35</v>
      </c>
      <c r="H152" s="2">
        <v>0.1</v>
      </c>
      <c r="I152">
        <v>0</v>
      </c>
      <c r="J152">
        <v>0</v>
      </c>
      <c r="K152" s="2">
        <v>0</v>
      </c>
      <c r="L152" s="2">
        <v>0</v>
      </c>
      <c r="M152" s="2">
        <v>3</v>
      </c>
      <c r="O152" s="1" t="s">
        <v>47</v>
      </c>
      <c r="P152" s="2" t="s">
        <v>12</v>
      </c>
      <c r="Q152" s="2" t="s">
        <v>3</v>
      </c>
      <c r="R152" s="16">
        <f t="shared" si="71"/>
        <v>0</v>
      </c>
      <c r="S152" s="16">
        <f t="shared" si="72"/>
        <v>1146.8399999999999</v>
      </c>
      <c r="T152" s="16">
        <f t="shared" si="73"/>
        <v>4455.45</v>
      </c>
      <c r="U152" s="16">
        <f t="shared" si="74"/>
        <v>381.87</v>
      </c>
      <c r="V152" s="16"/>
      <c r="W152" s="1" t="s">
        <v>47</v>
      </c>
      <c r="X152" s="2" t="s">
        <v>12</v>
      </c>
      <c r="Y152" s="2" t="s">
        <v>3</v>
      </c>
      <c r="Z152" s="16">
        <f t="shared" si="75"/>
        <v>117.10684931506849</v>
      </c>
      <c r="AA152" s="16"/>
      <c r="AB152" s="1" t="s">
        <v>47</v>
      </c>
      <c r="AC152" s="2" t="s">
        <v>12</v>
      </c>
      <c r="AD152" s="2" t="s">
        <v>3</v>
      </c>
      <c r="AE152" s="16">
        <f t="shared" si="76"/>
        <v>0</v>
      </c>
      <c r="AF152" s="16">
        <f t="shared" si="77"/>
        <v>191.14</v>
      </c>
      <c r="AG152" s="16">
        <f t="shared" si="78"/>
        <v>127.29857142857142</v>
      </c>
      <c r="AH152">
        <v>0</v>
      </c>
      <c r="AI152">
        <v>0</v>
      </c>
      <c r="AJ152">
        <v>0</v>
      </c>
      <c r="AK152">
        <v>0</v>
      </c>
      <c r="AL152">
        <v>0</v>
      </c>
      <c r="AM152" s="16">
        <f t="shared" si="79"/>
        <v>127.29</v>
      </c>
      <c r="AO152" s="1" t="s">
        <v>47</v>
      </c>
      <c r="AP152" s="2" t="s">
        <v>12</v>
      </c>
      <c r="AQ152" s="2" t="s">
        <v>3</v>
      </c>
      <c r="AR152" s="46">
        <f>ROUND((Data!E152+Data!H152)*VLOOKUP($AP152,Data!$BO$8:$BT$36,3,0)/100,2)</f>
        <v>7.1</v>
      </c>
      <c r="AS152" s="46">
        <f>ROUND(Data!F152*VLOOKUP($AP152,Data!$BO$8:$BT$36,4,0)/100,2)</f>
        <v>5.7</v>
      </c>
      <c r="AT152" s="46">
        <f>ROUND(Data!G152*VLOOKUP($AP152,Data!$BO$8:$BT$36,5,0)/100,2)</f>
        <v>15.75</v>
      </c>
      <c r="AU152" s="46">
        <f>ROUND(Data!M152*VLOOKUP($AP152,Data!$BO$8:$BT$36,6,0)/100,2)</f>
        <v>2.7</v>
      </c>
      <c r="AV152" s="46">
        <f t="shared" si="80"/>
        <v>28.55</v>
      </c>
      <c r="AW152" s="46">
        <f t="shared" si="81"/>
        <v>19.850000000000001</v>
      </c>
    </row>
    <row r="153" spans="2:49" x14ac:dyDescent="0.25">
      <c r="B153" s="1" t="s">
        <v>47</v>
      </c>
      <c r="C153" s="2" t="s">
        <v>13</v>
      </c>
      <c r="D153" s="2" t="s">
        <v>3</v>
      </c>
      <c r="E153" s="2">
        <v>4</v>
      </c>
      <c r="F153" s="2">
        <v>5</v>
      </c>
      <c r="G153" s="2">
        <v>30</v>
      </c>
      <c r="H153" s="2">
        <v>0.1</v>
      </c>
      <c r="I153">
        <v>0</v>
      </c>
      <c r="J153">
        <v>0</v>
      </c>
      <c r="K153" s="2">
        <v>0</v>
      </c>
      <c r="L153" s="2">
        <v>0</v>
      </c>
      <c r="M153" s="2">
        <v>3</v>
      </c>
      <c r="O153" s="1" t="s">
        <v>47</v>
      </c>
      <c r="P153" s="2" t="s">
        <v>13</v>
      </c>
      <c r="Q153" s="2" t="s">
        <v>3</v>
      </c>
      <c r="R153" s="16">
        <f t="shared" si="71"/>
        <v>0</v>
      </c>
      <c r="S153" s="16">
        <f t="shared" si="72"/>
        <v>955.68000000000006</v>
      </c>
      <c r="T153" s="16">
        <f t="shared" si="73"/>
        <v>3818.97</v>
      </c>
      <c r="U153" s="16">
        <f t="shared" si="74"/>
        <v>381.87</v>
      </c>
      <c r="V153" s="16"/>
      <c r="W153" s="1" t="s">
        <v>47</v>
      </c>
      <c r="X153" s="2" t="s">
        <v>13</v>
      </c>
      <c r="Y153" s="2" t="s">
        <v>3</v>
      </c>
      <c r="Z153" s="16">
        <f t="shared" si="75"/>
        <v>122.48266033254156</v>
      </c>
      <c r="AA153" s="16"/>
      <c r="AB153" s="1" t="s">
        <v>47</v>
      </c>
      <c r="AC153" s="2" t="s">
        <v>13</v>
      </c>
      <c r="AD153" s="2" t="s">
        <v>3</v>
      </c>
      <c r="AE153" s="16">
        <f t="shared" si="76"/>
        <v>0</v>
      </c>
      <c r="AF153" s="16">
        <f t="shared" si="77"/>
        <v>191.13600000000002</v>
      </c>
      <c r="AG153" s="16">
        <f t="shared" si="78"/>
        <v>127.29899999999999</v>
      </c>
      <c r="AH153">
        <v>0</v>
      </c>
      <c r="AI153">
        <v>0</v>
      </c>
      <c r="AJ153">
        <v>0</v>
      </c>
      <c r="AK153">
        <v>0</v>
      </c>
      <c r="AL153">
        <v>0</v>
      </c>
      <c r="AM153" s="16">
        <f t="shared" si="79"/>
        <v>127.29</v>
      </c>
      <c r="AO153" s="1" t="s">
        <v>47</v>
      </c>
      <c r="AP153" s="2" t="s">
        <v>13</v>
      </c>
      <c r="AQ153" s="2" t="s">
        <v>3</v>
      </c>
      <c r="AR153" s="46">
        <f>ROUND((Data!E153+Data!H153)*VLOOKUP($AP153,Data!$BO$8:$BT$36,3,0)/100,2)</f>
        <v>4.0999999999999996</v>
      </c>
      <c r="AS153" s="46">
        <f>ROUND(Data!F153*VLOOKUP($AP153,Data!$BO$8:$BT$36,4,0)/100,2)</f>
        <v>0</v>
      </c>
      <c r="AT153" s="46">
        <f>ROUND(Data!G153*VLOOKUP($AP153,Data!$BO$8:$BT$36,5,0)/100,2)</f>
        <v>18</v>
      </c>
      <c r="AU153" s="46">
        <f>ROUND(Data!M153*VLOOKUP($AP153,Data!$BO$8:$BT$36,6,0)/100,2)</f>
        <v>2.7</v>
      </c>
      <c r="AV153" s="46">
        <f t="shared" si="80"/>
        <v>22.1</v>
      </c>
      <c r="AW153" s="46">
        <f t="shared" si="81"/>
        <v>17.3</v>
      </c>
    </row>
    <row r="154" spans="2:49" x14ac:dyDescent="0.25">
      <c r="B154" s="1" t="s">
        <v>47</v>
      </c>
      <c r="C154" s="2" t="s">
        <v>14</v>
      </c>
      <c r="D154" s="2" t="s">
        <v>3</v>
      </c>
      <c r="E154" s="2">
        <v>7</v>
      </c>
      <c r="F154" s="2">
        <v>5</v>
      </c>
      <c r="G154" s="2">
        <v>35</v>
      </c>
      <c r="H154" s="2">
        <v>0.1</v>
      </c>
      <c r="I154">
        <v>0</v>
      </c>
      <c r="J154">
        <v>0</v>
      </c>
      <c r="K154" s="2">
        <v>0</v>
      </c>
      <c r="L154" s="2">
        <v>0</v>
      </c>
      <c r="M154" s="2">
        <v>3</v>
      </c>
      <c r="O154" s="1" t="s">
        <v>47</v>
      </c>
      <c r="P154" s="2" t="s">
        <v>14</v>
      </c>
      <c r="Q154" s="2" t="s">
        <v>3</v>
      </c>
      <c r="R154" s="16">
        <f t="shared" si="71"/>
        <v>0</v>
      </c>
      <c r="S154" s="16">
        <f t="shared" si="72"/>
        <v>955.68000000000006</v>
      </c>
      <c r="T154" s="16">
        <f t="shared" si="73"/>
        <v>4455.45</v>
      </c>
      <c r="U154" s="16">
        <f t="shared" si="74"/>
        <v>381.87</v>
      </c>
      <c r="V154" s="16"/>
      <c r="W154" s="1" t="s">
        <v>47</v>
      </c>
      <c r="X154" s="2" t="s">
        <v>14</v>
      </c>
      <c r="Y154" s="2" t="s">
        <v>3</v>
      </c>
      <c r="Z154" s="16">
        <f t="shared" si="75"/>
        <v>115.62874251497006</v>
      </c>
      <c r="AA154" s="16"/>
      <c r="AB154" s="1" t="s">
        <v>47</v>
      </c>
      <c r="AC154" s="2" t="s">
        <v>14</v>
      </c>
      <c r="AD154" s="2" t="s">
        <v>3</v>
      </c>
      <c r="AE154" s="16">
        <f t="shared" si="76"/>
        <v>0</v>
      </c>
      <c r="AF154" s="16">
        <f t="shared" si="77"/>
        <v>191.13600000000002</v>
      </c>
      <c r="AG154" s="16">
        <f t="shared" si="78"/>
        <v>127.29857142857142</v>
      </c>
      <c r="AH154">
        <v>0</v>
      </c>
      <c r="AI154">
        <v>0</v>
      </c>
      <c r="AJ154">
        <v>0</v>
      </c>
      <c r="AK154">
        <v>0</v>
      </c>
      <c r="AL154">
        <v>0</v>
      </c>
      <c r="AM154" s="16">
        <f t="shared" si="79"/>
        <v>127.29</v>
      </c>
      <c r="AO154" s="1" t="s">
        <v>47</v>
      </c>
      <c r="AP154" s="2" t="s">
        <v>14</v>
      </c>
      <c r="AQ154" s="2" t="s">
        <v>3</v>
      </c>
      <c r="AR154" s="46">
        <f>ROUND((Data!E154+Data!H154)*VLOOKUP($AP154,Data!$BO$8:$BT$36,3,0)/100,2)</f>
        <v>7.1</v>
      </c>
      <c r="AS154" s="46">
        <f>ROUND(Data!F154*VLOOKUP($AP154,Data!$BO$8:$BT$36,4,0)/100,2)</f>
        <v>4.75</v>
      </c>
      <c r="AT154" s="46">
        <f>ROUND(Data!G154*VLOOKUP($AP154,Data!$BO$8:$BT$36,5,0)/100,2)</f>
        <v>14</v>
      </c>
      <c r="AU154" s="46">
        <f>ROUND(Data!M154*VLOOKUP($AP154,Data!$BO$8:$BT$36,6,0)/100,2)</f>
        <v>2.7</v>
      </c>
      <c r="AV154" s="46">
        <f t="shared" si="80"/>
        <v>25.85</v>
      </c>
      <c r="AW154" s="46">
        <f t="shared" si="81"/>
        <v>21.55</v>
      </c>
    </row>
    <row r="155" spans="2:49" x14ac:dyDescent="0.25">
      <c r="B155" s="1" t="s">
        <v>47</v>
      </c>
      <c r="C155" s="2" t="s">
        <v>15</v>
      </c>
      <c r="D155" s="2" t="s">
        <v>3</v>
      </c>
      <c r="E155" s="2">
        <v>3</v>
      </c>
      <c r="F155" s="2">
        <v>8</v>
      </c>
      <c r="G155" s="2">
        <v>6</v>
      </c>
      <c r="H155" s="2">
        <v>0.1</v>
      </c>
      <c r="I155">
        <v>0</v>
      </c>
      <c r="J155">
        <v>0</v>
      </c>
      <c r="K155" s="2">
        <v>0</v>
      </c>
      <c r="L155" s="2">
        <v>0</v>
      </c>
      <c r="M155" s="2">
        <v>8</v>
      </c>
      <c r="O155" s="1" t="s">
        <v>47</v>
      </c>
      <c r="P155" s="2" t="s">
        <v>15</v>
      </c>
      <c r="Q155" s="2" t="s">
        <v>3</v>
      </c>
      <c r="R155" s="16">
        <f t="shared" si="71"/>
        <v>0</v>
      </c>
      <c r="S155" s="16">
        <f t="shared" si="72"/>
        <v>1529.1</v>
      </c>
      <c r="T155" s="16">
        <f t="shared" si="73"/>
        <v>763.83</v>
      </c>
      <c r="U155" s="16">
        <f t="shared" si="74"/>
        <v>1018.35</v>
      </c>
      <c r="V155" s="16"/>
      <c r="W155" s="1" t="s">
        <v>47</v>
      </c>
      <c r="X155" s="2" t="s">
        <v>15</v>
      </c>
      <c r="Y155" s="2" t="s">
        <v>3</v>
      </c>
      <c r="Z155" s="16">
        <f t="shared" si="75"/>
        <v>131.92350597609561</v>
      </c>
      <c r="AA155" s="16"/>
      <c r="AB155" s="1" t="s">
        <v>47</v>
      </c>
      <c r="AC155" s="2" t="s">
        <v>15</v>
      </c>
      <c r="AD155" s="2" t="s">
        <v>3</v>
      </c>
      <c r="AE155" s="16">
        <f t="shared" si="76"/>
        <v>0</v>
      </c>
      <c r="AF155" s="16">
        <f t="shared" si="77"/>
        <v>191.13749999999999</v>
      </c>
      <c r="AG155" s="16">
        <f t="shared" si="78"/>
        <v>127.30500000000001</v>
      </c>
      <c r="AH155">
        <v>0</v>
      </c>
      <c r="AI155">
        <v>0</v>
      </c>
      <c r="AJ155">
        <v>0</v>
      </c>
      <c r="AK155">
        <v>0</v>
      </c>
      <c r="AL155">
        <v>0</v>
      </c>
      <c r="AM155" s="16">
        <f t="shared" si="79"/>
        <v>127.29375</v>
      </c>
      <c r="AO155" s="1" t="s">
        <v>47</v>
      </c>
      <c r="AP155" s="2" t="s">
        <v>15</v>
      </c>
      <c r="AQ155" s="2" t="s">
        <v>3</v>
      </c>
      <c r="AR155" s="46">
        <f>ROUND((Data!E155+Data!H155)*VLOOKUP($AP155,Data!$BO$8:$BT$36,3,0)/100,2)</f>
        <v>3.1</v>
      </c>
      <c r="AS155" s="46">
        <f>ROUND(Data!F155*VLOOKUP($AP155,Data!$BO$8:$BT$36,4,0)/100,2)</f>
        <v>7.6</v>
      </c>
      <c r="AT155" s="46">
        <f>ROUND(Data!G155*VLOOKUP($AP155,Data!$BO$8:$BT$36,5,0)/100,2)</f>
        <v>2.4</v>
      </c>
      <c r="AU155" s="46">
        <f>ROUND(Data!M155*VLOOKUP($AP155,Data!$BO$8:$BT$36,6,0)/100,2)</f>
        <v>7.2</v>
      </c>
      <c r="AV155" s="46">
        <f t="shared" si="80"/>
        <v>13.1</v>
      </c>
      <c r="AW155" s="46">
        <f t="shared" si="81"/>
        <v>4.8000000000000016</v>
      </c>
    </row>
    <row r="156" spans="2:49" x14ac:dyDescent="0.25">
      <c r="B156" s="1" t="s">
        <v>47</v>
      </c>
      <c r="C156" s="2" t="s">
        <v>16</v>
      </c>
      <c r="D156" s="2" t="s">
        <v>3</v>
      </c>
      <c r="E156" s="2">
        <v>4</v>
      </c>
      <c r="F156" s="2">
        <v>7</v>
      </c>
      <c r="G156" s="2">
        <v>9</v>
      </c>
      <c r="H156" s="2">
        <v>0.1</v>
      </c>
      <c r="I156">
        <v>0</v>
      </c>
      <c r="J156">
        <v>0</v>
      </c>
      <c r="K156" s="2">
        <v>0</v>
      </c>
      <c r="L156" s="2">
        <v>0</v>
      </c>
      <c r="M156" s="2">
        <v>6</v>
      </c>
      <c r="O156" s="1" t="s">
        <v>47</v>
      </c>
      <c r="P156" s="2" t="s">
        <v>16</v>
      </c>
      <c r="Q156" s="2" t="s">
        <v>3</v>
      </c>
      <c r="R156" s="16">
        <f t="shared" si="71"/>
        <v>0</v>
      </c>
      <c r="S156" s="16">
        <f t="shared" si="72"/>
        <v>1338</v>
      </c>
      <c r="T156" s="16">
        <f t="shared" si="73"/>
        <v>1145.7</v>
      </c>
      <c r="U156" s="16">
        <f t="shared" si="74"/>
        <v>763.83</v>
      </c>
      <c r="V156" s="16"/>
      <c r="W156" s="1" t="s">
        <v>47</v>
      </c>
      <c r="X156" s="2" t="s">
        <v>16</v>
      </c>
      <c r="Y156" s="2" t="s">
        <v>3</v>
      </c>
      <c r="Z156" s="16">
        <f t="shared" si="75"/>
        <v>124.42643678160918</v>
      </c>
      <c r="AA156" s="16"/>
      <c r="AB156" s="1" t="s">
        <v>47</v>
      </c>
      <c r="AC156" s="2" t="s">
        <v>16</v>
      </c>
      <c r="AD156" s="2" t="s">
        <v>3</v>
      </c>
      <c r="AE156" s="16">
        <f t="shared" si="76"/>
        <v>0</v>
      </c>
      <c r="AF156" s="16">
        <f t="shared" si="77"/>
        <v>191.14285714285714</v>
      </c>
      <c r="AG156" s="16">
        <f t="shared" si="78"/>
        <v>127.30000000000001</v>
      </c>
      <c r="AH156">
        <v>0</v>
      </c>
      <c r="AI156">
        <v>0</v>
      </c>
      <c r="AJ156">
        <v>0</v>
      </c>
      <c r="AK156">
        <v>0</v>
      </c>
      <c r="AL156">
        <v>0</v>
      </c>
      <c r="AM156" s="16">
        <f t="shared" si="79"/>
        <v>127.30500000000001</v>
      </c>
      <c r="AO156" s="1" t="s">
        <v>47</v>
      </c>
      <c r="AP156" s="2" t="s">
        <v>16</v>
      </c>
      <c r="AQ156" s="2" t="s">
        <v>3</v>
      </c>
      <c r="AR156" s="46">
        <f>ROUND((Data!E156+Data!H156)*VLOOKUP($AP156,Data!$BO$8:$BT$36,3,0)/100,2)</f>
        <v>4.0999999999999996</v>
      </c>
      <c r="AS156" s="46">
        <f>ROUND(Data!F156*VLOOKUP($AP156,Data!$BO$8:$BT$36,4,0)/100,2)</f>
        <v>6.65</v>
      </c>
      <c r="AT156" s="46">
        <f>ROUND(Data!G156*VLOOKUP($AP156,Data!$BO$8:$BT$36,5,0)/100,2)</f>
        <v>4.05</v>
      </c>
      <c r="AU156" s="46">
        <f>ROUND(Data!M156*VLOOKUP($AP156,Data!$BO$8:$BT$36,6,0)/100,2)</f>
        <v>5.4</v>
      </c>
      <c r="AV156" s="46">
        <f t="shared" si="80"/>
        <v>14.8</v>
      </c>
      <c r="AW156" s="46">
        <f t="shared" si="81"/>
        <v>5.9</v>
      </c>
    </row>
    <row r="157" spans="2:49" x14ac:dyDescent="0.25">
      <c r="B157" s="1" t="s">
        <v>47</v>
      </c>
      <c r="C157" s="2" t="s">
        <v>17</v>
      </c>
      <c r="D157" s="2" t="s">
        <v>3</v>
      </c>
      <c r="E157" s="2">
        <v>3</v>
      </c>
      <c r="F157" s="2">
        <v>4</v>
      </c>
      <c r="G157" s="2">
        <v>21</v>
      </c>
      <c r="H157" s="2">
        <v>0.1</v>
      </c>
      <c r="I157">
        <v>0</v>
      </c>
      <c r="J157">
        <v>0</v>
      </c>
      <c r="K157" s="2">
        <v>0</v>
      </c>
      <c r="L157" s="2">
        <v>0</v>
      </c>
      <c r="M157" s="2">
        <v>5</v>
      </c>
      <c r="O157" s="1" t="s">
        <v>47</v>
      </c>
      <c r="P157" s="2" t="s">
        <v>17</v>
      </c>
      <c r="Q157" s="2" t="s">
        <v>3</v>
      </c>
      <c r="R157" s="16">
        <f t="shared" si="71"/>
        <v>0</v>
      </c>
      <c r="S157" s="16">
        <f t="shared" si="72"/>
        <v>764.58</v>
      </c>
      <c r="T157" s="16">
        <f t="shared" si="73"/>
        <v>2673.2699999999995</v>
      </c>
      <c r="U157" s="16">
        <f t="shared" si="74"/>
        <v>636.48</v>
      </c>
      <c r="V157" s="16"/>
      <c r="W157" s="1" t="s">
        <v>47</v>
      </c>
      <c r="X157" s="2" t="s">
        <v>17</v>
      </c>
      <c r="Y157" s="2" t="s">
        <v>3</v>
      </c>
      <c r="Z157" s="16">
        <f t="shared" si="75"/>
        <v>123.09154078549847</v>
      </c>
      <c r="AA157" s="16"/>
      <c r="AB157" s="1" t="s">
        <v>47</v>
      </c>
      <c r="AC157" s="2" t="s">
        <v>17</v>
      </c>
      <c r="AD157" s="2" t="s">
        <v>3</v>
      </c>
      <c r="AE157" s="16">
        <f t="shared" si="76"/>
        <v>0</v>
      </c>
      <c r="AF157" s="16">
        <f t="shared" si="77"/>
        <v>191.14500000000001</v>
      </c>
      <c r="AG157" s="16">
        <f t="shared" si="78"/>
        <v>127.29857142857141</v>
      </c>
      <c r="AH157">
        <v>0</v>
      </c>
      <c r="AI157">
        <v>0</v>
      </c>
      <c r="AJ157">
        <v>0</v>
      </c>
      <c r="AK157">
        <v>0</v>
      </c>
      <c r="AL157">
        <v>0</v>
      </c>
      <c r="AM157" s="16">
        <f t="shared" si="79"/>
        <v>127.29600000000001</v>
      </c>
      <c r="AO157" s="1" t="s">
        <v>47</v>
      </c>
      <c r="AP157" s="2" t="s">
        <v>17</v>
      </c>
      <c r="AQ157" s="2" t="s">
        <v>3</v>
      </c>
      <c r="AR157" s="46">
        <f>ROUND((Data!E157+Data!H157)*VLOOKUP($AP157,Data!$BO$8:$BT$36,3,0)/100,2)</f>
        <v>3.1</v>
      </c>
      <c r="AS157" s="46">
        <f>ROUND(Data!F157*VLOOKUP($AP157,Data!$BO$8:$BT$36,4,0)/100,2)</f>
        <v>3.8</v>
      </c>
      <c r="AT157" s="46">
        <f>ROUND(Data!G157*VLOOKUP($AP157,Data!$BO$8:$BT$36,5,0)/100,2)</f>
        <v>9.4499999999999993</v>
      </c>
      <c r="AU157" s="46">
        <f>ROUND(Data!M157*VLOOKUP($AP157,Data!$BO$8:$BT$36,6,0)/100,2)</f>
        <v>4.5</v>
      </c>
      <c r="AV157" s="46">
        <f t="shared" si="80"/>
        <v>16.350000000000001</v>
      </c>
      <c r="AW157" s="46">
        <f t="shared" si="81"/>
        <v>12.25</v>
      </c>
    </row>
    <row r="158" spans="2:49" x14ac:dyDescent="0.25">
      <c r="B158" s="1" t="s">
        <v>47</v>
      </c>
      <c r="C158" s="2" t="s">
        <v>18</v>
      </c>
      <c r="D158" s="2" t="s">
        <v>3</v>
      </c>
      <c r="E158" s="2">
        <v>8</v>
      </c>
      <c r="F158" s="2">
        <v>8</v>
      </c>
      <c r="G158" s="2">
        <v>5</v>
      </c>
      <c r="H158" s="2">
        <v>0.1</v>
      </c>
      <c r="I158">
        <v>0</v>
      </c>
      <c r="J158">
        <v>0</v>
      </c>
      <c r="K158" s="2">
        <v>0</v>
      </c>
      <c r="L158" s="2">
        <v>0</v>
      </c>
      <c r="M158" s="2">
        <v>5</v>
      </c>
      <c r="O158" s="1" t="s">
        <v>47</v>
      </c>
      <c r="P158" s="2" t="s">
        <v>18</v>
      </c>
      <c r="Q158" s="2" t="s">
        <v>3</v>
      </c>
      <c r="R158" s="16">
        <f t="shared" si="71"/>
        <v>0</v>
      </c>
      <c r="S158" s="16">
        <f t="shared" si="72"/>
        <v>1529.1</v>
      </c>
      <c r="T158" s="16">
        <f t="shared" si="73"/>
        <v>636.48</v>
      </c>
      <c r="U158" s="16">
        <f t="shared" si="74"/>
        <v>636.48</v>
      </c>
      <c r="V158" s="16"/>
      <c r="W158" s="1" t="s">
        <v>47</v>
      </c>
      <c r="X158" s="2" t="s">
        <v>18</v>
      </c>
      <c r="Y158" s="2" t="s">
        <v>3</v>
      </c>
      <c r="Z158" s="16">
        <f t="shared" si="75"/>
        <v>107.35862068965517</v>
      </c>
      <c r="AA158" s="16"/>
      <c r="AB158" s="1" t="s">
        <v>47</v>
      </c>
      <c r="AC158" s="2" t="s">
        <v>18</v>
      </c>
      <c r="AD158" s="2" t="s">
        <v>3</v>
      </c>
      <c r="AE158" s="16">
        <f t="shared" si="76"/>
        <v>0</v>
      </c>
      <c r="AF158" s="16">
        <f t="shared" si="77"/>
        <v>191.13749999999999</v>
      </c>
      <c r="AG158" s="16">
        <f t="shared" si="78"/>
        <v>127.29600000000001</v>
      </c>
      <c r="AH158">
        <v>0</v>
      </c>
      <c r="AI158">
        <v>0</v>
      </c>
      <c r="AJ158">
        <v>0</v>
      </c>
      <c r="AK158">
        <v>0</v>
      </c>
      <c r="AL158">
        <v>0</v>
      </c>
      <c r="AM158" s="16">
        <f t="shared" si="79"/>
        <v>127.29600000000001</v>
      </c>
      <c r="AO158" s="1" t="s">
        <v>47</v>
      </c>
      <c r="AP158" s="2" t="s">
        <v>18</v>
      </c>
      <c r="AQ158" s="2" t="s">
        <v>3</v>
      </c>
      <c r="AR158" s="46">
        <f>ROUND((Data!E158+Data!H158)*VLOOKUP($AP158,Data!$BO$8:$BT$36,3,0)/100,2)</f>
        <v>8.1</v>
      </c>
      <c r="AS158" s="46">
        <f>ROUND(Data!F158*VLOOKUP($AP158,Data!$BO$8:$BT$36,4,0)/100,2)</f>
        <v>7.6</v>
      </c>
      <c r="AT158" s="46">
        <f>ROUND(Data!G158*VLOOKUP($AP158,Data!$BO$8:$BT$36,5,0)/100,2)</f>
        <v>2</v>
      </c>
      <c r="AU158" s="46">
        <f>ROUND(Data!M158*VLOOKUP($AP158,Data!$BO$8:$BT$36,6,0)/100,2)</f>
        <v>4.5</v>
      </c>
      <c r="AV158" s="46">
        <f t="shared" si="80"/>
        <v>17.7</v>
      </c>
      <c r="AW158" s="46">
        <f t="shared" si="81"/>
        <v>3.9000000000000021</v>
      </c>
    </row>
    <row r="159" spans="2:49" x14ac:dyDescent="0.25">
      <c r="B159" s="1" t="s">
        <v>47</v>
      </c>
      <c r="C159" s="2" t="s">
        <v>19</v>
      </c>
      <c r="D159" s="2" t="s">
        <v>3</v>
      </c>
      <c r="E159" s="2">
        <v>4</v>
      </c>
      <c r="F159" s="2">
        <v>5</v>
      </c>
      <c r="G159" s="2">
        <v>31</v>
      </c>
      <c r="H159" s="2">
        <v>0.1</v>
      </c>
      <c r="I159">
        <v>0</v>
      </c>
      <c r="J159">
        <v>0</v>
      </c>
      <c r="K159" s="2">
        <v>0</v>
      </c>
      <c r="L159" s="2">
        <v>0</v>
      </c>
      <c r="M159" s="2">
        <v>5</v>
      </c>
      <c r="O159" s="1" t="s">
        <v>47</v>
      </c>
      <c r="P159" s="2" t="s">
        <v>19</v>
      </c>
      <c r="Q159" s="2" t="s">
        <v>3</v>
      </c>
      <c r="R159" s="16">
        <f t="shared" si="71"/>
        <v>0</v>
      </c>
      <c r="S159" s="16">
        <f t="shared" si="72"/>
        <v>955.68000000000006</v>
      </c>
      <c r="T159" s="16">
        <f t="shared" si="73"/>
        <v>3946.2300000000005</v>
      </c>
      <c r="U159" s="16">
        <f t="shared" si="74"/>
        <v>636.48</v>
      </c>
      <c r="V159" s="16"/>
      <c r="W159" s="1" t="s">
        <v>47</v>
      </c>
      <c r="X159" s="2" t="s">
        <v>19</v>
      </c>
      <c r="Y159" s="2" t="s">
        <v>3</v>
      </c>
      <c r="Z159" s="16">
        <f t="shared" si="75"/>
        <v>122.80243902439027</v>
      </c>
      <c r="AA159" s="16"/>
      <c r="AB159" s="1" t="s">
        <v>47</v>
      </c>
      <c r="AC159" s="2" t="s">
        <v>19</v>
      </c>
      <c r="AD159" s="2" t="s">
        <v>3</v>
      </c>
      <c r="AE159" s="16">
        <f t="shared" si="76"/>
        <v>0</v>
      </c>
      <c r="AF159" s="16">
        <f t="shared" si="77"/>
        <v>191.13600000000002</v>
      </c>
      <c r="AG159" s="16">
        <f t="shared" si="78"/>
        <v>127.29774193548388</v>
      </c>
      <c r="AH159">
        <v>0</v>
      </c>
      <c r="AI159">
        <v>0</v>
      </c>
      <c r="AJ159">
        <v>0</v>
      </c>
      <c r="AK159">
        <v>0</v>
      </c>
      <c r="AL159">
        <v>0</v>
      </c>
      <c r="AM159" s="16">
        <f t="shared" si="79"/>
        <v>127.29600000000001</v>
      </c>
      <c r="AO159" s="1" t="s">
        <v>47</v>
      </c>
      <c r="AP159" s="2" t="s">
        <v>19</v>
      </c>
      <c r="AQ159" s="2" t="s">
        <v>3</v>
      </c>
      <c r="AR159" s="46">
        <f>ROUND((Data!E159+Data!H159)*VLOOKUP($AP159,Data!$BO$8:$BT$36,3,0)/100,2)</f>
        <v>4.0999999999999996</v>
      </c>
      <c r="AS159" s="46">
        <f>ROUND(Data!F159*VLOOKUP($AP159,Data!$BO$8:$BT$36,4,0)/100,2)</f>
        <v>4.75</v>
      </c>
      <c r="AT159" s="46">
        <f>ROUND(Data!G159*VLOOKUP($AP159,Data!$BO$8:$BT$36,5,0)/100,2)</f>
        <v>13.95</v>
      </c>
      <c r="AU159" s="46">
        <f>ROUND(Data!M159*VLOOKUP($AP159,Data!$BO$8:$BT$36,6,0)/100,2)</f>
        <v>4.5</v>
      </c>
      <c r="AV159" s="46">
        <f t="shared" si="80"/>
        <v>22.799999999999997</v>
      </c>
      <c r="AW159" s="46">
        <f t="shared" si="81"/>
        <v>17.800000000000004</v>
      </c>
    </row>
    <row r="160" spans="2:49" x14ac:dyDescent="0.25">
      <c r="B160" s="1" t="s">
        <v>47</v>
      </c>
      <c r="C160" s="2" t="s">
        <v>20</v>
      </c>
      <c r="D160" s="2" t="s">
        <v>3</v>
      </c>
      <c r="E160" s="2">
        <v>7</v>
      </c>
      <c r="F160" s="2">
        <v>6</v>
      </c>
      <c r="G160" s="2">
        <v>27</v>
      </c>
      <c r="H160" s="2">
        <v>0.1</v>
      </c>
      <c r="I160">
        <v>0</v>
      </c>
      <c r="J160">
        <v>0</v>
      </c>
      <c r="K160" s="2">
        <v>0</v>
      </c>
      <c r="L160" s="2">
        <v>0</v>
      </c>
      <c r="M160" s="2">
        <v>7</v>
      </c>
      <c r="O160" s="1" t="s">
        <v>47</v>
      </c>
      <c r="P160" s="2" t="s">
        <v>20</v>
      </c>
      <c r="Q160" s="2" t="s">
        <v>3</v>
      </c>
      <c r="R160" s="16">
        <f t="shared" si="71"/>
        <v>0</v>
      </c>
      <c r="S160" s="16">
        <f t="shared" si="72"/>
        <v>1146.8399999999999</v>
      </c>
      <c r="T160" s="16">
        <f t="shared" si="73"/>
        <v>3437.1</v>
      </c>
      <c r="U160" s="16">
        <f t="shared" si="74"/>
        <v>891.09</v>
      </c>
      <c r="V160" s="16"/>
      <c r="W160" s="1" t="s">
        <v>47</v>
      </c>
      <c r="X160" s="2" t="s">
        <v>20</v>
      </c>
      <c r="Y160" s="2" t="s">
        <v>3</v>
      </c>
      <c r="Z160" s="16">
        <f t="shared" si="75"/>
        <v>116.24267515923566</v>
      </c>
      <c r="AA160" s="16"/>
      <c r="AB160" s="1" t="s">
        <v>47</v>
      </c>
      <c r="AC160" s="2" t="s">
        <v>20</v>
      </c>
      <c r="AD160" s="2" t="s">
        <v>3</v>
      </c>
      <c r="AE160" s="16">
        <f t="shared" si="76"/>
        <v>0</v>
      </c>
      <c r="AF160" s="16">
        <f t="shared" si="77"/>
        <v>191.14</v>
      </c>
      <c r="AG160" s="16">
        <f t="shared" si="78"/>
        <v>127.3</v>
      </c>
      <c r="AH160">
        <v>0</v>
      </c>
      <c r="AI160">
        <v>0</v>
      </c>
      <c r="AJ160">
        <v>0</v>
      </c>
      <c r="AK160">
        <v>0</v>
      </c>
      <c r="AL160">
        <v>0</v>
      </c>
      <c r="AM160" s="16">
        <f t="shared" si="79"/>
        <v>127.29857142857144</v>
      </c>
      <c r="AO160" s="1" t="s">
        <v>47</v>
      </c>
      <c r="AP160" s="2" t="s">
        <v>20</v>
      </c>
      <c r="AQ160" s="2" t="s">
        <v>3</v>
      </c>
      <c r="AR160" s="46">
        <f>ROUND((Data!E160+Data!H160)*VLOOKUP($AP160,Data!$BO$8:$BT$36,3,0)/100,2)</f>
        <v>7.1</v>
      </c>
      <c r="AS160" s="46">
        <f>ROUND(Data!F160*VLOOKUP($AP160,Data!$BO$8:$BT$36,4,0)/100,2)</f>
        <v>5.7</v>
      </c>
      <c r="AT160" s="46">
        <f>ROUND(Data!G160*VLOOKUP($AP160,Data!$BO$8:$BT$36,5,0)/100,2)</f>
        <v>12.15</v>
      </c>
      <c r="AU160" s="46">
        <f>ROUND(Data!M160*VLOOKUP($AP160,Data!$BO$8:$BT$36,6,0)/100,2)</f>
        <v>6.3</v>
      </c>
      <c r="AV160" s="46">
        <f t="shared" si="80"/>
        <v>24.950000000000003</v>
      </c>
      <c r="AW160" s="46">
        <f t="shared" si="81"/>
        <v>15.849999999999998</v>
      </c>
    </row>
    <row r="161" spans="2:49" x14ac:dyDescent="0.25">
      <c r="B161" s="1" t="s">
        <v>47</v>
      </c>
      <c r="C161" s="2" t="s">
        <v>21</v>
      </c>
      <c r="D161" s="2" t="s">
        <v>3</v>
      </c>
      <c r="E161" s="2">
        <v>4</v>
      </c>
      <c r="F161" s="2">
        <v>5</v>
      </c>
      <c r="G161" s="2">
        <v>24</v>
      </c>
      <c r="H161" s="2">
        <v>0.1</v>
      </c>
      <c r="I161">
        <v>0</v>
      </c>
      <c r="J161">
        <v>0</v>
      </c>
      <c r="K161" s="2">
        <v>0</v>
      </c>
      <c r="L161" s="2">
        <v>0</v>
      </c>
      <c r="M161" s="2">
        <v>2</v>
      </c>
      <c r="O161" s="1" t="s">
        <v>47</v>
      </c>
      <c r="P161" s="2" t="s">
        <v>21</v>
      </c>
      <c r="Q161" s="2" t="s">
        <v>3</v>
      </c>
      <c r="R161" s="16">
        <f t="shared" si="71"/>
        <v>0</v>
      </c>
      <c r="S161" s="16">
        <f t="shared" si="72"/>
        <v>955.68000000000006</v>
      </c>
      <c r="T161" s="16">
        <f t="shared" si="73"/>
        <v>3055.14</v>
      </c>
      <c r="U161" s="16">
        <f t="shared" si="74"/>
        <v>254.60999999999999</v>
      </c>
      <c r="V161" s="16"/>
      <c r="W161" s="1" t="s">
        <v>47</v>
      </c>
      <c r="X161" s="2" t="s">
        <v>21</v>
      </c>
      <c r="Y161" s="2" t="s">
        <v>3</v>
      </c>
      <c r="Z161" s="16">
        <f t="shared" si="75"/>
        <v>121.5222222222222</v>
      </c>
      <c r="AA161" s="16"/>
      <c r="AB161" s="1" t="s">
        <v>47</v>
      </c>
      <c r="AC161" s="2" t="s">
        <v>21</v>
      </c>
      <c r="AD161" s="2" t="s">
        <v>3</v>
      </c>
      <c r="AE161" s="16">
        <f t="shared" si="76"/>
        <v>0</v>
      </c>
      <c r="AF161" s="16">
        <f t="shared" si="77"/>
        <v>191.13600000000002</v>
      </c>
      <c r="AG161" s="16">
        <f t="shared" si="78"/>
        <v>127.2975</v>
      </c>
      <c r="AH161">
        <v>0</v>
      </c>
      <c r="AI161">
        <v>0</v>
      </c>
      <c r="AJ161">
        <v>0</v>
      </c>
      <c r="AK161">
        <v>0</v>
      </c>
      <c r="AL161">
        <v>0</v>
      </c>
      <c r="AM161" s="16">
        <f t="shared" si="79"/>
        <v>127.30499999999999</v>
      </c>
      <c r="AO161" s="1" t="s">
        <v>47</v>
      </c>
      <c r="AP161" s="2" t="s">
        <v>21</v>
      </c>
      <c r="AQ161" s="2" t="s">
        <v>3</v>
      </c>
      <c r="AR161" s="46">
        <f>ROUND((Data!E161+Data!H161)*VLOOKUP($AP161,Data!$BO$8:$BT$36,3,0)/100,2)</f>
        <v>4.0999999999999996</v>
      </c>
      <c r="AS161" s="46">
        <f>ROUND(Data!F161*VLOOKUP($AP161,Data!$BO$8:$BT$36,4,0)/100,2)</f>
        <v>4.75</v>
      </c>
      <c r="AT161" s="46">
        <f>ROUND(Data!G161*VLOOKUP($AP161,Data!$BO$8:$BT$36,5,0)/100,2)</f>
        <v>10.8</v>
      </c>
      <c r="AU161" s="46">
        <f>ROUND(Data!M161*VLOOKUP($AP161,Data!$BO$8:$BT$36,6,0)/100,2)</f>
        <v>1.8</v>
      </c>
      <c r="AV161" s="46">
        <f t="shared" si="80"/>
        <v>19.649999999999999</v>
      </c>
      <c r="AW161" s="46">
        <f t="shared" si="81"/>
        <v>13.650000000000002</v>
      </c>
    </row>
    <row r="162" spans="2:49" x14ac:dyDescent="0.25">
      <c r="B162" s="1" t="s">
        <v>47</v>
      </c>
      <c r="C162" s="2" t="s">
        <v>22</v>
      </c>
      <c r="D162" s="2" t="s">
        <v>3</v>
      </c>
      <c r="E162" s="2">
        <v>6</v>
      </c>
      <c r="F162" s="2">
        <v>3</v>
      </c>
      <c r="G162" s="2">
        <v>5</v>
      </c>
      <c r="H162" s="2">
        <v>0.1</v>
      </c>
      <c r="I162">
        <v>0</v>
      </c>
      <c r="J162">
        <v>0</v>
      </c>
      <c r="K162" s="2">
        <v>0</v>
      </c>
      <c r="L162" s="2">
        <v>0</v>
      </c>
      <c r="M162" s="2">
        <v>8</v>
      </c>
      <c r="O162" s="1" t="s">
        <v>47</v>
      </c>
      <c r="P162" s="2" t="s">
        <v>22</v>
      </c>
      <c r="Q162" s="2" t="s">
        <v>3</v>
      </c>
      <c r="R162" s="16">
        <f t="shared" si="71"/>
        <v>0</v>
      </c>
      <c r="S162" s="16">
        <f t="shared" si="72"/>
        <v>573.41999999999996</v>
      </c>
      <c r="T162" s="16">
        <f t="shared" si="73"/>
        <v>636.48</v>
      </c>
      <c r="U162" s="16">
        <f t="shared" si="74"/>
        <v>1018.35</v>
      </c>
      <c r="V162" s="16"/>
      <c r="W162" s="1" t="s">
        <v>47</v>
      </c>
      <c r="X162" s="2" t="s">
        <v>22</v>
      </c>
      <c r="Y162" s="2" t="s">
        <v>3</v>
      </c>
      <c r="Z162" s="16">
        <f t="shared" si="75"/>
        <v>100.82579185520362</v>
      </c>
      <c r="AA162" s="16"/>
      <c r="AB162" s="1" t="s">
        <v>47</v>
      </c>
      <c r="AC162" s="2" t="s">
        <v>22</v>
      </c>
      <c r="AD162" s="2" t="s">
        <v>3</v>
      </c>
      <c r="AE162" s="16">
        <f t="shared" si="76"/>
        <v>0</v>
      </c>
      <c r="AF162" s="16">
        <f t="shared" si="77"/>
        <v>191.14</v>
      </c>
      <c r="AG162" s="16">
        <f t="shared" si="78"/>
        <v>127.29600000000001</v>
      </c>
      <c r="AH162">
        <v>0</v>
      </c>
      <c r="AI162">
        <v>0</v>
      </c>
      <c r="AJ162">
        <v>0</v>
      </c>
      <c r="AK162">
        <v>0</v>
      </c>
      <c r="AL162">
        <v>0</v>
      </c>
      <c r="AM162" s="16">
        <f t="shared" si="79"/>
        <v>127.29375</v>
      </c>
      <c r="AO162" s="1" t="s">
        <v>47</v>
      </c>
      <c r="AP162" s="2" t="s">
        <v>22</v>
      </c>
      <c r="AQ162" s="2" t="s">
        <v>3</v>
      </c>
      <c r="AR162" s="46">
        <f>ROUND((Data!E162+Data!H162)*VLOOKUP($AP162,Data!$BO$8:$BT$36,3,0)/100,2)</f>
        <v>6.1</v>
      </c>
      <c r="AS162" s="46">
        <f>ROUND(Data!F162*VLOOKUP($AP162,Data!$BO$8:$BT$36,4,0)/100,2)</f>
        <v>2.85</v>
      </c>
      <c r="AT162" s="46">
        <f>ROUND(Data!G162*VLOOKUP($AP162,Data!$BO$8:$BT$36,5,0)/100,2)</f>
        <v>2.25</v>
      </c>
      <c r="AU162" s="46">
        <f>ROUND(Data!M162*VLOOKUP($AP162,Data!$BO$8:$BT$36,6,0)/100,2)</f>
        <v>7.2</v>
      </c>
      <c r="AV162" s="46">
        <f t="shared" si="80"/>
        <v>11.2</v>
      </c>
      <c r="AW162" s="46">
        <f t="shared" si="81"/>
        <v>3.700000000000002</v>
      </c>
    </row>
    <row r="163" spans="2:49" x14ac:dyDescent="0.25">
      <c r="B163" s="1" t="s">
        <v>47</v>
      </c>
      <c r="C163" s="2" t="s">
        <v>23</v>
      </c>
      <c r="D163" s="2" t="s">
        <v>3</v>
      </c>
      <c r="E163" s="2">
        <v>6</v>
      </c>
      <c r="F163" s="2">
        <v>6</v>
      </c>
      <c r="G163" s="2">
        <v>20</v>
      </c>
      <c r="H163" s="2">
        <v>0.1</v>
      </c>
      <c r="I163">
        <v>0</v>
      </c>
      <c r="J163">
        <v>0</v>
      </c>
      <c r="K163" s="2">
        <v>0</v>
      </c>
      <c r="L163" s="2">
        <v>0</v>
      </c>
      <c r="M163" s="2">
        <v>6</v>
      </c>
      <c r="O163" s="1" t="s">
        <v>47</v>
      </c>
      <c r="P163" s="2" t="s">
        <v>23</v>
      </c>
      <c r="Q163" s="2" t="s">
        <v>3</v>
      </c>
      <c r="R163" s="16">
        <f t="shared" si="71"/>
        <v>0</v>
      </c>
      <c r="S163" s="16">
        <f t="shared" si="72"/>
        <v>1146.8399999999999</v>
      </c>
      <c r="T163" s="16">
        <f t="shared" si="73"/>
        <v>2546.0099999999998</v>
      </c>
      <c r="U163" s="16">
        <f t="shared" si="74"/>
        <v>763.83</v>
      </c>
      <c r="V163" s="16"/>
      <c r="W163" s="1" t="s">
        <v>47</v>
      </c>
      <c r="X163" s="2" t="s">
        <v>23</v>
      </c>
      <c r="Y163" s="2" t="s">
        <v>3</v>
      </c>
      <c r="Z163" s="16">
        <f t="shared" si="75"/>
        <v>116.97322834645668</v>
      </c>
      <c r="AA163" s="16"/>
      <c r="AB163" s="1" t="s">
        <v>47</v>
      </c>
      <c r="AC163" s="2" t="s">
        <v>23</v>
      </c>
      <c r="AD163" s="2" t="s">
        <v>3</v>
      </c>
      <c r="AE163" s="16">
        <f t="shared" si="76"/>
        <v>0</v>
      </c>
      <c r="AF163" s="16">
        <f t="shared" si="77"/>
        <v>191.14</v>
      </c>
      <c r="AG163" s="16">
        <f t="shared" si="78"/>
        <v>127.30049999999999</v>
      </c>
      <c r="AH163">
        <v>0</v>
      </c>
      <c r="AI163">
        <v>0</v>
      </c>
      <c r="AJ163">
        <v>0</v>
      </c>
      <c r="AK163">
        <v>0</v>
      </c>
      <c r="AL163">
        <v>0</v>
      </c>
      <c r="AM163" s="16">
        <f t="shared" si="79"/>
        <v>127.30500000000001</v>
      </c>
      <c r="AO163" s="1" t="s">
        <v>47</v>
      </c>
      <c r="AP163" s="2" t="s">
        <v>23</v>
      </c>
      <c r="AQ163" s="2" t="s">
        <v>3</v>
      </c>
      <c r="AR163" s="46">
        <f>ROUND((Data!E163+Data!H163)*VLOOKUP($AP163,Data!$BO$8:$BT$36,3,0)/100,2)</f>
        <v>6.1</v>
      </c>
      <c r="AS163" s="46">
        <f>ROUND(Data!F163*VLOOKUP($AP163,Data!$BO$8:$BT$36,4,0)/100,2)</f>
        <v>5.7</v>
      </c>
      <c r="AT163" s="46">
        <f>ROUND(Data!G163*VLOOKUP($AP163,Data!$BO$8:$BT$36,5,0)/100,2)</f>
        <v>9</v>
      </c>
      <c r="AU163" s="46">
        <f>ROUND(Data!M163*VLOOKUP($AP163,Data!$BO$8:$BT$36,6,0)/100,2)</f>
        <v>5.4</v>
      </c>
      <c r="AV163" s="46">
        <f t="shared" si="80"/>
        <v>20.8</v>
      </c>
      <c r="AW163" s="46">
        <f t="shared" si="81"/>
        <v>11.9</v>
      </c>
    </row>
    <row r="164" spans="2:49" x14ac:dyDescent="0.25">
      <c r="B164" s="1" t="s">
        <v>47</v>
      </c>
      <c r="C164" s="2" t="s">
        <v>24</v>
      </c>
      <c r="D164" s="2" t="s">
        <v>3</v>
      </c>
      <c r="E164" s="2">
        <v>7</v>
      </c>
      <c r="F164" s="2">
        <v>4</v>
      </c>
      <c r="G164" s="2">
        <v>26</v>
      </c>
      <c r="H164" s="2">
        <v>0.1</v>
      </c>
      <c r="I164">
        <v>0</v>
      </c>
      <c r="J164">
        <v>0</v>
      </c>
      <c r="K164" s="2">
        <v>0</v>
      </c>
      <c r="L164" s="2">
        <v>0</v>
      </c>
      <c r="M164" s="2">
        <v>7</v>
      </c>
      <c r="O164" s="1" t="s">
        <v>47</v>
      </c>
      <c r="P164" s="2" t="s">
        <v>24</v>
      </c>
      <c r="Q164" s="2" t="s">
        <v>3</v>
      </c>
      <c r="R164" s="16">
        <f t="shared" si="71"/>
        <v>0</v>
      </c>
      <c r="S164" s="16">
        <f t="shared" si="72"/>
        <v>764.58</v>
      </c>
      <c r="T164" s="16">
        <f t="shared" si="73"/>
        <v>3309.75</v>
      </c>
      <c r="U164" s="16">
        <f t="shared" si="74"/>
        <v>891.09</v>
      </c>
      <c r="V164" s="16"/>
      <c r="W164" s="1" t="s">
        <v>47</v>
      </c>
      <c r="X164" s="2" t="s">
        <v>24</v>
      </c>
      <c r="Y164" s="2" t="s">
        <v>3</v>
      </c>
      <c r="Z164" s="16">
        <f t="shared" si="75"/>
        <v>112.59455782312925</v>
      </c>
      <c r="AA164" s="16"/>
      <c r="AB164" s="1" t="s">
        <v>47</v>
      </c>
      <c r="AC164" s="2" t="s">
        <v>24</v>
      </c>
      <c r="AD164" s="2" t="s">
        <v>3</v>
      </c>
      <c r="AE164" s="16">
        <f t="shared" si="76"/>
        <v>0</v>
      </c>
      <c r="AF164" s="16">
        <f t="shared" si="77"/>
        <v>191.14500000000001</v>
      </c>
      <c r="AG164" s="16">
        <f t="shared" si="78"/>
        <v>127.29807692307692</v>
      </c>
      <c r="AH164">
        <v>0</v>
      </c>
      <c r="AI164">
        <v>0</v>
      </c>
      <c r="AJ164">
        <v>0</v>
      </c>
      <c r="AK164">
        <v>0</v>
      </c>
      <c r="AL164">
        <v>0</v>
      </c>
      <c r="AM164" s="16">
        <f t="shared" si="79"/>
        <v>127.29857142857144</v>
      </c>
      <c r="AO164" s="1" t="s">
        <v>47</v>
      </c>
      <c r="AP164" s="2" t="s">
        <v>24</v>
      </c>
      <c r="AQ164" s="2" t="s">
        <v>3</v>
      </c>
      <c r="AR164" s="46">
        <f>ROUND((Data!E164+Data!H164)*VLOOKUP($AP164,Data!$BO$8:$BT$36,3,0)/100,2)</f>
        <v>7.1</v>
      </c>
      <c r="AS164" s="46">
        <f>ROUND(Data!F164*VLOOKUP($AP164,Data!$BO$8:$BT$36,4,0)/100,2)</f>
        <v>0</v>
      </c>
      <c r="AT164" s="46">
        <f>ROUND(Data!G164*VLOOKUP($AP164,Data!$BO$8:$BT$36,5,0)/100,2)</f>
        <v>14.3</v>
      </c>
      <c r="AU164" s="46">
        <f>ROUND(Data!M164*VLOOKUP($AP164,Data!$BO$8:$BT$36,6,0)/100,2)</f>
        <v>6.3</v>
      </c>
      <c r="AV164" s="46">
        <f t="shared" si="80"/>
        <v>21.4</v>
      </c>
      <c r="AW164" s="46">
        <f t="shared" si="81"/>
        <v>16.400000000000002</v>
      </c>
    </row>
    <row r="165" spans="2:49" x14ac:dyDescent="0.25">
      <c r="B165" s="1" t="s">
        <v>47</v>
      </c>
      <c r="C165" s="2" t="s">
        <v>25</v>
      </c>
      <c r="D165" s="2" t="s">
        <v>3</v>
      </c>
      <c r="E165" s="2">
        <v>4</v>
      </c>
      <c r="F165" s="2">
        <v>7</v>
      </c>
      <c r="G165" s="2">
        <v>14</v>
      </c>
      <c r="H165" s="2">
        <v>0.1</v>
      </c>
      <c r="I165">
        <v>0</v>
      </c>
      <c r="J165">
        <v>0</v>
      </c>
      <c r="K165" s="2">
        <v>0</v>
      </c>
      <c r="L165" s="2">
        <v>0</v>
      </c>
      <c r="M165" s="2">
        <v>6</v>
      </c>
      <c r="O165" s="1" t="s">
        <v>47</v>
      </c>
      <c r="P165" s="2" t="s">
        <v>25</v>
      </c>
      <c r="Q165" s="2" t="s">
        <v>3</v>
      </c>
      <c r="R165" s="16">
        <f t="shared" si="71"/>
        <v>0</v>
      </c>
      <c r="S165" s="16">
        <f t="shared" si="72"/>
        <v>1338</v>
      </c>
      <c r="T165" s="16">
        <f t="shared" si="73"/>
        <v>1782.18</v>
      </c>
      <c r="U165" s="16">
        <f t="shared" si="74"/>
        <v>763.83</v>
      </c>
      <c r="V165" s="16"/>
      <c r="W165" s="1" t="s">
        <v>47</v>
      </c>
      <c r="X165" s="2" t="s">
        <v>25</v>
      </c>
      <c r="Y165" s="2" t="s">
        <v>3</v>
      </c>
      <c r="Z165" s="16">
        <f t="shared" si="75"/>
        <v>124.88778135048231</v>
      </c>
      <c r="AA165" s="16"/>
      <c r="AB165" s="1" t="s">
        <v>47</v>
      </c>
      <c r="AC165" s="2" t="s">
        <v>25</v>
      </c>
      <c r="AD165" s="2" t="s">
        <v>3</v>
      </c>
      <c r="AE165" s="16">
        <f t="shared" si="76"/>
        <v>0</v>
      </c>
      <c r="AF165" s="16">
        <f t="shared" si="77"/>
        <v>191.14285714285714</v>
      </c>
      <c r="AG165" s="16">
        <f t="shared" si="78"/>
        <v>127.29857142857144</v>
      </c>
      <c r="AH165">
        <v>0</v>
      </c>
      <c r="AI165">
        <v>0</v>
      </c>
      <c r="AJ165">
        <v>0</v>
      </c>
      <c r="AK165">
        <v>0</v>
      </c>
      <c r="AL165">
        <v>0</v>
      </c>
      <c r="AM165" s="16">
        <f t="shared" si="79"/>
        <v>127.30500000000001</v>
      </c>
      <c r="AO165" s="1" t="s">
        <v>47</v>
      </c>
      <c r="AP165" s="2" t="s">
        <v>25</v>
      </c>
      <c r="AQ165" s="2" t="s">
        <v>3</v>
      </c>
      <c r="AR165" s="46">
        <f>ROUND((Data!E165+Data!H165)*VLOOKUP($AP165,Data!$BO$8:$BT$36,3,0)/100,2)</f>
        <v>4.0999999999999996</v>
      </c>
      <c r="AS165" s="46">
        <f>ROUND(Data!F165*VLOOKUP($AP165,Data!$BO$8:$BT$36,4,0)/100,2)</f>
        <v>6.65</v>
      </c>
      <c r="AT165" s="46">
        <f>ROUND(Data!G165*VLOOKUP($AP165,Data!$BO$8:$BT$36,5,0)/100,2)</f>
        <v>6.3</v>
      </c>
      <c r="AU165" s="46">
        <f>ROUND(Data!M165*VLOOKUP($AP165,Data!$BO$8:$BT$36,6,0)/100,2)</f>
        <v>5.4</v>
      </c>
      <c r="AV165" s="46">
        <f t="shared" si="80"/>
        <v>17.05</v>
      </c>
      <c r="AW165" s="46">
        <f t="shared" si="81"/>
        <v>8.65</v>
      </c>
    </row>
    <row r="166" spans="2:49" x14ac:dyDescent="0.25">
      <c r="B166" s="1" t="s">
        <v>47</v>
      </c>
      <c r="C166" s="2" t="s">
        <v>26</v>
      </c>
      <c r="D166" s="2" t="s">
        <v>3</v>
      </c>
      <c r="E166" s="2">
        <v>8</v>
      </c>
      <c r="F166" s="2">
        <v>5</v>
      </c>
      <c r="G166" s="2">
        <v>31</v>
      </c>
      <c r="H166" s="2">
        <v>0.1</v>
      </c>
      <c r="I166">
        <v>0</v>
      </c>
      <c r="J166">
        <v>0</v>
      </c>
      <c r="K166" s="2">
        <v>0</v>
      </c>
      <c r="L166" s="2">
        <v>0</v>
      </c>
      <c r="M166" s="2">
        <v>4</v>
      </c>
      <c r="O166" s="1" t="s">
        <v>47</v>
      </c>
      <c r="P166" s="2" t="s">
        <v>26</v>
      </c>
      <c r="Q166" s="2" t="s">
        <v>3</v>
      </c>
      <c r="R166" s="16">
        <f t="shared" si="71"/>
        <v>0</v>
      </c>
      <c r="S166" s="16">
        <f t="shared" si="72"/>
        <v>955.68000000000006</v>
      </c>
      <c r="T166" s="16">
        <f t="shared" si="73"/>
        <v>3946.2300000000005</v>
      </c>
      <c r="U166" s="16">
        <f t="shared" si="74"/>
        <v>509.21999999999997</v>
      </c>
      <c r="V166" s="16"/>
      <c r="W166" s="1" t="s">
        <v>47</v>
      </c>
      <c r="X166" s="2" t="s">
        <v>26</v>
      </c>
      <c r="Y166" s="2" t="s">
        <v>3</v>
      </c>
      <c r="Z166" s="16">
        <f t="shared" si="75"/>
        <v>112.49750519750522</v>
      </c>
      <c r="AA166" s="16"/>
      <c r="AB166" s="1" t="s">
        <v>47</v>
      </c>
      <c r="AC166" s="2" t="s">
        <v>26</v>
      </c>
      <c r="AD166" s="2" t="s">
        <v>3</v>
      </c>
      <c r="AE166" s="16">
        <f t="shared" si="76"/>
        <v>0</v>
      </c>
      <c r="AF166" s="16">
        <f t="shared" si="77"/>
        <v>191.13600000000002</v>
      </c>
      <c r="AG166" s="16">
        <f t="shared" si="78"/>
        <v>127.29774193548388</v>
      </c>
      <c r="AH166">
        <v>0</v>
      </c>
      <c r="AI166">
        <v>0</v>
      </c>
      <c r="AJ166">
        <v>0</v>
      </c>
      <c r="AK166">
        <v>0</v>
      </c>
      <c r="AL166">
        <v>0</v>
      </c>
      <c r="AM166" s="16">
        <f t="shared" si="79"/>
        <v>127.30499999999999</v>
      </c>
      <c r="AO166" s="1" t="s">
        <v>47</v>
      </c>
      <c r="AP166" s="2" t="s">
        <v>26</v>
      </c>
      <c r="AQ166" s="2" t="s">
        <v>3</v>
      </c>
      <c r="AR166" s="46">
        <f>ROUND((Data!E166+Data!H166)*VLOOKUP($AP166,Data!$BO$8:$BT$36,3,0)/100,2)</f>
        <v>8.1</v>
      </c>
      <c r="AS166" s="46">
        <f>ROUND(Data!F166*VLOOKUP($AP166,Data!$BO$8:$BT$36,4,0)/100,2)</f>
        <v>4.75</v>
      </c>
      <c r="AT166" s="46">
        <f>ROUND(Data!G166*VLOOKUP($AP166,Data!$BO$8:$BT$36,5,0)/100,2)</f>
        <v>13.95</v>
      </c>
      <c r="AU166" s="46">
        <f>ROUND(Data!M166*VLOOKUP($AP166,Data!$BO$8:$BT$36,6,0)/100,2)</f>
        <v>3.6</v>
      </c>
      <c r="AV166" s="46">
        <f t="shared" si="80"/>
        <v>26.799999999999997</v>
      </c>
      <c r="AW166" s="46">
        <f t="shared" si="81"/>
        <v>17.700000000000003</v>
      </c>
    </row>
    <row r="167" spans="2:49" x14ac:dyDescent="0.25">
      <c r="B167" s="1" t="s">
        <v>47</v>
      </c>
      <c r="C167" s="2" t="s">
        <v>27</v>
      </c>
      <c r="D167" s="2" t="s">
        <v>28</v>
      </c>
      <c r="E167" s="2">
        <v>3</v>
      </c>
      <c r="F167" s="2">
        <v>8</v>
      </c>
      <c r="G167" s="2">
        <v>13</v>
      </c>
      <c r="H167" s="2">
        <v>0.1</v>
      </c>
      <c r="I167">
        <v>0</v>
      </c>
      <c r="J167">
        <v>0</v>
      </c>
      <c r="K167" s="2">
        <v>0</v>
      </c>
      <c r="L167" s="2">
        <v>0</v>
      </c>
      <c r="M167" s="2">
        <v>8</v>
      </c>
      <c r="O167" s="1" t="s">
        <v>47</v>
      </c>
      <c r="P167" s="2" t="s">
        <v>27</v>
      </c>
      <c r="Q167" s="2" t="s">
        <v>28</v>
      </c>
      <c r="R167" s="16">
        <f t="shared" si="71"/>
        <v>0</v>
      </c>
      <c r="S167" s="16">
        <f t="shared" si="72"/>
        <v>1529.1</v>
      </c>
      <c r="T167" s="16">
        <f t="shared" si="73"/>
        <v>1654.92</v>
      </c>
      <c r="U167" s="16">
        <f t="shared" si="74"/>
        <v>1018.35</v>
      </c>
      <c r="V167" s="16"/>
      <c r="W167" s="1" t="s">
        <v>47</v>
      </c>
      <c r="X167" s="2" t="s">
        <v>27</v>
      </c>
      <c r="Y167" s="2" t="s">
        <v>28</v>
      </c>
      <c r="Z167" s="16">
        <f t="shared" si="75"/>
        <v>130.91495327102803</v>
      </c>
      <c r="AA167" s="16"/>
      <c r="AB167" s="1" t="s">
        <v>47</v>
      </c>
      <c r="AC167" s="2" t="s">
        <v>27</v>
      </c>
      <c r="AD167" s="2" t="s">
        <v>28</v>
      </c>
      <c r="AE167" s="16">
        <f t="shared" si="76"/>
        <v>0</v>
      </c>
      <c r="AF167" s="16">
        <f t="shared" si="77"/>
        <v>191.13749999999999</v>
      </c>
      <c r="AG167" s="16">
        <f t="shared" si="78"/>
        <v>127.30153846153847</v>
      </c>
      <c r="AH167">
        <v>0</v>
      </c>
      <c r="AI167">
        <v>0</v>
      </c>
      <c r="AJ167">
        <v>0</v>
      </c>
      <c r="AK167">
        <v>0</v>
      </c>
      <c r="AL167">
        <v>0</v>
      </c>
      <c r="AM167" s="16">
        <f t="shared" si="79"/>
        <v>127.29375</v>
      </c>
      <c r="AO167" s="1" t="s">
        <v>47</v>
      </c>
      <c r="AP167" s="2" t="s">
        <v>27</v>
      </c>
      <c r="AQ167" s="2" t="s">
        <v>28</v>
      </c>
      <c r="AR167" s="46">
        <f>ROUND((Data!E167+Data!H167)*VLOOKUP($AP167,Data!$BO$8:$BT$36,3,0)/100,2)</f>
        <v>0</v>
      </c>
      <c r="AS167" s="46">
        <f>ROUND(Data!F167*VLOOKUP($AP167,Data!$BO$8:$BT$36,4,0)/100,2)</f>
        <v>0</v>
      </c>
      <c r="AT167" s="46">
        <f>ROUND(Data!G167*VLOOKUP($AP167,Data!$BO$8:$BT$36,5,0)/100,2)</f>
        <v>4.55</v>
      </c>
      <c r="AU167" s="46">
        <f>ROUND(Data!M167*VLOOKUP($AP167,Data!$BO$8:$BT$36,6,0)/100,2)</f>
        <v>7.2</v>
      </c>
      <c r="AV167" s="46">
        <f t="shared" si="80"/>
        <v>4.55</v>
      </c>
      <c r="AW167" s="46">
        <f t="shared" si="81"/>
        <v>20.350000000000001</v>
      </c>
    </row>
    <row r="168" spans="2:49" x14ac:dyDescent="0.25">
      <c r="B168" s="1" t="s">
        <v>47</v>
      </c>
      <c r="C168" s="2" t="s">
        <v>29</v>
      </c>
      <c r="D168" s="2" t="s">
        <v>28</v>
      </c>
      <c r="E168" s="2">
        <v>5</v>
      </c>
      <c r="F168" s="2">
        <v>4</v>
      </c>
      <c r="G168" s="2">
        <v>14</v>
      </c>
      <c r="H168" s="2">
        <v>0.1</v>
      </c>
      <c r="I168">
        <v>0</v>
      </c>
      <c r="J168">
        <v>0</v>
      </c>
      <c r="K168" s="2">
        <v>0</v>
      </c>
      <c r="L168" s="2">
        <v>0</v>
      </c>
      <c r="M168" s="2">
        <v>3</v>
      </c>
      <c r="O168" s="1" t="s">
        <v>47</v>
      </c>
      <c r="P168" s="2" t="s">
        <v>29</v>
      </c>
      <c r="Q168" s="2" t="s">
        <v>28</v>
      </c>
      <c r="R168" s="16">
        <f t="shared" si="71"/>
        <v>0</v>
      </c>
      <c r="S168" s="16">
        <f t="shared" si="72"/>
        <v>764.58</v>
      </c>
      <c r="T168" s="16">
        <f t="shared" si="73"/>
        <v>1782.18</v>
      </c>
      <c r="U168" s="16">
        <f t="shared" si="74"/>
        <v>381.87</v>
      </c>
      <c r="V168" s="16"/>
      <c r="W168" s="1" t="s">
        <v>47</v>
      </c>
      <c r="X168" s="2" t="s">
        <v>29</v>
      </c>
      <c r="Y168" s="2" t="s">
        <v>28</v>
      </c>
      <c r="Z168" s="16">
        <f t="shared" si="75"/>
        <v>112.20804597701149</v>
      </c>
      <c r="AA168" s="16"/>
      <c r="AB168" s="1" t="s">
        <v>47</v>
      </c>
      <c r="AC168" s="2" t="s">
        <v>29</v>
      </c>
      <c r="AD168" s="2" t="s">
        <v>28</v>
      </c>
      <c r="AE168" s="16">
        <f t="shared" si="76"/>
        <v>0</v>
      </c>
      <c r="AF168" s="16">
        <f t="shared" si="77"/>
        <v>191.14500000000001</v>
      </c>
      <c r="AG168" s="16">
        <f t="shared" si="78"/>
        <v>127.29857142857144</v>
      </c>
      <c r="AH168">
        <v>0</v>
      </c>
      <c r="AI168">
        <v>0</v>
      </c>
      <c r="AJ168">
        <v>0</v>
      </c>
      <c r="AK168">
        <v>0</v>
      </c>
      <c r="AL168">
        <v>0</v>
      </c>
      <c r="AM168" s="16">
        <f t="shared" si="79"/>
        <v>127.29</v>
      </c>
      <c r="AO168" s="1" t="s">
        <v>47</v>
      </c>
      <c r="AP168" s="2" t="s">
        <v>29</v>
      </c>
      <c r="AQ168" s="2" t="s">
        <v>28</v>
      </c>
      <c r="AR168" s="46">
        <f>ROUND((Data!E168+Data!H168)*VLOOKUP($AP168,Data!$BO$8:$BT$36,3,0)/100,2)</f>
        <v>5.0999999999999996</v>
      </c>
      <c r="AS168" s="46">
        <f>ROUND(Data!F168*VLOOKUP($AP168,Data!$BO$8:$BT$36,4,0)/100,2)</f>
        <v>3.8</v>
      </c>
      <c r="AT168" s="46">
        <f>ROUND(Data!G168*VLOOKUP($AP168,Data!$BO$8:$BT$36,5,0)/100,2)</f>
        <v>2.8</v>
      </c>
      <c r="AU168" s="46">
        <f>ROUND(Data!M168*VLOOKUP($AP168,Data!$BO$8:$BT$36,6,0)/100,2)</f>
        <v>2.7</v>
      </c>
      <c r="AV168" s="46">
        <f t="shared" si="80"/>
        <v>11.7</v>
      </c>
      <c r="AW168" s="46">
        <f t="shared" si="81"/>
        <v>11.700000000000003</v>
      </c>
    </row>
    <row r="169" spans="2:49" x14ac:dyDescent="0.25">
      <c r="B169" s="1" t="s">
        <v>47</v>
      </c>
      <c r="C169" s="2" t="s">
        <v>30</v>
      </c>
      <c r="D169" s="2" t="s">
        <v>28</v>
      </c>
      <c r="E169" s="2">
        <v>5</v>
      </c>
      <c r="F169" s="2">
        <v>8</v>
      </c>
      <c r="G169" s="2">
        <v>30</v>
      </c>
      <c r="H169" s="2">
        <v>0.1</v>
      </c>
      <c r="I169">
        <v>0</v>
      </c>
      <c r="J169">
        <v>0</v>
      </c>
      <c r="K169" s="2">
        <v>0</v>
      </c>
      <c r="L169" s="2">
        <v>0</v>
      </c>
      <c r="M169" s="2">
        <v>6</v>
      </c>
      <c r="O169" s="1" t="s">
        <v>47</v>
      </c>
      <c r="P169" s="2" t="s">
        <v>30</v>
      </c>
      <c r="Q169" s="2" t="s">
        <v>28</v>
      </c>
      <c r="R169" s="16">
        <f t="shared" si="71"/>
        <v>0</v>
      </c>
      <c r="S169" s="16">
        <f t="shared" si="72"/>
        <v>1529.1</v>
      </c>
      <c r="T169" s="16">
        <f t="shared" si="73"/>
        <v>3818.97</v>
      </c>
      <c r="U169" s="16">
        <f t="shared" si="74"/>
        <v>763.83</v>
      </c>
      <c r="V169" s="16"/>
      <c r="W169" s="1" t="s">
        <v>47</v>
      </c>
      <c r="X169" s="2" t="s">
        <v>30</v>
      </c>
      <c r="Y169" s="2" t="s">
        <v>28</v>
      </c>
      <c r="Z169" s="16">
        <f t="shared" si="75"/>
        <v>124.47861507128309</v>
      </c>
      <c r="AA169" s="16"/>
      <c r="AB169" s="1" t="s">
        <v>47</v>
      </c>
      <c r="AC169" s="2" t="s">
        <v>30</v>
      </c>
      <c r="AD169" s="2" t="s">
        <v>28</v>
      </c>
      <c r="AE169" s="16">
        <f t="shared" si="76"/>
        <v>0</v>
      </c>
      <c r="AF169" s="16">
        <f t="shared" si="77"/>
        <v>191.13749999999999</v>
      </c>
      <c r="AG169" s="16">
        <f t="shared" si="78"/>
        <v>127.29899999999999</v>
      </c>
      <c r="AH169">
        <v>0</v>
      </c>
      <c r="AI169">
        <v>0</v>
      </c>
      <c r="AJ169">
        <v>0</v>
      </c>
      <c r="AK169">
        <v>0</v>
      </c>
      <c r="AL169">
        <v>0</v>
      </c>
      <c r="AM169" s="16">
        <f t="shared" si="79"/>
        <v>127.30500000000001</v>
      </c>
      <c r="AO169" s="1" t="s">
        <v>47</v>
      </c>
      <c r="AP169" s="2" t="s">
        <v>30</v>
      </c>
      <c r="AQ169" s="2" t="s">
        <v>28</v>
      </c>
      <c r="AR169" s="46">
        <f>ROUND((Data!E169+Data!H169)*VLOOKUP($AP169,Data!$BO$8:$BT$36,3,0)/100,2)</f>
        <v>5.0999999999999996</v>
      </c>
      <c r="AS169" s="46">
        <f>ROUND(Data!F169*VLOOKUP($AP169,Data!$BO$8:$BT$36,4,0)/100,2)</f>
        <v>7.6</v>
      </c>
      <c r="AT169" s="46">
        <f>ROUND(Data!G169*VLOOKUP($AP169,Data!$BO$8:$BT$36,5,0)/100,2)</f>
        <v>6</v>
      </c>
      <c r="AU169" s="46">
        <f>ROUND(Data!M169*VLOOKUP($AP169,Data!$BO$8:$BT$36,6,0)/100,2)</f>
        <v>5.4</v>
      </c>
      <c r="AV169" s="46">
        <f t="shared" si="80"/>
        <v>18.7</v>
      </c>
      <c r="AW169" s="46">
        <f t="shared" si="81"/>
        <v>25</v>
      </c>
    </row>
    <row r="170" spans="2:49" x14ac:dyDescent="0.25">
      <c r="B170" s="1" t="s">
        <v>47</v>
      </c>
      <c r="C170" s="2" t="s">
        <v>31</v>
      </c>
      <c r="D170" s="2" t="s">
        <v>28</v>
      </c>
      <c r="E170" s="2">
        <v>8</v>
      </c>
      <c r="F170" s="2">
        <v>8</v>
      </c>
      <c r="G170" s="2">
        <v>15</v>
      </c>
      <c r="H170" s="2">
        <v>0.1</v>
      </c>
      <c r="I170">
        <v>0</v>
      </c>
      <c r="J170">
        <v>0</v>
      </c>
      <c r="K170" s="2">
        <v>0</v>
      </c>
      <c r="L170" s="2">
        <v>0</v>
      </c>
      <c r="M170" s="2">
        <v>3</v>
      </c>
      <c r="O170" s="1" t="s">
        <v>47</v>
      </c>
      <c r="P170" s="2" t="s">
        <v>31</v>
      </c>
      <c r="Q170" s="2" t="s">
        <v>28</v>
      </c>
      <c r="R170" s="16">
        <f t="shared" si="71"/>
        <v>0</v>
      </c>
      <c r="S170" s="16">
        <f t="shared" si="72"/>
        <v>1529.1</v>
      </c>
      <c r="T170" s="16">
        <f t="shared" si="73"/>
        <v>1909.44</v>
      </c>
      <c r="U170" s="16">
        <f t="shared" si="74"/>
        <v>381.87</v>
      </c>
      <c r="V170" s="16"/>
      <c r="W170" s="1" t="s">
        <v>47</v>
      </c>
      <c r="X170" s="2" t="s">
        <v>31</v>
      </c>
      <c r="Y170" s="2" t="s">
        <v>28</v>
      </c>
      <c r="Z170" s="16">
        <f t="shared" si="75"/>
        <v>112.03548387096774</v>
      </c>
      <c r="AA170" s="16"/>
      <c r="AB170" s="1" t="s">
        <v>47</v>
      </c>
      <c r="AC170" s="2" t="s">
        <v>31</v>
      </c>
      <c r="AD170" s="2" t="s">
        <v>28</v>
      </c>
      <c r="AE170" s="16">
        <f t="shared" si="76"/>
        <v>0</v>
      </c>
      <c r="AF170" s="16">
        <f t="shared" si="77"/>
        <v>191.13749999999999</v>
      </c>
      <c r="AG170" s="16">
        <f t="shared" si="78"/>
        <v>127.29600000000001</v>
      </c>
      <c r="AH170">
        <v>0</v>
      </c>
      <c r="AI170">
        <v>0</v>
      </c>
      <c r="AJ170">
        <v>0</v>
      </c>
      <c r="AK170">
        <v>0</v>
      </c>
      <c r="AL170">
        <v>0</v>
      </c>
      <c r="AM170" s="16">
        <f t="shared" si="79"/>
        <v>127.29</v>
      </c>
      <c r="AO170" s="1" t="s">
        <v>47</v>
      </c>
      <c r="AP170" s="2" t="s">
        <v>31</v>
      </c>
      <c r="AQ170" s="2" t="s">
        <v>28</v>
      </c>
      <c r="AR170" s="46">
        <f>ROUND((Data!E170+Data!H170)*VLOOKUP($AP170,Data!$BO$8:$BT$36,3,0)/100,2)</f>
        <v>8.1</v>
      </c>
      <c r="AS170" s="46">
        <f>ROUND(Data!F170*VLOOKUP($AP170,Data!$BO$8:$BT$36,4,0)/100,2)</f>
        <v>0</v>
      </c>
      <c r="AT170" s="46">
        <f>ROUND(Data!G170*VLOOKUP($AP170,Data!$BO$8:$BT$36,5,0)/100,2)</f>
        <v>3.75</v>
      </c>
      <c r="AU170" s="46">
        <f>ROUND(Data!M170*VLOOKUP($AP170,Data!$BO$8:$BT$36,6,0)/100,2)</f>
        <v>2.7</v>
      </c>
      <c r="AV170" s="46">
        <f t="shared" si="80"/>
        <v>11.85</v>
      </c>
      <c r="AW170" s="46">
        <f t="shared" si="81"/>
        <v>19.55</v>
      </c>
    </row>
    <row r="171" spans="2:49" x14ac:dyDescent="0.25">
      <c r="B171" s="1" t="s">
        <v>48</v>
      </c>
      <c r="C171" s="2" t="s">
        <v>2</v>
      </c>
      <c r="D171" s="2" t="s">
        <v>3</v>
      </c>
      <c r="E171" s="2">
        <v>4</v>
      </c>
      <c r="F171" s="2">
        <v>5</v>
      </c>
      <c r="G171" s="2">
        <v>33</v>
      </c>
      <c r="H171" s="2">
        <v>0.1</v>
      </c>
      <c r="I171">
        <v>0</v>
      </c>
      <c r="J171">
        <v>0</v>
      </c>
      <c r="K171" s="2">
        <v>0</v>
      </c>
      <c r="L171" s="2">
        <v>0</v>
      </c>
      <c r="M171" s="2">
        <v>2</v>
      </c>
      <c r="O171" s="1" t="s">
        <v>48</v>
      </c>
      <c r="P171" s="2" t="s">
        <v>2</v>
      </c>
      <c r="Q171" s="2" t="s">
        <v>3</v>
      </c>
      <c r="R171" s="16">
        <f t="shared" si="71"/>
        <v>0</v>
      </c>
      <c r="S171" s="16">
        <f t="shared" si="72"/>
        <v>955.68000000000006</v>
      </c>
      <c r="T171" s="16">
        <f t="shared" si="73"/>
        <v>4200.84</v>
      </c>
      <c r="U171" s="16">
        <f t="shared" si="74"/>
        <v>254.60999999999999</v>
      </c>
      <c r="V171" s="16"/>
      <c r="W171" s="1" t="s">
        <v>48</v>
      </c>
      <c r="X171" s="2" t="s">
        <v>2</v>
      </c>
      <c r="Y171" s="2" t="s">
        <v>3</v>
      </c>
      <c r="Z171" s="16">
        <f t="shared" si="75"/>
        <v>122.70136054421769</v>
      </c>
      <c r="AA171" s="16"/>
      <c r="AB171" s="1" t="s">
        <v>48</v>
      </c>
      <c r="AC171" s="2" t="s">
        <v>2</v>
      </c>
      <c r="AD171" s="2" t="s">
        <v>3</v>
      </c>
      <c r="AE171" s="16">
        <f t="shared" si="76"/>
        <v>0</v>
      </c>
      <c r="AF171" s="16">
        <f t="shared" si="77"/>
        <v>191.13600000000002</v>
      </c>
      <c r="AG171" s="16">
        <f t="shared" si="78"/>
        <v>127.29818181818182</v>
      </c>
      <c r="AH171">
        <v>0</v>
      </c>
      <c r="AI171">
        <v>0</v>
      </c>
      <c r="AJ171">
        <v>0</v>
      </c>
      <c r="AK171">
        <v>0</v>
      </c>
      <c r="AL171">
        <v>0</v>
      </c>
      <c r="AM171" s="16">
        <f t="shared" si="79"/>
        <v>127.30499999999999</v>
      </c>
      <c r="AO171" s="1" t="s">
        <v>48</v>
      </c>
      <c r="AP171" s="2" t="s">
        <v>2</v>
      </c>
      <c r="AQ171" s="2" t="s">
        <v>3</v>
      </c>
      <c r="AR171" s="46">
        <f>ROUND((Data!E171+Data!H171)*VLOOKUP($AP171,Data!$BO$8:$BT$36,3,0)/100,2)</f>
        <v>4.0999999999999996</v>
      </c>
      <c r="AS171" s="46">
        <f>ROUND(Data!F171*VLOOKUP($AP171,Data!$BO$8:$BT$36,4,0)/100,2)</f>
        <v>4.75</v>
      </c>
      <c r="AT171" s="46">
        <f>ROUND(Data!G171*VLOOKUP($AP171,Data!$BO$8:$BT$36,5,0)/100,2)</f>
        <v>14.85</v>
      </c>
      <c r="AU171" s="46">
        <f>ROUND(Data!M171*VLOOKUP($AP171,Data!$BO$8:$BT$36,6,0)/100,2)</f>
        <v>1.8</v>
      </c>
      <c r="AV171" s="46">
        <f t="shared" si="80"/>
        <v>23.7</v>
      </c>
      <c r="AW171" s="46">
        <f t="shared" si="81"/>
        <v>18.600000000000001</v>
      </c>
    </row>
    <row r="172" spans="2:49" x14ac:dyDescent="0.25">
      <c r="B172" s="1" t="s">
        <v>48</v>
      </c>
      <c r="C172" s="2" t="s">
        <v>4</v>
      </c>
      <c r="D172" s="2" t="s">
        <v>3</v>
      </c>
      <c r="E172" s="2">
        <v>7</v>
      </c>
      <c r="F172" s="2">
        <v>7</v>
      </c>
      <c r="G172" s="2">
        <v>26</v>
      </c>
      <c r="H172" s="2">
        <v>0.1</v>
      </c>
      <c r="I172">
        <v>0</v>
      </c>
      <c r="J172">
        <v>0</v>
      </c>
      <c r="K172" s="2">
        <v>0</v>
      </c>
      <c r="L172" s="2">
        <v>0</v>
      </c>
      <c r="M172" s="2">
        <v>5</v>
      </c>
      <c r="O172" s="1" t="s">
        <v>48</v>
      </c>
      <c r="P172" s="2" t="s">
        <v>4</v>
      </c>
      <c r="Q172" s="2" t="s">
        <v>3</v>
      </c>
      <c r="R172" s="16">
        <f t="shared" si="71"/>
        <v>0</v>
      </c>
      <c r="S172" s="16">
        <f t="shared" si="72"/>
        <v>1338</v>
      </c>
      <c r="T172" s="16">
        <f t="shared" si="73"/>
        <v>3309.75</v>
      </c>
      <c r="U172" s="16">
        <f t="shared" si="74"/>
        <v>636.48</v>
      </c>
      <c r="V172" s="16"/>
      <c r="W172" s="1" t="s">
        <v>48</v>
      </c>
      <c r="X172" s="2" t="s">
        <v>4</v>
      </c>
      <c r="Y172" s="2" t="s">
        <v>3</v>
      </c>
      <c r="Z172" s="16">
        <f t="shared" si="75"/>
        <v>117.16696230598669</v>
      </c>
      <c r="AA172" s="16"/>
      <c r="AB172" s="1" t="s">
        <v>48</v>
      </c>
      <c r="AC172" s="2" t="s">
        <v>4</v>
      </c>
      <c r="AD172" s="2" t="s">
        <v>3</v>
      </c>
      <c r="AE172" s="16">
        <f t="shared" si="76"/>
        <v>0</v>
      </c>
      <c r="AF172" s="16">
        <f t="shared" si="77"/>
        <v>191.14285714285714</v>
      </c>
      <c r="AG172" s="16">
        <f t="shared" si="78"/>
        <v>127.29807692307692</v>
      </c>
      <c r="AH172">
        <v>0</v>
      </c>
      <c r="AI172">
        <v>0</v>
      </c>
      <c r="AJ172">
        <v>0</v>
      </c>
      <c r="AK172">
        <v>0</v>
      </c>
      <c r="AL172">
        <v>0</v>
      </c>
      <c r="AM172" s="16">
        <f t="shared" si="79"/>
        <v>127.29600000000001</v>
      </c>
      <c r="AO172" s="1" t="s">
        <v>48</v>
      </c>
      <c r="AP172" s="2" t="s">
        <v>4</v>
      </c>
      <c r="AQ172" s="2" t="s">
        <v>3</v>
      </c>
      <c r="AR172" s="46">
        <f>ROUND((Data!E172+Data!H172)*VLOOKUP($AP172,Data!$BO$8:$BT$36,3,0)/100,2)</f>
        <v>7.1</v>
      </c>
      <c r="AS172" s="46">
        <f>ROUND(Data!F172*VLOOKUP($AP172,Data!$BO$8:$BT$36,4,0)/100,2)</f>
        <v>6.65</v>
      </c>
      <c r="AT172" s="46">
        <f>ROUND(Data!G172*VLOOKUP($AP172,Data!$BO$8:$BT$36,5,0)/100,2)</f>
        <v>11.7</v>
      </c>
      <c r="AU172" s="46">
        <f>ROUND(Data!M172*VLOOKUP($AP172,Data!$BO$8:$BT$36,6,0)/100,2)</f>
        <v>4.5</v>
      </c>
      <c r="AV172" s="46">
        <f t="shared" si="80"/>
        <v>25.45</v>
      </c>
      <c r="AW172" s="46">
        <f t="shared" si="81"/>
        <v>15.150000000000002</v>
      </c>
    </row>
    <row r="173" spans="2:49" x14ac:dyDescent="0.25">
      <c r="B173" s="1" t="s">
        <v>48</v>
      </c>
      <c r="C173" s="2" t="s">
        <v>5</v>
      </c>
      <c r="D173" s="2" t="s">
        <v>3</v>
      </c>
      <c r="E173" s="2">
        <v>8</v>
      </c>
      <c r="F173" s="2">
        <v>6</v>
      </c>
      <c r="G173" s="2">
        <v>5</v>
      </c>
      <c r="H173" s="2">
        <v>0.1</v>
      </c>
      <c r="I173">
        <v>0</v>
      </c>
      <c r="J173">
        <v>0</v>
      </c>
      <c r="K173" s="2">
        <v>0</v>
      </c>
      <c r="L173" s="2">
        <v>0</v>
      </c>
      <c r="M173" s="2">
        <v>6</v>
      </c>
      <c r="O173" s="1" t="s">
        <v>48</v>
      </c>
      <c r="P173" s="2" t="s">
        <v>5</v>
      </c>
      <c r="Q173" s="2" t="s">
        <v>3</v>
      </c>
      <c r="R173" s="16">
        <f t="shared" si="71"/>
        <v>0</v>
      </c>
      <c r="S173" s="16">
        <f t="shared" si="72"/>
        <v>1146.8399999999999</v>
      </c>
      <c r="T173" s="16">
        <f t="shared" si="73"/>
        <v>636.48</v>
      </c>
      <c r="U173" s="16">
        <f t="shared" si="74"/>
        <v>763.83</v>
      </c>
      <c r="V173" s="16"/>
      <c r="W173" s="1" t="s">
        <v>48</v>
      </c>
      <c r="X173" s="2" t="s">
        <v>5</v>
      </c>
      <c r="Y173" s="2" t="s">
        <v>3</v>
      </c>
      <c r="Z173" s="16">
        <f t="shared" si="75"/>
        <v>101.4800796812749</v>
      </c>
      <c r="AA173" s="16"/>
      <c r="AB173" s="1" t="s">
        <v>48</v>
      </c>
      <c r="AC173" s="2" t="s">
        <v>5</v>
      </c>
      <c r="AD173" s="2" t="s">
        <v>3</v>
      </c>
      <c r="AE173" s="16">
        <f t="shared" si="76"/>
        <v>0</v>
      </c>
      <c r="AF173" s="16">
        <f t="shared" si="77"/>
        <v>191.14</v>
      </c>
      <c r="AG173" s="16">
        <f t="shared" si="78"/>
        <v>127.29600000000001</v>
      </c>
      <c r="AH173">
        <v>0</v>
      </c>
      <c r="AI173">
        <v>0</v>
      </c>
      <c r="AJ173">
        <v>0</v>
      </c>
      <c r="AK173">
        <v>0</v>
      </c>
      <c r="AL173">
        <v>0</v>
      </c>
      <c r="AM173" s="16">
        <f t="shared" si="79"/>
        <v>127.30500000000001</v>
      </c>
      <c r="AO173" s="1" t="s">
        <v>48</v>
      </c>
      <c r="AP173" s="2" t="s">
        <v>5</v>
      </c>
      <c r="AQ173" s="2" t="s">
        <v>3</v>
      </c>
      <c r="AR173" s="46">
        <f>ROUND((Data!E173+Data!H173)*VLOOKUP($AP173,Data!$BO$8:$BT$36,3,0)/100,2)</f>
        <v>8.1</v>
      </c>
      <c r="AS173" s="46">
        <f>ROUND(Data!F173*VLOOKUP($AP173,Data!$BO$8:$BT$36,4,0)/100,2)</f>
        <v>5.7</v>
      </c>
      <c r="AT173" s="46">
        <f>ROUND(Data!G173*VLOOKUP($AP173,Data!$BO$8:$BT$36,5,0)/100,2)</f>
        <v>2.25</v>
      </c>
      <c r="AU173" s="46">
        <f>ROUND(Data!M173*VLOOKUP($AP173,Data!$BO$8:$BT$36,6,0)/100,2)</f>
        <v>5.4</v>
      </c>
      <c r="AV173" s="46">
        <f t="shared" si="80"/>
        <v>16.05</v>
      </c>
      <c r="AW173" s="46">
        <f t="shared" si="81"/>
        <v>3.6500000000000004</v>
      </c>
    </row>
    <row r="174" spans="2:49" x14ac:dyDescent="0.25">
      <c r="B174" s="1" t="s">
        <v>48</v>
      </c>
      <c r="C174" s="2" t="s">
        <v>6</v>
      </c>
      <c r="D174" s="2" t="s">
        <v>3</v>
      </c>
      <c r="E174" s="2">
        <v>8</v>
      </c>
      <c r="F174" s="2">
        <v>4</v>
      </c>
      <c r="G174" s="2">
        <v>11</v>
      </c>
      <c r="H174" s="2">
        <v>0.1</v>
      </c>
      <c r="I174">
        <v>0</v>
      </c>
      <c r="J174">
        <v>0</v>
      </c>
      <c r="K174" s="2">
        <v>0</v>
      </c>
      <c r="L174" s="2">
        <v>0</v>
      </c>
      <c r="M174" s="2">
        <v>5</v>
      </c>
      <c r="O174" s="1" t="s">
        <v>48</v>
      </c>
      <c r="P174" s="2" t="s">
        <v>6</v>
      </c>
      <c r="Q174" s="2" t="s">
        <v>3</v>
      </c>
      <c r="R174" s="16">
        <f t="shared" si="71"/>
        <v>0</v>
      </c>
      <c r="S174" s="16">
        <f t="shared" si="72"/>
        <v>764.58</v>
      </c>
      <c r="T174" s="16">
        <f t="shared" si="73"/>
        <v>1400.31</v>
      </c>
      <c r="U174" s="16">
        <f t="shared" si="74"/>
        <v>636.48</v>
      </c>
      <c r="V174" s="16"/>
      <c r="W174" s="1" t="s">
        <v>48</v>
      </c>
      <c r="X174" s="2" t="s">
        <v>6</v>
      </c>
      <c r="Y174" s="2" t="s">
        <v>3</v>
      </c>
      <c r="Z174" s="16">
        <f t="shared" si="75"/>
        <v>99.692882562277575</v>
      </c>
      <c r="AA174" s="16"/>
      <c r="AB174" s="1" t="s">
        <v>48</v>
      </c>
      <c r="AC174" s="2" t="s">
        <v>6</v>
      </c>
      <c r="AD174" s="2" t="s">
        <v>3</v>
      </c>
      <c r="AE174" s="16">
        <f t="shared" si="76"/>
        <v>0</v>
      </c>
      <c r="AF174" s="16">
        <f t="shared" si="77"/>
        <v>191.14500000000001</v>
      </c>
      <c r="AG174" s="16">
        <f t="shared" si="78"/>
        <v>127.30090909090909</v>
      </c>
      <c r="AH174">
        <v>0</v>
      </c>
      <c r="AI174">
        <v>0</v>
      </c>
      <c r="AJ174">
        <v>0</v>
      </c>
      <c r="AK174">
        <v>0</v>
      </c>
      <c r="AL174">
        <v>0</v>
      </c>
      <c r="AM174" s="16">
        <f t="shared" si="79"/>
        <v>127.29600000000001</v>
      </c>
      <c r="AO174" s="1" t="s">
        <v>48</v>
      </c>
      <c r="AP174" s="2" t="s">
        <v>6</v>
      </c>
      <c r="AQ174" s="2" t="s">
        <v>3</v>
      </c>
      <c r="AR174" s="46">
        <f>ROUND((Data!E174+Data!H174)*VLOOKUP($AP174,Data!$BO$8:$BT$36,3,0)/100,2)</f>
        <v>8.1</v>
      </c>
      <c r="AS174" s="46">
        <f>ROUND(Data!F174*VLOOKUP($AP174,Data!$BO$8:$BT$36,4,0)/100,2)</f>
        <v>0</v>
      </c>
      <c r="AT174" s="46">
        <f>ROUND(Data!G174*VLOOKUP($AP174,Data!$BO$8:$BT$36,5,0)/100,2)</f>
        <v>6.6</v>
      </c>
      <c r="AU174" s="46">
        <f>ROUND(Data!M174*VLOOKUP($AP174,Data!$BO$8:$BT$36,6,0)/100,2)</f>
        <v>4.5</v>
      </c>
      <c r="AV174" s="46">
        <f t="shared" si="80"/>
        <v>14.7</v>
      </c>
      <c r="AW174" s="46">
        <f t="shared" si="81"/>
        <v>8.9000000000000021</v>
      </c>
    </row>
    <row r="175" spans="2:49" x14ac:dyDescent="0.25">
      <c r="B175" s="1" t="s">
        <v>48</v>
      </c>
      <c r="C175" s="2" t="s">
        <v>7</v>
      </c>
      <c r="D175" s="2" t="s">
        <v>3</v>
      </c>
      <c r="E175" s="2">
        <v>6</v>
      </c>
      <c r="F175" s="2">
        <v>3</v>
      </c>
      <c r="G175" s="2">
        <v>17</v>
      </c>
      <c r="H175" s="2">
        <v>0.1</v>
      </c>
      <c r="I175">
        <v>0</v>
      </c>
      <c r="J175">
        <v>0</v>
      </c>
      <c r="K175" s="2">
        <v>0</v>
      </c>
      <c r="L175" s="2">
        <v>0</v>
      </c>
      <c r="M175" s="2">
        <v>8</v>
      </c>
      <c r="O175" s="1" t="s">
        <v>48</v>
      </c>
      <c r="P175" s="2" t="s">
        <v>7</v>
      </c>
      <c r="Q175" s="2" t="s">
        <v>3</v>
      </c>
      <c r="R175" s="16">
        <f t="shared" si="71"/>
        <v>0</v>
      </c>
      <c r="S175" s="16">
        <f t="shared" si="72"/>
        <v>573.41999999999996</v>
      </c>
      <c r="T175" s="16">
        <f t="shared" si="73"/>
        <v>2164.0499999999997</v>
      </c>
      <c r="U175" s="16">
        <f t="shared" si="74"/>
        <v>1018.35</v>
      </c>
      <c r="V175" s="16"/>
      <c r="W175" s="1" t="s">
        <v>48</v>
      </c>
      <c r="X175" s="2" t="s">
        <v>7</v>
      </c>
      <c r="Y175" s="2" t="s">
        <v>3</v>
      </c>
      <c r="Z175" s="16">
        <f t="shared" si="75"/>
        <v>110.14134897360702</v>
      </c>
      <c r="AA175" s="16"/>
      <c r="AB175" s="1" t="s">
        <v>48</v>
      </c>
      <c r="AC175" s="2" t="s">
        <v>7</v>
      </c>
      <c r="AD175" s="2" t="s">
        <v>3</v>
      </c>
      <c r="AE175" s="16">
        <f t="shared" si="76"/>
        <v>0</v>
      </c>
      <c r="AF175" s="16">
        <f t="shared" si="77"/>
        <v>191.14</v>
      </c>
      <c r="AG175" s="16">
        <f t="shared" si="78"/>
        <v>127.2970588235294</v>
      </c>
      <c r="AH175">
        <v>0</v>
      </c>
      <c r="AI175">
        <v>0</v>
      </c>
      <c r="AJ175">
        <v>0</v>
      </c>
      <c r="AK175">
        <v>0</v>
      </c>
      <c r="AL175">
        <v>0</v>
      </c>
      <c r="AM175" s="16">
        <f t="shared" si="79"/>
        <v>127.29375</v>
      </c>
      <c r="AO175" s="1" t="s">
        <v>48</v>
      </c>
      <c r="AP175" s="2" t="s">
        <v>7</v>
      </c>
      <c r="AQ175" s="2" t="s">
        <v>3</v>
      </c>
      <c r="AR175" s="46">
        <f>ROUND((Data!E175+Data!H175)*VLOOKUP($AP175,Data!$BO$8:$BT$36,3,0)/100,2)</f>
        <v>6.1</v>
      </c>
      <c r="AS175" s="46">
        <f>ROUND(Data!F175*VLOOKUP($AP175,Data!$BO$8:$BT$36,4,0)/100,2)</f>
        <v>0</v>
      </c>
      <c r="AT175" s="46">
        <f>ROUND(Data!G175*VLOOKUP($AP175,Data!$BO$8:$BT$36,5,0)/100,2)</f>
        <v>10.199999999999999</v>
      </c>
      <c r="AU175" s="46">
        <f>ROUND(Data!M175*VLOOKUP($AP175,Data!$BO$8:$BT$36,6,0)/100,2)</f>
        <v>7.2</v>
      </c>
      <c r="AV175" s="46">
        <f t="shared" si="80"/>
        <v>16.299999999999997</v>
      </c>
      <c r="AW175" s="46">
        <f t="shared" si="81"/>
        <v>10.600000000000005</v>
      </c>
    </row>
    <row r="176" spans="2:49" x14ac:dyDescent="0.25">
      <c r="B176" s="1" t="s">
        <v>48</v>
      </c>
      <c r="C176" s="2" t="s">
        <v>8</v>
      </c>
      <c r="D176" s="2" t="s">
        <v>3</v>
      </c>
      <c r="E176" s="2">
        <v>4</v>
      </c>
      <c r="F176" s="2">
        <v>6</v>
      </c>
      <c r="G176" s="2">
        <v>19</v>
      </c>
      <c r="H176" s="2">
        <v>0.1</v>
      </c>
      <c r="I176">
        <v>0</v>
      </c>
      <c r="J176">
        <v>0</v>
      </c>
      <c r="K176" s="2">
        <v>0</v>
      </c>
      <c r="L176" s="2">
        <v>0</v>
      </c>
      <c r="M176" s="2">
        <v>2</v>
      </c>
      <c r="O176" s="1" t="s">
        <v>48</v>
      </c>
      <c r="P176" s="2" t="s">
        <v>8</v>
      </c>
      <c r="Q176" s="2" t="s">
        <v>3</v>
      </c>
      <c r="R176" s="16">
        <f t="shared" si="71"/>
        <v>0</v>
      </c>
      <c r="S176" s="16">
        <f t="shared" si="72"/>
        <v>1146.8399999999999</v>
      </c>
      <c r="T176" s="16">
        <f t="shared" si="73"/>
        <v>2418.66</v>
      </c>
      <c r="U176" s="16">
        <f t="shared" si="74"/>
        <v>254.60999999999999</v>
      </c>
      <c r="V176" s="16"/>
      <c r="W176" s="1" t="s">
        <v>48</v>
      </c>
      <c r="X176" s="2" t="s">
        <v>8</v>
      </c>
      <c r="Y176" s="2" t="s">
        <v>3</v>
      </c>
      <c r="Z176" s="16">
        <f t="shared" si="75"/>
        <v>122.8331189710611</v>
      </c>
      <c r="AA176" s="16"/>
      <c r="AB176" s="1" t="s">
        <v>48</v>
      </c>
      <c r="AC176" s="2" t="s">
        <v>8</v>
      </c>
      <c r="AD176" s="2" t="s">
        <v>3</v>
      </c>
      <c r="AE176" s="16">
        <f t="shared" si="76"/>
        <v>0</v>
      </c>
      <c r="AF176" s="16">
        <f t="shared" si="77"/>
        <v>191.14</v>
      </c>
      <c r="AG176" s="16">
        <f t="shared" si="78"/>
        <v>127.2978947368421</v>
      </c>
      <c r="AH176">
        <v>0</v>
      </c>
      <c r="AI176">
        <v>0</v>
      </c>
      <c r="AJ176">
        <v>0</v>
      </c>
      <c r="AK176">
        <v>0</v>
      </c>
      <c r="AL176">
        <v>0</v>
      </c>
      <c r="AM176" s="16">
        <f t="shared" si="79"/>
        <v>127.30499999999999</v>
      </c>
      <c r="AO176" s="1" t="s">
        <v>48</v>
      </c>
      <c r="AP176" s="2" t="s">
        <v>8</v>
      </c>
      <c r="AQ176" s="2" t="s">
        <v>3</v>
      </c>
      <c r="AR176" s="46">
        <f>ROUND((Data!E176+Data!H176)*VLOOKUP($AP176,Data!$BO$8:$BT$36,3,0)/100,2)</f>
        <v>4.0999999999999996</v>
      </c>
      <c r="AS176" s="46">
        <f>ROUND(Data!F176*VLOOKUP($AP176,Data!$BO$8:$BT$36,4,0)/100,2)</f>
        <v>5.7</v>
      </c>
      <c r="AT176" s="46">
        <f>ROUND(Data!G176*VLOOKUP($AP176,Data!$BO$8:$BT$36,5,0)/100,2)</f>
        <v>8.5500000000000007</v>
      </c>
      <c r="AU176" s="46">
        <f>ROUND(Data!M176*VLOOKUP($AP176,Data!$BO$8:$BT$36,6,0)/100,2)</f>
        <v>1.8</v>
      </c>
      <c r="AV176" s="46">
        <f t="shared" si="80"/>
        <v>18.350000000000001</v>
      </c>
      <c r="AW176" s="46">
        <f t="shared" si="81"/>
        <v>10.95</v>
      </c>
    </row>
    <row r="177" spans="2:49" x14ac:dyDescent="0.25">
      <c r="B177" s="1" t="s">
        <v>48</v>
      </c>
      <c r="C177" s="2" t="s">
        <v>9</v>
      </c>
      <c r="D177" s="2" t="s">
        <v>3</v>
      </c>
      <c r="E177" s="2">
        <v>3</v>
      </c>
      <c r="F177" s="2">
        <v>3</v>
      </c>
      <c r="G177" s="2">
        <v>17</v>
      </c>
      <c r="H177" s="2">
        <v>0.1</v>
      </c>
      <c r="I177">
        <v>0</v>
      </c>
      <c r="J177">
        <v>0</v>
      </c>
      <c r="K177" s="2">
        <v>0</v>
      </c>
      <c r="L177" s="2">
        <v>0</v>
      </c>
      <c r="M177" s="2">
        <v>2</v>
      </c>
      <c r="O177" s="1" t="s">
        <v>48</v>
      </c>
      <c r="P177" s="2" t="s">
        <v>9</v>
      </c>
      <c r="Q177" s="2" t="s">
        <v>3</v>
      </c>
      <c r="R177" s="16">
        <f t="shared" si="71"/>
        <v>0</v>
      </c>
      <c r="S177" s="16">
        <f t="shared" si="72"/>
        <v>573.41999999999996</v>
      </c>
      <c r="T177" s="16">
        <f t="shared" si="73"/>
        <v>2164.0499999999997</v>
      </c>
      <c r="U177" s="16">
        <f t="shared" si="74"/>
        <v>254.60999999999999</v>
      </c>
      <c r="V177" s="16"/>
      <c r="W177" s="1" t="s">
        <v>48</v>
      </c>
      <c r="X177" s="2" t="s">
        <v>9</v>
      </c>
      <c r="Y177" s="2" t="s">
        <v>3</v>
      </c>
      <c r="Z177" s="16">
        <f t="shared" si="75"/>
        <v>119.20637450199202</v>
      </c>
      <c r="AA177" s="16"/>
      <c r="AB177" s="1" t="s">
        <v>48</v>
      </c>
      <c r="AC177" s="2" t="s">
        <v>9</v>
      </c>
      <c r="AD177" s="2" t="s">
        <v>3</v>
      </c>
      <c r="AE177" s="16">
        <f t="shared" si="76"/>
        <v>0</v>
      </c>
      <c r="AF177" s="16">
        <f t="shared" si="77"/>
        <v>191.14</v>
      </c>
      <c r="AG177" s="16">
        <f t="shared" si="78"/>
        <v>127.2970588235294</v>
      </c>
      <c r="AH177">
        <v>0</v>
      </c>
      <c r="AI177">
        <v>0</v>
      </c>
      <c r="AJ177">
        <v>0</v>
      </c>
      <c r="AK177">
        <v>0</v>
      </c>
      <c r="AL177">
        <v>0</v>
      </c>
      <c r="AM177" s="16">
        <f t="shared" si="79"/>
        <v>127.30499999999999</v>
      </c>
      <c r="AO177" s="1" t="s">
        <v>48</v>
      </c>
      <c r="AP177" s="2" t="s">
        <v>9</v>
      </c>
      <c r="AQ177" s="2" t="s">
        <v>3</v>
      </c>
      <c r="AR177" s="46">
        <f>ROUND((Data!E177+Data!H177)*VLOOKUP($AP177,Data!$BO$8:$BT$36,3,0)/100,2)</f>
        <v>3.1</v>
      </c>
      <c r="AS177" s="46">
        <f>ROUND(Data!F177*VLOOKUP($AP177,Data!$BO$8:$BT$36,4,0)/100,2)</f>
        <v>2.85</v>
      </c>
      <c r="AT177" s="46">
        <f>ROUND(Data!G177*VLOOKUP($AP177,Data!$BO$8:$BT$36,5,0)/100,2)</f>
        <v>7.65</v>
      </c>
      <c r="AU177" s="46">
        <f>ROUND(Data!M177*VLOOKUP($AP177,Data!$BO$8:$BT$36,6,0)/100,2)</f>
        <v>1.8</v>
      </c>
      <c r="AV177" s="46">
        <f t="shared" si="80"/>
        <v>13.600000000000001</v>
      </c>
      <c r="AW177" s="46">
        <f t="shared" si="81"/>
        <v>9.6999999999999993</v>
      </c>
    </row>
    <row r="178" spans="2:49" x14ac:dyDescent="0.25">
      <c r="B178" s="1" t="s">
        <v>48</v>
      </c>
      <c r="C178" s="2" t="s">
        <v>10</v>
      </c>
      <c r="D178" s="2" t="s">
        <v>3</v>
      </c>
      <c r="E178" s="2">
        <v>3</v>
      </c>
      <c r="F178" s="2">
        <v>3</v>
      </c>
      <c r="G178" s="2">
        <v>13</v>
      </c>
      <c r="H178" s="2">
        <v>0.1</v>
      </c>
      <c r="I178">
        <v>0</v>
      </c>
      <c r="J178">
        <v>0</v>
      </c>
      <c r="K178" s="2">
        <v>0</v>
      </c>
      <c r="L178" s="2">
        <v>0</v>
      </c>
      <c r="M178" s="2">
        <v>4</v>
      </c>
      <c r="O178" s="1" t="s">
        <v>48</v>
      </c>
      <c r="P178" s="2" t="s">
        <v>10</v>
      </c>
      <c r="Q178" s="2" t="s">
        <v>3</v>
      </c>
      <c r="R178" s="16">
        <f t="shared" si="71"/>
        <v>0</v>
      </c>
      <c r="S178" s="16">
        <f t="shared" si="72"/>
        <v>573.41999999999996</v>
      </c>
      <c r="T178" s="16">
        <f t="shared" si="73"/>
        <v>1654.92</v>
      </c>
      <c r="U178" s="16">
        <f t="shared" si="74"/>
        <v>509.21999999999997</v>
      </c>
      <c r="V178" s="16"/>
      <c r="W178" s="1" t="s">
        <v>48</v>
      </c>
      <c r="X178" s="2" t="s">
        <v>10</v>
      </c>
      <c r="Y178" s="2" t="s">
        <v>3</v>
      </c>
      <c r="Z178" s="16">
        <f t="shared" si="75"/>
        <v>118.5090909090909</v>
      </c>
      <c r="AA178" s="16"/>
      <c r="AB178" s="1" t="s">
        <v>48</v>
      </c>
      <c r="AC178" s="2" t="s">
        <v>10</v>
      </c>
      <c r="AD178" s="2" t="s">
        <v>3</v>
      </c>
      <c r="AE178" s="16">
        <f t="shared" si="76"/>
        <v>0</v>
      </c>
      <c r="AF178" s="16">
        <f t="shared" si="77"/>
        <v>191.14</v>
      </c>
      <c r="AG178" s="16">
        <f t="shared" si="78"/>
        <v>127.30153846153847</v>
      </c>
      <c r="AH178">
        <v>0</v>
      </c>
      <c r="AI178">
        <v>0</v>
      </c>
      <c r="AJ178">
        <v>0</v>
      </c>
      <c r="AK178">
        <v>0</v>
      </c>
      <c r="AL178">
        <v>0</v>
      </c>
      <c r="AM178" s="16">
        <f t="shared" si="79"/>
        <v>127.30499999999999</v>
      </c>
      <c r="AO178" s="1" t="s">
        <v>48</v>
      </c>
      <c r="AP178" s="2" t="s">
        <v>10</v>
      </c>
      <c r="AQ178" s="2" t="s">
        <v>3</v>
      </c>
      <c r="AR178" s="46">
        <f>ROUND((Data!E178+Data!H178)*VLOOKUP($AP178,Data!$BO$8:$BT$36,3,0)/100,2)</f>
        <v>3.1</v>
      </c>
      <c r="AS178" s="46">
        <f>ROUND(Data!F178*VLOOKUP($AP178,Data!$BO$8:$BT$36,4,0)/100,2)</f>
        <v>2.85</v>
      </c>
      <c r="AT178" s="46">
        <f>ROUND(Data!G178*VLOOKUP($AP178,Data!$BO$8:$BT$36,5,0)/100,2)</f>
        <v>5.2</v>
      </c>
      <c r="AU178" s="46">
        <f>ROUND(Data!M178*VLOOKUP($AP178,Data!$BO$8:$BT$36,6,0)/100,2)</f>
        <v>3.6</v>
      </c>
      <c r="AV178" s="46">
        <f t="shared" si="80"/>
        <v>11.15</v>
      </c>
      <c r="AW178" s="46">
        <f t="shared" si="81"/>
        <v>8.3500000000000014</v>
      </c>
    </row>
    <row r="179" spans="2:49" x14ac:dyDescent="0.25">
      <c r="B179" s="1" t="s">
        <v>48</v>
      </c>
      <c r="C179" s="2" t="s">
        <v>11</v>
      </c>
      <c r="D179" s="2" t="s">
        <v>3</v>
      </c>
      <c r="E179" s="2">
        <v>8</v>
      </c>
      <c r="F179" s="2">
        <v>7</v>
      </c>
      <c r="G179" s="2">
        <v>15</v>
      </c>
      <c r="H179" s="2">
        <v>0.1</v>
      </c>
      <c r="I179">
        <v>0</v>
      </c>
      <c r="J179">
        <v>0</v>
      </c>
      <c r="K179" s="2">
        <v>0</v>
      </c>
      <c r="L179" s="2">
        <v>0</v>
      </c>
      <c r="M179" s="2">
        <v>8</v>
      </c>
      <c r="O179" s="1" t="s">
        <v>48</v>
      </c>
      <c r="P179" s="2" t="s">
        <v>11</v>
      </c>
      <c r="Q179" s="2" t="s">
        <v>3</v>
      </c>
      <c r="R179" s="16">
        <f t="shared" si="71"/>
        <v>0</v>
      </c>
      <c r="S179" s="16">
        <f t="shared" si="72"/>
        <v>1338</v>
      </c>
      <c r="T179" s="16">
        <f t="shared" si="73"/>
        <v>1909.44</v>
      </c>
      <c r="U179" s="16">
        <f t="shared" si="74"/>
        <v>1018.35</v>
      </c>
      <c r="V179" s="16"/>
      <c r="W179" s="1" t="s">
        <v>48</v>
      </c>
      <c r="X179" s="2" t="s">
        <v>11</v>
      </c>
      <c r="Y179" s="2" t="s">
        <v>3</v>
      </c>
      <c r="Z179" s="16">
        <f t="shared" si="75"/>
        <v>111.96299212598424</v>
      </c>
      <c r="AA179" s="16"/>
      <c r="AB179" s="1" t="s">
        <v>48</v>
      </c>
      <c r="AC179" s="2" t="s">
        <v>11</v>
      </c>
      <c r="AD179" s="2" t="s">
        <v>3</v>
      </c>
      <c r="AE179" s="16">
        <f t="shared" si="76"/>
        <v>0</v>
      </c>
      <c r="AF179" s="16">
        <f t="shared" si="77"/>
        <v>191.14285714285714</v>
      </c>
      <c r="AG179" s="16">
        <f t="shared" si="78"/>
        <v>127.29600000000001</v>
      </c>
      <c r="AH179">
        <v>0</v>
      </c>
      <c r="AI179">
        <v>0</v>
      </c>
      <c r="AJ179">
        <v>0</v>
      </c>
      <c r="AK179">
        <v>0</v>
      </c>
      <c r="AL179">
        <v>0</v>
      </c>
      <c r="AM179" s="16">
        <f t="shared" si="79"/>
        <v>127.29375</v>
      </c>
      <c r="AO179" s="1" t="s">
        <v>48</v>
      </c>
      <c r="AP179" s="2" t="s">
        <v>11</v>
      </c>
      <c r="AQ179" s="2" t="s">
        <v>3</v>
      </c>
      <c r="AR179" s="46">
        <f>ROUND((Data!E179+Data!H179)*VLOOKUP($AP179,Data!$BO$8:$BT$36,3,0)/100,2)</f>
        <v>8.1</v>
      </c>
      <c r="AS179" s="46">
        <f>ROUND(Data!F179*VLOOKUP($AP179,Data!$BO$8:$BT$36,4,0)/100,2)</f>
        <v>6.65</v>
      </c>
      <c r="AT179" s="46">
        <f>ROUND(Data!G179*VLOOKUP($AP179,Data!$BO$8:$BT$36,5,0)/100,2)</f>
        <v>6.75</v>
      </c>
      <c r="AU179" s="46">
        <f>ROUND(Data!M179*VLOOKUP($AP179,Data!$BO$8:$BT$36,6,0)/100,2)</f>
        <v>7.2</v>
      </c>
      <c r="AV179" s="46">
        <f t="shared" si="80"/>
        <v>21.5</v>
      </c>
      <c r="AW179" s="46">
        <f t="shared" si="81"/>
        <v>9.4000000000000021</v>
      </c>
    </row>
    <row r="180" spans="2:49" x14ac:dyDescent="0.25">
      <c r="B180" s="1" t="s">
        <v>48</v>
      </c>
      <c r="C180" s="2" t="s">
        <v>12</v>
      </c>
      <c r="D180" s="2" t="s">
        <v>3</v>
      </c>
      <c r="E180" s="2">
        <v>3</v>
      </c>
      <c r="F180" s="2">
        <v>5</v>
      </c>
      <c r="G180" s="2">
        <v>33</v>
      </c>
      <c r="H180" s="2">
        <v>0.1</v>
      </c>
      <c r="I180">
        <v>0</v>
      </c>
      <c r="J180">
        <v>0</v>
      </c>
      <c r="K180" s="2">
        <v>0</v>
      </c>
      <c r="L180" s="2">
        <v>0</v>
      </c>
      <c r="M180" s="2">
        <v>8</v>
      </c>
      <c r="O180" s="1" t="s">
        <v>48</v>
      </c>
      <c r="P180" s="2" t="s">
        <v>12</v>
      </c>
      <c r="Q180" s="2" t="s">
        <v>3</v>
      </c>
      <c r="R180" s="16">
        <f t="shared" si="71"/>
        <v>0</v>
      </c>
      <c r="S180" s="16">
        <f t="shared" si="72"/>
        <v>955.68000000000006</v>
      </c>
      <c r="T180" s="16">
        <f t="shared" si="73"/>
        <v>4200.84</v>
      </c>
      <c r="U180" s="16">
        <f t="shared" si="74"/>
        <v>1018.35</v>
      </c>
      <c r="V180" s="16"/>
      <c r="W180" s="1" t="s">
        <v>48</v>
      </c>
      <c r="X180" s="2" t="s">
        <v>12</v>
      </c>
      <c r="Y180" s="2" t="s">
        <v>3</v>
      </c>
      <c r="Z180" s="16">
        <f t="shared" si="75"/>
        <v>125.76109979633402</v>
      </c>
      <c r="AA180" s="16"/>
      <c r="AB180" s="1" t="s">
        <v>48</v>
      </c>
      <c r="AC180" s="2" t="s">
        <v>12</v>
      </c>
      <c r="AD180" s="2" t="s">
        <v>3</v>
      </c>
      <c r="AE180" s="16">
        <f t="shared" si="76"/>
        <v>0</v>
      </c>
      <c r="AF180" s="16">
        <f t="shared" si="77"/>
        <v>191.13600000000002</v>
      </c>
      <c r="AG180" s="16">
        <f t="shared" si="78"/>
        <v>127.29818181818182</v>
      </c>
      <c r="AH180">
        <v>0</v>
      </c>
      <c r="AI180">
        <v>0</v>
      </c>
      <c r="AJ180">
        <v>0</v>
      </c>
      <c r="AK180">
        <v>0</v>
      </c>
      <c r="AL180">
        <v>0</v>
      </c>
      <c r="AM180" s="16">
        <f t="shared" si="79"/>
        <v>127.29375</v>
      </c>
      <c r="AO180" s="1" t="s">
        <v>48</v>
      </c>
      <c r="AP180" s="2" t="s">
        <v>12</v>
      </c>
      <c r="AQ180" s="2" t="s">
        <v>3</v>
      </c>
      <c r="AR180" s="46">
        <f>ROUND((Data!E180+Data!H180)*VLOOKUP($AP180,Data!$BO$8:$BT$36,3,0)/100,2)</f>
        <v>3.1</v>
      </c>
      <c r="AS180" s="46">
        <f>ROUND(Data!F180*VLOOKUP($AP180,Data!$BO$8:$BT$36,4,0)/100,2)</f>
        <v>4.75</v>
      </c>
      <c r="AT180" s="46">
        <f>ROUND(Data!G180*VLOOKUP($AP180,Data!$BO$8:$BT$36,5,0)/100,2)</f>
        <v>14.85</v>
      </c>
      <c r="AU180" s="46">
        <f>ROUND(Data!M180*VLOOKUP($AP180,Data!$BO$8:$BT$36,6,0)/100,2)</f>
        <v>7.2</v>
      </c>
      <c r="AV180" s="46">
        <f t="shared" si="80"/>
        <v>22.7</v>
      </c>
      <c r="AW180" s="46">
        <f t="shared" si="81"/>
        <v>19.200000000000003</v>
      </c>
    </row>
    <row r="181" spans="2:49" x14ac:dyDescent="0.25">
      <c r="B181" s="1" t="s">
        <v>48</v>
      </c>
      <c r="C181" s="2" t="s">
        <v>13</v>
      </c>
      <c r="D181" s="2" t="s">
        <v>3</v>
      </c>
      <c r="E181" s="2">
        <v>8</v>
      </c>
      <c r="F181" s="2">
        <v>3</v>
      </c>
      <c r="G181" s="2">
        <v>23</v>
      </c>
      <c r="H181" s="2">
        <v>0.1</v>
      </c>
      <c r="I181">
        <v>0</v>
      </c>
      <c r="J181">
        <v>0</v>
      </c>
      <c r="K181" s="2">
        <v>0</v>
      </c>
      <c r="L181" s="2">
        <v>0</v>
      </c>
      <c r="M181" s="2">
        <v>4</v>
      </c>
      <c r="O181" s="1" t="s">
        <v>48</v>
      </c>
      <c r="P181" s="2" t="s">
        <v>13</v>
      </c>
      <c r="Q181" s="2" t="s">
        <v>3</v>
      </c>
      <c r="R181" s="16">
        <f t="shared" si="71"/>
        <v>0</v>
      </c>
      <c r="S181" s="16">
        <f t="shared" si="72"/>
        <v>573.41999999999996</v>
      </c>
      <c r="T181" s="16">
        <f t="shared" si="73"/>
        <v>2927.88</v>
      </c>
      <c r="U181" s="16">
        <f t="shared" si="74"/>
        <v>509.21999999999997</v>
      </c>
      <c r="V181" s="16"/>
      <c r="W181" s="1" t="s">
        <v>48</v>
      </c>
      <c r="X181" s="2" t="s">
        <v>13</v>
      </c>
      <c r="Y181" s="2" t="s">
        <v>3</v>
      </c>
      <c r="Z181" s="16">
        <f t="shared" si="75"/>
        <v>105.26299212598424</v>
      </c>
      <c r="AA181" s="16"/>
      <c r="AB181" s="1" t="s">
        <v>48</v>
      </c>
      <c r="AC181" s="2" t="s">
        <v>13</v>
      </c>
      <c r="AD181" s="2" t="s">
        <v>3</v>
      </c>
      <c r="AE181" s="16">
        <f t="shared" si="76"/>
        <v>0</v>
      </c>
      <c r="AF181" s="16">
        <f t="shared" si="77"/>
        <v>191.14</v>
      </c>
      <c r="AG181" s="16">
        <f t="shared" si="78"/>
        <v>127.29913043478261</v>
      </c>
      <c r="AH181">
        <v>0</v>
      </c>
      <c r="AI181">
        <v>0</v>
      </c>
      <c r="AJ181">
        <v>0</v>
      </c>
      <c r="AK181">
        <v>0</v>
      </c>
      <c r="AL181">
        <v>0</v>
      </c>
      <c r="AM181" s="16">
        <f t="shared" si="79"/>
        <v>127.30499999999999</v>
      </c>
      <c r="AO181" s="1" t="s">
        <v>48</v>
      </c>
      <c r="AP181" s="2" t="s">
        <v>13</v>
      </c>
      <c r="AQ181" s="2" t="s">
        <v>3</v>
      </c>
      <c r="AR181" s="46">
        <f>ROUND((Data!E181+Data!H181)*VLOOKUP($AP181,Data!$BO$8:$BT$36,3,0)/100,2)</f>
        <v>8.1</v>
      </c>
      <c r="AS181" s="46">
        <f>ROUND(Data!F181*VLOOKUP($AP181,Data!$BO$8:$BT$36,4,0)/100,2)</f>
        <v>0</v>
      </c>
      <c r="AT181" s="46">
        <f>ROUND(Data!G181*VLOOKUP($AP181,Data!$BO$8:$BT$36,5,0)/100,2)</f>
        <v>13.8</v>
      </c>
      <c r="AU181" s="46">
        <f>ROUND(Data!M181*VLOOKUP($AP181,Data!$BO$8:$BT$36,6,0)/100,2)</f>
        <v>3.6</v>
      </c>
      <c r="AV181" s="46">
        <f t="shared" si="80"/>
        <v>21.9</v>
      </c>
      <c r="AW181" s="46">
        <f t="shared" si="81"/>
        <v>12.600000000000003</v>
      </c>
    </row>
    <row r="182" spans="2:49" x14ac:dyDescent="0.25">
      <c r="B182" s="1" t="s">
        <v>48</v>
      </c>
      <c r="C182" s="2" t="s">
        <v>14</v>
      </c>
      <c r="D182" s="2" t="s">
        <v>3</v>
      </c>
      <c r="E182" s="2">
        <v>4</v>
      </c>
      <c r="F182" s="2">
        <v>3</v>
      </c>
      <c r="G182" s="2">
        <v>34</v>
      </c>
      <c r="H182" s="2">
        <v>0.1</v>
      </c>
      <c r="I182">
        <v>0</v>
      </c>
      <c r="J182">
        <v>0</v>
      </c>
      <c r="K182" s="2">
        <v>0</v>
      </c>
      <c r="L182" s="2">
        <v>0</v>
      </c>
      <c r="M182" s="2">
        <v>8</v>
      </c>
      <c r="O182" s="1" t="s">
        <v>48</v>
      </c>
      <c r="P182" s="2" t="s">
        <v>14</v>
      </c>
      <c r="Q182" s="2" t="s">
        <v>3</v>
      </c>
      <c r="R182" s="16">
        <f t="shared" si="71"/>
        <v>0</v>
      </c>
      <c r="S182" s="16">
        <f t="shared" si="72"/>
        <v>573.41999999999996</v>
      </c>
      <c r="T182" s="16">
        <f t="shared" si="73"/>
        <v>4328.1900000000005</v>
      </c>
      <c r="U182" s="16">
        <f t="shared" si="74"/>
        <v>1018.35</v>
      </c>
      <c r="V182" s="16"/>
      <c r="W182" s="1" t="s">
        <v>48</v>
      </c>
      <c r="X182" s="2" t="s">
        <v>14</v>
      </c>
      <c r="Y182" s="2" t="s">
        <v>3</v>
      </c>
      <c r="Z182" s="16">
        <f t="shared" si="75"/>
        <v>120.56945010183301</v>
      </c>
      <c r="AA182" s="16"/>
      <c r="AB182" s="1" t="s">
        <v>48</v>
      </c>
      <c r="AC182" s="2" t="s">
        <v>14</v>
      </c>
      <c r="AD182" s="2" t="s">
        <v>3</v>
      </c>
      <c r="AE182" s="16">
        <f t="shared" si="76"/>
        <v>0</v>
      </c>
      <c r="AF182" s="16">
        <f t="shared" si="77"/>
        <v>191.14</v>
      </c>
      <c r="AG182" s="16">
        <f t="shared" si="78"/>
        <v>127.29970588235295</v>
      </c>
      <c r="AH182">
        <v>0</v>
      </c>
      <c r="AI182">
        <v>0</v>
      </c>
      <c r="AJ182">
        <v>0</v>
      </c>
      <c r="AK182">
        <v>0</v>
      </c>
      <c r="AL182">
        <v>0</v>
      </c>
      <c r="AM182" s="16">
        <f t="shared" si="79"/>
        <v>127.29375</v>
      </c>
      <c r="AO182" s="1" t="s">
        <v>48</v>
      </c>
      <c r="AP182" s="2" t="s">
        <v>14</v>
      </c>
      <c r="AQ182" s="2" t="s">
        <v>3</v>
      </c>
      <c r="AR182" s="46">
        <f>ROUND((Data!E182+Data!H182)*VLOOKUP($AP182,Data!$BO$8:$BT$36,3,0)/100,2)</f>
        <v>4.0999999999999996</v>
      </c>
      <c r="AS182" s="46">
        <f>ROUND(Data!F182*VLOOKUP($AP182,Data!$BO$8:$BT$36,4,0)/100,2)</f>
        <v>2.85</v>
      </c>
      <c r="AT182" s="46">
        <f>ROUND(Data!G182*VLOOKUP($AP182,Data!$BO$8:$BT$36,5,0)/100,2)</f>
        <v>13.6</v>
      </c>
      <c r="AU182" s="46">
        <f>ROUND(Data!M182*VLOOKUP($AP182,Data!$BO$8:$BT$36,6,0)/100,2)</f>
        <v>7.2</v>
      </c>
      <c r="AV182" s="46">
        <f t="shared" si="80"/>
        <v>20.549999999999997</v>
      </c>
      <c r="AW182" s="46">
        <f t="shared" si="81"/>
        <v>21.350000000000005</v>
      </c>
    </row>
    <row r="183" spans="2:49" x14ac:dyDescent="0.25">
      <c r="B183" s="1" t="s">
        <v>48</v>
      </c>
      <c r="C183" s="2" t="s">
        <v>15</v>
      </c>
      <c r="D183" s="2" t="s">
        <v>3</v>
      </c>
      <c r="E183" s="2">
        <v>3</v>
      </c>
      <c r="F183" s="2">
        <v>6</v>
      </c>
      <c r="G183" s="2">
        <v>29</v>
      </c>
      <c r="H183" s="2">
        <v>0.1</v>
      </c>
      <c r="I183">
        <v>0</v>
      </c>
      <c r="J183">
        <v>0</v>
      </c>
      <c r="K183" s="2">
        <v>0</v>
      </c>
      <c r="L183" s="2">
        <v>0</v>
      </c>
      <c r="M183" s="2">
        <v>7</v>
      </c>
      <c r="O183" s="1" t="s">
        <v>48</v>
      </c>
      <c r="P183" s="2" t="s">
        <v>15</v>
      </c>
      <c r="Q183" s="2" t="s">
        <v>3</v>
      </c>
      <c r="R183" s="16">
        <f t="shared" si="71"/>
        <v>0</v>
      </c>
      <c r="S183" s="16">
        <f t="shared" si="72"/>
        <v>1146.8399999999999</v>
      </c>
      <c r="T183" s="16">
        <f t="shared" si="73"/>
        <v>3691.62</v>
      </c>
      <c r="U183" s="16">
        <f t="shared" si="74"/>
        <v>891.09</v>
      </c>
      <c r="V183" s="16"/>
      <c r="W183" s="1" t="s">
        <v>48</v>
      </c>
      <c r="X183" s="2" t="s">
        <v>15</v>
      </c>
      <c r="Y183" s="2" t="s">
        <v>3</v>
      </c>
      <c r="Z183" s="16">
        <f t="shared" si="75"/>
        <v>127.04101995565411</v>
      </c>
      <c r="AA183" s="16"/>
      <c r="AB183" s="1" t="s">
        <v>48</v>
      </c>
      <c r="AC183" s="2" t="s">
        <v>15</v>
      </c>
      <c r="AD183" s="2" t="s">
        <v>3</v>
      </c>
      <c r="AE183" s="16">
        <f t="shared" si="76"/>
        <v>0</v>
      </c>
      <c r="AF183" s="16">
        <f t="shared" si="77"/>
        <v>191.14</v>
      </c>
      <c r="AG183" s="16">
        <f t="shared" si="78"/>
        <v>127.29724137931034</v>
      </c>
      <c r="AH183">
        <v>0</v>
      </c>
      <c r="AI183">
        <v>0</v>
      </c>
      <c r="AJ183">
        <v>0</v>
      </c>
      <c r="AK183">
        <v>0</v>
      </c>
      <c r="AL183">
        <v>0</v>
      </c>
      <c r="AM183" s="16">
        <f t="shared" si="79"/>
        <v>127.29857142857144</v>
      </c>
      <c r="AO183" s="1" t="s">
        <v>48</v>
      </c>
      <c r="AP183" s="2" t="s">
        <v>15</v>
      </c>
      <c r="AQ183" s="2" t="s">
        <v>3</v>
      </c>
      <c r="AR183" s="46">
        <f>ROUND((Data!E183+Data!H183)*VLOOKUP($AP183,Data!$BO$8:$BT$36,3,0)/100,2)</f>
        <v>3.1</v>
      </c>
      <c r="AS183" s="46">
        <f>ROUND(Data!F183*VLOOKUP($AP183,Data!$BO$8:$BT$36,4,0)/100,2)</f>
        <v>5.7</v>
      </c>
      <c r="AT183" s="46">
        <f>ROUND(Data!G183*VLOOKUP($AP183,Data!$BO$8:$BT$36,5,0)/100,2)</f>
        <v>11.6</v>
      </c>
      <c r="AU183" s="46">
        <f>ROUND(Data!M183*VLOOKUP($AP183,Data!$BO$8:$BT$36,6,0)/100,2)</f>
        <v>6.3</v>
      </c>
      <c r="AV183" s="46">
        <f t="shared" si="80"/>
        <v>20.399999999999999</v>
      </c>
      <c r="AW183" s="46">
        <f t="shared" si="81"/>
        <v>18.400000000000002</v>
      </c>
    </row>
    <row r="184" spans="2:49" x14ac:dyDescent="0.25">
      <c r="B184" s="1" t="s">
        <v>48</v>
      </c>
      <c r="C184" s="2" t="s">
        <v>16</v>
      </c>
      <c r="D184" s="2" t="s">
        <v>3</v>
      </c>
      <c r="E184" s="2">
        <v>5</v>
      </c>
      <c r="F184" s="2">
        <v>8</v>
      </c>
      <c r="G184" s="2">
        <v>16</v>
      </c>
      <c r="H184" s="2">
        <v>0.1</v>
      </c>
      <c r="I184">
        <v>0</v>
      </c>
      <c r="J184">
        <v>0</v>
      </c>
      <c r="K184" s="2">
        <v>0</v>
      </c>
      <c r="L184" s="2">
        <v>0</v>
      </c>
      <c r="M184" s="2">
        <v>6</v>
      </c>
      <c r="O184" s="1" t="s">
        <v>48</v>
      </c>
      <c r="P184" s="2" t="s">
        <v>16</v>
      </c>
      <c r="Q184" s="2" t="s">
        <v>3</v>
      </c>
      <c r="R184" s="16">
        <f t="shared" si="71"/>
        <v>0</v>
      </c>
      <c r="S184" s="16">
        <f t="shared" si="72"/>
        <v>1529.1</v>
      </c>
      <c r="T184" s="16">
        <f t="shared" si="73"/>
        <v>2036.79</v>
      </c>
      <c r="U184" s="16">
        <f t="shared" si="74"/>
        <v>763.83</v>
      </c>
      <c r="V184" s="16"/>
      <c r="W184" s="1" t="s">
        <v>48</v>
      </c>
      <c r="X184" s="2" t="s">
        <v>16</v>
      </c>
      <c r="Y184" s="2" t="s">
        <v>3</v>
      </c>
      <c r="Z184" s="16">
        <f t="shared" si="75"/>
        <v>123.35384615384615</v>
      </c>
      <c r="AA184" s="16"/>
      <c r="AB184" s="1" t="s">
        <v>48</v>
      </c>
      <c r="AC184" s="2" t="s">
        <v>16</v>
      </c>
      <c r="AD184" s="2" t="s">
        <v>3</v>
      </c>
      <c r="AE184" s="16">
        <f t="shared" si="76"/>
        <v>0</v>
      </c>
      <c r="AF184" s="16">
        <f t="shared" si="77"/>
        <v>191.13749999999999</v>
      </c>
      <c r="AG184" s="16">
        <f t="shared" si="78"/>
        <v>127.299375</v>
      </c>
      <c r="AH184">
        <v>0</v>
      </c>
      <c r="AI184">
        <v>0</v>
      </c>
      <c r="AJ184">
        <v>0</v>
      </c>
      <c r="AK184">
        <v>0</v>
      </c>
      <c r="AL184">
        <v>0</v>
      </c>
      <c r="AM184" s="16">
        <f t="shared" si="79"/>
        <v>127.30500000000001</v>
      </c>
      <c r="AO184" s="1" t="s">
        <v>48</v>
      </c>
      <c r="AP184" s="2" t="s">
        <v>16</v>
      </c>
      <c r="AQ184" s="2" t="s">
        <v>3</v>
      </c>
      <c r="AR184" s="46">
        <f>ROUND((Data!E184+Data!H184)*VLOOKUP($AP184,Data!$BO$8:$BT$36,3,0)/100,2)</f>
        <v>5.0999999999999996</v>
      </c>
      <c r="AS184" s="46">
        <f>ROUND(Data!F184*VLOOKUP($AP184,Data!$BO$8:$BT$36,4,0)/100,2)</f>
        <v>7.6</v>
      </c>
      <c r="AT184" s="46">
        <f>ROUND(Data!G184*VLOOKUP($AP184,Data!$BO$8:$BT$36,5,0)/100,2)</f>
        <v>7.2</v>
      </c>
      <c r="AU184" s="46">
        <f>ROUND(Data!M184*VLOOKUP($AP184,Data!$BO$8:$BT$36,6,0)/100,2)</f>
        <v>5.4</v>
      </c>
      <c r="AV184" s="46">
        <f t="shared" si="80"/>
        <v>19.899999999999999</v>
      </c>
      <c r="AW184" s="46">
        <f t="shared" si="81"/>
        <v>9.8000000000000025</v>
      </c>
    </row>
    <row r="185" spans="2:49" x14ac:dyDescent="0.25">
      <c r="B185" s="1" t="s">
        <v>48</v>
      </c>
      <c r="C185" s="2" t="s">
        <v>17</v>
      </c>
      <c r="D185" s="2" t="s">
        <v>3</v>
      </c>
      <c r="E185" s="2">
        <v>3</v>
      </c>
      <c r="F185" s="2">
        <v>3</v>
      </c>
      <c r="G185" s="2">
        <v>12</v>
      </c>
      <c r="H185" s="2">
        <v>0.1</v>
      </c>
      <c r="I185">
        <v>0</v>
      </c>
      <c r="J185">
        <v>0</v>
      </c>
      <c r="K185" s="2">
        <v>0</v>
      </c>
      <c r="L185" s="2">
        <v>0</v>
      </c>
      <c r="M185" s="2">
        <v>7</v>
      </c>
      <c r="O185" s="1" t="s">
        <v>48</v>
      </c>
      <c r="P185" s="2" t="s">
        <v>17</v>
      </c>
      <c r="Q185" s="2" t="s">
        <v>3</v>
      </c>
      <c r="R185" s="16">
        <f t="shared" si="71"/>
        <v>0</v>
      </c>
      <c r="S185" s="16">
        <f t="shared" si="72"/>
        <v>573.41999999999996</v>
      </c>
      <c r="T185" s="16">
        <f t="shared" si="73"/>
        <v>1527.57</v>
      </c>
      <c r="U185" s="16">
        <f t="shared" si="74"/>
        <v>891.09</v>
      </c>
      <c r="V185" s="16"/>
      <c r="W185" s="1" t="s">
        <v>48</v>
      </c>
      <c r="X185" s="2" t="s">
        <v>17</v>
      </c>
      <c r="Y185" s="2" t="s">
        <v>3</v>
      </c>
      <c r="Z185" s="16">
        <f t="shared" si="75"/>
        <v>119.20637450199202</v>
      </c>
      <c r="AA185" s="16"/>
      <c r="AB185" s="1" t="s">
        <v>48</v>
      </c>
      <c r="AC185" s="2" t="s">
        <v>17</v>
      </c>
      <c r="AD185" s="2" t="s">
        <v>3</v>
      </c>
      <c r="AE185" s="16">
        <f t="shared" si="76"/>
        <v>0</v>
      </c>
      <c r="AF185" s="16">
        <f t="shared" si="77"/>
        <v>191.14</v>
      </c>
      <c r="AG185" s="16">
        <f t="shared" si="78"/>
        <v>127.2975</v>
      </c>
      <c r="AH185">
        <v>0</v>
      </c>
      <c r="AI185">
        <v>0</v>
      </c>
      <c r="AJ185">
        <v>0</v>
      </c>
      <c r="AK185">
        <v>0</v>
      </c>
      <c r="AL185">
        <v>0</v>
      </c>
      <c r="AM185" s="16">
        <f t="shared" si="79"/>
        <v>127.29857142857144</v>
      </c>
      <c r="AO185" s="1" t="s">
        <v>48</v>
      </c>
      <c r="AP185" s="2" t="s">
        <v>17</v>
      </c>
      <c r="AQ185" s="2" t="s">
        <v>3</v>
      </c>
      <c r="AR185" s="46">
        <f>ROUND((Data!E185+Data!H185)*VLOOKUP($AP185,Data!$BO$8:$BT$36,3,0)/100,2)</f>
        <v>3.1</v>
      </c>
      <c r="AS185" s="46">
        <f>ROUND(Data!F185*VLOOKUP($AP185,Data!$BO$8:$BT$36,4,0)/100,2)</f>
        <v>2.85</v>
      </c>
      <c r="AT185" s="46">
        <f>ROUND(Data!G185*VLOOKUP($AP185,Data!$BO$8:$BT$36,5,0)/100,2)</f>
        <v>5.4</v>
      </c>
      <c r="AU185" s="46">
        <f>ROUND(Data!M185*VLOOKUP($AP185,Data!$BO$8:$BT$36,6,0)/100,2)</f>
        <v>6.3</v>
      </c>
      <c r="AV185" s="46">
        <f t="shared" si="80"/>
        <v>11.350000000000001</v>
      </c>
      <c r="AW185" s="46">
        <f t="shared" si="81"/>
        <v>7.45</v>
      </c>
    </row>
    <row r="186" spans="2:49" x14ac:dyDescent="0.25">
      <c r="B186" s="1" t="s">
        <v>48</v>
      </c>
      <c r="C186" s="2" t="s">
        <v>18</v>
      </c>
      <c r="D186" s="2" t="s">
        <v>3</v>
      </c>
      <c r="E186" s="2">
        <v>6</v>
      </c>
      <c r="F186" s="2">
        <v>7</v>
      </c>
      <c r="G186" s="2">
        <v>8</v>
      </c>
      <c r="H186" s="2">
        <v>0.1</v>
      </c>
      <c r="I186">
        <v>0</v>
      </c>
      <c r="J186">
        <v>0</v>
      </c>
      <c r="K186" s="2">
        <v>0</v>
      </c>
      <c r="L186" s="2">
        <v>0</v>
      </c>
      <c r="M186" s="2">
        <v>5</v>
      </c>
      <c r="O186" s="1" t="s">
        <v>48</v>
      </c>
      <c r="P186" s="2" t="s">
        <v>18</v>
      </c>
      <c r="Q186" s="2" t="s">
        <v>3</v>
      </c>
      <c r="R186" s="16">
        <f t="shared" si="71"/>
        <v>0</v>
      </c>
      <c r="S186" s="16">
        <f t="shared" si="72"/>
        <v>1338</v>
      </c>
      <c r="T186" s="16">
        <f t="shared" si="73"/>
        <v>1018.35</v>
      </c>
      <c r="U186" s="16">
        <f t="shared" si="74"/>
        <v>636.48</v>
      </c>
      <c r="V186" s="16"/>
      <c r="W186" s="1" t="s">
        <v>48</v>
      </c>
      <c r="X186" s="2" t="s">
        <v>18</v>
      </c>
      <c r="Y186" s="2" t="s">
        <v>3</v>
      </c>
      <c r="Z186" s="16">
        <f t="shared" si="75"/>
        <v>114.66781609195401</v>
      </c>
      <c r="AA186" s="16"/>
      <c r="AB186" s="1" t="s">
        <v>48</v>
      </c>
      <c r="AC186" s="2" t="s">
        <v>18</v>
      </c>
      <c r="AD186" s="2" t="s">
        <v>3</v>
      </c>
      <c r="AE186" s="16">
        <f t="shared" si="76"/>
        <v>0</v>
      </c>
      <c r="AF186" s="16">
        <f t="shared" si="77"/>
        <v>191.14285714285714</v>
      </c>
      <c r="AG186" s="16">
        <f t="shared" si="78"/>
        <v>127.29375</v>
      </c>
      <c r="AH186">
        <v>0</v>
      </c>
      <c r="AI186">
        <v>0</v>
      </c>
      <c r="AJ186">
        <v>0</v>
      </c>
      <c r="AK186">
        <v>0</v>
      </c>
      <c r="AL186">
        <v>0</v>
      </c>
      <c r="AM186" s="16">
        <f t="shared" si="79"/>
        <v>127.29600000000001</v>
      </c>
      <c r="AO186" s="1" t="s">
        <v>48</v>
      </c>
      <c r="AP186" s="2" t="s">
        <v>18</v>
      </c>
      <c r="AQ186" s="2" t="s">
        <v>3</v>
      </c>
      <c r="AR186" s="46">
        <f>ROUND((Data!E186+Data!H186)*VLOOKUP($AP186,Data!$BO$8:$BT$36,3,0)/100,2)</f>
        <v>6.1</v>
      </c>
      <c r="AS186" s="46">
        <f>ROUND(Data!F186*VLOOKUP($AP186,Data!$BO$8:$BT$36,4,0)/100,2)</f>
        <v>6.65</v>
      </c>
      <c r="AT186" s="46">
        <f>ROUND(Data!G186*VLOOKUP($AP186,Data!$BO$8:$BT$36,5,0)/100,2)</f>
        <v>3.2</v>
      </c>
      <c r="AU186" s="46">
        <f>ROUND(Data!M186*VLOOKUP($AP186,Data!$BO$8:$BT$36,6,0)/100,2)</f>
        <v>4.5</v>
      </c>
      <c r="AV186" s="46">
        <f t="shared" si="80"/>
        <v>15.95</v>
      </c>
      <c r="AW186" s="46">
        <f t="shared" si="81"/>
        <v>5.6500000000000021</v>
      </c>
    </row>
    <row r="187" spans="2:49" x14ac:dyDescent="0.25">
      <c r="B187" s="1" t="s">
        <v>48</v>
      </c>
      <c r="C187" s="2" t="s">
        <v>19</v>
      </c>
      <c r="D187" s="2" t="s">
        <v>3</v>
      </c>
      <c r="E187" s="2">
        <v>7</v>
      </c>
      <c r="F187" s="2">
        <v>7</v>
      </c>
      <c r="G187" s="2">
        <v>19</v>
      </c>
      <c r="H187" s="2">
        <v>0.1</v>
      </c>
      <c r="I187">
        <v>0</v>
      </c>
      <c r="J187">
        <v>0</v>
      </c>
      <c r="K187" s="2">
        <v>0</v>
      </c>
      <c r="L187" s="2">
        <v>0</v>
      </c>
      <c r="M187" s="2">
        <v>3</v>
      </c>
      <c r="O187" s="1" t="s">
        <v>48</v>
      </c>
      <c r="P187" s="2" t="s">
        <v>19</v>
      </c>
      <c r="Q187" s="2" t="s">
        <v>3</v>
      </c>
      <c r="R187" s="16">
        <f t="shared" si="71"/>
        <v>0</v>
      </c>
      <c r="S187" s="16">
        <f t="shared" si="72"/>
        <v>1338</v>
      </c>
      <c r="T187" s="16">
        <f t="shared" si="73"/>
        <v>2418.66</v>
      </c>
      <c r="U187" s="16">
        <f t="shared" si="74"/>
        <v>381.87</v>
      </c>
      <c r="V187" s="16"/>
      <c r="W187" s="1" t="s">
        <v>48</v>
      </c>
      <c r="X187" s="2" t="s">
        <v>19</v>
      </c>
      <c r="Y187" s="2" t="s">
        <v>3</v>
      </c>
      <c r="Z187" s="16">
        <f t="shared" si="75"/>
        <v>114.64072022160664</v>
      </c>
      <c r="AA187" s="16"/>
      <c r="AB187" s="1" t="s">
        <v>48</v>
      </c>
      <c r="AC187" s="2" t="s">
        <v>19</v>
      </c>
      <c r="AD187" s="2" t="s">
        <v>3</v>
      </c>
      <c r="AE187" s="16">
        <f t="shared" si="76"/>
        <v>0</v>
      </c>
      <c r="AF187" s="16">
        <f t="shared" si="77"/>
        <v>191.14285714285714</v>
      </c>
      <c r="AG187" s="16">
        <f t="shared" si="78"/>
        <v>127.2978947368421</v>
      </c>
      <c r="AH187">
        <v>0</v>
      </c>
      <c r="AI187">
        <v>0</v>
      </c>
      <c r="AJ187">
        <v>0</v>
      </c>
      <c r="AK187">
        <v>0</v>
      </c>
      <c r="AL187">
        <v>0</v>
      </c>
      <c r="AM187" s="16">
        <f t="shared" si="79"/>
        <v>127.29</v>
      </c>
      <c r="AO187" s="1" t="s">
        <v>48</v>
      </c>
      <c r="AP187" s="2" t="s">
        <v>19</v>
      </c>
      <c r="AQ187" s="2" t="s">
        <v>3</v>
      </c>
      <c r="AR187" s="46">
        <f>ROUND((Data!E187+Data!H187)*VLOOKUP($AP187,Data!$BO$8:$BT$36,3,0)/100,2)</f>
        <v>7.1</v>
      </c>
      <c r="AS187" s="46">
        <f>ROUND(Data!F187*VLOOKUP($AP187,Data!$BO$8:$BT$36,4,0)/100,2)</f>
        <v>6.65</v>
      </c>
      <c r="AT187" s="46">
        <f>ROUND(Data!G187*VLOOKUP($AP187,Data!$BO$8:$BT$36,5,0)/100,2)</f>
        <v>8.5500000000000007</v>
      </c>
      <c r="AU187" s="46">
        <f>ROUND(Data!M187*VLOOKUP($AP187,Data!$BO$8:$BT$36,6,0)/100,2)</f>
        <v>2.7</v>
      </c>
      <c r="AV187" s="46">
        <f t="shared" si="80"/>
        <v>22.3</v>
      </c>
      <c r="AW187" s="46">
        <f t="shared" si="81"/>
        <v>11.100000000000001</v>
      </c>
    </row>
    <row r="188" spans="2:49" x14ac:dyDescent="0.25">
      <c r="B188" s="1" t="s">
        <v>48</v>
      </c>
      <c r="C188" s="2" t="s">
        <v>20</v>
      </c>
      <c r="D188" s="2" t="s">
        <v>3</v>
      </c>
      <c r="E188" s="2">
        <v>6</v>
      </c>
      <c r="F188" s="2">
        <v>7</v>
      </c>
      <c r="G188" s="2">
        <v>30</v>
      </c>
      <c r="H188" s="2">
        <v>0.1</v>
      </c>
      <c r="I188">
        <v>0</v>
      </c>
      <c r="J188">
        <v>0</v>
      </c>
      <c r="K188" s="2">
        <v>0</v>
      </c>
      <c r="L188" s="2">
        <v>0</v>
      </c>
      <c r="M188" s="2">
        <v>8</v>
      </c>
      <c r="O188" s="1" t="s">
        <v>48</v>
      </c>
      <c r="P188" s="2" t="s">
        <v>20</v>
      </c>
      <c r="Q188" s="2" t="s">
        <v>3</v>
      </c>
      <c r="R188" s="16">
        <f t="shared" si="71"/>
        <v>0</v>
      </c>
      <c r="S188" s="16">
        <f t="shared" si="72"/>
        <v>1338</v>
      </c>
      <c r="T188" s="16">
        <f t="shared" si="73"/>
        <v>3818.97</v>
      </c>
      <c r="U188" s="16">
        <f t="shared" si="74"/>
        <v>1018.35</v>
      </c>
      <c r="V188" s="16"/>
      <c r="W188" s="1" t="s">
        <v>48</v>
      </c>
      <c r="X188" s="2" t="s">
        <v>20</v>
      </c>
      <c r="Y188" s="2" t="s">
        <v>3</v>
      </c>
      <c r="Z188" s="16">
        <f t="shared" si="75"/>
        <v>120.84774951076319</v>
      </c>
      <c r="AA188" s="16"/>
      <c r="AB188" s="1" t="s">
        <v>48</v>
      </c>
      <c r="AC188" s="2" t="s">
        <v>20</v>
      </c>
      <c r="AD188" s="2" t="s">
        <v>3</v>
      </c>
      <c r="AE188" s="16">
        <f t="shared" si="76"/>
        <v>0</v>
      </c>
      <c r="AF188" s="16">
        <f t="shared" si="77"/>
        <v>191.14285714285714</v>
      </c>
      <c r="AG188" s="16">
        <f t="shared" si="78"/>
        <v>127.29899999999999</v>
      </c>
      <c r="AH188">
        <v>0</v>
      </c>
      <c r="AI188">
        <v>0</v>
      </c>
      <c r="AJ188">
        <v>0</v>
      </c>
      <c r="AK188">
        <v>0</v>
      </c>
      <c r="AL188">
        <v>0</v>
      </c>
      <c r="AM188" s="16">
        <f t="shared" si="79"/>
        <v>127.29375</v>
      </c>
      <c r="AO188" s="1" t="s">
        <v>48</v>
      </c>
      <c r="AP188" s="2" t="s">
        <v>20</v>
      </c>
      <c r="AQ188" s="2" t="s">
        <v>3</v>
      </c>
      <c r="AR188" s="46">
        <f>ROUND((Data!E188+Data!H188)*VLOOKUP($AP188,Data!$BO$8:$BT$36,3,0)/100,2)</f>
        <v>6.1</v>
      </c>
      <c r="AS188" s="46">
        <f>ROUND(Data!F188*VLOOKUP($AP188,Data!$BO$8:$BT$36,4,0)/100,2)</f>
        <v>6.65</v>
      </c>
      <c r="AT188" s="46">
        <f>ROUND(Data!G188*VLOOKUP($AP188,Data!$BO$8:$BT$36,5,0)/100,2)</f>
        <v>13.5</v>
      </c>
      <c r="AU188" s="46">
        <f>ROUND(Data!M188*VLOOKUP($AP188,Data!$BO$8:$BT$36,6,0)/100,2)</f>
        <v>7.2</v>
      </c>
      <c r="AV188" s="46">
        <f t="shared" si="80"/>
        <v>26.25</v>
      </c>
      <c r="AW188" s="46">
        <f t="shared" si="81"/>
        <v>17.650000000000002</v>
      </c>
    </row>
    <row r="189" spans="2:49" x14ac:dyDescent="0.25">
      <c r="B189" s="1" t="s">
        <v>48</v>
      </c>
      <c r="C189" s="2" t="s">
        <v>21</v>
      </c>
      <c r="D189" s="2" t="s">
        <v>3</v>
      </c>
      <c r="E189" s="2">
        <v>6</v>
      </c>
      <c r="F189" s="2">
        <v>8</v>
      </c>
      <c r="G189" s="2">
        <v>33</v>
      </c>
      <c r="H189" s="2">
        <v>0.1</v>
      </c>
      <c r="I189">
        <v>0</v>
      </c>
      <c r="J189">
        <v>0</v>
      </c>
      <c r="K189" s="2">
        <v>0</v>
      </c>
      <c r="L189" s="2">
        <v>0</v>
      </c>
      <c r="M189" s="2">
        <v>4</v>
      </c>
      <c r="O189" s="1" t="s">
        <v>48</v>
      </c>
      <c r="P189" s="2" t="s">
        <v>21</v>
      </c>
      <c r="Q189" s="2" t="s">
        <v>3</v>
      </c>
      <c r="R189" s="16">
        <f t="shared" si="71"/>
        <v>0</v>
      </c>
      <c r="S189" s="16">
        <f t="shared" si="72"/>
        <v>1529.1</v>
      </c>
      <c r="T189" s="16">
        <f t="shared" si="73"/>
        <v>4200.84</v>
      </c>
      <c r="U189" s="16">
        <f t="shared" si="74"/>
        <v>509.21999999999997</v>
      </c>
      <c r="V189" s="16"/>
      <c r="W189" s="1" t="s">
        <v>48</v>
      </c>
      <c r="X189" s="2" t="s">
        <v>21</v>
      </c>
      <c r="Y189" s="2" t="s">
        <v>3</v>
      </c>
      <c r="Z189" s="16">
        <f t="shared" si="75"/>
        <v>122.09706457925637</v>
      </c>
      <c r="AA189" s="16"/>
      <c r="AB189" s="1" t="s">
        <v>48</v>
      </c>
      <c r="AC189" s="2" t="s">
        <v>21</v>
      </c>
      <c r="AD189" s="2" t="s">
        <v>3</v>
      </c>
      <c r="AE189" s="16">
        <f t="shared" si="76"/>
        <v>0</v>
      </c>
      <c r="AF189" s="16">
        <f t="shared" si="77"/>
        <v>191.13749999999999</v>
      </c>
      <c r="AG189" s="16">
        <f t="shared" si="78"/>
        <v>127.29818181818182</v>
      </c>
      <c r="AH189">
        <v>0</v>
      </c>
      <c r="AI189">
        <v>0</v>
      </c>
      <c r="AJ189">
        <v>0</v>
      </c>
      <c r="AK189">
        <v>0</v>
      </c>
      <c r="AL189">
        <v>0</v>
      </c>
      <c r="AM189" s="16">
        <f t="shared" si="79"/>
        <v>127.30499999999999</v>
      </c>
      <c r="AO189" s="1" t="s">
        <v>48</v>
      </c>
      <c r="AP189" s="2" t="s">
        <v>21</v>
      </c>
      <c r="AQ189" s="2" t="s">
        <v>3</v>
      </c>
      <c r="AR189" s="46">
        <f>ROUND((Data!E189+Data!H189)*VLOOKUP($AP189,Data!$BO$8:$BT$36,3,0)/100,2)</f>
        <v>6.1</v>
      </c>
      <c r="AS189" s="46">
        <f>ROUND(Data!F189*VLOOKUP($AP189,Data!$BO$8:$BT$36,4,0)/100,2)</f>
        <v>7.6</v>
      </c>
      <c r="AT189" s="46">
        <f>ROUND(Data!G189*VLOOKUP($AP189,Data!$BO$8:$BT$36,5,0)/100,2)</f>
        <v>14.85</v>
      </c>
      <c r="AU189" s="46">
        <f>ROUND(Data!M189*VLOOKUP($AP189,Data!$BO$8:$BT$36,6,0)/100,2)</f>
        <v>3.6</v>
      </c>
      <c r="AV189" s="46">
        <f t="shared" si="80"/>
        <v>28.549999999999997</v>
      </c>
      <c r="AW189" s="46">
        <f t="shared" si="81"/>
        <v>18.950000000000003</v>
      </c>
    </row>
    <row r="190" spans="2:49" x14ac:dyDescent="0.25">
      <c r="B190" s="1" t="s">
        <v>48</v>
      </c>
      <c r="C190" s="2" t="s">
        <v>22</v>
      </c>
      <c r="D190" s="2" t="s">
        <v>3</v>
      </c>
      <c r="E190" s="2">
        <v>5</v>
      </c>
      <c r="F190" s="2">
        <v>4</v>
      </c>
      <c r="G190" s="2">
        <v>10</v>
      </c>
      <c r="H190" s="2">
        <v>0.1</v>
      </c>
      <c r="I190">
        <v>0</v>
      </c>
      <c r="J190">
        <v>0</v>
      </c>
      <c r="K190" s="2">
        <v>0</v>
      </c>
      <c r="L190" s="2">
        <v>0</v>
      </c>
      <c r="M190" s="2">
        <v>5</v>
      </c>
      <c r="O190" s="1" t="s">
        <v>48</v>
      </c>
      <c r="P190" s="2" t="s">
        <v>22</v>
      </c>
      <c r="Q190" s="2" t="s">
        <v>3</v>
      </c>
      <c r="R190" s="16">
        <f t="shared" si="71"/>
        <v>0</v>
      </c>
      <c r="S190" s="16">
        <f t="shared" si="72"/>
        <v>764.58</v>
      </c>
      <c r="T190" s="16">
        <f t="shared" si="73"/>
        <v>1272.96</v>
      </c>
      <c r="U190" s="16">
        <f t="shared" si="74"/>
        <v>636.48</v>
      </c>
      <c r="V190" s="16"/>
      <c r="W190" s="1" t="s">
        <v>48</v>
      </c>
      <c r="X190" s="2" t="s">
        <v>22</v>
      </c>
      <c r="Y190" s="2" t="s">
        <v>3</v>
      </c>
      <c r="Z190" s="16">
        <f t="shared" si="75"/>
        <v>110.95518672199169</v>
      </c>
      <c r="AA190" s="16"/>
      <c r="AB190" s="1" t="s">
        <v>48</v>
      </c>
      <c r="AC190" s="2" t="s">
        <v>22</v>
      </c>
      <c r="AD190" s="2" t="s">
        <v>3</v>
      </c>
      <c r="AE190" s="16">
        <f t="shared" si="76"/>
        <v>0</v>
      </c>
      <c r="AF190" s="16">
        <f t="shared" si="77"/>
        <v>191.14500000000001</v>
      </c>
      <c r="AG190" s="16">
        <f t="shared" si="78"/>
        <v>127.29600000000001</v>
      </c>
      <c r="AH190">
        <v>0</v>
      </c>
      <c r="AI190">
        <v>0</v>
      </c>
      <c r="AJ190">
        <v>0</v>
      </c>
      <c r="AK190">
        <v>0</v>
      </c>
      <c r="AL190">
        <v>0</v>
      </c>
      <c r="AM190" s="16">
        <f t="shared" si="79"/>
        <v>127.29600000000001</v>
      </c>
      <c r="AO190" s="1" t="s">
        <v>48</v>
      </c>
      <c r="AP190" s="2" t="s">
        <v>22</v>
      </c>
      <c r="AQ190" s="2" t="s">
        <v>3</v>
      </c>
      <c r="AR190" s="46">
        <f>ROUND((Data!E190+Data!H190)*VLOOKUP($AP190,Data!$BO$8:$BT$36,3,0)/100,2)</f>
        <v>5.0999999999999996</v>
      </c>
      <c r="AS190" s="46">
        <f>ROUND(Data!F190*VLOOKUP($AP190,Data!$BO$8:$BT$36,4,0)/100,2)</f>
        <v>3.8</v>
      </c>
      <c r="AT190" s="46">
        <f>ROUND(Data!G190*VLOOKUP($AP190,Data!$BO$8:$BT$36,5,0)/100,2)</f>
        <v>4.5</v>
      </c>
      <c r="AU190" s="46">
        <f>ROUND(Data!M190*VLOOKUP($AP190,Data!$BO$8:$BT$36,6,0)/100,2)</f>
        <v>4.5</v>
      </c>
      <c r="AV190" s="46">
        <f t="shared" si="80"/>
        <v>13.399999999999999</v>
      </c>
      <c r="AW190" s="46">
        <f t="shared" si="81"/>
        <v>6.2000000000000028</v>
      </c>
    </row>
    <row r="191" spans="2:49" x14ac:dyDescent="0.25">
      <c r="B191" s="1" t="s">
        <v>48</v>
      </c>
      <c r="C191" s="2" t="s">
        <v>23</v>
      </c>
      <c r="D191" s="2" t="s">
        <v>3</v>
      </c>
      <c r="E191" s="2">
        <v>6</v>
      </c>
      <c r="F191" s="2">
        <v>7</v>
      </c>
      <c r="G191" s="2">
        <v>31</v>
      </c>
      <c r="H191" s="2">
        <v>0.1</v>
      </c>
      <c r="I191">
        <v>0</v>
      </c>
      <c r="J191">
        <v>0</v>
      </c>
      <c r="K191" s="2">
        <v>0</v>
      </c>
      <c r="L191" s="2">
        <v>0</v>
      </c>
      <c r="M191" s="2">
        <v>8</v>
      </c>
      <c r="O191" s="1" t="s">
        <v>48</v>
      </c>
      <c r="P191" s="2" t="s">
        <v>23</v>
      </c>
      <c r="Q191" s="2" t="s">
        <v>3</v>
      </c>
      <c r="R191" s="16">
        <f t="shared" si="71"/>
        <v>0</v>
      </c>
      <c r="S191" s="16">
        <f t="shared" si="72"/>
        <v>1338</v>
      </c>
      <c r="T191" s="16">
        <f t="shared" si="73"/>
        <v>3946.2300000000005</v>
      </c>
      <c r="U191" s="16">
        <f t="shared" si="74"/>
        <v>1018.35</v>
      </c>
      <c r="V191" s="16"/>
      <c r="W191" s="1" t="s">
        <v>48</v>
      </c>
      <c r="X191" s="2" t="s">
        <v>23</v>
      </c>
      <c r="Y191" s="2" t="s">
        <v>3</v>
      </c>
      <c r="Z191" s="16">
        <f t="shared" si="75"/>
        <v>120.97082533589253</v>
      </c>
      <c r="AA191" s="16"/>
      <c r="AB191" s="1" t="s">
        <v>48</v>
      </c>
      <c r="AC191" s="2" t="s">
        <v>23</v>
      </c>
      <c r="AD191" s="2" t="s">
        <v>3</v>
      </c>
      <c r="AE191" s="16">
        <f t="shared" si="76"/>
        <v>0</v>
      </c>
      <c r="AF191" s="16">
        <f t="shared" si="77"/>
        <v>191.14285714285714</v>
      </c>
      <c r="AG191" s="16">
        <f t="shared" si="78"/>
        <v>127.29774193548388</v>
      </c>
      <c r="AH191">
        <v>0</v>
      </c>
      <c r="AI191">
        <v>0</v>
      </c>
      <c r="AJ191">
        <v>0</v>
      </c>
      <c r="AK191">
        <v>0</v>
      </c>
      <c r="AL191">
        <v>0</v>
      </c>
      <c r="AM191" s="16">
        <f t="shared" si="79"/>
        <v>127.29375</v>
      </c>
      <c r="AO191" s="1" t="s">
        <v>48</v>
      </c>
      <c r="AP191" s="2" t="s">
        <v>23</v>
      </c>
      <c r="AQ191" s="2" t="s">
        <v>3</v>
      </c>
      <c r="AR191" s="46">
        <f>ROUND((Data!E191+Data!H191)*VLOOKUP($AP191,Data!$BO$8:$BT$36,3,0)/100,2)</f>
        <v>6.1</v>
      </c>
      <c r="AS191" s="46">
        <f>ROUND(Data!F191*VLOOKUP($AP191,Data!$BO$8:$BT$36,4,0)/100,2)</f>
        <v>6.65</v>
      </c>
      <c r="AT191" s="46">
        <f>ROUND(Data!G191*VLOOKUP($AP191,Data!$BO$8:$BT$36,5,0)/100,2)</f>
        <v>13.95</v>
      </c>
      <c r="AU191" s="46">
        <f>ROUND(Data!M191*VLOOKUP($AP191,Data!$BO$8:$BT$36,6,0)/100,2)</f>
        <v>7.2</v>
      </c>
      <c r="AV191" s="46">
        <f t="shared" si="80"/>
        <v>26.7</v>
      </c>
      <c r="AW191" s="46">
        <f t="shared" si="81"/>
        <v>18.200000000000003</v>
      </c>
    </row>
    <row r="192" spans="2:49" x14ac:dyDescent="0.25">
      <c r="B192" s="1" t="s">
        <v>48</v>
      </c>
      <c r="C192" s="2" t="s">
        <v>24</v>
      </c>
      <c r="D192" s="2" t="s">
        <v>3</v>
      </c>
      <c r="E192" s="2">
        <v>4</v>
      </c>
      <c r="F192" s="2">
        <v>4</v>
      </c>
      <c r="G192" s="2">
        <v>15</v>
      </c>
      <c r="H192" s="2">
        <v>0.1</v>
      </c>
      <c r="I192">
        <v>0</v>
      </c>
      <c r="J192">
        <v>0</v>
      </c>
      <c r="K192" s="2">
        <v>0</v>
      </c>
      <c r="L192" s="2">
        <v>0</v>
      </c>
      <c r="M192" s="2">
        <v>4</v>
      </c>
      <c r="O192" s="1" t="s">
        <v>48</v>
      </c>
      <c r="P192" s="2" t="s">
        <v>24</v>
      </c>
      <c r="Q192" s="2" t="s">
        <v>3</v>
      </c>
      <c r="R192" s="16">
        <f t="shared" si="71"/>
        <v>0</v>
      </c>
      <c r="S192" s="16">
        <f t="shared" si="72"/>
        <v>764.58</v>
      </c>
      <c r="T192" s="16">
        <f t="shared" si="73"/>
        <v>1909.44</v>
      </c>
      <c r="U192" s="16">
        <f t="shared" si="74"/>
        <v>509.21999999999997</v>
      </c>
      <c r="V192" s="16"/>
      <c r="W192" s="1" t="s">
        <v>48</v>
      </c>
      <c r="X192" s="2" t="s">
        <v>24</v>
      </c>
      <c r="Y192" s="2" t="s">
        <v>3</v>
      </c>
      <c r="Z192" s="16">
        <f t="shared" si="75"/>
        <v>117.46273062730626</v>
      </c>
      <c r="AA192" s="16"/>
      <c r="AB192" s="1" t="s">
        <v>48</v>
      </c>
      <c r="AC192" s="2" t="s">
        <v>24</v>
      </c>
      <c r="AD192" s="2" t="s">
        <v>3</v>
      </c>
      <c r="AE192" s="16">
        <f t="shared" si="76"/>
        <v>0</v>
      </c>
      <c r="AF192" s="16">
        <f t="shared" si="77"/>
        <v>191.14500000000001</v>
      </c>
      <c r="AG192" s="16">
        <f t="shared" si="78"/>
        <v>127.29600000000001</v>
      </c>
      <c r="AH192">
        <v>0</v>
      </c>
      <c r="AI192">
        <v>0</v>
      </c>
      <c r="AJ192">
        <v>0</v>
      </c>
      <c r="AK192">
        <v>0</v>
      </c>
      <c r="AL192">
        <v>0</v>
      </c>
      <c r="AM192" s="16">
        <f t="shared" si="79"/>
        <v>127.30499999999999</v>
      </c>
      <c r="AO192" s="1" t="s">
        <v>48</v>
      </c>
      <c r="AP192" s="2" t="s">
        <v>24</v>
      </c>
      <c r="AQ192" s="2" t="s">
        <v>3</v>
      </c>
      <c r="AR192" s="46">
        <f>ROUND((Data!E192+Data!H192)*VLOOKUP($AP192,Data!$BO$8:$BT$36,3,0)/100,2)</f>
        <v>4.0999999999999996</v>
      </c>
      <c r="AS192" s="46">
        <f>ROUND(Data!F192*VLOOKUP($AP192,Data!$BO$8:$BT$36,4,0)/100,2)</f>
        <v>0</v>
      </c>
      <c r="AT192" s="46">
        <f>ROUND(Data!G192*VLOOKUP($AP192,Data!$BO$8:$BT$36,5,0)/100,2)</f>
        <v>8.25</v>
      </c>
      <c r="AU192" s="46">
        <f>ROUND(Data!M192*VLOOKUP($AP192,Data!$BO$8:$BT$36,6,0)/100,2)</f>
        <v>3.6</v>
      </c>
      <c r="AV192" s="46">
        <f t="shared" si="80"/>
        <v>12.35</v>
      </c>
      <c r="AW192" s="46">
        <f t="shared" si="81"/>
        <v>11.150000000000002</v>
      </c>
    </row>
    <row r="193" spans="2:49" x14ac:dyDescent="0.25">
      <c r="B193" s="1" t="s">
        <v>48</v>
      </c>
      <c r="C193" s="2" t="s">
        <v>25</v>
      </c>
      <c r="D193" s="2" t="s">
        <v>3</v>
      </c>
      <c r="E193" s="2">
        <v>4</v>
      </c>
      <c r="F193" s="2">
        <v>8</v>
      </c>
      <c r="G193" s="2">
        <v>29</v>
      </c>
      <c r="H193" s="2">
        <v>0.1</v>
      </c>
      <c r="I193">
        <v>0</v>
      </c>
      <c r="J193">
        <v>0</v>
      </c>
      <c r="K193" s="2">
        <v>0</v>
      </c>
      <c r="L193" s="2">
        <v>0</v>
      </c>
      <c r="M193" s="2">
        <v>8</v>
      </c>
      <c r="O193" s="1" t="s">
        <v>48</v>
      </c>
      <c r="P193" s="2" t="s">
        <v>25</v>
      </c>
      <c r="Q193" s="2" t="s">
        <v>3</v>
      </c>
      <c r="R193" s="16">
        <f t="shared" si="71"/>
        <v>0</v>
      </c>
      <c r="S193" s="16">
        <f t="shared" si="72"/>
        <v>1529.1</v>
      </c>
      <c r="T193" s="16">
        <f t="shared" si="73"/>
        <v>3691.62</v>
      </c>
      <c r="U193" s="16">
        <f t="shared" si="74"/>
        <v>1018.35</v>
      </c>
      <c r="V193" s="16"/>
      <c r="W193" s="1" t="s">
        <v>48</v>
      </c>
      <c r="X193" s="2" t="s">
        <v>25</v>
      </c>
      <c r="Y193" s="2" t="s">
        <v>3</v>
      </c>
      <c r="Z193" s="16">
        <f t="shared" si="75"/>
        <v>127.06863543788187</v>
      </c>
      <c r="AA193" s="16"/>
      <c r="AB193" s="1" t="s">
        <v>48</v>
      </c>
      <c r="AC193" s="2" t="s">
        <v>25</v>
      </c>
      <c r="AD193" s="2" t="s">
        <v>3</v>
      </c>
      <c r="AE193" s="16">
        <f t="shared" si="76"/>
        <v>0</v>
      </c>
      <c r="AF193" s="16">
        <f t="shared" si="77"/>
        <v>191.13749999999999</v>
      </c>
      <c r="AG193" s="16">
        <f t="shared" si="78"/>
        <v>127.29724137931034</v>
      </c>
      <c r="AH193">
        <v>0</v>
      </c>
      <c r="AI193">
        <v>0</v>
      </c>
      <c r="AJ193">
        <v>0</v>
      </c>
      <c r="AK193">
        <v>0</v>
      </c>
      <c r="AL193">
        <v>0</v>
      </c>
      <c r="AM193" s="16">
        <f t="shared" si="79"/>
        <v>127.29375</v>
      </c>
      <c r="AO193" s="1" t="s">
        <v>48</v>
      </c>
      <c r="AP193" s="2" t="s">
        <v>25</v>
      </c>
      <c r="AQ193" s="2" t="s">
        <v>3</v>
      </c>
      <c r="AR193" s="46">
        <f>ROUND((Data!E193+Data!H193)*VLOOKUP($AP193,Data!$BO$8:$BT$36,3,0)/100,2)</f>
        <v>4.0999999999999996</v>
      </c>
      <c r="AS193" s="46">
        <f>ROUND(Data!F193*VLOOKUP($AP193,Data!$BO$8:$BT$36,4,0)/100,2)</f>
        <v>7.6</v>
      </c>
      <c r="AT193" s="46">
        <f>ROUND(Data!G193*VLOOKUP($AP193,Data!$BO$8:$BT$36,5,0)/100,2)</f>
        <v>13.05</v>
      </c>
      <c r="AU193" s="46">
        <f>ROUND(Data!M193*VLOOKUP($AP193,Data!$BO$8:$BT$36,6,0)/100,2)</f>
        <v>7.2</v>
      </c>
      <c r="AV193" s="46">
        <f t="shared" si="80"/>
        <v>24.75</v>
      </c>
      <c r="AW193" s="46">
        <f t="shared" si="81"/>
        <v>17.150000000000002</v>
      </c>
    </row>
    <row r="194" spans="2:49" x14ac:dyDescent="0.25">
      <c r="B194" s="1" t="s">
        <v>48</v>
      </c>
      <c r="C194" s="2" t="s">
        <v>26</v>
      </c>
      <c r="D194" s="2" t="s">
        <v>3</v>
      </c>
      <c r="E194" s="2">
        <v>7</v>
      </c>
      <c r="F194" s="2">
        <v>5</v>
      </c>
      <c r="G194" s="2">
        <v>30</v>
      </c>
      <c r="H194" s="2">
        <v>0.1</v>
      </c>
      <c r="I194">
        <v>0</v>
      </c>
      <c r="J194">
        <v>0</v>
      </c>
      <c r="K194" s="2">
        <v>0</v>
      </c>
      <c r="L194" s="2">
        <v>0</v>
      </c>
      <c r="M194" s="2">
        <v>4</v>
      </c>
      <c r="O194" s="1" t="s">
        <v>48</v>
      </c>
      <c r="P194" s="2" t="s">
        <v>26</v>
      </c>
      <c r="Q194" s="2" t="s">
        <v>3</v>
      </c>
      <c r="R194" s="16">
        <f t="shared" si="71"/>
        <v>0</v>
      </c>
      <c r="S194" s="16">
        <f t="shared" si="72"/>
        <v>955.68000000000006</v>
      </c>
      <c r="T194" s="16">
        <f t="shared" si="73"/>
        <v>3818.97</v>
      </c>
      <c r="U194" s="16">
        <f t="shared" si="74"/>
        <v>509.21999999999997</v>
      </c>
      <c r="V194" s="16"/>
      <c r="W194" s="1" t="s">
        <v>48</v>
      </c>
      <c r="X194" s="2" t="s">
        <v>26</v>
      </c>
      <c r="Y194" s="2" t="s">
        <v>3</v>
      </c>
      <c r="Z194" s="16">
        <f t="shared" si="75"/>
        <v>114.6175704989154</v>
      </c>
      <c r="AA194" s="16"/>
      <c r="AB194" s="1" t="s">
        <v>48</v>
      </c>
      <c r="AC194" s="2" t="s">
        <v>26</v>
      </c>
      <c r="AD194" s="2" t="s">
        <v>3</v>
      </c>
      <c r="AE194" s="16">
        <f t="shared" si="76"/>
        <v>0</v>
      </c>
      <c r="AF194" s="16">
        <f t="shared" si="77"/>
        <v>191.13600000000002</v>
      </c>
      <c r="AG194" s="16">
        <f t="shared" si="78"/>
        <v>127.29899999999999</v>
      </c>
      <c r="AH194">
        <v>0</v>
      </c>
      <c r="AI194">
        <v>0</v>
      </c>
      <c r="AJ194">
        <v>0</v>
      </c>
      <c r="AK194">
        <v>0</v>
      </c>
      <c r="AL194">
        <v>0</v>
      </c>
      <c r="AM194" s="16">
        <f t="shared" si="79"/>
        <v>127.30499999999999</v>
      </c>
      <c r="AO194" s="1" t="s">
        <v>48</v>
      </c>
      <c r="AP194" s="2" t="s">
        <v>26</v>
      </c>
      <c r="AQ194" s="2" t="s">
        <v>3</v>
      </c>
      <c r="AR194" s="46">
        <f>ROUND((Data!E194+Data!H194)*VLOOKUP($AP194,Data!$BO$8:$BT$36,3,0)/100,2)</f>
        <v>7.1</v>
      </c>
      <c r="AS194" s="46">
        <f>ROUND(Data!F194*VLOOKUP($AP194,Data!$BO$8:$BT$36,4,0)/100,2)</f>
        <v>4.75</v>
      </c>
      <c r="AT194" s="46">
        <f>ROUND(Data!G194*VLOOKUP($AP194,Data!$BO$8:$BT$36,5,0)/100,2)</f>
        <v>13.5</v>
      </c>
      <c r="AU194" s="46">
        <f>ROUND(Data!M194*VLOOKUP($AP194,Data!$BO$8:$BT$36,6,0)/100,2)</f>
        <v>3.6</v>
      </c>
      <c r="AV194" s="46">
        <f t="shared" si="80"/>
        <v>25.35</v>
      </c>
      <c r="AW194" s="46">
        <f t="shared" si="81"/>
        <v>17.149999999999999</v>
      </c>
    </row>
    <row r="195" spans="2:49" x14ac:dyDescent="0.25">
      <c r="B195" s="1" t="s">
        <v>48</v>
      </c>
      <c r="C195" s="2" t="s">
        <v>27</v>
      </c>
      <c r="D195" s="2" t="s">
        <v>28</v>
      </c>
      <c r="E195" s="2">
        <v>3</v>
      </c>
      <c r="F195" s="2">
        <v>5</v>
      </c>
      <c r="G195" s="2">
        <v>27</v>
      </c>
      <c r="H195" s="2">
        <v>0.1</v>
      </c>
      <c r="I195">
        <v>0</v>
      </c>
      <c r="J195">
        <v>0</v>
      </c>
      <c r="K195" s="2">
        <v>0</v>
      </c>
      <c r="L195" s="2">
        <v>0</v>
      </c>
      <c r="M195" s="2">
        <v>3</v>
      </c>
      <c r="O195" s="1" t="s">
        <v>48</v>
      </c>
      <c r="P195" s="2" t="s">
        <v>27</v>
      </c>
      <c r="Q195" s="2" t="s">
        <v>28</v>
      </c>
      <c r="R195" s="16">
        <f t="shared" si="71"/>
        <v>0</v>
      </c>
      <c r="S195" s="16">
        <f t="shared" si="72"/>
        <v>955.68000000000006</v>
      </c>
      <c r="T195" s="16">
        <f t="shared" si="73"/>
        <v>3437.1</v>
      </c>
      <c r="U195" s="16">
        <f t="shared" si="74"/>
        <v>381.87</v>
      </c>
      <c r="V195" s="16"/>
      <c r="W195" s="1" t="s">
        <v>48</v>
      </c>
      <c r="X195" s="2" t="s">
        <v>27</v>
      </c>
      <c r="Y195" s="2" t="s">
        <v>28</v>
      </c>
      <c r="Z195" s="16">
        <f t="shared" si="75"/>
        <v>125.31889763779526</v>
      </c>
      <c r="AA195" s="16"/>
      <c r="AB195" s="1" t="s">
        <v>48</v>
      </c>
      <c r="AC195" s="2" t="s">
        <v>27</v>
      </c>
      <c r="AD195" s="2" t="s">
        <v>28</v>
      </c>
      <c r="AE195" s="16">
        <f t="shared" si="76"/>
        <v>0</v>
      </c>
      <c r="AF195" s="16">
        <f t="shared" si="77"/>
        <v>191.13600000000002</v>
      </c>
      <c r="AG195" s="16">
        <f t="shared" si="78"/>
        <v>127.3</v>
      </c>
      <c r="AH195">
        <v>0</v>
      </c>
      <c r="AI195">
        <v>0</v>
      </c>
      <c r="AJ195">
        <v>0</v>
      </c>
      <c r="AK195">
        <v>0</v>
      </c>
      <c r="AL195">
        <v>0</v>
      </c>
      <c r="AM195" s="16">
        <f t="shared" si="79"/>
        <v>127.29</v>
      </c>
      <c r="AO195" s="1" t="s">
        <v>48</v>
      </c>
      <c r="AP195" s="2" t="s">
        <v>27</v>
      </c>
      <c r="AQ195" s="2" t="s">
        <v>28</v>
      </c>
      <c r="AR195" s="46">
        <f>ROUND((Data!E195+Data!H195)*VLOOKUP($AP195,Data!$BO$8:$BT$36,3,0)/100,2)</f>
        <v>0</v>
      </c>
      <c r="AS195" s="46">
        <f>ROUND(Data!F195*VLOOKUP($AP195,Data!$BO$8:$BT$36,4,0)/100,2)</f>
        <v>0</v>
      </c>
      <c r="AT195" s="46">
        <f>ROUND(Data!G195*VLOOKUP($AP195,Data!$BO$8:$BT$36,5,0)/100,2)</f>
        <v>9.4499999999999993</v>
      </c>
      <c r="AU195" s="46">
        <f>ROUND(Data!M195*VLOOKUP($AP195,Data!$BO$8:$BT$36,6,0)/100,2)</f>
        <v>2.7</v>
      </c>
      <c r="AV195" s="46">
        <f t="shared" si="80"/>
        <v>9.4499999999999993</v>
      </c>
      <c r="AW195" s="46">
        <f t="shared" si="81"/>
        <v>25.950000000000003</v>
      </c>
    </row>
    <row r="196" spans="2:49" x14ac:dyDescent="0.25">
      <c r="B196" s="1" t="s">
        <v>48</v>
      </c>
      <c r="C196" s="2" t="s">
        <v>29</v>
      </c>
      <c r="D196" s="2" t="s">
        <v>28</v>
      </c>
      <c r="E196" s="2">
        <v>8</v>
      </c>
      <c r="F196" s="2">
        <v>7</v>
      </c>
      <c r="G196" s="2">
        <v>31</v>
      </c>
      <c r="H196" s="2">
        <v>0.1</v>
      </c>
      <c r="I196">
        <v>0</v>
      </c>
      <c r="J196">
        <v>0</v>
      </c>
      <c r="K196" s="2">
        <v>0</v>
      </c>
      <c r="L196" s="2">
        <v>0</v>
      </c>
      <c r="M196" s="2">
        <v>7</v>
      </c>
      <c r="O196" s="1" t="s">
        <v>48</v>
      </c>
      <c r="P196" s="2" t="s">
        <v>29</v>
      </c>
      <c r="Q196" s="2" t="s">
        <v>28</v>
      </c>
      <c r="R196" s="16">
        <f t="shared" ref="R196:R259" si="82">ROUND(E196*$BP$3/0.24,2)*$BT$3</f>
        <v>0</v>
      </c>
      <c r="S196" s="16">
        <f t="shared" ref="S196:S259" si="83">ROUND(F196*$BP$4/0.24,2)*$BT$4</f>
        <v>1338</v>
      </c>
      <c r="T196" s="16">
        <f t="shared" ref="T196:T259" si="84">ROUND(G196*$BP$5/0.24,2)*$BT$5</f>
        <v>3946.2300000000005</v>
      </c>
      <c r="U196" s="16">
        <f t="shared" ref="U196:U259" si="85">ROUND(M196*$BP$5/0.24,2)*$BT$5</f>
        <v>891.09</v>
      </c>
      <c r="V196" s="16"/>
      <c r="W196" s="1" t="s">
        <v>48</v>
      </c>
      <c r="X196" s="2" t="s">
        <v>29</v>
      </c>
      <c r="Y196" s="2" t="s">
        <v>28</v>
      </c>
      <c r="Z196" s="16">
        <f t="shared" ref="Z196:Z259" si="86">SUM(R196:U196)/SUM(E196:M196)</f>
        <v>116.29604519774013</v>
      </c>
      <c r="AA196" s="16"/>
      <c r="AB196" s="1" t="s">
        <v>48</v>
      </c>
      <c r="AC196" s="2" t="s">
        <v>29</v>
      </c>
      <c r="AD196" s="2" t="s">
        <v>28</v>
      </c>
      <c r="AE196" s="16">
        <f t="shared" ref="AE196:AE259" si="87">R196/E196</f>
        <v>0</v>
      </c>
      <c r="AF196" s="16">
        <f t="shared" ref="AF196:AF259" si="88">S196/F196</f>
        <v>191.14285714285714</v>
      </c>
      <c r="AG196" s="16">
        <f t="shared" ref="AG196:AG259" si="89">T196/G196</f>
        <v>127.29774193548388</v>
      </c>
      <c r="AH196">
        <v>0</v>
      </c>
      <c r="AI196">
        <v>0</v>
      </c>
      <c r="AJ196">
        <v>0</v>
      </c>
      <c r="AK196">
        <v>0</v>
      </c>
      <c r="AL196">
        <v>0</v>
      </c>
      <c r="AM196" s="16">
        <f t="shared" ref="AM196:AM259" si="90">U196/M196</f>
        <v>127.29857142857144</v>
      </c>
      <c r="AO196" s="1" t="s">
        <v>48</v>
      </c>
      <c r="AP196" s="2" t="s">
        <v>29</v>
      </c>
      <c r="AQ196" s="2" t="s">
        <v>28</v>
      </c>
      <c r="AR196" s="46">
        <f>ROUND((Data!E196+Data!H196)*VLOOKUP($AP196,Data!$BO$8:$BT$36,3,0)/100,2)</f>
        <v>8.1</v>
      </c>
      <c r="AS196" s="46">
        <f>ROUND(Data!F196*VLOOKUP($AP196,Data!$BO$8:$BT$36,4,0)/100,2)</f>
        <v>6.65</v>
      </c>
      <c r="AT196" s="46">
        <f>ROUND(Data!G196*VLOOKUP($AP196,Data!$BO$8:$BT$36,5,0)/100,2)</f>
        <v>6.2</v>
      </c>
      <c r="AU196" s="46">
        <f>ROUND(Data!M196*VLOOKUP($AP196,Data!$BO$8:$BT$36,6,0)/100,2)</f>
        <v>6.3</v>
      </c>
      <c r="AV196" s="46">
        <f t="shared" ref="AV196:AV259" si="91">SUM(AR196:AT196)</f>
        <v>20.95</v>
      </c>
      <c r="AW196" s="46">
        <f t="shared" ref="AW196:AW259" si="92">SUM(E196:M196)-AV196-AU196</f>
        <v>25.850000000000005</v>
      </c>
    </row>
    <row r="197" spans="2:49" x14ac:dyDescent="0.25">
      <c r="B197" s="1" t="s">
        <v>48</v>
      </c>
      <c r="C197" s="2" t="s">
        <v>30</v>
      </c>
      <c r="D197" s="2" t="s">
        <v>28</v>
      </c>
      <c r="E197" s="2">
        <v>3</v>
      </c>
      <c r="F197" s="2">
        <v>7</v>
      </c>
      <c r="G197" s="2">
        <v>15</v>
      </c>
      <c r="H197" s="2">
        <v>0.1</v>
      </c>
      <c r="I197">
        <v>0</v>
      </c>
      <c r="J197">
        <v>0</v>
      </c>
      <c r="K197" s="2">
        <v>0</v>
      </c>
      <c r="L197" s="2">
        <v>0</v>
      </c>
      <c r="M197" s="2">
        <v>3</v>
      </c>
      <c r="O197" s="1" t="s">
        <v>48</v>
      </c>
      <c r="P197" s="2" t="s">
        <v>30</v>
      </c>
      <c r="Q197" s="2" t="s">
        <v>28</v>
      </c>
      <c r="R197" s="16">
        <f t="shared" si="82"/>
        <v>0</v>
      </c>
      <c r="S197" s="16">
        <f t="shared" si="83"/>
        <v>1338</v>
      </c>
      <c r="T197" s="16">
        <f t="shared" si="84"/>
        <v>1909.44</v>
      </c>
      <c r="U197" s="16">
        <f t="shared" si="85"/>
        <v>381.87</v>
      </c>
      <c r="V197" s="16"/>
      <c r="W197" s="1" t="s">
        <v>48</v>
      </c>
      <c r="X197" s="2" t="s">
        <v>30</v>
      </c>
      <c r="Y197" s="2" t="s">
        <v>28</v>
      </c>
      <c r="Z197" s="16">
        <f t="shared" si="86"/>
        <v>129.15693950177936</v>
      </c>
      <c r="AA197" s="16"/>
      <c r="AB197" s="1" t="s">
        <v>48</v>
      </c>
      <c r="AC197" s="2" t="s">
        <v>30</v>
      </c>
      <c r="AD197" s="2" t="s">
        <v>28</v>
      </c>
      <c r="AE197" s="16">
        <f t="shared" si="87"/>
        <v>0</v>
      </c>
      <c r="AF197" s="16">
        <f t="shared" si="88"/>
        <v>191.14285714285714</v>
      </c>
      <c r="AG197" s="16">
        <f t="shared" si="89"/>
        <v>127.29600000000001</v>
      </c>
      <c r="AH197">
        <v>0</v>
      </c>
      <c r="AI197">
        <v>0</v>
      </c>
      <c r="AJ197">
        <v>0</v>
      </c>
      <c r="AK197">
        <v>0</v>
      </c>
      <c r="AL197">
        <v>0</v>
      </c>
      <c r="AM197" s="16">
        <f t="shared" si="90"/>
        <v>127.29</v>
      </c>
      <c r="AO197" s="1" t="s">
        <v>48</v>
      </c>
      <c r="AP197" s="2" t="s">
        <v>30</v>
      </c>
      <c r="AQ197" s="2" t="s">
        <v>28</v>
      </c>
      <c r="AR197" s="46">
        <f>ROUND((Data!E197+Data!H197)*VLOOKUP($AP197,Data!$BO$8:$BT$36,3,0)/100,2)</f>
        <v>3.1</v>
      </c>
      <c r="AS197" s="46">
        <f>ROUND(Data!F197*VLOOKUP($AP197,Data!$BO$8:$BT$36,4,0)/100,2)</f>
        <v>6.65</v>
      </c>
      <c r="AT197" s="46">
        <f>ROUND(Data!G197*VLOOKUP($AP197,Data!$BO$8:$BT$36,5,0)/100,2)</f>
        <v>3</v>
      </c>
      <c r="AU197" s="46">
        <f>ROUND(Data!M197*VLOOKUP($AP197,Data!$BO$8:$BT$36,6,0)/100,2)</f>
        <v>2.7</v>
      </c>
      <c r="AV197" s="46">
        <f t="shared" si="91"/>
        <v>12.75</v>
      </c>
      <c r="AW197" s="46">
        <f t="shared" si="92"/>
        <v>12.650000000000002</v>
      </c>
    </row>
    <row r="198" spans="2:49" x14ac:dyDescent="0.25">
      <c r="B198" s="1" t="s">
        <v>48</v>
      </c>
      <c r="C198" s="2" t="s">
        <v>31</v>
      </c>
      <c r="D198" s="2" t="s">
        <v>28</v>
      </c>
      <c r="E198" s="2">
        <v>4</v>
      </c>
      <c r="F198" s="2">
        <v>4</v>
      </c>
      <c r="G198" s="2">
        <v>32</v>
      </c>
      <c r="H198" s="2">
        <v>0.1</v>
      </c>
      <c r="I198">
        <v>0</v>
      </c>
      <c r="J198">
        <v>0</v>
      </c>
      <c r="K198" s="2">
        <v>0</v>
      </c>
      <c r="L198" s="2">
        <v>0</v>
      </c>
      <c r="M198" s="2">
        <v>4</v>
      </c>
      <c r="O198" s="1" t="s">
        <v>48</v>
      </c>
      <c r="P198" s="2" t="s">
        <v>31</v>
      </c>
      <c r="Q198" s="2" t="s">
        <v>28</v>
      </c>
      <c r="R198" s="16">
        <f t="shared" si="82"/>
        <v>0</v>
      </c>
      <c r="S198" s="16">
        <f t="shared" si="83"/>
        <v>764.58</v>
      </c>
      <c r="T198" s="16">
        <f t="shared" si="84"/>
        <v>4073.58</v>
      </c>
      <c r="U198" s="16">
        <f t="shared" si="85"/>
        <v>509.21999999999997</v>
      </c>
      <c r="V198" s="16"/>
      <c r="W198" s="1" t="s">
        <v>48</v>
      </c>
      <c r="X198" s="2" t="s">
        <v>31</v>
      </c>
      <c r="Y198" s="2" t="s">
        <v>28</v>
      </c>
      <c r="Z198" s="16">
        <f t="shared" si="86"/>
        <v>121.25578231292516</v>
      </c>
      <c r="AA198" s="16"/>
      <c r="AB198" s="1" t="s">
        <v>48</v>
      </c>
      <c r="AC198" s="2" t="s">
        <v>31</v>
      </c>
      <c r="AD198" s="2" t="s">
        <v>28</v>
      </c>
      <c r="AE198" s="16">
        <f t="shared" si="87"/>
        <v>0</v>
      </c>
      <c r="AF198" s="16">
        <f t="shared" si="88"/>
        <v>191.14500000000001</v>
      </c>
      <c r="AG198" s="16">
        <f t="shared" si="89"/>
        <v>127.299375</v>
      </c>
      <c r="AH198">
        <v>0</v>
      </c>
      <c r="AI198">
        <v>0</v>
      </c>
      <c r="AJ198">
        <v>0</v>
      </c>
      <c r="AK198">
        <v>0</v>
      </c>
      <c r="AL198">
        <v>0</v>
      </c>
      <c r="AM198" s="16">
        <f t="shared" si="90"/>
        <v>127.30499999999999</v>
      </c>
      <c r="AO198" s="1" t="s">
        <v>48</v>
      </c>
      <c r="AP198" s="2" t="s">
        <v>31</v>
      </c>
      <c r="AQ198" s="2" t="s">
        <v>28</v>
      </c>
      <c r="AR198" s="46">
        <f>ROUND((Data!E198+Data!H198)*VLOOKUP($AP198,Data!$BO$8:$BT$36,3,0)/100,2)</f>
        <v>4.0999999999999996</v>
      </c>
      <c r="AS198" s="46">
        <f>ROUND(Data!F198*VLOOKUP($AP198,Data!$BO$8:$BT$36,4,0)/100,2)</f>
        <v>0</v>
      </c>
      <c r="AT198" s="46">
        <f>ROUND(Data!G198*VLOOKUP($AP198,Data!$BO$8:$BT$36,5,0)/100,2)</f>
        <v>8</v>
      </c>
      <c r="AU198" s="46">
        <f>ROUND(Data!M198*VLOOKUP($AP198,Data!$BO$8:$BT$36,6,0)/100,2)</f>
        <v>3.6</v>
      </c>
      <c r="AV198" s="46">
        <f t="shared" si="91"/>
        <v>12.1</v>
      </c>
      <c r="AW198" s="46">
        <f t="shared" si="92"/>
        <v>28.4</v>
      </c>
    </row>
    <row r="199" spans="2:49" x14ac:dyDescent="0.25">
      <c r="B199" s="1" t="s">
        <v>49</v>
      </c>
      <c r="C199" s="2" t="s">
        <v>2</v>
      </c>
      <c r="D199" s="2" t="s">
        <v>3</v>
      </c>
      <c r="E199" s="2">
        <v>7</v>
      </c>
      <c r="F199" s="2">
        <v>8</v>
      </c>
      <c r="G199" s="2">
        <v>7</v>
      </c>
      <c r="H199" s="2">
        <v>0.1</v>
      </c>
      <c r="I199">
        <v>0</v>
      </c>
      <c r="J199">
        <v>0</v>
      </c>
      <c r="K199" s="2">
        <v>0</v>
      </c>
      <c r="L199" s="2">
        <v>0</v>
      </c>
      <c r="M199" s="2">
        <v>5</v>
      </c>
      <c r="O199" s="1" t="s">
        <v>49</v>
      </c>
      <c r="P199" s="2" t="s">
        <v>2</v>
      </c>
      <c r="Q199" s="2" t="s">
        <v>3</v>
      </c>
      <c r="R199" s="16">
        <f t="shared" si="82"/>
        <v>0</v>
      </c>
      <c r="S199" s="16">
        <f t="shared" si="83"/>
        <v>1529.1</v>
      </c>
      <c r="T199" s="16">
        <f t="shared" si="84"/>
        <v>891.09</v>
      </c>
      <c r="U199" s="16">
        <f t="shared" si="85"/>
        <v>636.48</v>
      </c>
      <c r="V199" s="16"/>
      <c r="W199" s="1" t="s">
        <v>49</v>
      </c>
      <c r="X199" s="2" t="s">
        <v>2</v>
      </c>
      <c r="Y199" s="2" t="s">
        <v>3</v>
      </c>
      <c r="Z199" s="16">
        <f t="shared" si="86"/>
        <v>112.79225092250923</v>
      </c>
      <c r="AA199" s="16"/>
      <c r="AB199" s="1" t="s">
        <v>49</v>
      </c>
      <c r="AC199" s="2" t="s">
        <v>2</v>
      </c>
      <c r="AD199" s="2" t="s">
        <v>3</v>
      </c>
      <c r="AE199" s="16">
        <f t="shared" si="87"/>
        <v>0</v>
      </c>
      <c r="AF199" s="16">
        <f t="shared" si="88"/>
        <v>191.13749999999999</v>
      </c>
      <c r="AG199" s="16">
        <f t="shared" si="89"/>
        <v>127.29857142857144</v>
      </c>
      <c r="AH199">
        <v>0</v>
      </c>
      <c r="AI199">
        <v>0</v>
      </c>
      <c r="AJ199">
        <v>0</v>
      </c>
      <c r="AK199">
        <v>0</v>
      </c>
      <c r="AL199">
        <v>0</v>
      </c>
      <c r="AM199" s="16">
        <f t="shared" si="90"/>
        <v>127.29600000000001</v>
      </c>
      <c r="AO199" s="1" t="s">
        <v>49</v>
      </c>
      <c r="AP199" s="2" t="s">
        <v>2</v>
      </c>
      <c r="AQ199" s="2" t="s">
        <v>3</v>
      </c>
      <c r="AR199" s="46">
        <f>ROUND((Data!E199+Data!H199)*VLOOKUP($AP199,Data!$BO$8:$BT$36,3,0)/100,2)</f>
        <v>7.1</v>
      </c>
      <c r="AS199" s="46">
        <f>ROUND(Data!F199*VLOOKUP($AP199,Data!$BO$8:$BT$36,4,0)/100,2)</f>
        <v>7.6</v>
      </c>
      <c r="AT199" s="46">
        <f>ROUND(Data!G199*VLOOKUP($AP199,Data!$BO$8:$BT$36,5,0)/100,2)</f>
        <v>3.15</v>
      </c>
      <c r="AU199" s="46">
        <f>ROUND(Data!M199*VLOOKUP($AP199,Data!$BO$8:$BT$36,6,0)/100,2)</f>
        <v>4.5</v>
      </c>
      <c r="AV199" s="46">
        <f t="shared" si="91"/>
        <v>17.849999999999998</v>
      </c>
      <c r="AW199" s="46">
        <f t="shared" si="92"/>
        <v>4.7500000000000036</v>
      </c>
    </row>
    <row r="200" spans="2:49" x14ac:dyDescent="0.25">
      <c r="B200" s="1" t="s">
        <v>49</v>
      </c>
      <c r="C200" s="2" t="s">
        <v>4</v>
      </c>
      <c r="D200" s="2" t="s">
        <v>3</v>
      </c>
      <c r="E200" s="2">
        <v>4</v>
      </c>
      <c r="F200" s="2">
        <v>4</v>
      </c>
      <c r="G200" s="2">
        <v>6</v>
      </c>
      <c r="H200" s="2">
        <v>0.1</v>
      </c>
      <c r="I200">
        <v>0</v>
      </c>
      <c r="J200">
        <v>0</v>
      </c>
      <c r="K200" s="2">
        <v>0</v>
      </c>
      <c r="L200" s="2">
        <v>0</v>
      </c>
      <c r="M200" s="2">
        <v>3</v>
      </c>
      <c r="O200" s="1" t="s">
        <v>49</v>
      </c>
      <c r="P200" s="2" t="s">
        <v>4</v>
      </c>
      <c r="Q200" s="2" t="s">
        <v>3</v>
      </c>
      <c r="R200" s="16">
        <f t="shared" si="82"/>
        <v>0</v>
      </c>
      <c r="S200" s="16">
        <f t="shared" si="83"/>
        <v>764.58</v>
      </c>
      <c r="T200" s="16">
        <f t="shared" si="84"/>
        <v>763.83</v>
      </c>
      <c r="U200" s="16">
        <f t="shared" si="85"/>
        <v>381.87</v>
      </c>
      <c r="V200" s="16"/>
      <c r="W200" s="1" t="s">
        <v>49</v>
      </c>
      <c r="X200" s="2" t="s">
        <v>4</v>
      </c>
      <c r="Y200" s="2" t="s">
        <v>3</v>
      </c>
      <c r="Z200" s="16">
        <f t="shared" si="86"/>
        <v>111.71228070175439</v>
      </c>
      <c r="AA200" s="16"/>
      <c r="AB200" s="1" t="s">
        <v>49</v>
      </c>
      <c r="AC200" s="2" t="s">
        <v>4</v>
      </c>
      <c r="AD200" s="2" t="s">
        <v>3</v>
      </c>
      <c r="AE200" s="16">
        <f t="shared" si="87"/>
        <v>0</v>
      </c>
      <c r="AF200" s="16">
        <f t="shared" si="88"/>
        <v>191.14500000000001</v>
      </c>
      <c r="AG200" s="16">
        <f t="shared" si="89"/>
        <v>127.30500000000001</v>
      </c>
      <c r="AH200">
        <v>0</v>
      </c>
      <c r="AI200">
        <v>0</v>
      </c>
      <c r="AJ200">
        <v>0</v>
      </c>
      <c r="AK200">
        <v>0</v>
      </c>
      <c r="AL200">
        <v>0</v>
      </c>
      <c r="AM200" s="16">
        <f t="shared" si="90"/>
        <v>127.29</v>
      </c>
      <c r="AO200" s="1" t="s">
        <v>49</v>
      </c>
      <c r="AP200" s="2" t="s">
        <v>4</v>
      </c>
      <c r="AQ200" s="2" t="s">
        <v>3</v>
      </c>
      <c r="AR200" s="46">
        <f>ROUND((Data!E200+Data!H200)*VLOOKUP($AP200,Data!$BO$8:$BT$36,3,0)/100,2)</f>
        <v>4.0999999999999996</v>
      </c>
      <c r="AS200" s="46">
        <f>ROUND(Data!F200*VLOOKUP($AP200,Data!$BO$8:$BT$36,4,0)/100,2)</f>
        <v>3.8</v>
      </c>
      <c r="AT200" s="46">
        <f>ROUND(Data!G200*VLOOKUP($AP200,Data!$BO$8:$BT$36,5,0)/100,2)</f>
        <v>2.7</v>
      </c>
      <c r="AU200" s="46">
        <f>ROUND(Data!M200*VLOOKUP($AP200,Data!$BO$8:$BT$36,6,0)/100,2)</f>
        <v>2.7</v>
      </c>
      <c r="AV200" s="46">
        <f t="shared" si="91"/>
        <v>10.6</v>
      </c>
      <c r="AW200" s="46">
        <f t="shared" si="92"/>
        <v>3.8000000000000016</v>
      </c>
    </row>
    <row r="201" spans="2:49" x14ac:dyDescent="0.25">
      <c r="B201" s="1" t="s">
        <v>49</v>
      </c>
      <c r="C201" s="2" t="s">
        <v>5</v>
      </c>
      <c r="D201" s="2" t="s">
        <v>3</v>
      </c>
      <c r="E201" s="2">
        <v>7</v>
      </c>
      <c r="F201" s="2">
        <v>6</v>
      </c>
      <c r="G201" s="2">
        <v>23</v>
      </c>
      <c r="H201" s="2">
        <v>0.1</v>
      </c>
      <c r="I201">
        <v>0</v>
      </c>
      <c r="J201">
        <v>0</v>
      </c>
      <c r="K201" s="2">
        <v>0</v>
      </c>
      <c r="L201" s="2">
        <v>0</v>
      </c>
      <c r="M201" s="2">
        <v>6</v>
      </c>
      <c r="O201" s="1" t="s">
        <v>49</v>
      </c>
      <c r="P201" s="2" t="s">
        <v>5</v>
      </c>
      <c r="Q201" s="2" t="s">
        <v>3</v>
      </c>
      <c r="R201" s="16">
        <f t="shared" si="82"/>
        <v>0</v>
      </c>
      <c r="S201" s="16">
        <f t="shared" si="83"/>
        <v>1146.8399999999999</v>
      </c>
      <c r="T201" s="16">
        <f t="shared" si="84"/>
        <v>2927.88</v>
      </c>
      <c r="U201" s="16">
        <f t="shared" si="85"/>
        <v>763.83</v>
      </c>
      <c r="V201" s="16"/>
      <c r="W201" s="1" t="s">
        <v>49</v>
      </c>
      <c r="X201" s="2" t="s">
        <v>5</v>
      </c>
      <c r="Y201" s="2" t="s">
        <v>3</v>
      </c>
      <c r="Z201" s="16">
        <f t="shared" si="86"/>
        <v>114.92992874109264</v>
      </c>
      <c r="AA201" s="16"/>
      <c r="AB201" s="1" t="s">
        <v>49</v>
      </c>
      <c r="AC201" s="2" t="s">
        <v>5</v>
      </c>
      <c r="AD201" s="2" t="s">
        <v>3</v>
      </c>
      <c r="AE201" s="16">
        <f t="shared" si="87"/>
        <v>0</v>
      </c>
      <c r="AF201" s="16">
        <f t="shared" si="88"/>
        <v>191.14</v>
      </c>
      <c r="AG201" s="16">
        <f t="shared" si="89"/>
        <v>127.29913043478261</v>
      </c>
      <c r="AH201">
        <v>0</v>
      </c>
      <c r="AI201">
        <v>0</v>
      </c>
      <c r="AJ201">
        <v>0</v>
      </c>
      <c r="AK201">
        <v>0</v>
      </c>
      <c r="AL201">
        <v>0</v>
      </c>
      <c r="AM201" s="16">
        <f t="shared" si="90"/>
        <v>127.30500000000001</v>
      </c>
      <c r="AO201" s="1" t="s">
        <v>49</v>
      </c>
      <c r="AP201" s="2" t="s">
        <v>5</v>
      </c>
      <c r="AQ201" s="2" t="s">
        <v>3</v>
      </c>
      <c r="AR201" s="46">
        <f>ROUND((Data!E201+Data!H201)*VLOOKUP($AP201,Data!$BO$8:$BT$36,3,0)/100,2)</f>
        <v>7.1</v>
      </c>
      <c r="AS201" s="46">
        <f>ROUND(Data!F201*VLOOKUP($AP201,Data!$BO$8:$BT$36,4,0)/100,2)</f>
        <v>5.7</v>
      </c>
      <c r="AT201" s="46">
        <f>ROUND(Data!G201*VLOOKUP($AP201,Data!$BO$8:$BT$36,5,0)/100,2)</f>
        <v>10.35</v>
      </c>
      <c r="AU201" s="46">
        <f>ROUND(Data!M201*VLOOKUP($AP201,Data!$BO$8:$BT$36,6,0)/100,2)</f>
        <v>5.4</v>
      </c>
      <c r="AV201" s="46">
        <f t="shared" si="91"/>
        <v>23.15</v>
      </c>
      <c r="AW201" s="46">
        <f t="shared" si="92"/>
        <v>13.550000000000002</v>
      </c>
    </row>
    <row r="202" spans="2:49" x14ac:dyDescent="0.25">
      <c r="B202" s="1" t="s">
        <v>49</v>
      </c>
      <c r="C202" s="2" t="s">
        <v>6</v>
      </c>
      <c r="D202" s="2" t="s">
        <v>3</v>
      </c>
      <c r="E202" s="2">
        <v>3</v>
      </c>
      <c r="F202" s="2">
        <v>4</v>
      </c>
      <c r="G202" s="2">
        <v>8</v>
      </c>
      <c r="H202" s="2">
        <v>0.1</v>
      </c>
      <c r="I202">
        <v>0</v>
      </c>
      <c r="J202">
        <v>0</v>
      </c>
      <c r="K202" s="2">
        <v>0</v>
      </c>
      <c r="L202" s="2">
        <v>0</v>
      </c>
      <c r="M202" s="2">
        <v>5</v>
      </c>
      <c r="O202" s="1" t="s">
        <v>49</v>
      </c>
      <c r="P202" s="2" t="s">
        <v>6</v>
      </c>
      <c r="Q202" s="2" t="s">
        <v>3</v>
      </c>
      <c r="R202" s="16">
        <f t="shared" si="82"/>
        <v>0</v>
      </c>
      <c r="S202" s="16">
        <f t="shared" si="83"/>
        <v>764.58</v>
      </c>
      <c r="T202" s="16">
        <f t="shared" si="84"/>
        <v>1018.35</v>
      </c>
      <c r="U202" s="16">
        <f t="shared" si="85"/>
        <v>636.48</v>
      </c>
      <c r="V202" s="16"/>
      <c r="W202" s="1" t="s">
        <v>49</v>
      </c>
      <c r="X202" s="2" t="s">
        <v>6</v>
      </c>
      <c r="Y202" s="2" t="s">
        <v>3</v>
      </c>
      <c r="Z202" s="16">
        <f t="shared" si="86"/>
        <v>120.36865671641789</v>
      </c>
      <c r="AA202" s="16"/>
      <c r="AB202" s="1" t="s">
        <v>49</v>
      </c>
      <c r="AC202" s="2" t="s">
        <v>6</v>
      </c>
      <c r="AD202" s="2" t="s">
        <v>3</v>
      </c>
      <c r="AE202" s="16">
        <f t="shared" si="87"/>
        <v>0</v>
      </c>
      <c r="AF202" s="16">
        <f t="shared" si="88"/>
        <v>191.14500000000001</v>
      </c>
      <c r="AG202" s="16">
        <f t="shared" si="89"/>
        <v>127.29375</v>
      </c>
      <c r="AH202">
        <v>0</v>
      </c>
      <c r="AI202">
        <v>0</v>
      </c>
      <c r="AJ202">
        <v>0</v>
      </c>
      <c r="AK202">
        <v>0</v>
      </c>
      <c r="AL202">
        <v>0</v>
      </c>
      <c r="AM202" s="16">
        <f t="shared" si="90"/>
        <v>127.29600000000001</v>
      </c>
      <c r="AO202" s="1" t="s">
        <v>49</v>
      </c>
      <c r="AP202" s="2" t="s">
        <v>6</v>
      </c>
      <c r="AQ202" s="2" t="s">
        <v>3</v>
      </c>
      <c r="AR202" s="46">
        <f>ROUND((Data!E202+Data!H202)*VLOOKUP($AP202,Data!$BO$8:$BT$36,3,0)/100,2)</f>
        <v>3.1</v>
      </c>
      <c r="AS202" s="46">
        <f>ROUND(Data!F202*VLOOKUP($AP202,Data!$BO$8:$BT$36,4,0)/100,2)</f>
        <v>0</v>
      </c>
      <c r="AT202" s="46">
        <f>ROUND(Data!G202*VLOOKUP($AP202,Data!$BO$8:$BT$36,5,0)/100,2)</f>
        <v>4.8</v>
      </c>
      <c r="AU202" s="46">
        <f>ROUND(Data!M202*VLOOKUP($AP202,Data!$BO$8:$BT$36,6,0)/100,2)</f>
        <v>4.5</v>
      </c>
      <c r="AV202" s="46">
        <f t="shared" si="91"/>
        <v>7.9</v>
      </c>
      <c r="AW202" s="46">
        <f t="shared" si="92"/>
        <v>7.7000000000000011</v>
      </c>
    </row>
    <row r="203" spans="2:49" x14ac:dyDescent="0.25">
      <c r="B203" s="1" t="s">
        <v>49</v>
      </c>
      <c r="C203" s="2" t="s">
        <v>7</v>
      </c>
      <c r="D203" s="2" t="s">
        <v>3</v>
      </c>
      <c r="E203" s="2">
        <v>3</v>
      </c>
      <c r="F203" s="2">
        <v>6</v>
      </c>
      <c r="G203" s="2">
        <v>15</v>
      </c>
      <c r="H203" s="2">
        <v>0.1</v>
      </c>
      <c r="I203">
        <v>0</v>
      </c>
      <c r="J203">
        <v>0</v>
      </c>
      <c r="K203" s="2">
        <v>0</v>
      </c>
      <c r="L203" s="2">
        <v>0</v>
      </c>
      <c r="M203" s="2">
        <v>6</v>
      </c>
      <c r="O203" s="1" t="s">
        <v>49</v>
      </c>
      <c r="P203" s="2" t="s">
        <v>7</v>
      </c>
      <c r="Q203" s="2" t="s">
        <v>3</v>
      </c>
      <c r="R203" s="16">
        <f t="shared" si="82"/>
        <v>0</v>
      </c>
      <c r="S203" s="16">
        <f t="shared" si="83"/>
        <v>1146.8399999999999</v>
      </c>
      <c r="T203" s="16">
        <f t="shared" si="84"/>
        <v>1909.44</v>
      </c>
      <c r="U203" s="16">
        <f t="shared" si="85"/>
        <v>763.83</v>
      </c>
      <c r="V203" s="16"/>
      <c r="W203" s="1" t="s">
        <v>49</v>
      </c>
      <c r="X203" s="2" t="s">
        <v>7</v>
      </c>
      <c r="Y203" s="2" t="s">
        <v>3</v>
      </c>
      <c r="Z203" s="16">
        <f t="shared" si="86"/>
        <v>126.91395348837207</v>
      </c>
      <c r="AA203" s="16"/>
      <c r="AB203" s="1" t="s">
        <v>49</v>
      </c>
      <c r="AC203" s="2" t="s">
        <v>7</v>
      </c>
      <c r="AD203" s="2" t="s">
        <v>3</v>
      </c>
      <c r="AE203" s="16">
        <f t="shared" si="87"/>
        <v>0</v>
      </c>
      <c r="AF203" s="16">
        <f t="shared" si="88"/>
        <v>191.14</v>
      </c>
      <c r="AG203" s="16">
        <f t="shared" si="89"/>
        <v>127.29600000000001</v>
      </c>
      <c r="AH203">
        <v>0</v>
      </c>
      <c r="AI203">
        <v>0</v>
      </c>
      <c r="AJ203">
        <v>0</v>
      </c>
      <c r="AK203">
        <v>0</v>
      </c>
      <c r="AL203">
        <v>0</v>
      </c>
      <c r="AM203" s="16">
        <f t="shared" si="90"/>
        <v>127.30500000000001</v>
      </c>
      <c r="AO203" s="1" t="s">
        <v>49</v>
      </c>
      <c r="AP203" s="2" t="s">
        <v>7</v>
      </c>
      <c r="AQ203" s="2" t="s">
        <v>3</v>
      </c>
      <c r="AR203" s="46">
        <f>ROUND((Data!E203+Data!H203)*VLOOKUP($AP203,Data!$BO$8:$BT$36,3,0)/100,2)</f>
        <v>3.1</v>
      </c>
      <c r="AS203" s="46">
        <f>ROUND(Data!F203*VLOOKUP($AP203,Data!$BO$8:$BT$36,4,0)/100,2)</f>
        <v>0</v>
      </c>
      <c r="AT203" s="46">
        <f>ROUND(Data!G203*VLOOKUP($AP203,Data!$BO$8:$BT$36,5,0)/100,2)</f>
        <v>9</v>
      </c>
      <c r="AU203" s="46">
        <f>ROUND(Data!M203*VLOOKUP($AP203,Data!$BO$8:$BT$36,6,0)/100,2)</f>
        <v>5.4</v>
      </c>
      <c r="AV203" s="46">
        <f t="shared" si="91"/>
        <v>12.1</v>
      </c>
      <c r="AW203" s="46">
        <f t="shared" si="92"/>
        <v>12.6</v>
      </c>
    </row>
    <row r="204" spans="2:49" x14ac:dyDescent="0.25">
      <c r="B204" s="1" t="s">
        <v>49</v>
      </c>
      <c r="C204" s="2" t="s">
        <v>8</v>
      </c>
      <c r="D204" s="2" t="s">
        <v>3</v>
      </c>
      <c r="E204" s="2">
        <v>5</v>
      </c>
      <c r="F204" s="2">
        <v>7</v>
      </c>
      <c r="G204" s="2">
        <v>27</v>
      </c>
      <c r="H204" s="2">
        <v>0.1</v>
      </c>
      <c r="I204">
        <v>0</v>
      </c>
      <c r="J204">
        <v>0</v>
      </c>
      <c r="K204" s="2">
        <v>0</v>
      </c>
      <c r="L204" s="2">
        <v>0</v>
      </c>
      <c r="M204" s="2">
        <v>8</v>
      </c>
      <c r="O204" s="1" t="s">
        <v>49</v>
      </c>
      <c r="P204" s="2" t="s">
        <v>8</v>
      </c>
      <c r="Q204" s="2" t="s">
        <v>3</v>
      </c>
      <c r="R204" s="16">
        <f t="shared" si="82"/>
        <v>0</v>
      </c>
      <c r="S204" s="16">
        <f t="shared" si="83"/>
        <v>1338</v>
      </c>
      <c r="T204" s="16">
        <f t="shared" si="84"/>
        <v>3437.1</v>
      </c>
      <c r="U204" s="16">
        <f t="shared" si="85"/>
        <v>1018.35</v>
      </c>
      <c r="V204" s="16"/>
      <c r="W204" s="1" t="s">
        <v>49</v>
      </c>
      <c r="X204" s="2" t="s">
        <v>8</v>
      </c>
      <c r="Y204" s="2" t="s">
        <v>3</v>
      </c>
      <c r="Z204" s="16">
        <f t="shared" si="86"/>
        <v>123.0031847133758</v>
      </c>
      <c r="AA204" s="16"/>
      <c r="AB204" s="1" t="s">
        <v>49</v>
      </c>
      <c r="AC204" s="2" t="s">
        <v>8</v>
      </c>
      <c r="AD204" s="2" t="s">
        <v>3</v>
      </c>
      <c r="AE204" s="16">
        <f t="shared" si="87"/>
        <v>0</v>
      </c>
      <c r="AF204" s="16">
        <f t="shared" si="88"/>
        <v>191.14285714285714</v>
      </c>
      <c r="AG204" s="16">
        <f t="shared" si="89"/>
        <v>127.3</v>
      </c>
      <c r="AH204">
        <v>0</v>
      </c>
      <c r="AI204">
        <v>0</v>
      </c>
      <c r="AJ204">
        <v>0</v>
      </c>
      <c r="AK204">
        <v>0</v>
      </c>
      <c r="AL204">
        <v>0</v>
      </c>
      <c r="AM204" s="16">
        <f t="shared" si="90"/>
        <v>127.29375</v>
      </c>
      <c r="AO204" s="1" t="s">
        <v>49</v>
      </c>
      <c r="AP204" s="2" t="s">
        <v>8</v>
      </c>
      <c r="AQ204" s="2" t="s">
        <v>3</v>
      </c>
      <c r="AR204" s="46">
        <f>ROUND((Data!E204+Data!H204)*VLOOKUP($AP204,Data!$BO$8:$BT$36,3,0)/100,2)</f>
        <v>5.0999999999999996</v>
      </c>
      <c r="AS204" s="46">
        <f>ROUND(Data!F204*VLOOKUP($AP204,Data!$BO$8:$BT$36,4,0)/100,2)</f>
        <v>6.65</v>
      </c>
      <c r="AT204" s="46">
        <f>ROUND(Data!G204*VLOOKUP($AP204,Data!$BO$8:$BT$36,5,0)/100,2)</f>
        <v>12.15</v>
      </c>
      <c r="AU204" s="46">
        <f>ROUND(Data!M204*VLOOKUP($AP204,Data!$BO$8:$BT$36,6,0)/100,2)</f>
        <v>7.2</v>
      </c>
      <c r="AV204" s="46">
        <f t="shared" si="91"/>
        <v>23.9</v>
      </c>
      <c r="AW204" s="46">
        <f t="shared" si="92"/>
        <v>16.000000000000004</v>
      </c>
    </row>
    <row r="205" spans="2:49" x14ac:dyDescent="0.25">
      <c r="B205" s="1" t="s">
        <v>49</v>
      </c>
      <c r="C205" s="2" t="s">
        <v>9</v>
      </c>
      <c r="D205" s="2" t="s">
        <v>3</v>
      </c>
      <c r="E205" s="2">
        <v>4</v>
      </c>
      <c r="F205" s="2">
        <v>4</v>
      </c>
      <c r="G205" s="2">
        <v>11</v>
      </c>
      <c r="H205" s="2">
        <v>0.1</v>
      </c>
      <c r="I205">
        <v>0</v>
      </c>
      <c r="J205">
        <v>0</v>
      </c>
      <c r="K205" s="2">
        <v>0</v>
      </c>
      <c r="L205" s="2">
        <v>0</v>
      </c>
      <c r="M205" s="2">
        <v>8</v>
      </c>
      <c r="O205" s="1" t="s">
        <v>49</v>
      </c>
      <c r="P205" s="2" t="s">
        <v>9</v>
      </c>
      <c r="Q205" s="2" t="s">
        <v>3</v>
      </c>
      <c r="R205" s="16">
        <f t="shared" si="82"/>
        <v>0</v>
      </c>
      <c r="S205" s="16">
        <f t="shared" si="83"/>
        <v>764.58</v>
      </c>
      <c r="T205" s="16">
        <f t="shared" si="84"/>
        <v>1400.31</v>
      </c>
      <c r="U205" s="16">
        <f t="shared" si="85"/>
        <v>1018.35</v>
      </c>
      <c r="V205" s="16"/>
      <c r="W205" s="1" t="s">
        <v>49</v>
      </c>
      <c r="X205" s="2" t="s">
        <v>9</v>
      </c>
      <c r="Y205" s="2" t="s">
        <v>3</v>
      </c>
      <c r="Z205" s="16">
        <f t="shared" si="86"/>
        <v>117.46273062730626</v>
      </c>
      <c r="AA205" s="16"/>
      <c r="AB205" s="1" t="s">
        <v>49</v>
      </c>
      <c r="AC205" s="2" t="s">
        <v>9</v>
      </c>
      <c r="AD205" s="2" t="s">
        <v>3</v>
      </c>
      <c r="AE205" s="16">
        <f t="shared" si="87"/>
        <v>0</v>
      </c>
      <c r="AF205" s="16">
        <f t="shared" si="88"/>
        <v>191.14500000000001</v>
      </c>
      <c r="AG205" s="16">
        <f t="shared" si="89"/>
        <v>127.30090909090909</v>
      </c>
      <c r="AH205">
        <v>0</v>
      </c>
      <c r="AI205">
        <v>0</v>
      </c>
      <c r="AJ205">
        <v>0</v>
      </c>
      <c r="AK205">
        <v>0</v>
      </c>
      <c r="AL205">
        <v>0</v>
      </c>
      <c r="AM205" s="16">
        <f t="shared" si="90"/>
        <v>127.29375</v>
      </c>
      <c r="AO205" s="1" t="s">
        <v>49</v>
      </c>
      <c r="AP205" s="2" t="s">
        <v>9</v>
      </c>
      <c r="AQ205" s="2" t="s">
        <v>3</v>
      </c>
      <c r="AR205" s="46">
        <f>ROUND((Data!E205+Data!H205)*VLOOKUP($AP205,Data!$BO$8:$BT$36,3,0)/100,2)</f>
        <v>4.0999999999999996</v>
      </c>
      <c r="AS205" s="46">
        <f>ROUND(Data!F205*VLOOKUP($AP205,Data!$BO$8:$BT$36,4,0)/100,2)</f>
        <v>3.8</v>
      </c>
      <c r="AT205" s="46">
        <f>ROUND(Data!G205*VLOOKUP($AP205,Data!$BO$8:$BT$36,5,0)/100,2)</f>
        <v>4.95</v>
      </c>
      <c r="AU205" s="46">
        <f>ROUND(Data!M205*VLOOKUP($AP205,Data!$BO$8:$BT$36,6,0)/100,2)</f>
        <v>7.2</v>
      </c>
      <c r="AV205" s="46">
        <f t="shared" si="91"/>
        <v>12.85</v>
      </c>
      <c r="AW205" s="46">
        <f t="shared" si="92"/>
        <v>7.0500000000000016</v>
      </c>
    </row>
    <row r="206" spans="2:49" x14ac:dyDescent="0.25">
      <c r="B206" s="1" t="s">
        <v>49</v>
      </c>
      <c r="C206" s="2" t="s">
        <v>10</v>
      </c>
      <c r="D206" s="2" t="s">
        <v>3</v>
      </c>
      <c r="E206" s="2">
        <v>5</v>
      </c>
      <c r="F206" s="2">
        <v>7</v>
      </c>
      <c r="G206" s="2">
        <v>6</v>
      </c>
      <c r="H206" s="2">
        <v>0.1</v>
      </c>
      <c r="I206">
        <v>0</v>
      </c>
      <c r="J206">
        <v>0</v>
      </c>
      <c r="K206" s="2">
        <v>0</v>
      </c>
      <c r="L206" s="2">
        <v>0</v>
      </c>
      <c r="M206" s="2">
        <v>5</v>
      </c>
      <c r="O206" s="1" t="s">
        <v>49</v>
      </c>
      <c r="P206" s="2" t="s">
        <v>10</v>
      </c>
      <c r="Q206" s="2" t="s">
        <v>3</v>
      </c>
      <c r="R206" s="16">
        <f t="shared" si="82"/>
        <v>0</v>
      </c>
      <c r="S206" s="16">
        <f t="shared" si="83"/>
        <v>1338</v>
      </c>
      <c r="T206" s="16">
        <f t="shared" si="84"/>
        <v>763.83</v>
      </c>
      <c r="U206" s="16">
        <f t="shared" si="85"/>
        <v>636.48</v>
      </c>
      <c r="V206" s="16"/>
      <c r="W206" s="1" t="s">
        <v>49</v>
      </c>
      <c r="X206" s="2" t="s">
        <v>10</v>
      </c>
      <c r="Y206" s="2" t="s">
        <v>3</v>
      </c>
      <c r="Z206" s="16">
        <f t="shared" si="86"/>
        <v>118.54155844155844</v>
      </c>
      <c r="AA206" s="16"/>
      <c r="AB206" s="1" t="s">
        <v>49</v>
      </c>
      <c r="AC206" s="2" t="s">
        <v>10</v>
      </c>
      <c r="AD206" s="2" t="s">
        <v>3</v>
      </c>
      <c r="AE206" s="16">
        <f t="shared" si="87"/>
        <v>0</v>
      </c>
      <c r="AF206" s="16">
        <f t="shared" si="88"/>
        <v>191.14285714285714</v>
      </c>
      <c r="AG206" s="16">
        <f t="shared" si="89"/>
        <v>127.30500000000001</v>
      </c>
      <c r="AH206">
        <v>0</v>
      </c>
      <c r="AI206">
        <v>0</v>
      </c>
      <c r="AJ206">
        <v>0</v>
      </c>
      <c r="AK206">
        <v>0</v>
      </c>
      <c r="AL206">
        <v>0</v>
      </c>
      <c r="AM206" s="16">
        <f t="shared" si="90"/>
        <v>127.29600000000001</v>
      </c>
      <c r="AO206" s="1" t="s">
        <v>49</v>
      </c>
      <c r="AP206" s="2" t="s">
        <v>10</v>
      </c>
      <c r="AQ206" s="2" t="s">
        <v>3</v>
      </c>
      <c r="AR206" s="46">
        <f>ROUND((Data!E206+Data!H206)*VLOOKUP($AP206,Data!$BO$8:$BT$36,3,0)/100,2)</f>
        <v>5.0999999999999996</v>
      </c>
      <c r="AS206" s="46">
        <f>ROUND(Data!F206*VLOOKUP($AP206,Data!$BO$8:$BT$36,4,0)/100,2)</f>
        <v>6.65</v>
      </c>
      <c r="AT206" s="46">
        <f>ROUND(Data!G206*VLOOKUP($AP206,Data!$BO$8:$BT$36,5,0)/100,2)</f>
        <v>2.4</v>
      </c>
      <c r="AU206" s="46">
        <f>ROUND(Data!M206*VLOOKUP($AP206,Data!$BO$8:$BT$36,6,0)/100,2)</f>
        <v>4.5</v>
      </c>
      <c r="AV206" s="46">
        <f t="shared" si="91"/>
        <v>14.15</v>
      </c>
      <c r="AW206" s="46">
        <f t="shared" si="92"/>
        <v>4.4500000000000011</v>
      </c>
    </row>
    <row r="207" spans="2:49" x14ac:dyDescent="0.25">
      <c r="B207" s="1" t="s">
        <v>49</v>
      </c>
      <c r="C207" s="2" t="s">
        <v>11</v>
      </c>
      <c r="D207" s="2" t="s">
        <v>3</v>
      </c>
      <c r="E207" s="2">
        <v>5</v>
      </c>
      <c r="F207" s="2">
        <v>8</v>
      </c>
      <c r="G207" s="2">
        <v>5</v>
      </c>
      <c r="H207" s="2">
        <v>0.1</v>
      </c>
      <c r="I207">
        <v>0</v>
      </c>
      <c r="J207">
        <v>0</v>
      </c>
      <c r="K207" s="2">
        <v>0</v>
      </c>
      <c r="L207" s="2">
        <v>0</v>
      </c>
      <c r="M207" s="2">
        <v>8</v>
      </c>
      <c r="O207" s="1" t="s">
        <v>49</v>
      </c>
      <c r="P207" s="2" t="s">
        <v>11</v>
      </c>
      <c r="Q207" s="2" t="s">
        <v>3</v>
      </c>
      <c r="R207" s="16">
        <f t="shared" si="82"/>
        <v>0</v>
      </c>
      <c r="S207" s="16">
        <f t="shared" si="83"/>
        <v>1529.1</v>
      </c>
      <c r="T207" s="16">
        <f t="shared" si="84"/>
        <v>636.48</v>
      </c>
      <c r="U207" s="16">
        <f t="shared" si="85"/>
        <v>1018.35</v>
      </c>
      <c r="V207" s="16"/>
      <c r="W207" s="1" t="s">
        <v>49</v>
      </c>
      <c r="X207" s="2" t="s">
        <v>11</v>
      </c>
      <c r="Y207" s="2" t="s">
        <v>3</v>
      </c>
      <c r="Z207" s="16">
        <f t="shared" si="86"/>
        <v>121.98965517241378</v>
      </c>
      <c r="AA207" s="16"/>
      <c r="AB207" s="1" t="s">
        <v>49</v>
      </c>
      <c r="AC207" s="2" t="s">
        <v>11</v>
      </c>
      <c r="AD207" s="2" t="s">
        <v>3</v>
      </c>
      <c r="AE207" s="16">
        <f t="shared" si="87"/>
        <v>0</v>
      </c>
      <c r="AF207" s="16">
        <f t="shared" si="88"/>
        <v>191.13749999999999</v>
      </c>
      <c r="AG207" s="16">
        <f t="shared" si="89"/>
        <v>127.29600000000001</v>
      </c>
      <c r="AH207">
        <v>0</v>
      </c>
      <c r="AI207">
        <v>0</v>
      </c>
      <c r="AJ207">
        <v>0</v>
      </c>
      <c r="AK207">
        <v>0</v>
      </c>
      <c r="AL207">
        <v>0</v>
      </c>
      <c r="AM207" s="16">
        <f t="shared" si="90"/>
        <v>127.29375</v>
      </c>
      <c r="AO207" s="1" t="s">
        <v>49</v>
      </c>
      <c r="AP207" s="2" t="s">
        <v>11</v>
      </c>
      <c r="AQ207" s="2" t="s">
        <v>3</v>
      </c>
      <c r="AR207" s="46">
        <f>ROUND((Data!E207+Data!H207)*VLOOKUP($AP207,Data!$BO$8:$BT$36,3,0)/100,2)</f>
        <v>5.0999999999999996</v>
      </c>
      <c r="AS207" s="46">
        <f>ROUND(Data!F207*VLOOKUP($AP207,Data!$BO$8:$BT$36,4,0)/100,2)</f>
        <v>7.6</v>
      </c>
      <c r="AT207" s="46">
        <f>ROUND(Data!G207*VLOOKUP($AP207,Data!$BO$8:$BT$36,5,0)/100,2)</f>
        <v>2.25</v>
      </c>
      <c r="AU207" s="46">
        <f>ROUND(Data!M207*VLOOKUP($AP207,Data!$BO$8:$BT$36,6,0)/100,2)</f>
        <v>7.2</v>
      </c>
      <c r="AV207" s="46">
        <f t="shared" si="91"/>
        <v>14.95</v>
      </c>
      <c r="AW207" s="46">
        <f t="shared" si="92"/>
        <v>3.950000000000002</v>
      </c>
    </row>
    <row r="208" spans="2:49" x14ac:dyDescent="0.25">
      <c r="B208" s="1" t="s">
        <v>49</v>
      </c>
      <c r="C208" s="2" t="s">
        <v>12</v>
      </c>
      <c r="D208" s="2" t="s">
        <v>3</v>
      </c>
      <c r="E208" s="2">
        <v>3</v>
      </c>
      <c r="F208" s="2">
        <v>5</v>
      </c>
      <c r="G208" s="2">
        <v>35</v>
      </c>
      <c r="H208" s="2">
        <v>0.1</v>
      </c>
      <c r="I208">
        <v>0</v>
      </c>
      <c r="J208">
        <v>0</v>
      </c>
      <c r="K208" s="2">
        <v>0</v>
      </c>
      <c r="L208" s="2">
        <v>0</v>
      </c>
      <c r="M208" s="2">
        <v>6</v>
      </c>
      <c r="O208" s="1" t="s">
        <v>49</v>
      </c>
      <c r="P208" s="2" t="s">
        <v>12</v>
      </c>
      <c r="Q208" s="2" t="s">
        <v>3</v>
      </c>
      <c r="R208" s="16">
        <f t="shared" si="82"/>
        <v>0</v>
      </c>
      <c r="S208" s="16">
        <f t="shared" si="83"/>
        <v>955.68000000000006</v>
      </c>
      <c r="T208" s="16">
        <f t="shared" si="84"/>
        <v>4455.45</v>
      </c>
      <c r="U208" s="16">
        <f t="shared" si="85"/>
        <v>763.83</v>
      </c>
      <c r="V208" s="16"/>
      <c r="W208" s="1" t="s">
        <v>49</v>
      </c>
      <c r="X208" s="2" t="s">
        <v>12</v>
      </c>
      <c r="Y208" s="2" t="s">
        <v>3</v>
      </c>
      <c r="Z208" s="16">
        <f t="shared" si="86"/>
        <v>125.76293279022403</v>
      </c>
      <c r="AA208" s="16"/>
      <c r="AB208" s="1" t="s">
        <v>49</v>
      </c>
      <c r="AC208" s="2" t="s">
        <v>12</v>
      </c>
      <c r="AD208" s="2" t="s">
        <v>3</v>
      </c>
      <c r="AE208" s="16">
        <f t="shared" si="87"/>
        <v>0</v>
      </c>
      <c r="AF208" s="16">
        <f t="shared" si="88"/>
        <v>191.13600000000002</v>
      </c>
      <c r="AG208" s="16">
        <f t="shared" si="89"/>
        <v>127.29857142857142</v>
      </c>
      <c r="AH208">
        <v>0</v>
      </c>
      <c r="AI208">
        <v>0</v>
      </c>
      <c r="AJ208">
        <v>0</v>
      </c>
      <c r="AK208">
        <v>0</v>
      </c>
      <c r="AL208">
        <v>0</v>
      </c>
      <c r="AM208" s="16">
        <f t="shared" si="90"/>
        <v>127.30500000000001</v>
      </c>
      <c r="AO208" s="1" t="s">
        <v>49</v>
      </c>
      <c r="AP208" s="2" t="s">
        <v>12</v>
      </c>
      <c r="AQ208" s="2" t="s">
        <v>3</v>
      </c>
      <c r="AR208" s="46">
        <f>ROUND((Data!E208+Data!H208)*VLOOKUP($AP208,Data!$BO$8:$BT$36,3,0)/100,2)</f>
        <v>3.1</v>
      </c>
      <c r="AS208" s="46">
        <f>ROUND(Data!F208*VLOOKUP($AP208,Data!$BO$8:$BT$36,4,0)/100,2)</f>
        <v>4.75</v>
      </c>
      <c r="AT208" s="46">
        <f>ROUND(Data!G208*VLOOKUP($AP208,Data!$BO$8:$BT$36,5,0)/100,2)</f>
        <v>15.75</v>
      </c>
      <c r="AU208" s="46">
        <f>ROUND(Data!M208*VLOOKUP($AP208,Data!$BO$8:$BT$36,6,0)/100,2)</f>
        <v>5.4</v>
      </c>
      <c r="AV208" s="46">
        <f t="shared" si="91"/>
        <v>23.6</v>
      </c>
      <c r="AW208" s="46">
        <f t="shared" si="92"/>
        <v>20.100000000000001</v>
      </c>
    </row>
    <row r="209" spans="2:49" x14ac:dyDescent="0.25">
      <c r="B209" s="1" t="s">
        <v>49</v>
      </c>
      <c r="C209" s="2" t="s">
        <v>13</v>
      </c>
      <c r="D209" s="2" t="s">
        <v>3</v>
      </c>
      <c r="E209" s="2">
        <v>4</v>
      </c>
      <c r="F209" s="2">
        <v>6</v>
      </c>
      <c r="G209" s="2">
        <v>13</v>
      </c>
      <c r="H209" s="2">
        <v>0.1</v>
      </c>
      <c r="I209">
        <v>0</v>
      </c>
      <c r="J209">
        <v>0</v>
      </c>
      <c r="K209" s="2">
        <v>0</v>
      </c>
      <c r="L209" s="2">
        <v>0</v>
      </c>
      <c r="M209" s="2">
        <v>3</v>
      </c>
      <c r="O209" s="1" t="s">
        <v>49</v>
      </c>
      <c r="P209" s="2" t="s">
        <v>13</v>
      </c>
      <c r="Q209" s="2" t="s">
        <v>3</v>
      </c>
      <c r="R209" s="16">
        <f t="shared" si="82"/>
        <v>0</v>
      </c>
      <c r="S209" s="16">
        <f t="shared" si="83"/>
        <v>1146.8399999999999</v>
      </c>
      <c r="T209" s="16">
        <f t="shared" si="84"/>
        <v>1654.92</v>
      </c>
      <c r="U209" s="16">
        <f t="shared" si="85"/>
        <v>381.87</v>
      </c>
      <c r="V209" s="16"/>
      <c r="W209" s="1" t="s">
        <v>49</v>
      </c>
      <c r="X209" s="2" t="s">
        <v>13</v>
      </c>
      <c r="Y209" s="2" t="s">
        <v>3</v>
      </c>
      <c r="Z209" s="16">
        <f t="shared" si="86"/>
        <v>121.97816091954023</v>
      </c>
      <c r="AA209" s="16"/>
      <c r="AB209" s="1" t="s">
        <v>49</v>
      </c>
      <c r="AC209" s="2" t="s">
        <v>13</v>
      </c>
      <c r="AD209" s="2" t="s">
        <v>3</v>
      </c>
      <c r="AE209" s="16">
        <f t="shared" si="87"/>
        <v>0</v>
      </c>
      <c r="AF209" s="16">
        <f t="shared" si="88"/>
        <v>191.14</v>
      </c>
      <c r="AG209" s="16">
        <f t="shared" si="89"/>
        <v>127.30153846153847</v>
      </c>
      <c r="AH209">
        <v>0</v>
      </c>
      <c r="AI209">
        <v>0</v>
      </c>
      <c r="AJ209">
        <v>0</v>
      </c>
      <c r="AK209">
        <v>0</v>
      </c>
      <c r="AL209">
        <v>0</v>
      </c>
      <c r="AM209" s="16">
        <f t="shared" si="90"/>
        <v>127.29</v>
      </c>
      <c r="AO209" s="1" t="s">
        <v>49</v>
      </c>
      <c r="AP209" s="2" t="s">
        <v>13</v>
      </c>
      <c r="AQ209" s="2" t="s">
        <v>3</v>
      </c>
      <c r="AR209" s="46">
        <f>ROUND((Data!E209+Data!H209)*VLOOKUP($AP209,Data!$BO$8:$BT$36,3,0)/100,2)</f>
        <v>4.0999999999999996</v>
      </c>
      <c r="AS209" s="46">
        <f>ROUND(Data!F209*VLOOKUP($AP209,Data!$BO$8:$BT$36,4,0)/100,2)</f>
        <v>0</v>
      </c>
      <c r="AT209" s="46">
        <f>ROUND(Data!G209*VLOOKUP($AP209,Data!$BO$8:$BT$36,5,0)/100,2)</f>
        <v>7.8</v>
      </c>
      <c r="AU209" s="46">
        <f>ROUND(Data!M209*VLOOKUP($AP209,Data!$BO$8:$BT$36,6,0)/100,2)</f>
        <v>2.7</v>
      </c>
      <c r="AV209" s="46">
        <f t="shared" si="91"/>
        <v>11.899999999999999</v>
      </c>
      <c r="AW209" s="46">
        <f t="shared" si="92"/>
        <v>11.500000000000004</v>
      </c>
    </row>
    <row r="210" spans="2:49" x14ac:dyDescent="0.25">
      <c r="B210" s="1" t="s">
        <v>49</v>
      </c>
      <c r="C210" s="2" t="s">
        <v>14</v>
      </c>
      <c r="D210" s="2" t="s">
        <v>3</v>
      </c>
      <c r="E210" s="2">
        <v>4</v>
      </c>
      <c r="F210" s="2">
        <v>4</v>
      </c>
      <c r="G210" s="2">
        <v>27</v>
      </c>
      <c r="H210" s="2">
        <v>0.1</v>
      </c>
      <c r="I210">
        <v>0</v>
      </c>
      <c r="J210">
        <v>0</v>
      </c>
      <c r="K210" s="2">
        <v>0</v>
      </c>
      <c r="L210" s="2">
        <v>0</v>
      </c>
      <c r="M210" s="2">
        <v>6</v>
      </c>
      <c r="O210" s="1" t="s">
        <v>49</v>
      </c>
      <c r="P210" s="2" t="s">
        <v>14</v>
      </c>
      <c r="Q210" s="2" t="s">
        <v>3</v>
      </c>
      <c r="R210" s="16">
        <f t="shared" si="82"/>
        <v>0</v>
      </c>
      <c r="S210" s="16">
        <f t="shared" si="83"/>
        <v>764.58</v>
      </c>
      <c r="T210" s="16">
        <f t="shared" si="84"/>
        <v>3437.1</v>
      </c>
      <c r="U210" s="16">
        <f t="shared" si="85"/>
        <v>763.83</v>
      </c>
      <c r="V210" s="16"/>
      <c r="W210" s="1" t="s">
        <v>49</v>
      </c>
      <c r="X210" s="2" t="s">
        <v>14</v>
      </c>
      <c r="Y210" s="2" t="s">
        <v>3</v>
      </c>
      <c r="Z210" s="16">
        <f t="shared" si="86"/>
        <v>120.81532846715328</v>
      </c>
      <c r="AA210" s="16"/>
      <c r="AB210" s="1" t="s">
        <v>49</v>
      </c>
      <c r="AC210" s="2" t="s">
        <v>14</v>
      </c>
      <c r="AD210" s="2" t="s">
        <v>3</v>
      </c>
      <c r="AE210" s="16">
        <f t="shared" si="87"/>
        <v>0</v>
      </c>
      <c r="AF210" s="16">
        <f t="shared" si="88"/>
        <v>191.14500000000001</v>
      </c>
      <c r="AG210" s="16">
        <f t="shared" si="89"/>
        <v>127.3</v>
      </c>
      <c r="AH210">
        <v>0</v>
      </c>
      <c r="AI210">
        <v>0</v>
      </c>
      <c r="AJ210">
        <v>0</v>
      </c>
      <c r="AK210">
        <v>0</v>
      </c>
      <c r="AL210">
        <v>0</v>
      </c>
      <c r="AM210" s="16">
        <f t="shared" si="90"/>
        <v>127.30500000000001</v>
      </c>
      <c r="AO210" s="1" t="s">
        <v>49</v>
      </c>
      <c r="AP210" s="2" t="s">
        <v>14</v>
      </c>
      <c r="AQ210" s="2" t="s">
        <v>3</v>
      </c>
      <c r="AR210" s="46">
        <f>ROUND((Data!E210+Data!H210)*VLOOKUP($AP210,Data!$BO$8:$BT$36,3,0)/100,2)</f>
        <v>4.0999999999999996</v>
      </c>
      <c r="AS210" s="46">
        <f>ROUND(Data!F210*VLOOKUP($AP210,Data!$BO$8:$BT$36,4,0)/100,2)</f>
        <v>3.8</v>
      </c>
      <c r="AT210" s="46">
        <f>ROUND(Data!G210*VLOOKUP($AP210,Data!$BO$8:$BT$36,5,0)/100,2)</f>
        <v>10.8</v>
      </c>
      <c r="AU210" s="46">
        <f>ROUND(Data!M210*VLOOKUP($AP210,Data!$BO$8:$BT$36,6,0)/100,2)</f>
        <v>5.4</v>
      </c>
      <c r="AV210" s="46">
        <f t="shared" si="91"/>
        <v>18.7</v>
      </c>
      <c r="AW210" s="46">
        <f t="shared" si="92"/>
        <v>17</v>
      </c>
    </row>
    <row r="211" spans="2:49" x14ac:dyDescent="0.25">
      <c r="B211" s="1" t="s">
        <v>49</v>
      </c>
      <c r="C211" s="2" t="s">
        <v>15</v>
      </c>
      <c r="D211" s="2" t="s">
        <v>3</v>
      </c>
      <c r="E211" s="2">
        <v>8</v>
      </c>
      <c r="F211" s="2">
        <v>5</v>
      </c>
      <c r="G211" s="2">
        <v>24</v>
      </c>
      <c r="H211" s="2">
        <v>0.1</v>
      </c>
      <c r="I211">
        <v>0</v>
      </c>
      <c r="J211">
        <v>0</v>
      </c>
      <c r="K211" s="2">
        <v>0</v>
      </c>
      <c r="L211" s="2">
        <v>0</v>
      </c>
      <c r="M211" s="2">
        <v>3</v>
      </c>
      <c r="O211" s="1" t="s">
        <v>49</v>
      </c>
      <c r="P211" s="2" t="s">
        <v>15</v>
      </c>
      <c r="Q211" s="2" t="s">
        <v>3</v>
      </c>
      <c r="R211" s="16">
        <f t="shared" si="82"/>
        <v>0</v>
      </c>
      <c r="S211" s="16">
        <f t="shared" si="83"/>
        <v>955.68000000000006</v>
      </c>
      <c r="T211" s="16">
        <f t="shared" si="84"/>
        <v>3055.14</v>
      </c>
      <c r="U211" s="16">
        <f t="shared" si="85"/>
        <v>381.87</v>
      </c>
      <c r="V211" s="16"/>
      <c r="W211" s="1" t="s">
        <v>49</v>
      </c>
      <c r="X211" s="2" t="s">
        <v>15</v>
      </c>
      <c r="Y211" s="2" t="s">
        <v>3</v>
      </c>
      <c r="Z211" s="16">
        <f t="shared" si="86"/>
        <v>109.54339152119699</v>
      </c>
      <c r="AA211" s="16"/>
      <c r="AB211" s="1" t="s">
        <v>49</v>
      </c>
      <c r="AC211" s="2" t="s">
        <v>15</v>
      </c>
      <c r="AD211" s="2" t="s">
        <v>3</v>
      </c>
      <c r="AE211" s="16">
        <f t="shared" si="87"/>
        <v>0</v>
      </c>
      <c r="AF211" s="16">
        <f t="shared" si="88"/>
        <v>191.13600000000002</v>
      </c>
      <c r="AG211" s="16">
        <f t="shared" si="89"/>
        <v>127.2975</v>
      </c>
      <c r="AH211">
        <v>0</v>
      </c>
      <c r="AI211">
        <v>0</v>
      </c>
      <c r="AJ211">
        <v>0</v>
      </c>
      <c r="AK211">
        <v>0</v>
      </c>
      <c r="AL211">
        <v>0</v>
      </c>
      <c r="AM211" s="16">
        <f t="shared" si="90"/>
        <v>127.29</v>
      </c>
      <c r="AO211" s="1" t="s">
        <v>49</v>
      </c>
      <c r="AP211" s="2" t="s">
        <v>15</v>
      </c>
      <c r="AQ211" s="2" t="s">
        <v>3</v>
      </c>
      <c r="AR211" s="46">
        <f>ROUND((Data!E211+Data!H211)*VLOOKUP($AP211,Data!$BO$8:$BT$36,3,0)/100,2)</f>
        <v>8.1</v>
      </c>
      <c r="AS211" s="46">
        <f>ROUND(Data!F211*VLOOKUP($AP211,Data!$BO$8:$BT$36,4,0)/100,2)</f>
        <v>4.75</v>
      </c>
      <c r="AT211" s="46">
        <f>ROUND(Data!G211*VLOOKUP($AP211,Data!$BO$8:$BT$36,5,0)/100,2)</f>
        <v>9.6</v>
      </c>
      <c r="AU211" s="46">
        <f>ROUND(Data!M211*VLOOKUP($AP211,Data!$BO$8:$BT$36,6,0)/100,2)</f>
        <v>2.7</v>
      </c>
      <c r="AV211" s="46">
        <f t="shared" si="91"/>
        <v>22.45</v>
      </c>
      <c r="AW211" s="46">
        <f t="shared" si="92"/>
        <v>14.950000000000003</v>
      </c>
    </row>
    <row r="212" spans="2:49" x14ac:dyDescent="0.25">
      <c r="B212" s="1" t="s">
        <v>49</v>
      </c>
      <c r="C212" s="2" t="s">
        <v>16</v>
      </c>
      <c r="D212" s="2" t="s">
        <v>3</v>
      </c>
      <c r="E212" s="2">
        <v>8</v>
      </c>
      <c r="F212" s="2">
        <v>8</v>
      </c>
      <c r="G212" s="2">
        <v>17</v>
      </c>
      <c r="H212" s="2">
        <v>0.1</v>
      </c>
      <c r="I212">
        <v>0</v>
      </c>
      <c r="J212">
        <v>0</v>
      </c>
      <c r="K212" s="2">
        <v>0</v>
      </c>
      <c r="L212" s="2">
        <v>0</v>
      </c>
      <c r="M212" s="2">
        <v>6</v>
      </c>
      <c r="O212" s="1" t="s">
        <v>49</v>
      </c>
      <c r="P212" s="2" t="s">
        <v>16</v>
      </c>
      <c r="Q212" s="2" t="s">
        <v>3</v>
      </c>
      <c r="R212" s="16">
        <f t="shared" si="82"/>
        <v>0</v>
      </c>
      <c r="S212" s="16">
        <f t="shared" si="83"/>
        <v>1529.1</v>
      </c>
      <c r="T212" s="16">
        <f t="shared" si="84"/>
        <v>2164.0499999999997</v>
      </c>
      <c r="U212" s="16">
        <f t="shared" si="85"/>
        <v>763.83</v>
      </c>
      <c r="V212" s="16"/>
      <c r="W212" s="1" t="s">
        <v>49</v>
      </c>
      <c r="X212" s="2" t="s">
        <v>16</v>
      </c>
      <c r="Y212" s="2" t="s">
        <v>3</v>
      </c>
      <c r="Z212" s="16">
        <f t="shared" si="86"/>
        <v>113.98925831202044</v>
      </c>
      <c r="AA212" s="16"/>
      <c r="AB212" s="1" t="s">
        <v>49</v>
      </c>
      <c r="AC212" s="2" t="s">
        <v>16</v>
      </c>
      <c r="AD212" s="2" t="s">
        <v>3</v>
      </c>
      <c r="AE212" s="16">
        <f t="shared" si="87"/>
        <v>0</v>
      </c>
      <c r="AF212" s="16">
        <f t="shared" si="88"/>
        <v>191.13749999999999</v>
      </c>
      <c r="AG212" s="16">
        <f t="shared" si="89"/>
        <v>127.2970588235294</v>
      </c>
      <c r="AH212">
        <v>0</v>
      </c>
      <c r="AI212">
        <v>0</v>
      </c>
      <c r="AJ212">
        <v>0</v>
      </c>
      <c r="AK212">
        <v>0</v>
      </c>
      <c r="AL212">
        <v>0</v>
      </c>
      <c r="AM212" s="16">
        <f t="shared" si="90"/>
        <v>127.30500000000001</v>
      </c>
      <c r="AO212" s="1" t="s">
        <v>49</v>
      </c>
      <c r="AP212" s="2" t="s">
        <v>16</v>
      </c>
      <c r="AQ212" s="2" t="s">
        <v>3</v>
      </c>
      <c r="AR212" s="46">
        <f>ROUND((Data!E212+Data!H212)*VLOOKUP($AP212,Data!$BO$8:$BT$36,3,0)/100,2)</f>
        <v>8.1</v>
      </c>
      <c r="AS212" s="46">
        <f>ROUND(Data!F212*VLOOKUP($AP212,Data!$BO$8:$BT$36,4,0)/100,2)</f>
        <v>7.6</v>
      </c>
      <c r="AT212" s="46">
        <f>ROUND(Data!G212*VLOOKUP($AP212,Data!$BO$8:$BT$36,5,0)/100,2)</f>
        <v>7.65</v>
      </c>
      <c r="AU212" s="46">
        <f>ROUND(Data!M212*VLOOKUP($AP212,Data!$BO$8:$BT$36,6,0)/100,2)</f>
        <v>5.4</v>
      </c>
      <c r="AV212" s="46">
        <f t="shared" si="91"/>
        <v>23.35</v>
      </c>
      <c r="AW212" s="46">
        <f t="shared" si="92"/>
        <v>10.35</v>
      </c>
    </row>
    <row r="213" spans="2:49" x14ac:dyDescent="0.25">
      <c r="B213" s="1" t="s">
        <v>49</v>
      </c>
      <c r="C213" s="2" t="s">
        <v>17</v>
      </c>
      <c r="D213" s="2" t="s">
        <v>3</v>
      </c>
      <c r="E213" s="2">
        <v>6</v>
      </c>
      <c r="F213" s="2">
        <v>3</v>
      </c>
      <c r="G213" s="2">
        <v>35</v>
      </c>
      <c r="H213" s="2">
        <v>0.1</v>
      </c>
      <c r="I213">
        <v>0</v>
      </c>
      <c r="J213">
        <v>0</v>
      </c>
      <c r="K213" s="2">
        <v>0</v>
      </c>
      <c r="L213" s="2">
        <v>0</v>
      </c>
      <c r="M213" s="2">
        <v>6</v>
      </c>
      <c r="O213" s="1" t="s">
        <v>49</v>
      </c>
      <c r="P213" s="2" t="s">
        <v>17</v>
      </c>
      <c r="Q213" s="2" t="s">
        <v>3</v>
      </c>
      <c r="R213" s="16">
        <f t="shared" si="82"/>
        <v>0</v>
      </c>
      <c r="S213" s="16">
        <f t="shared" si="83"/>
        <v>573.41999999999996</v>
      </c>
      <c r="T213" s="16">
        <f t="shared" si="84"/>
        <v>4455.45</v>
      </c>
      <c r="U213" s="16">
        <f t="shared" si="85"/>
        <v>763.83</v>
      </c>
      <c r="V213" s="16"/>
      <c r="W213" s="1" t="s">
        <v>49</v>
      </c>
      <c r="X213" s="2" t="s">
        <v>17</v>
      </c>
      <c r="Y213" s="2" t="s">
        <v>3</v>
      </c>
      <c r="Z213" s="16">
        <f t="shared" si="86"/>
        <v>115.62275449101796</v>
      </c>
      <c r="AA213" s="16"/>
      <c r="AB213" s="1" t="s">
        <v>49</v>
      </c>
      <c r="AC213" s="2" t="s">
        <v>17</v>
      </c>
      <c r="AD213" s="2" t="s">
        <v>3</v>
      </c>
      <c r="AE213" s="16">
        <f t="shared" si="87"/>
        <v>0</v>
      </c>
      <c r="AF213" s="16">
        <f t="shared" si="88"/>
        <v>191.14</v>
      </c>
      <c r="AG213" s="16">
        <f t="shared" si="89"/>
        <v>127.29857142857142</v>
      </c>
      <c r="AH213">
        <v>0</v>
      </c>
      <c r="AI213">
        <v>0</v>
      </c>
      <c r="AJ213">
        <v>0</v>
      </c>
      <c r="AK213">
        <v>0</v>
      </c>
      <c r="AL213">
        <v>0</v>
      </c>
      <c r="AM213" s="16">
        <f t="shared" si="90"/>
        <v>127.30500000000001</v>
      </c>
      <c r="AO213" s="1" t="s">
        <v>49</v>
      </c>
      <c r="AP213" s="2" t="s">
        <v>17</v>
      </c>
      <c r="AQ213" s="2" t="s">
        <v>3</v>
      </c>
      <c r="AR213" s="46">
        <f>ROUND((Data!E213+Data!H213)*VLOOKUP($AP213,Data!$BO$8:$BT$36,3,0)/100,2)</f>
        <v>6.1</v>
      </c>
      <c r="AS213" s="46">
        <f>ROUND(Data!F213*VLOOKUP($AP213,Data!$BO$8:$BT$36,4,0)/100,2)</f>
        <v>2.85</v>
      </c>
      <c r="AT213" s="46">
        <f>ROUND(Data!G213*VLOOKUP($AP213,Data!$BO$8:$BT$36,5,0)/100,2)</f>
        <v>15.75</v>
      </c>
      <c r="AU213" s="46">
        <f>ROUND(Data!M213*VLOOKUP($AP213,Data!$BO$8:$BT$36,6,0)/100,2)</f>
        <v>5.4</v>
      </c>
      <c r="AV213" s="46">
        <f t="shared" si="91"/>
        <v>24.7</v>
      </c>
      <c r="AW213" s="46">
        <f t="shared" si="92"/>
        <v>20</v>
      </c>
    </row>
    <row r="214" spans="2:49" x14ac:dyDescent="0.25">
      <c r="B214" s="1" t="s">
        <v>49</v>
      </c>
      <c r="C214" s="2" t="s">
        <v>18</v>
      </c>
      <c r="D214" s="2" t="s">
        <v>3</v>
      </c>
      <c r="E214" s="2">
        <v>4</v>
      </c>
      <c r="F214" s="2">
        <v>3</v>
      </c>
      <c r="G214" s="2">
        <v>10</v>
      </c>
      <c r="H214" s="2">
        <v>0.1</v>
      </c>
      <c r="I214">
        <v>0</v>
      </c>
      <c r="J214">
        <v>0</v>
      </c>
      <c r="K214" s="2">
        <v>0</v>
      </c>
      <c r="L214" s="2">
        <v>0</v>
      </c>
      <c r="M214" s="2">
        <v>4</v>
      </c>
      <c r="O214" s="1" t="s">
        <v>49</v>
      </c>
      <c r="P214" s="2" t="s">
        <v>18</v>
      </c>
      <c r="Q214" s="2" t="s">
        <v>3</v>
      </c>
      <c r="R214" s="16">
        <f t="shared" si="82"/>
        <v>0</v>
      </c>
      <c r="S214" s="16">
        <f t="shared" si="83"/>
        <v>573.41999999999996</v>
      </c>
      <c r="T214" s="16">
        <f t="shared" si="84"/>
        <v>1272.96</v>
      </c>
      <c r="U214" s="16">
        <f t="shared" si="85"/>
        <v>509.21999999999997</v>
      </c>
      <c r="V214" s="16"/>
      <c r="W214" s="1" t="s">
        <v>49</v>
      </c>
      <c r="X214" s="2" t="s">
        <v>18</v>
      </c>
      <c r="Y214" s="2" t="s">
        <v>3</v>
      </c>
      <c r="Z214" s="16">
        <f t="shared" si="86"/>
        <v>111.63981042654028</v>
      </c>
      <c r="AA214" s="16"/>
      <c r="AB214" s="1" t="s">
        <v>49</v>
      </c>
      <c r="AC214" s="2" t="s">
        <v>18</v>
      </c>
      <c r="AD214" s="2" t="s">
        <v>3</v>
      </c>
      <c r="AE214" s="16">
        <f t="shared" si="87"/>
        <v>0</v>
      </c>
      <c r="AF214" s="16">
        <f t="shared" si="88"/>
        <v>191.14</v>
      </c>
      <c r="AG214" s="16">
        <f t="shared" si="89"/>
        <v>127.29600000000001</v>
      </c>
      <c r="AH214">
        <v>0</v>
      </c>
      <c r="AI214">
        <v>0</v>
      </c>
      <c r="AJ214">
        <v>0</v>
      </c>
      <c r="AK214">
        <v>0</v>
      </c>
      <c r="AL214">
        <v>0</v>
      </c>
      <c r="AM214" s="16">
        <f t="shared" si="90"/>
        <v>127.30499999999999</v>
      </c>
      <c r="AO214" s="1" t="s">
        <v>49</v>
      </c>
      <c r="AP214" s="2" t="s">
        <v>18</v>
      </c>
      <c r="AQ214" s="2" t="s">
        <v>3</v>
      </c>
      <c r="AR214" s="46">
        <f>ROUND((Data!E214+Data!H214)*VLOOKUP($AP214,Data!$BO$8:$BT$36,3,0)/100,2)</f>
        <v>4.0999999999999996</v>
      </c>
      <c r="AS214" s="46">
        <f>ROUND(Data!F214*VLOOKUP($AP214,Data!$BO$8:$BT$36,4,0)/100,2)</f>
        <v>2.85</v>
      </c>
      <c r="AT214" s="46">
        <f>ROUND(Data!G214*VLOOKUP($AP214,Data!$BO$8:$BT$36,5,0)/100,2)</f>
        <v>4</v>
      </c>
      <c r="AU214" s="46">
        <f>ROUND(Data!M214*VLOOKUP($AP214,Data!$BO$8:$BT$36,6,0)/100,2)</f>
        <v>3.6</v>
      </c>
      <c r="AV214" s="46">
        <f t="shared" si="91"/>
        <v>10.95</v>
      </c>
      <c r="AW214" s="46">
        <f t="shared" si="92"/>
        <v>6.5500000000000025</v>
      </c>
    </row>
    <row r="215" spans="2:49" x14ac:dyDescent="0.25">
      <c r="B215" s="1" t="s">
        <v>49</v>
      </c>
      <c r="C215" s="2" t="s">
        <v>19</v>
      </c>
      <c r="D215" s="2" t="s">
        <v>3</v>
      </c>
      <c r="E215" s="2">
        <v>3</v>
      </c>
      <c r="F215" s="2">
        <v>7</v>
      </c>
      <c r="G215" s="2">
        <v>23</v>
      </c>
      <c r="H215" s="2">
        <v>0.1</v>
      </c>
      <c r="I215">
        <v>0</v>
      </c>
      <c r="J215">
        <v>0</v>
      </c>
      <c r="K215" s="2">
        <v>0</v>
      </c>
      <c r="L215" s="2">
        <v>0</v>
      </c>
      <c r="M215" s="2">
        <v>3</v>
      </c>
      <c r="O215" s="1" t="s">
        <v>49</v>
      </c>
      <c r="P215" s="2" t="s">
        <v>19</v>
      </c>
      <c r="Q215" s="2" t="s">
        <v>3</v>
      </c>
      <c r="R215" s="16">
        <f t="shared" si="82"/>
        <v>0</v>
      </c>
      <c r="S215" s="16">
        <f t="shared" si="83"/>
        <v>1338</v>
      </c>
      <c r="T215" s="16">
        <f t="shared" si="84"/>
        <v>2927.88</v>
      </c>
      <c r="U215" s="16">
        <f t="shared" si="85"/>
        <v>381.87</v>
      </c>
      <c r="V215" s="16"/>
      <c r="W215" s="1" t="s">
        <v>49</v>
      </c>
      <c r="X215" s="2" t="s">
        <v>19</v>
      </c>
      <c r="Y215" s="2" t="s">
        <v>3</v>
      </c>
      <c r="Z215" s="16">
        <f t="shared" si="86"/>
        <v>128.74653739612188</v>
      </c>
      <c r="AA215" s="16"/>
      <c r="AB215" s="1" t="s">
        <v>49</v>
      </c>
      <c r="AC215" s="2" t="s">
        <v>19</v>
      </c>
      <c r="AD215" s="2" t="s">
        <v>3</v>
      </c>
      <c r="AE215" s="16">
        <f t="shared" si="87"/>
        <v>0</v>
      </c>
      <c r="AF215" s="16">
        <f t="shared" si="88"/>
        <v>191.14285714285714</v>
      </c>
      <c r="AG215" s="16">
        <f t="shared" si="89"/>
        <v>127.29913043478261</v>
      </c>
      <c r="AH215">
        <v>0</v>
      </c>
      <c r="AI215">
        <v>0</v>
      </c>
      <c r="AJ215">
        <v>0</v>
      </c>
      <c r="AK215">
        <v>0</v>
      </c>
      <c r="AL215">
        <v>0</v>
      </c>
      <c r="AM215" s="16">
        <f t="shared" si="90"/>
        <v>127.29</v>
      </c>
      <c r="AO215" s="1" t="s">
        <v>49</v>
      </c>
      <c r="AP215" s="2" t="s">
        <v>19</v>
      </c>
      <c r="AQ215" s="2" t="s">
        <v>3</v>
      </c>
      <c r="AR215" s="46">
        <f>ROUND((Data!E215+Data!H215)*VLOOKUP($AP215,Data!$BO$8:$BT$36,3,0)/100,2)</f>
        <v>3.1</v>
      </c>
      <c r="AS215" s="46">
        <f>ROUND(Data!F215*VLOOKUP($AP215,Data!$BO$8:$BT$36,4,0)/100,2)</f>
        <v>6.65</v>
      </c>
      <c r="AT215" s="46">
        <f>ROUND(Data!G215*VLOOKUP($AP215,Data!$BO$8:$BT$36,5,0)/100,2)</f>
        <v>10.35</v>
      </c>
      <c r="AU215" s="46">
        <f>ROUND(Data!M215*VLOOKUP($AP215,Data!$BO$8:$BT$36,6,0)/100,2)</f>
        <v>2.7</v>
      </c>
      <c r="AV215" s="46">
        <f t="shared" si="91"/>
        <v>20.100000000000001</v>
      </c>
      <c r="AW215" s="46">
        <f t="shared" si="92"/>
        <v>13.3</v>
      </c>
    </row>
    <row r="216" spans="2:49" x14ac:dyDescent="0.25">
      <c r="B216" s="1" t="s">
        <v>49</v>
      </c>
      <c r="C216" s="2" t="s">
        <v>20</v>
      </c>
      <c r="D216" s="2" t="s">
        <v>3</v>
      </c>
      <c r="E216" s="2">
        <v>8</v>
      </c>
      <c r="F216" s="2">
        <v>5</v>
      </c>
      <c r="G216" s="2">
        <v>27</v>
      </c>
      <c r="H216" s="2">
        <v>0.1</v>
      </c>
      <c r="I216">
        <v>0</v>
      </c>
      <c r="J216">
        <v>0</v>
      </c>
      <c r="K216" s="2">
        <v>0</v>
      </c>
      <c r="L216" s="2">
        <v>0</v>
      </c>
      <c r="M216" s="2">
        <v>5</v>
      </c>
      <c r="O216" s="1" t="s">
        <v>49</v>
      </c>
      <c r="P216" s="2" t="s">
        <v>20</v>
      </c>
      <c r="Q216" s="2" t="s">
        <v>3</v>
      </c>
      <c r="R216" s="16">
        <f t="shared" si="82"/>
        <v>0</v>
      </c>
      <c r="S216" s="16">
        <f t="shared" si="83"/>
        <v>955.68000000000006</v>
      </c>
      <c r="T216" s="16">
        <f t="shared" si="84"/>
        <v>3437.1</v>
      </c>
      <c r="U216" s="16">
        <f t="shared" si="85"/>
        <v>636.48</v>
      </c>
      <c r="V216" s="16"/>
      <c r="W216" s="1" t="s">
        <v>49</v>
      </c>
      <c r="X216" s="2" t="s">
        <v>20</v>
      </c>
      <c r="Y216" s="2" t="s">
        <v>3</v>
      </c>
      <c r="Z216" s="16">
        <f t="shared" si="86"/>
        <v>111.51352549889135</v>
      </c>
      <c r="AA216" s="16"/>
      <c r="AB216" s="1" t="s">
        <v>49</v>
      </c>
      <c r="AC216" s="2" t="s">
        <v>20</v>
      </c>
      <c r="AD216" s="2" t="s">
        <v>3</v>
      </c>
      <c r="AE216" s="16">
        <f t="shared" si="87"/>
        <v>0</v>
      </c>
      <c r="AF216" s="16">
        <f t="shared" si="88"/>
        <v>191.13600000000002</v>
      </c>
      <c r="AG216" s="16">
        <f t="shared" si="89"/>
        <v>127.3</v>
      </c>
      <c r="AH216">
        <v>0</v>
      </c>
      <c r="AI216">
        <v>0</v>
      </c>
      <c r="AJ216">
        <v>0</v>
      </c>
      <c r="AK216">
        <v>0</v>
      </c>
      <c r="AL216">
        <v>0</v>
      </c>
      <c r="AM216" s="16">
        <f t="shared" si="90"/>
        <v>127.29600000000001</v>
      </c>
      <c r="AO216" s="1" t="s">
        <v>49</v>
      </c>
      <c r="AP216" s="2" t="s">
        <v>20</v>
      </c>
      <c r="AQ216" s="2" t="s">
        <v>3</v>
      </c>
      <c r="AR216" s="46">
        <f>ROUND((Data!E216+Data!H216)*VLOOKUP($AP216,Data!$BO$8:$BT$36,3,0)/100,2)</f>
        <v>8.1</v>
      </c>
      <c r="AS216" s="46">
        <f>ROUND(Data!F216*VLOOKUP($AP216,Data!$BO$8:$BT$36,4,0)/100,2)</f>
        <v>4.75</v>
      </c>
      <c r="AT216" s="46">
        <f>ROUND(Data!G216*VLOOKUP($AP216,Data!$BO$8:$BT$36,5,0)/100,2)</f>
        <v>12.15</v>
      </c>
      <c r="AU216" s="46">
        <f>ROUND(Data!M216*VLOOKUP($AP216,Data!$BO$8:$BT$36,6,0)/100,2)</f>
        <v>4.5</v>
      </c>
      <c r="AV216" s="46">
        <f t="shared" si="91"/>
        <v>25</v>
      </c>
      <c r="AW216" s="46">
        <f t="shared" si="92"/>
        <v>15.600000000000001</v>
      </c>
    </row>
    <row r="217" spans="2:49" x14ac:dyDescent="0.25">
      <c r="B217" s="1" t="s">
        <v>49</v>
      </c>
      <c r="C217" s="2" t="s">
        <v>21</v>
      </c>
      <c r="D217" s="2" t="s">
        <v>3</v>
      </c>
      <c r="E217" s="2">
        <v>6</v>
      </c>
      <c r="F217" s="2">
        <v>8</v>
      </c>
      <c r="G217" s="2">
        <v>28</v>
      </c>
      <c r="H217" s="2">
        <v>0.1</v>
      </c>
      <c r="I217">
        <v>0</v>
      </c>
      <c r="J217">
        <v>0</v>
      </c>
      <c r="K217" s="2">
        <v>0</v>
      </c>
      <c r="L217" s="2">
        <v>0</v>
      </c>
      <c r="M217" s="2">
        <v>6</v>
      </c>
      <c r="O217" s="1" t="s">
        <v>49</v>
      </c>
      <c r="P217" s="2" t="s">
        <v>21</v>
      </c>
      <c r="Q217" s="2" t="s">
        <v>3</v>
      </c>
      <c r="R217" s="16">
        <f t="shared" si="82"/>
        <v>0</v>
      </c>
      <c r="S217" s="16">
        <f t="shared" si="83"/>
        <v>1529.1</v>
      </c>
      <c r="T217" s="16">
        <f t="shared" si="84"/>
        <v>3564.36</v>
      </c>
      <c r="U217" s="16">
        <f t="shared" si="85"/>
        <v>763.83</v>
      </c>
      <c r="V217" s="16"/>
      <c r="W217" s="1" t="s">
        <v>49</v>
      </c>
      <c r="X217" s="2" t="s">
        <v>21</v>
      </c>
      <c r="Y217" s="2" t="s">
        <v>3</v>
      </c>
      <c r="Z217" s="16">
        <f t="shared" si="86"/>
        <v>121.77318087318086</v>
      </c>
      <c r="AA217" s="16"/>
      <c r="AB217" s="1" t="s">
        <v>49</v>
      </c>
      <c r="AC217" s="2" t="s">
        <v>21</v>
      </c>
      <c r="AD217" s="2" t="s">
        <v>3</v>
      </c>
      <c r="AE217" s="16">
        <f t="shared" si="87"/>
        <v>0</v>
      </c>
      <c r="AF217" s="16">
        <f t="shared" si="88"/>
        <v>191.13749999999999</v>
      </c>
      <c r="AG217" s="16">
        <f t="shared" si="89"/>
        <v>127.29857142857144</v>
      </c>
      <c r="AH217">
        <v>0</v>
      </c>
      <c r="AI217">
        <v>0</v>
      </c>
      <c r="AJ217">
        <v>0</v>
      </c>
      <c r="AK217">
        <v>0</v>
      </c>
      <c r="AL217">
        <v>0</v>
      </c>
      <c r="AM217" s="16">
        <f t="shared" si="90"/>
        <v>127.30500000000001</v>
      </c>
      <c r="AO217" s="1" t="s">
        <v>49</v>
      </c>
      <c r="AP217" s="2" t="s">
        <v>21</v>
      </c>
      <c r="AQ217" s="2" t="s">
        <v>3</v>
      </c>
      <c r="AR217" s="46">
        <f>ROUND((Data!E217+Data!H217)*VLOOKUP($AP217,Data!$BO$8:$BT$36,3,0)/100,2)</f>
        <v>6.1</v>
      </c>
      <c r="AS217" s="46">
        <f>ROUND(Data!F217*VLOOKUP($AP217,Data!$BO$8:$BT$36,4,0)/100,2)</f>
        <v>7.6</v>
      </c>
      <c r="AT217" s="46">
        <f>ROUND(Data!G217*VLOOKUP($AP217,Data!$BO$8:$BT$36,5,0)/100,2)</f>
        <v>12.6</v>
      </c>
      <c r="AU217" s="46">
        <f>ROUND(Data!M217*VLOOKUP($AP217,Data!$BO$8:$BT$36,6,0)/100,2)</f>
        <v>5.4</v>
      </c>
      <c r="AV217" s="46">
        <f t="shared" si="91"/>
        <v>26.299999999999997</v>
      </c>
      <c r="AW217" s="46">
        <f t="shared" si="92"/>
        <v>16.400000000000006</v>
      </c>
    </row>
    <row r="218" spans="2:49" x14ac:dyDescent="0.25">
      <c r="B218" s="1" t="s">
        <v>49</v>
      </c>
      <c r="C218" s="2" t="s">
        <v>22</v>
      </c>
      <c r="D218" s="2" t="s">
        <v>3</v>
      </c>
      <c r="E218" s="2">
        <v>4</v>
      </c>
      <c r="F218" s="2">
        <v>4</v>
      </c>
      <c r="G218" s="2">
        <v>25</v>
      </c>
      <c r="H218" s="2">
        <v>0.1</v>
      </c>
      <c r="I218">
        <v>0</v>
      </c>
      <c r="J218">
        <v>0</v>
      </c>
      <c r="K218" s="2">
        <v>0</v>
      </c>
      <c r="L218" s="2">
        <v>0</v>
      </c>
      <c r="M218" s="2">
        <v>6</v>
      </c>
      <c r="O218" s="1" t="s">
        <v>49</v>
      </c>
      <c r="P218" s="2" t="s">
        <v>22</v>
      </c>
      <c r="Q218" s="2" t="s">
        <v>3</v>
      </c>
      <c r="R218" s="16">
        <f t="shared" si="82"/>
        <v>0</v>
      </c>
      <c r="S218" s="16">
        <f t="shared" si="83"/>
        <v>764.58</v>
      </c>
      <c r="T218" s="16">
        <f t="shared" si="84"/>
        <v>3182.4900000000002</v>
      </c>
      <c r="U218" s="16">
        <f t="shared" si="85"/>
        <v>763.83</v>
      </c>
      <c r="V218" s="16"/>
      <c r="W218" s="1" t="s">
        <v>49</v>
      </c>
      <c r="X218" s="2" t="s">
        <v>22</v>
      </c>
      <c r="Y218" s="2" t="s">
        <v>3</v>
      </c>
      <c r="Z218" s="16">
        <f t="shared" si="86"/>
        <v>120.4833759590793</v>
      </c>
      <c r="AA218" s="16"/>
      <c r="AB218" s="1" t="s">
        <v>49</v>
      </c>
      <c r="AC218" s="2" t="s">
        <v>22</v>
      </c>
      <c r="AD218" s="2" t="s">
        <v>3</v>
      </c>
      <c r="AE218" s="16">
        <f t="shared" si="87"/>
        <v>0</v>
      </c>
      <c r="AF218" s="16">
        <f t="shared" si="88"/>
        <v>191.14500000000001</v>
      </c>
      <c r="AG218" s="16">
        <f t="shared" si="89"/>
        <v>127.29960000000001</v>
      </c>
      <c r="AH218">
        <v>0</v>
      </c>
      <c r="AI218">
        <v>0</v>
      </c>
      <c r="AJ218">
        <v>0</v>
      </c>
      <c r="AK218">
        <v>0</v>
      </c>
      <c r="AL218">
        <v>0</v>
      </c>
      <c r="AM218" s="16">
        <f t="shared" si="90"/>
        <v>127.30500000000001</v>
      </c>
      <c r="AO218" s="1" t="s">
        <v>49</v>
      </c>
      <c r="AP218" s="2" t="s">
        <v>22</v>
      </c>
      <c r="AQ218" s="2" t="s">
        <v>3</v>
      </c>
      <c r="AR218" s="46">
        <f>ROUND((Data!E218+Data!H218)*VLOOKUP($AP218,Data!$BO$8:$BT$36,3,0)/100,2)</f>
        <v>4.0999999999999996</v>
      </c>
      <c r="AS218" s="46">
        <f>ROUND(Data!F218*VLOOKUP($AP218,Data!$BO$8:$BT$36,4,0)/100,2)</f>
        <v>3.8</v>
      </c>
      <c r="AT218" s="46">
        <f>ROUND(Data!G218*VLOOKUP($AP218,Data!$BO$8:$BT$36,5,0)/100,2)</f>
        <v>11.25</v>
      </c>
      <c r="AU218" s="46">
        <f>ROUND(Data!M218*VLOOKUP($AP218,Data!$BO$8:$BT$36,6,0)/100,2)</f>
        <v>5.4</v>
      </c>
      <c r="AV218" s="46">
        <f t="shared" si="91"/>
        <v>19.149999999999999</v>
      </c>
      <c r="AW218" s="46">
        <f t="shared" si="92"/>
        <v>14.550000000000002</v>
      </c>
    </row>
    <row r="219" spans="2:49" x14ac:dyDescent="0.25">
      <c r="B219" s="1" t="s">
        <v>49</v>
      </c>
      <c r="C219" s="2" t="s">
        <v>23</v>
      </c>
      <c r="D219" s="2" t="s">
        <v>3</v>
      </c>
      <c r="E219" s="2">
        <v>5</v>
      </c>
      <c r="F219" s="2">
        <v>5</v>
      </c>
      <c r="G219" s="2">
        <v>17</v>
      </c>
      <c r="H219" s="2">
        <v>0.1</v>
      </c>
      <c r="I219">
        <v>0</v>
      </c>
      <c r="J219">
        <v>0</v>
      </c>
      <c r="K219" s="2">
        <v>0</v>
      </c>
      <c r="L219" s="2">
        <v>0</v>
      </c>
      <c r="M219" s="2">
        <v>5</v>
      </c>
      <c r="O219" s="1" t="s">
        <v>49</v>
      </c>
      <c r="P219" s="2" t="s">
        <v>23</v>
      </c>
      <c r="Q219" s="2" t="s">
        <v>3</v>
      </c>
      <c r="R219" s="16">
        <f t="shared" si="82"/>
        <v>0</v>
      </c>
      <c r="S219" s="16">
        <f t="shared" si="83"/>
        <v>955.68000000000006</v>
      </c>
      <c r="T219" s="16">
        <f t="shared" si="84"/>
        <v>2164.0499999999997</v>
      </c>
      <c r="U219" s="16">
        <f t="shared" si="85"/>
        <v>636.48</v>
      </c>
      <c r="V219" s="16"/>
      <c r="W219" s="1" t="s">
        <v>49</v>
      </c>
      <c r="X219" s="2" t="s">
        <v>23</v>
      </c>
      <c r="Y219" s="2" t="s">
        <v>3</v>
      </c>
      <c r="Z219" s="16">
        <f t="shared" si="86"/>
        <v>117.01588785046727</v>
      </c>
      <c r="AA219" s="16"/>
      <c r="AB219" s="1" t="s">
        <v>49</v>
      </c>
      <c r="AC219" s="2" t="s">
        <v>23</v>
      </c>
      <c r="AD219" s="2" t="s">
        <v>3</v>
      </c>
      <c r="AE219" s="16">
        <f t="shared" si="87"/>
        <v>0</v>
      </c>
      <c r="AF219" s="16">
        <f t="shared" si="88"/>
        <v>191.13600000000002</v>
      </c>
      <c r="AG219" s="16">
        <f t="shared" si="89"/>
        <v>127.2970588235294</v>
      </c>
      <c r="AH219">
        <v>0</v>
      </c>
      <c r="AI219">
        <v>0</v>
      </c>
      <c r="AJ219">
        <v>0</v>
      </c>
      <c r="AK219">
        <v>0</v>
      </c>
      <c r="AL219">
        <v>0</v>
      </c>
      <c r="AM219" s="16">
        <f t="shared" si="90"/>
        <v>127.29600000000001</v>
      </c>
      <c r="AO219" s="1" t="s">
        <v>49</v>
      </c>
      <c r="AP219" s="2" t="s">
        <v>23</v>
      </c>
      <c r="AQ219" s="2" t="s">
        <v>3</v>
      </c>
      <c r="AR219" s="46">
        <f>ROUND((Data!E219+Data!H219)*VLOOKUP($AP219,Data!$BO$8:$BT$36,3,0)/100,2)</f>
        <v>5.0999999999999996</v>
      </c>
      <c r="AS219" s="46">
        <f>ROUND(Data!F219*VLOOKUP($AP219,Data!$BO$8:$BT$36,4,0)/100,2)</f>
        <v>4.75</v>
      </c>
      <c r="AT219" s="46">
        <f>ROUND(Data!G219*VLOOKUP($AP219,Data!$BO$8:$BT$36,5,0)/100,2)</f>
        <v>7.65</v>
      </c>
      <c r="AU219" s="46">
        <f>ROUND(Data!M219*VLOOKUP($AP219,Data!$BO$8:$BT$36,6,0)/100,2)</f>
        <v>4.5</v>
      </c>
      <c r="AV219" s="46">
        <f t="shared" si="91"/>
        <v>17.5</v>
      </c>
      <c r="AW219" s="46">
        <f t="shared" si="92"/>
        <v>10.100000000000001</v>
      </c>
    </row>
    <row r="220" spans="2:49" x14ac:dyDescent="0.25">
      <c r="B220" s="1" t="s">
        <v>49</v>
      </c>
      <c r="C220" s="2" t="s">
        <v>24</v>
      </c>
      <c r="D220" s="2" t="s">
        <v>3</v>
      </c>
      <c r="E220" s="2">
        <v>6</v>
      </c>
      <c r="F220" s="2">
        <v>7</v>
      </c>
      <c r="G220" s="2">
        <v>22</v>
      </c>
      <c r="H220" s="2">
        <v>0.1</v>
      </c>
      <c r="I220">
        <v>0</v>
      </c>
      <c r="J220">
        <v>0</v>
      </c>
      <c r="K220" s="2">
        <v>0</v>
      </c>
      <c r="L220" s="2">
        <v>0</v>
      </c>
      <c r="M220" s="2">
        <v>5</v>
      </c>
      <c r="O220" s="1" t="s">
        <v>49</v>
      </c>
      <c r="P220" s="2" t="s">
        <v>24</v>
      </c>
      <c r="Q220" s="2" t="s">
        <v>3</v>
      </c>
      <c r="R220" s="16">
        <f t="shared" si="82"/>
        <v>0</v>
      </c>
      <c r="S220" s="16">
        <f t="shared" si="83"/>
        <v>1338</v>
      </c>
      <c r="T220" s="16">
        <f t="shared" si="84"/>
        <v>2800.53</v>
      </c>
      <c r="U220" s="16">
        <f t="shared" si="85"/>
        <v>636.48</v>
      </c>
      <c r="V220" s="16"/>
      <c r="W220" s="1" t="s">
        <v>49</v>
      </c>
      <c r="X220" s="2" t="s">
        <v>24</v>
      </c>
      <c r="Y220" s="2" t="s">
        <v>3</v>
      </c>
      <c r="Z220" s="16">
        <f t="shared" si="86"/>
        <v>119.07755610972569</v>
      </c>
      <c r="AA220" s="16"/>
      <c r="AB220" s="1" t="s">
        <v>49</v>
      </c>
      <c r="AC220" s="2" t="s">
        <v>24</v>
      </c>
      <c r="AD220" s="2" t="s">
        <v>3</v>
      </c>
      <c r="AE220" s="16">
        <f t="shared" si="87"/>
        <v>0</v>
      </c>
      <c r="AF220" s="16">
        <f t="shared" si="88"/>
        <v>191.14285714285714</v>
      </c>
      <c r="AG220" s="16">
        <f t="shared" si="89"/>
        <v>127.2968181818182</v>
      </c>
      <c r="AH220">
        <v>0</v>
      </c>
      <c r="AI220">
        <v>0</v>
      </c>
      <c r="AJ220">
        <v>0</v>
      </c>
      <c r="AK220">
        <v>0</v>
      </c>
      <c r="AL220">
        <v>0</v>
      </c>
      <c r="AM220" s="16">
        <f t="shared" si="90"/>
        <v>127.29600000000001</v>
      </c>
      <c r="AO220" s="1" t="s">
        <v>49</v>
      </c>
      <c r="AP220" s="2" t="s">
        <v>24</v>
      </c>
      <c r="AQ220" s="2" t="s">
        <v>3</v>
      </c>
      <c r="AR220" s="46">
        <f>ROUND((Data!E220+Data!H220)*VLOOKUP($AP220,Data!$BO$8:$BT$36,3,0)/100,2)</f>
        <v>6.1</v>
      </c>
      <c r="AS220" s="46">
        <f>ROUND(Data!F220*VLOOKUP($AP220,Data!$BO$8:$BT$36,4,0)/100,2)</f>
        <v>0</v>
      </c>
      <c r="AT220" s="46">
        <f>ROUND(Data!G220*VLOOKUP($AP220,Data!$BO$8:$BT$36,5,0)/100,2)</f>
        <v>12.1</v>
      </c>
      <c r="AU220" s="46">
        <f>ROUND(Data!M220*VLOOKUP($AP220,Data!$BO$8:$BT$36,6,0)/100,2)</f>
        <v>4.5</v>
      </c>
      <c r="AV220" s="46">
        <f t="shared" si="91"/>
        <v>18.2</v>
      </c>
      <c r="AW220" s="46">
        <f t="shared" si="92"/>
        <v>17.400000000000002</v>
      </c>
    </row>
    <row r="221" spans="2:49" x14ac:dyDescent="0.25">
      <c r="B221" s="1" t="s">
        <v>49</v>
      </c>
      <c r="C221" s="2" t="s">
        <v>25</v>
      </c>
      <c r="D221" s="2" t="s">
        <v>3</v>
      </c>
      <c r="E221" s="2">
        <v>7</v>
      </c>
      <c r="F221" s="2">
        <v>8</v>
      </c>
      <c r="G221" s="2">
        <v>26</v>
      </c>
      <c r="H221" s="2">
        <v>0.1</v>
      </c>
      <c r="I221">
        <v>0</v>
      </c>
      <c r="J221">
        <v>0</v>
      </c>
      <c r="K221" s="2">
        <v>0</v>
      </c>
      <c r="L221" s="2">
        <v>0</v>
      </c>
      <c r="M221" s="2">
        <v>5</v>
      </c>
      <c r="O221" s="1" t="s">
        <v>49</v>
      </c>
      <c r="P221" s="2" t="s">
        <v>25</v>
      </c>
      <c r="Q221" s="2" t="s">
        <v>3</v>
      </c>
      <c r="R221" s="16">
        <f t="shared" si="82"/>
        <v>0</v>
      </c>
      <c r="S221" s="16">
        <f t="shared" si="83"/>
        <v>1529.1</v>
      </c>
      <c r="T221" s="16">
        <f t="shared" si="84"/>
        <v>3309.75</v>
      </c>
      <c r="U221" s="16">
        <f t="shared" si="85"/>
        <v>636.48</v>
      </c>
      <c r="V221" s="16"/>
      <c r="W221" s="1" t="s">
        <v>49</v>
      </c>
      <c r="X221" s="2" t="s">
        <v>25</v>
      </c>
      <c r="Y221" s="2" t="s">
        <v>3</v>
      </c>
      <c r="Z221" s="16">
        <f t="shared" si="86"/>
        <v>118.77071583514099</v>
      </c>
      <c r="AA221" s="16"/>
      <c r="AB221" s="1" t="s">
        <v>49</v>
      </c>
      <c r="AC221" s="2" t="s">
        <v>25</v>
      </c>
      <c r="AD221" s="2" t="s">
        <v>3</v>
      </c>
      <c r="AE221" s="16">
        <f t="shared" si="87"/>
        <v>0</v>
      </c>
      <c r="AF221" s="16">
        <f t="shared" si="88"/>
        <v>191.13749999999999</v>
      </c>
      <c r="AG221" s="16">
        <f t="shared" si="89"/>
        <v>127.29807692307692</v>
      </c>
      <c r="AH221">
        <v>0</v>
      </c>
      <c r="AI221">
        <v>0</v>
      </c>
      <c r="AJ221">
        <v>0</v>
      </c>
      <c r="AK221">
        <v>0</v>
      </c>
      <c r="AL221">
        <v>0</v>
      </c>
      <c r="AM221" s="16">
        <f t="shared" si="90"/>
        <v>127.29600000000001</v>
      </c>
      <c r="AO221" s="1" t="s">
        <v>49</v>
      </c>
      <c r="AP221" s="2" t="s">
        <v>25</v>
      </c>
      <c r="AQ221" s="2" t="s">
        <v>3</v>
      </c>
      <c r="AR221" s="46">
        <f>ROUND((Data!E221+Data!H221)*VLOOKUP($AP221,Data!$BO$8:$BT$36,3,0)/100,2)</f>
        <v>7.1</v>
      </c>
      <c r="AS221" s="46">
        <f>ROUND(Data!F221*VLOOKUP($AP221,Data!$BO$8:$BT$36,4,0)/100,2)</f>
        <v>7.6</v>
      </c>
      <c r="AT221" s="46">
        <f>ROUND(Data!G221*VLOOKUP($AP221,Data!$BO$8:$BT$36,5,0)/100,2)</f>
        <v>11.7</v>
      </c>
      <c r="AU221" s="46">
        <f>ROUND(Data!M221*VLOOKUP($AP221,Data!$BO$8:$BT$36,6,0)/100,2)</f>
        <v>4.5</v>
      </c>
      <c r="AV221" s="46">
        <f t="shared" si="91"/>
        <v>26.4</v>
      </c>
      <c r="AW221" s="46">
        <f t="shared" si="92"/>
        <v>15.200000000000003</v>
      </c>
    </row>
    <row r="222" spans="2:49" x14ac:dyDescent="0.25">
      <c r="B222" s="1" t="s">
        <v>49</v>
      </c>
      <c r="C222" s="2" t="s">
        <v>26</v>
      </c>
      <c r="D222" s="2" t="s">
        <v>3</v>
      </c>
      <c r="E222" s="2">
        <v>7</v>
      </c>
      <c r="F222" s="2">
        <v>4</v>
      </c>
      <c r="G222" s="2">
        <v>10</v>
      </c>
      <c r="H222" s="2">
        <v>0.1</v>
      </c>
      <c r="I222">
        <v>0</v>
      </c>
      <c r="J222">
        <v>0</v>
      </c>
      <c r="K222" s="2">
        <v>0</v>
      </c>
      <c r="L222" s="2">
        <v>0</v>
      </c>
      <c r="M222" s="2">
        <v>5</v>
      </c>
      <c r="O222" s="1" t="s">
        <v>49</v>
      </c>
      <c r="P222" s="2" t="s">
        <v>26</v>
      </c>
      <c r="Q222" s="2" t="s">
        <v>3</v>
      </c>
      <c r="R222" s="16">
        <f t="shared" si="82"/>
        <v>0</v>
      </c>
      <c r="S222" s="16">
        <f t="shared" si="83"/>
        <v>764.58</v>
      </c>
      <c r="T222" s="16">
        <f t="shared" si="84"/>
        <v>1272.96</v>
      </c>
      <c r="U222" s="16">
        <f t="shared" si="85"/>
        <v>636.48</v>
      </c>
      <c r="V222" s="16"/>
      <c r="W222" s="1" t="s">
        <v>49</v>
      </c>
      <c r="X222" s="2" t="s">
        <v>26</v>
      </c>
      <c r="Y222" s="2" t="s">
        <v>3</v>
      </c>
      <c r="Z222" s="16">
        <f t="shared" si="86"/>
        <v>102.45287356321839</v>
      </c>
      <c r="AA222" s="16"/>
      <c r="AB222" s="1" t="s">
        <v>49</v>
      </c>
      <c r="AC222" s="2" t="s">
        <v>26</v>
      </c>
      <c r="AD222" s="2" t="s">
        <v>3</v>
      </c>
      <c r="AE222" s="16">
        <f t="shared" si="87"/>
        <v>0</v>
      </c>
      <c r="AF222" s="16">
        <f t="shared" si="88"/>
        <v>191.14500000000001</v>
      </c>
      <c r="AG222" s="16">
        <f t="shared" si="89"/>
        <v>127.29600000000001</v>
      </c>
      <c r="AH222">
        <v>0</v>
      </c>
      <c r="AI222">
        <v>0</v>
      </c>
      <c r="AJ222">
        <v>0</v>
      </c>
      <c r="AK222">
        <v>0</v>
      </c>
      <c r="AL222">
        <v>0</v>
      </c>
      <c r="AM222" s="16">
        <f t="shared" si="90"/>
        <v>127.29600000000001</v>
      </c>
      <c r="AO222" s="1" t="s">
        <v>49</v>
      </c>
      <c r="AP222" s="2" t="s">
        <v>26</v>
      </c>
      <c r="AQ222" s="2" t="s">
        <v>3</v>
      </c>
      <c r="AR222" s="46">
        <f>ROUND((Data!E222+Data!H222)*VLOOKUP($AP222,Data!$BO$8:$BT$36,3,0)/100,2)</f>
        <v>7.1</v>
      </c>
      <c r="AS222" s="46">
        <f>ROUND(Data!F222*VLOOKUP($AP222,Data!$BO$8:$BT$36,4,0)/100,2)</f>
        <v>3.8</v>
      </c>
      <c r="AT222" s="46">
        <f>ROUND(Data!G222*VLOOKUP($AP222,Data!$BO$8:$BT$36,5,0)/100,2)</f>
        <v>4.5</v>
      </c>
      <c r="AU222" s="46">
        <f>ROUND(Data!M222*VLOOKUP($AP222,Data!$BO$8:$BT$36,6,0)/100,2)</f>
        <v>4.5</v>
      </c>
      <c r="AV222" s="46">
        <f t="shared" si="91"/>
        <v>15.399999999999999</v>
      </c>
      <c r="AW222" s="46">
        <f t="shared" si="92"/>
        <v>6.2000000000000028</v>
      </c>
    </row>
    <row r="223" spans="2:49" x14ac:dyDescent="0.25">
      <c r="B223" s="1" t="s">
        <v>49</v>
      </c>
      <c r="C223" s="2" t="s">
        <v>27</v>
      </c>
      <c r="D223" s="2" t="s">
        <v>28</v>
      </c>
      <c r="E223" s="2">
        <v>3</v>
      </c>
      <c r="F223" s="2">
        <v>4</v>
      </c>
      <c r="G223" s="2">
        <v>33</v>
      </c>
      <c r="H223" s="2">
        <v>0.1</v>
      </c>
      <c r="I223">
        <v>0</v>
      </c>
      <c r="J223">
        <v>0</v>
      </c>
      <c r="K223" s="2">
        <v>0</v>
      </c>
      <c r="L223" s="2">
        <v>0</v>
      </c>
      <c r="M223" s="2">
        <v>4</v>
      </c>
      <c r="O223" s="1" t="s">
        <v>49</v>
      </c>
      <c r="P223" s="2" t="s">
        <v>27</v>
      </c>
      <c r="Q223" s="2" t="s">
        <v>28</v>
      </c>
      <c r="R223" s="16">
        <f t="shared" si="82"/>
        <v>0</v>
      </c>
      <c r="S223" s="16">
        <f t="shared" si="83"/>
        <v>764.58</v>
      </c>
      <c r="T223" s="16">
        <f t="shared" si="84"/>
        <v>4200.84</v>
      </c>
      <c r="U223" s="16">
        <f t="shared" si="85"/>
        <v>509.21999999999997</v>
      </c>
      <c r="V223" s="16"/>
      <c r="W223" s="1" t="s">
        <v>49</v>
      </c>
      <c r="X223" s="2" t="s">
        <v>27</v>
      </c>
      <c r="Y223" s="2" t="s">
        <v>28</v>
      </c>
      <c r="Z223" s="16">
        <f t="shared" si="86"/>
        <v>124.14149659863946</v>
      </c>
      <c r="AA223" s="16"/>
      <c r="AB223" s="1" t="s">
        <v>49</v>
      </c>
      <c r="AC223" s="2" t="s">
        <v>27</v>
      </c>
      <c r="AD223" s="2" t="s">
        <v>28</v>
      </c>
      <c r="AE223" s="16">
        <f t="shared" si="87"/>
        <v>0</v>
      </c>
      <c r="AF223" s="16">
        <f t="shared" si="88"/>
        <v>191.14500000000001</v>
      </c>
      <c r="AG223" s="16">
        <f t="shared" si="89"/>
        <v>127.29818181818182</v>
      </c>
      <c r="AH223">
        <v>0</v>
      </c>
      <c r="AI223">
        <v>0</v>
      </c>
      <c r="AJ223">
        <v>0</v>
      </c>
      <c r="AK223">
        <v>0</v>
      </c>
      <c r="AL223">
        <v>0</v>
      </c>
      <c r="AM223" s="16">
        <f t="shared" si="90"/>
        <v>127.30499999999999</v>
      </c>
      <c r="AO223" s="1" t="s">
        <v>49</v>
      </c>
      <c r="AP223" s="2" t="s">
        <v>27</v>
      </c>
      <c r="AQ223" s="2" t="s">
        <v>28</v>
      </c>
      <c r="AR223" s="46">
        <f>ROUND((Data!E223+Data!H223)*VLOOKUP($AP223,Data!$BO$8:$BT$36,3,0)/100,2)</f>
        <v>0</v>
      </c>
      <c r="AS223" s="46">
        <f>ROUND(Data!F223*VLOOKUP($AP223,Data!$BO$8:$BT$36,4,0)/100,2)</f>
        <v>0</v>
      </c>
      <c r="AT223" s="46">
        <f>ROUND(Data!G223*VLOOKUP($AP223,Data!$BO$8:$BT$36,5,0)/100,2)</f>
        <v>11.55</v>
      </c>
      <c r="AU223" s="46">
        <f>ROUND(Data!M223*VLOOKUP($AP223,Data!$BO$8:$BT$36,6,0)/100,2)</f>
        <v>3.6</v>
      </c>
      <c r="AV223" s="46">
        <f t="shared" si="91"/>
        <v>11.55</v>
      </c>
      <c r="AW223" s="46">
        <f t="shared" si="92"/>
        <v>28.949999999999996</v>
      </c>
    </row>
    <row r="224" spans="2:49" x14ac:dyDescent="0.25">
      <c r="B224" s="1" t="s">
        <v>49</v>
      </c>
      <c r="C224" s="2" t="s">
        <v>29</v>
      </c>
      <c r="D224" s="2" t="s">
        <v>28</v>
      </c>
      <c r="E224" s="2">
        <v>8</v>
      </c>
      <c r="F224" s="2">
        <v>7</v>
      </c>
      <c r="G224" s="2">
        <v>33</v>
      </c>
      <c r="H224" s="2">
        <v>0.1</v>
      </c>
      <c r="I224">
        <v>0</v>
      </c>
      <c r="J224">
        <v>0</v>
      </c>
      <c r="K224" s="2">
        <v>0</v>
      </c>
      <c r="L224" s="2">
        <v>0</v>
      </c>
      <c r="M224" s="2">
        <v>7</v>
      </c>
      <c r="O224" s="1" t="s">
        <v>49</v>
      </c>
      <c r="P224" s="2" t="s">
        <v>29</v>
      </c>
      <c r="Q224" s="2" t="s">
        <v>28</v>
      </c>
      <c r="R224" s="16">
        <f t="shared" si="82"/>
        <v>0</v>
      </c>
      <c r="S224" s="16">
        <f t="shared" si="83"/>
        <v>1338</v>
      </c>
      <c r="T224" s="16">
        <f t="shared" si="84"/>
        <v>4200.84</v>
      </c>
      <c r="U224" s="16">
        <f t="shared" si="85"/>
        <v>891.09</v>
      </c>
      <c r="V224" s="16"/>
      <c r="W224" s="1" t="s">
        <v>49</v>
      </c>
      <c r="X224" s="2" t="s">
        <v>29</v>
      </c>
      <c r="Y224" s="2" t="s">
        <v>28</v>
      </c>
      <c r="Z224" s="16">
        <f t="shared" si="86"/>
        <v>116.6956442831216</v>
      </c>
      <c r="AA224" s="16"/>
      <c r="AB224" s="1" t="s">
        <v>49</v>
      </c>
      <c r="AC224" s="2" t="s">
        <v>29</v>
      </c>
      <c r="AD224" s="2" t="s">
        <v>28</v>
      </c>
      <c r="AE224" s="16">
        <f t="shared" si="87"/>
        <v>0</v>
      </c>
      <c r="AF224" s="16">
        <f t="shared" si="88"/>
        <v>191.14285714285714</v>
      </c>
      <c r="AG224" s="16">
        <f t="shared" si="89"/>
        <v>127.29818181818182</v>
      </c>
      <c r="AH224">
        <v>0</v>
      </c>
      <c r="AI224">
        <v>0</v>
      </c>
      <c r="AJ224">
        <v>0</v>
      </c>
      <c r="AK224">
        <v>0</v>
      </c>
      <c r="AL224">
        <v>0</v>
      </c>
      <c r="AM224" s="16">
        <f t="shared" si="90"/>
        <v>127.29857142857144</v>
      </c>
      <c r="AO224" s="1" t="s">
        <v>49</v>
      </c>
      <c r="AP224" s="2" t="s">
        <v>29</v>
      </c>
      <c r="AQ224" s="2" t="s">
        <v>28</v>
      </c>
      <c r="AR224" s="46">
        <f>ROUND((Data!E224+Data!H224)*VLOOKUP($AP224,Data!$BO$8:$BT$36,3,0)/100,2)</f>
        <v>8.1</v>
      </c>
      <c r="AS224" s="46">
        <f>ROUND(Data!F224*VLOOKUP($AP224,Data!$BO$8:$BT$36,4,0)/100,2)</f>
        <v>6.65</v>
      </c>
      <c r="AT224" s="46">
        <f>ROUND(Data!G224*VLOOKUP($AP224,Data!$BO$8:$BT$36,5,0)/100,2)</f>
        <v>6.6</v>
      </c>
      <c r="AU224" s="46">
        <f>ROUND(Data!M224*VLOOKUP($AP224,Data!$BO$8:$BT$36,6,0)/100,2)</f>
        <v>6.3</v>
      </c>
      <c r="AV224" s="46">
        <f t="shared" si="91"/>
        <v>21.35</v>
      </c>
      <c r="AW224" s="46">
        <f t="shared" si="92"/>
        <v>27.45</v>
      </c>
    </row>
    <row r="225" spans="2:49" x14ac:dyDescent="0.25">
      <c r="B225" s="1" t="s">
        <v>49</v>
      </c>
      <c r="C225" s="2" t="s">
        <v>30</v>
      </c>
      <c r="D225" s="2" t="s">
        <v>28</v>
      </c>
      <c r="E225" s="2">
        <v>8</v>
      </c>
      <c r="F225" s="2">
        <v>7</v>
      </c>
      <c r="G225" s="2">
        <v>9</v>
      </c>
      <c r="H225" s="2">
        <v>0.1</v>
      </c>
      <c r="I225">
        <v>0</v>
      </c>
      <c r="J225">
        <v>0</v>
      </c>
      <c r="K225" s="2">
        <v>0</v>
      </c>
      <c r="L225" s="2">
        <v>0</v>
      </c>
      <c r="M225" s="2">
        <v>3</v>
      </c>
      <c r="O225" s="1" t="s">
        <v>49</v>
      </c>
      <c r="P225" s="2" t="s">
        <v>30</v>
      </c>
      <c r="Q225" s="2" t="s">
        <v>28</v>
      </c>
      <c r="R225" s="16">
        <f t="shared" si="82"/>
        <v>0</v>
      </c>
      <c r="S225" s="16">
        <f t="shared" si="83"/>
        <v>1338</v>
      </c>
      <c r="T225" s="16">
        <f t="shared" si="84"/>
        <v>1145.7</v>
      </c>
      <c r="U225" s="16">
        <f t="shared" si="85"/>
        <v>381.87</v>
      </c>
      <c r="V225" s="16"/>
      <c r="W225" s="1" t="s">
        <v>49</v>
      </c>
      <c r="X225" s="2" t="s">
        <v>30</v>
      </c>
      <c r="Y225" s="2" t="s">
        <v>28</v>
      </c>
      <c r="Z225" s="16">
        <f t="shared" si="86"/>
        <v>105.74059040590404</v>
      </c>
      <c r="AA225" s="16"/>
      <c r="AB225" s="1" t="s">
        <v>49</v>
      </c>
      <c r="AC225" s="2" t="s">
        <v>30</v>
      </c>
      <c r="AD225" s="2" t="s">
        <v>28</v>
      </c>
      <c r="AE225" s="16">
        <f t="shared" si="87"/>
        <v>0</v>
      </c>
      <c r="AF225" s="16">
        <f t="shared" si="88"/>
        <v>191.14285714285714</v>
      </c>
      <c r="AG225" s="16">
        <f t="shared" si="89"/>
        <v>127.30000000000001</v>
      </c>
      <c r="AH225">
        <v>0</v>
      </c>
      <c r="AI225">
        <v>0</v>
      </c>
      <c r="AJ225">
        <v>0</v>
      </c>
      <c r="AK225">
        <v>0</v>
      </c>
      <c r="AL225">
        <v>0</v>
      </c>
      <c r="AM225" s="16">
        <f t="shared" si="90"/>
        <v>127.29</v>
      </c>
      <c r="AO225" s="1" t="s">
        <v>49</v>
      </c>
      <c r="AP225" s="2" t="s">
        <v>30</v>
      </c>
      <c r="AQ225" s="2" t="s">
        <v>28</v>
      </c>
      <c r="AR225" s="46">
        <f>ROUND((Data!E225+Data!H225)*VLOOKUP($AP225,Data!$BO$8:$BT$36,3,0)/100,2)</f>
        <v>8.1</v>
      </c>
      <c r="AS225" s="46">
        <f>ROUND(Data!F225*VLOOKUP($AP225,Data!$BO$8:$BT$36,4,0)/100,2)</f>
        <v>6.65</v>
      </c>
      <c r="AT225" s="46">
        <f>ROUND(Data!G225*VLOOKUP($AP225,Data!$BO$8:$BT$36,5,0)/100,2)</f>
        <v>1.8</v>
      </c>
      <c r="AU225" s="46">
        <f>ROUND(Data!M225*VLOOKUP($AP225,Data!$BO$8:$BT$36,6,0)/100,2)</f>
        <v>2.7</v>
      </c>
      <c r="AV225" s="46">
        <f t="shared" si="91"/>
        <v>16.55</v>
      </c>
      <c r="AW225" s="46">
        <f t="shared" si="92"/>
        <v>7.8500000000000005</v>
      </c>
    </row>
    <row r="226" spans="2:49" x14ac:dyDescent="0.25">
      <c r="B226" s="1" t="s">
        <v>49</v>
      </c>
      <c r="C226" s="2" t="s">
        <v>31</v>
      </c>
      <c r="D226" s="2" t="s">
        <v>28</v>
      </c>
      <c r="E226" s="2">
        <v>3</v>
      </c>
      <c r="F226" s="2">
        <v>8</v>
      </c>
      <c r="G226" s="2">
        <v>22</v>
      </c>
      <c r="H226" s="2">
        <v>0.1</v>
      </c>
      <c r="I226">
        <v>0</v>
      </c>
      <c r="J226">
        <v>0</v>
      </c>
      <c r="K226" s="2">
        <v>0</v>
      </c>
      <c r="L226" s="2">
        <v>0</v>
      </c>
      <c r="M226" s="2">
        <v>4</v>
      </c>
      <c r="O226" s="1" t="s">
        <v>49</v>
      </c>
      <c r="P226" s="2" t="s">
        <v>31</v>
      </c>
      <c r="Q226" s="2" t="s">
        <v>28</v>
      </c>
      <c r="R226" s="16">
        <f t="shared" si="82"/>
        <v>0</v>
      </c>
      <c r="S226" s="16">
        <f t="shared" si="83"/>
        <v>1529.1</v>
      </c>
      <c r="T226" s="16">
        <f t="shared" si="84"/>
        <v>2800.53</v>
      </c>
      <c r="U226" s="16">
        <f t="shared" si="85"/>
        <v>509.21999999999997</v>
      </c>
      <c r="V226" s="16"/>
      <c r="W226" s="1" t="s">
        <v>49</v>
      </c>
      <c r="X226" s="2" t="s">
        <v>31</v>
      </c>
      <c r="Y226" s="2" t="s">
        <v>28</v>
      </c>
      <c r="Z226" s="16">
        <f t="shared" si="86"/>
        <v>130.42722371967656</v>
      </c>
      <c r="AA226" s="16"/>
      <c r="AB226" s="1" t="s">
        <v>49</v>
      </c>
      <c r="AC226" s="2" t="s">
        <v>31</v>
      </c>
      <c r="AD226" s="2" t="s">
        <v>28</v>
      </c>
      <c r="AE226" s="16">
        <f t="shared" si="87"/>
        <v>0</v>
      </c>
      <c r="AF226" s="16">
        <f t="shared" si="88"/>
        <v>191.13749999999999</v>
      </c>
      <c r="AG226" s="16">
        <f t="shared" si="89"/>
        <v>127.2968181818182</v>
      </c>
      <c r="AH226">
        <v>0</v>
      </c>
      <c r="AI226">
        <v>0</v>
      </c>
      <c r="AJ226">
        <v>0</v>
      </c>
      <c r="AK226">
        <v>0</v>
      </c>
      <c r="AL226">
        <v>0</v>
      </c>
      <c r="AM226" s="16">
        <f t="shared" si="90"/>
        <v>127.30499999999999</v>
      </c>
      <c r="AO226" s="1" t="s">
        <v>49</v>
      </c>
      <c r="AP226" s="2" t="s">
        <v>31</v>
      </c>
      <c r="AQ226" s="2" t="s">
        <v>28</v>
      </c>
      <c r="AR226" s="46">
        <f>ROUND((Data!E226+Data!H226)*VLOOKUP($AP226,Data!$BO$8:$BT$36,3,0)/100,2)</f>
        <v>3.1</v>
      </c>
      <c r="AS226" s="46">
        <f>ROUND(Data!F226*VLOOKUP($AP226,Data!$BO$8:$BT$36,4,0)/100,2)</f>
        <v>0</v>
      </c>
      <c r="AT226" s="46">
        <f>ROUND(Data!G226*VLOOKUP($AP226,Data!$BO$8:$BT$36,5,0)/100,2)</f>
        <v>5.5</v>
      </c>
      <c r="AU226" s="46">
        <f>ROUND(Data!M226*VLOOKUP($AP226,Data!$BO$8:$BT$36,6,0)/100,2)</f>
        <v>3.6</v>
      </c>
      <c r="AV226" s="46">
        <f t="shared" si="91"/>
        <v>8.6</v>
      </c>
      <c r="AW226" s="46">
        <f t="shared" si="92"/>
        <v>24.9</v>
      </c>
    </row>
    <row r="227" spans="2:49" x14ac:dyDescent="0.25">
      <c r="B227" s="1" t="s">
        <v>50</v>
      </c>
      <c r="C227" s="2" t="s">
        <v>2</v>
      </c>
      <c r="D227" s="2" t="s">
        <v>3</v>
      </c>
      <c r="E227" s="2">
        <v>5</v>
      </c>
      <c r="F227" s="2">
        <v>4</v>
      </c>
      <c r="G227" s="2">
        <v>13</v>
      </c>
      <c r="H227" s="2">
        <v>0.1</v>
      </c>
      <c r="I227">
        <v>0</v>
      </c>
      <c r="J227">
        <v>0</v>
      </c>
      <c r="K227" s="2">
        <v>0</v>
      </c>
      <c r="L227" s="2">
        <v>0</v>
      </c>
      <c r="M227" s="2">
        <v>6</v>
      </c>
      <c r="O227" s="1" t="s">
        <v>50</v>
      </c>
      <c r="P227" s="2" t="s">
        <v>2</v>
      </c>
      <c r="Q227" s="2" t="s">
        <v>3</v>
      </c>
      <c r="R227" s="16">
        <f t="shared" si="82"/>
        <v>0</v>
      </c>
      <c r="S227" s="16">
        <f t="shared" si="83"/>
        <v>764.58</v>
      </c>
      <c r="T227" s="16">
        <f t="shared" si="84"/>
        <v>1654.92</v>
      </c>
      <c r="U227" s="16">
        <f t="shared" si="85"/>
        <v>763.83</v>
      </c>
      <c r="V227" s="16"/>
      <c r="W227" s="1" t="s">
        <v>50</v>
      </c>
      <c r="X227" s="2" t="s">
        <v>2</v>
      </c>
      <c r="Y227" s="2" t="s">
        <v>3</v>
      </c>
      <c r="Z227" s="16">
        <f t="shared" si="86"/>
        <v>113.28576512455516</v>
      </c>
      <c r="AA227" s="16"/>
      <c r="AB227" s="1" t="s">
        <v>50</v>
      </c>
      <c r="AC227" s="2" t="s">
        <v>2</v>
      </c>
      <c r="AD227" s="2" t="s">
        <v>3</v>
      </c>
      <c r="AE227" s="16">
        <f t="shared" si="87"/>
        <v>0</v>
      </c>
      <c r="AF227" s="16">
        <f t="shared" si="88"/>
        <v>191.14500000000001</v>
      </c>
      <c r="AG227" s="16">
        <f t="shared" si="89"/>
        <v>127.30153846153847</v>
      </c>
      <c r="AH227">
        <v>0</v>
      </c>
      <c r="AI227">
        <v>0</v>
      </c>
      <c r="AJ227">
        <v>0</v>
      </c>
      <c r="AK227">
        <v>0</v>
      </c>
      <c r="AL227">
        <v>0</v>
      </c>
      <c r="AM227" s="16">
        <f t="shared" si="90"/>
        <v>127.30500000000001</v>
      </c>
      <c r="AO227" s="1" t="s">
        <v>50</v>
      </c>
      <c r="AP227" s="2" t="s">
        <v>2</v>
      </c>
      <c r="AQ227" s="2" t="s">
        <v>3</v>
      </c>
      <c r="AR227" s="46">
        <f>ROUND((Data!E227+Data!H227)*VLOOKUP($AP227,Data!$BO$8:$BT$36,3,0)/100,2)</f>
        <v>5.0999999999999996</v>
      </c>
      <c r="AS227" s="46">
        <f>ROUND(Data!F227*VLOOKUP($AP227,Data!$BO$8:$BT$36,4,0)/100,2)</f>
        <v>3.8</v>
      </c>
      <c r="AT227" s="46">
        <f>ROUND(Data!G227*VLOOKUP($AP227,Data!$BO$8:$BT$36,5,0)/100,2)</f>
        <v>5.85</v>
      </c>
      <c r="AU227" s="46">
        <f>ROUND(Data!M227*VLOOKUP($AP227,Data!$BO$8:$BT$36,6,0)/100,2)</f>
        <v>5.4</v>
      </c>
      <c r="AV227" s="46">
        <f t="shared" si="91"/>
        <v>14.749999999999998</v>
      </c>
      <c r="AW227" s="46">
        <f t="shared" si="92"/>
        <v>7.9500000000000028</v>
      </c>
    </row>
    <row r="228" spans="2:49" x14ac:dyDescent="0.25">
      <c r="B228" s="1" t="s">
        <v>50</v>
      </c>
      <c r="C228" s="2" t="s">
        <v>4</v>
      </c>
      <c r="D228" s="2" t="s">
        <v>3</v>
      </c>
      <c r="E228" s="2">
        <v>7</v>
      </c>
      <c r="F228" s="2">
        <v>8</v>
      </c>
      <c r="G228" s="2">
        <v>15</v>
      </c>
      <c r="H228" s="2">
        <v>0.1</v>
      </c>
      <c r="I228">
        <v>0</v>
      </c>
      <c r="J228">
        <v>0</v>
      </c>
      <c r="K228" s="2">
        <v>0</v>
      </c>
      <c r="L228" s="2">
        <v>0</v>
      </c>
      <c r="M228" s="2">
        <v>2</v>
      </c>
      <c r="O228" s="1" t="s">
        <v>50</v>
      </c>
      <c r="P228" s="2" t="s">
        <v>4</v>
      </c>
      <c r="Q228" s="2" t="s">
        <v>3</v>
      </c>
      <c r="R228" s="16">
        <f t="shared" si="82"/>
        <v>0</v>
      </c>
      <c r="S228" s="16">
        <f t="shared" si="83"/>
        <v>1529.1</v>
      </c>
      <c r="T228" s="16">
        <f t="shared" si="84"/>
        <v>1909.44</v>
      </c>
      <c r="U228" s="16">
        <f t="shared" si="85"/>
        <v>254.60999999999999</v>
      </c>
      <c r="V228" s="16"/>
      <c r="W228" s="1" t="s">
        <v>50</v>
      </c>
      <c r="X228" s="2" t="s">
        <v>4</v>
      </c>
      <c r="Y228" s="2" t="s">
        <v>3</v>
      </c>
      <c r="Z228" s="16">
        <f t="shared" si="86"/>
        <v>115.05140186915888</v>
      </c>
      <c r="AA228" s="16"/>
      <c r="AB228" s="1" t="s">
        <v>50</v>
      </c>
      <c r="AC228" s="2" t="s">
        <v>4</v>
      </c>
      <c r="AD228" s="2" t="s">
        <v>3</v>
      </c>
      <c r="AE228" s="16">
        <f t="shared" si="87"/>
        <v>0</v>
      </c>
      <c r="AF228" s="16">
        <f t="shared" si="88"/>
        <v>191.13749999999999</v>
      </c>
      <c r="AG228" s="16">
        <f t="shared" si="89"/>
        <v>127.29600000000001</v>
      </c>
      <c r="AH228">
        <v>0</v>
      </c>
      <c r="AI228">
        <v>0</v>
      </c>
      <c r="AJ228">
        <v>0</v>
      </c>
      <c r="AK228">
        <v>0</v>
      </c>
      <c r="AL228">
        <v>0</v>
      </c>
      <c r="AM228" s="16">
        <f t="shared" si="90"/>
        <v>127.30499999999999</v>
      </c>
      <c r="AO228" s="1" t="s">
        <v>50</v>
      </c>
      <c r="AP228" s="2" t="s">
        <v>4</v>
      </c>
      <c r="AQ228" s="2" t="s">
        <v>3</v>
      </c>
      <c r="AR228" s="46">
        <f>ROUND((Data!E228+Data!H228)*VLOOKUP($AP228,Data!$BO$8:$BT$36,3,0)/100,2)</f>
        <v>7.1</v>
      </c>
      <c r="AS228" s="46">
        <f>ROUND(Data!F228*VLOOKUP($AP228,Data!$BO$8:$BT$36,4,0)/100,2)</f>
        <v>7.6</v>
      </c>
      <c r="AT228" s="46">
        <f>ROUND(Data!G228*VLOOKUP($AP228,Data!$BO$8:$BT$36,5,0)/100,2)</f>
        <v>6.75</v>
      </c>
      <c r="AU228" s="46">
        <f>ROUND(Data!M228*VLOOKUP($AP228,Data!$BO$8:$BT$36,6,0)/100,2)</f>
        <v>1.8</v>
      </c>
      <c r="AV228" s="46">
        <f t="shared" si="91"/>
        <v>21.45</v>
      </c>
      <c r="AW228" s="46">
        <f t="shared" si="92"/>
        <v>8.8500000000000014</v>
      </c>
    </row>
    <row r="229" spans="2:49" x14ac:dyDescent="0.25">
      <c r="B229" s="1" t="s">
        <v>50</v>
      </c>
      <c r="C229" s="2" t="s">
        <v>5</v>
      </c>
      <c r="D229" s="2" t="s">
        <v>3</v>
      </c>
      <c r="E229" s="2">
        <v>4</v>
      </c>
      <c r="F229" s="2">
        <v>7</v>
      </c>
      <c r="G229" s="2">
        <v>19</v>
      </c>
      <c r="H229" s="2">
        <v>0.1</v>
      </c>
      <c r="I229">
        <v>0</v>
      </c>
      <c r="J229">
        <v>0</v>
      </c>
      <c r="K229" s="2">
        <v>0</v>
      </c>
      <c r="L229" s="2">
        <v>0</v>
      </c>
      <c r="M229" s="2">
        <v>7</v>
      </c>
      <c r="O229" s="1" t="s">
        <v>50</v>
      </c>
      <c r="P229" s="2" t="s">
        <v>5</v>
      </c>
      <c r="Q229" s="2" t="s">
        <v>3</v>
      </c>
      <c r="R229" s="16">
        <f t="shared" si="82"/>
        <v>0</v>
      </c>
      <c r="S229" s="16">
        <f t="shared" si="83"/>
        <v>1338</v>
      </c>
      <c r="T229" s="16">
        <f t="shared" si="84"/>
        <v>2418.66</v>
      </c>
      <c r="U229" s="16">
        <f t="shared" si="85"/>
        <v>891.09</v>
      </c>
      <c r="V229" s="16"/>
      <c r="W229" s="1" t="s">
        <v>50</v>
      </c>
      <c r="X229" s="2" t="s">
        <v>5</v>
      </c>
      <c r="Y229" s="2" t="s">
        <v>3</v>
      </c>
      <c r="Z229" s="16">
        <f t="shared" si="86"/>
        <v>125.27628032345012</v>
      </c>
      <c r="AA229" s="16"/>
      <c r="AB229" s="1" t="s">
        <v>50</v>
      </c>
      <c r="AC229" s="2" t="s">
        <v>5</v>
      </c>
      <c r="AD229" s="2" t="s">
        <v>3</v>
      </c>
      <c r="AE229" s="16">
        <f t="shared" si="87"/>
        <v>0</v>
      </c>
      <c r="AF229" s="16">
        <f t="shared" si="88"/>
        <v>191.14285714285714</v>
      </c>
      <c r="AG229" s="16">
        <f t="shared" si="89"/>
        <v>127.2978947368421</v>
      </c>
      <c r="AH229">
        <v>0</v>
      </c>
      <c r="AI229">
        <v>0</v>
      </c>
      <c r="AJ229">
        <v>0</v>
      </c>
      <c r="AK229">
        <v>0</v>
      </c>
      <c r="AL229">
        <v>0</v>
      </c>
      <c r="AM229" s="16">
        <f t="shared" si="90"/>
        <v>127.29857142857144</v>
      </c>
      <c r="AO229" s="1" t="s">
        <v>50</v>
      </c>
      <c r="AP229" s="2" t="s">
        <v>5</v>
      </c>
      <c r="AQ229" s="2" t="s">
        <v>3</v>
      </c>
      <c r="AR229" s="46">
        <f>ROUND((Data!E229+Data!H229)*VLOOKUP($AP229,Data!$BO$8:$BT$36,3,0)/100,2)</f>
        <v>4.0999999999999996</v>
      </c>
      <c r="AS229" s="46">
        <f>ROUND(Data!F229*VLOOKUP($AP229,Data!$BO$8:$BT$36,4,0)/100,2)</f>
        <v>6.65</v>
      </c>
      <c r="AT229" s="46">
        <f>ROUND(Data!G229*VLOOKUP($AP229,Data!$BO$8:$BT$36,5,0)/100,2)</f>
        <v>8.5500000000000007</v>
      </c>
      <c r="AU229" s="46">
        <f>ROUND(Data!M229*VLOOKUP($AP229,Data!$BO$8:$BT$36,6,0)/100,2)</f>
        <v>6.3</v>
      </c>
      <c r="AV229" s="46">
        <f t="shared" si="91"/>
        <v>19.3</v>
      </c>
      <c r="AW229" s="46">
        <f t="shared" si="92"/>
        <v>11.5</v>
      </c>
    </row>
    <row r="230" spans="2:49" x14ac:dyDescent="0.25">
      <c r="B230" s="1" t="s">
        <v>50</v>
      </c>
      <c r="C230" s="2" t="s">
        <v>6</v>
      </c>
      <c r="D230" s="2" t="s">
        <v>3</v>
      </c>
      <c r="E230" s="2">
        <v>8</v>
      </c>
      <c r="F230" s="2">
        <v>7</v>
      </c>
      <c r="G230" s="2">
        <v>5</v>
      </c>
      <c r="H230" s="2">
        <v>0.1</v>
      </c>
      <c r="I230">
        <v>0</v>
      </c>
      <c r="J230">
        <v>0</v>
      </c>
      <c r="K230" s="2">
        <v>0</v>
      </c>
      <c r="L230" s="2">
        <v>0</v>
      </c>
      <c r="M230" s="2">
        <v>3</v>
      </c>
      <c r="O230" s="1" t="s">
        <v>50</v>
      </c>
      <c r="P230" s="2" t="s">
        <v>6</v>
      </c>
      <c r="Q230" s="2" t="s">
        <v>3</v>
      </c>
      <c r="R230" s="16">
        <f t="shared" si="82"/>
        <v>0</v>
      </c>
      <c r="S230" s="16">
        <f t="shared" si="83"/>
        <v>1338</v>
      </c>
      <c r="T230" s="16">
        <f t="shared" si="84"/>
        <v>636.48</v>
      </c>
      <c r="U230" s="16">
        <f t="shared" si="85"/>
        <v>381.87</v>
      </c>
      <c r="V230" s="16"/>
      <c r="W230" s="1" t="s">
        <v>50</v>
      </c>
      <c r="X230" s="2" t="s">
        <v>6</v>
      </c>
      <c r="Y230" s="2" t="s">
        <v>3</v>
      </c>
      <c r="Z230" s="16">
        <f t="shared" si="86"/>
        <v>102.0064935064935</v>
      </c>
      <c r="AA230" s="16"/>
      <c r="AB230" s="1" t="s">
        <v>50</v>
      </c>
      <c r="AC230" s="2" t="s">
        <v>6</v>
      </c>
      <c r="AD230" s="2" t="s">
        <v>3</v>
      </c>
      <c r="AE230" s="16">
        <f t="shared" si="87"/>
        <v>0</v>
      </c>
      <c r="AF230" s="16">
        <f t="shared" si="88"/>
        <v>191.14285714285714</v>
      </c>
      <c r="AG230" s="16">
        <f t="shared" si="89"/>
        <v>127.29600000000001</v>
      </c>
      <c r="AH230">
        <v>0</v>
      </c>
      <c r="AI230">
        <v>0</v>
      </c>
      <c r="AJ230">
        <v>0</v>
      </c>
      <c r="AK230">
        <v>0</v>
      </c>
      <c r="AL230">
        <v>0</v>
      </c>
      <c r="AM230" s="16">
        <f t="shared" si="90"/>
        <v>127.29</v>
      </c>
      <c r="AO230" s="1" t="s">
        <v>50</v>
      </c>
      <c r="AP230" s="2" t="s">
        <v>6</v>
      </c>
      <c r="AQ230" s="2" t="s">
        <v>3</v>
      </c>
      <c r="AR230" s="46">
        <f>ROUND((Data!E230+Data!H230)*VLOOKUP($AP230,Data!$BO$8:$BT$36,3,0)/100,2)</f>
        <v>8.1</v>
      </c>
      <c r="AS230" s="46">
        <f>ROUND(Data!F230*VLOOKUP($AP230,Data!$BO$8:$BT$36,4,0)/100,2)</f>
        <v>0</v>
      </c>
      <c r="AT230" s="46">
        <f>ROUND(Data!G230*VLOOKUP($AP230,Data!$BO$8:$BT$36,5,0)/100,2)</f>
        <v>3</v>
      </c>
      <c r="AU230" s="46">
        <f>ROUND(Data!M230*VLOOKUP($AP230,Data!$BO$8:$BT$36,6,0)/100,2)</f>
        <v>2.7</v>
      </c>
      <c r="AV230" s="46">
        <f t="shared" si="91"/>
        <v>11.1</v>
      </c>
      <c r="AW230" s="46">
        <f t="shared" si="92"/>
        <v>9.3000000000000007</v>
      </c>
    </row>
    <row r="231" spans="2:49" x14ac:dyDescent="0.25">
      <c r="B231" s="1" t="s">
        <v>50</v>
      </c>
      <c r="C231" s="2" t="s">
        <v>7</v>
      </c>
      <c r="D231" s="2" t="s">
        <v>3</v>
      </c>
      <c r="E231" s="2">
        <v>3</v>
      </c>
      <c r="F231" s="2">
        <v>5</v>
      </c>
      <c r="G231" s="2">
        <v>18</v>
      </c>
      <c r="H231" s="2">
        <v>0.1</v>
      </c>
      <c r="I231">
        <v>0</v>
      </c>
      <c r="J231">
        <v>0</v>
      </c>
      <c r="K231" s="2">
        <v>0</v>
      </c>
      <c r="L231" s="2">
        <v>0</v>
      </c>
      <c r="M231" s="2">
        <v>5</v>
      </c>
      <c r="O231" s="1" t="s">
        <v>50</v>
      </c>
      <c r="P231" s="2" t="s">
        <v>7</v>
      </c>
      <c r="Q231" s="2" t="s">
        <v>3</v>
      </c>
      <c r="R231" s="16">
        <f t="shared" si="82"/>
        <v>0</v>
      </c>
      <c r="S231" s="16">
        <f t="shared" si="83"/>
        <v>955.68000000000006</v>
      </c>
      <c r="T231" s="16">
        <f t="shared" si="84"/>
        <v>2291.4</v>
      </c>
      <c r="U231" s="16">
        <f t="shared" si="85"/>
        <v>636.48</v>
      </c>
      <c r="V231" s="16"/>
      <c r="W231" s="1" t="s">
        <v>50</v>
      </c>
      <c r="X231" s="2" t="s">
        <v>7</v>
      </c>
      <c r="Y231" s="2" t="s">
        <v>3</v>
      </c>
      <c r="Z231" s="16">
        <f t="shared" si="86"/>
        <v>124.87331189710611</v>
      </c>
      <c r="AA231" s="16"/>
      <c r="AB231" s="1" t="s">
        <v>50</v>
      </c>
      <c r="AC231" s="2" t="s">
        <v>7</v>
      </c>
      <c r="AD231" s="2" t="s">
        <v>3</v>
      </c>
      <c r="AE231" s="16">
        <f t="shared" si="87"/>
        <v>0</v>
      </c>
      <c r="AF231" s="16">
        <f t="shared" si="88"/>
        <v>191.13600000000002</v>
      </c>
      <c r="AG231" s="16">
        <f t="shared" si="89"/>
        <v>127.30000000000001</v>
      </c>
      <c r="AH231">
        <v>0</v>
      </c>
      <c r="AI231">
        <v>0</v>
      </c>
      <c r="AJ231">
        <v>0</v>
      </c>
      <c r="AK231">
        <v>0</v>
      </c>
      <c r="AL231">
        <v>0</v>
      </c>
      <c r="AM231" s="16">
        <f t="shared" si="90"/>
        <v>127.29600000000001</v>
      </c>
      <c r="AO231" s="1" t="s">
        <v>50</v>
      </c>
      <c r="AP231" s="2" t="s">
        <v>7</v>
      </c>
      <c r="AQ231" s="2" t="s">
        <v>3</v>
      </c>
      <c r="AR231" s="46">
        <f>ROUND((Data!E231+Data!H231)*VLOOKUP($AP231,Data!$BO$8:$BT$36,3,0)/100,2)</f>
        <v>3.1</v>
      </c>
      <c r="AS231" s="46">
        <f>ROUND(Data!F231*VLOOKUP($AP231,Data!$BO$8:$BT$36,4,0)/100,2)</f>
        <v>0</v>
      </c>
      <c r="AT231" s="46">
        <f>ROUND(Data!G231*VLOOKUP($AP231,Data!$BO$8:$BT$36,5,0)/100,2)</f>
        <v>10.8</v>
      </c>
      <c r="AU231" s="46">
        <f>ROUND(Data!M231*VLOOKUP($AP231,Data!$BO$8:$BT$36,6,0)/100,2)</f>
        <v>4.5</v>
      </c>
      <c r="AV231" s="46">
        <f t="shared" si="91"/>
        <v>13.9</v>
      </c>
      <c r="AW231" s="46">
        <f t="shared" si="92"/>
        <v>12.700000000000003</v>
      </c>
    </row>
    <row r="232" spans="2:49" x14ac:dyDescent="0.25">
      <c r="B232" s="1" t="s">
        <v>50</v>
      </c>
      <c r="C232" s="2" t="s">
        <v>8</v>
      </c>
      <c r="D232" s="2" t="s">
        <v>3</v>
      </c>
      <c r="E232" s="2">
        <v>6</v>
      </c>
      <c r="F232" s="2">
        <v>4</v>
      </c>
      <c r="G232" s="2">
        <v>23</v>
      </c>
      <c r="H232" s="2">
        <v>0.1</v>
      </c>
      <c r="I232">
        <v>0</v>
      </c>
      <c r="J232">
        <v>0</v>
      </c>
      <c r="K232" s="2">
        <v>0</v>
      </c>
      <c r="L232" s="2">
        <v>0</v>
      </c>
      <c r="M232" s="2">
        <v>3</v>
      </c>
      <c r="O232" s="1" t="s">
        <v>50</v>
      </c>
      <c r="P232" s="2" t="s">
        <v>8</v>
      </c>
      <c r="Q232" s="2" t="s">
        <v>3</v>
      </c>
      <c r="R232" s="16">
        <f t="shared" si="82"/>
        <v>0</v>
      </c>
      <c r="S232" s="16">
        <f t="shared" si="83"/>
        <v>764.58</v>
      </c>
      <c r="T232" s="16">
        <f t="shared" si="84"/>
        <v>2927.88</v>
      </c>
      <c r="U232" s="16">
        <f t="shared" si="85"/>
        <v>381.87</v>
      </c>
      <c r="V232" s="16"/>
      <c r="W232" s="1" t="s">
        <v>50</v>
      </c>
      <c r="X232" s="2" t="s">
        <v>8</v>
      </c>
      <c r="Y232" s="2" t="s">
        <v>3</v>
      </c>
      <c r="Z232" s="16">
        <f t="shared" si="86"/>
        <v>112.86232686980608</v>
      </c>
      <c r="AA232" s="16"/>
      <c r="AB232" s="1" t="s">
        <v>50</v>
      </c>
      <c r="AC232" s="2" t="s">
        <v>8</v>
      </c>
      <c r="AD232" s="2" t="s">
        <v>3</v>
      </c>
      <c r="AE232" s="16">
        <f t="shared" si="87"/>
        <v>0</v>
      </c>
      <c r="AF232" s="16">
        <f t="shared" si="88"/>
        <v>191.14500000000001</v>
      </c>
      <c r="AG232" s="16">
        <f t="shared" si="89"/>
        <v>127.29913043478261</v>
      </c>
      <c r="AH232">
        <v>0</v>
      </c>
      <c r="AI232">
        <v>0</v>
      </c>
      <c r="AJ232">
        <v>0</v>
      </c>
      <c r="AK232">
        <v>0</v>
      </c>
      <c r="AL232">
        <v>0</v>
      </c>
      <c r="AM232" s="16">
        <f t="shared" si="90"/>
        <v>127.29</v>
      </c>
      <c r="AO232" s="1" t="s">
        <v>50</v>
      </c>
      <c r="AP232" s="2" t="s">
        <v>8</v>
      </c>
      <c r="AQ232" s="2" t="s">
        <v>3</v>
      </c>
      <c r="AR232" s="46">
        <f>ROUND((Data!E232+Data!H232)*VLOOKUP($AP232,Data!$BO$8:$BT$36,3,0)/100,2)</f>
        <v>6.1</v>
      </c>
      <c r="AS232" s="46">
        <f>ROUND(Data!F232*VLOOKUP($AP232,Data!$BO$8:$BT$36,4,0)/100,2)</f>
        <v>3.8</v>
      </c>
      <c r="AT232" s="46">
        <f>ROUND(Data!G232*VLOOKUP($AP232,Data!$BO$8:$BT$36,5,0)/100,2)</f>
        <v>10.35</v>
      </c>
      <c r="AU232" s="46">
        <f>ROUND(Data!M232*VLOOKUP($AP232,Data!$BO$8:$BT$36,6,0)/100,2)</f>
        <v>2.7</v>
      </c>
      <c r="AV232" s="46">
        <f t="shared" si="91"/>
        <v>20.25</v>
      </c>
      <c r="AW232" s="46">
        <f t="shared" si="92"/>
        <v>13.150000000000002</v>
      </c>
    </row>
    <row r="233" spans="2:49" x14ac:dyDescent="0.25">
      <c r="B233" s="1" t="s">
        <v>50</v>
      </c>
      <c r="C233" s="2" t="s">
        <v>9</v>
      </c>
      <c r="D233" s="2" t="s">
        <v>3</v>
      </c>
      <c r="E233" s="2">
        <v>4</v>
      </c>
      <c r="F233" s="2">
        <v>8</v>
      </c>
      <c r="G233" s="2">
        <v>31</v>
      </c>
      <c r="H233" s="2">
        <v>0.1</v>
      </c>
      <c r="I233">
        <v>0</v>
      </c>
      <c r="J233">
        <v>0</v>
      </c>
      <c r="K233" s="2">
        <v>0</v>
      </c>
      <c r="L233" s="2">
        <v>0</v>
      </c>
      <c r="M233" s="2">
        <v>5</v>
      </c>
      <c r="O233" s="1" t="s">
        <v>50</v>
      </c>
      <c r="P233" s="2" t="s">
        <v>9</v>
      </c>
      <c r="Q233" s="2" t="s">
        <v>3</v>
      </c>
      <c r="R233" s="16">
        <f t="shared" si="82"/>
        <v>0</v>
      </c>
      <c r="S233" s="16">
        <f t="shared" si="83"/>
        <v>1529.1</v>
      </c>
      <c r="T233" s="16">
        <f t="shared" si="84"/>
        <v>3946.2300000000005</v>
      </c>
      <c r="U233" s="16">
        <f t="shared" si="85"/>
        <v>636.48</v>
      </c>
      <c r="V233" s="16"/>
      <c r="W233" s="1" t="s">
        <v>50</v>
      </c>
      <c r="X233" s="2" t="s">
        <v>9</v>
      </c>
      <c r="Y233" s="2" t="s">
        <v>3</v>
      </c>
      <c r="Z233" s="16">
        <f t="shared" si="86"/>
        <v>127.06465696465695</v>
      </c>
      <c r="AA233" s="16"/>
      <c r="AB233" s="1" t="s">
        <v>50</v>
      </c>
      <c r="AC233" s="2" t="s">
        <v>9</v>
      </c>
      <c r="AD233" s="2" t="s">
        <v>3</v>
      </c>
      <c r="AE233" s="16">
        <f t="shared" si="87"/>
        <v>0</v>
      </c>
      <c r="AF233" s="16">
        <f t="shared" si="88"/>
        <v>191.13749999999999</v>
      </c>
      <c r="AG233" s="16">
        <f t="shared" si="89"/>
        <v>127.29774193548388</v>
      </c>
      <c r="AH233">
        <v>0</v>
      </c>
      <c r="AI233">
        <v>0</v>
      </c>
      <c r="AJ233">
        <v>0</v>
      </c>
      <c r="AK233">
        <v>0</v>
      </c>
      <c r="AL233">
        <v>0</v>
      </c>
      <c r="AM233" s="16">
        <f t="shared" si="90"/>
        <v>127.29600000000001</v>
      </c>
      <c r="AO233" s="1" t="s">
        <v>50</v>
      </c>
      <c r="AP233" s="2" t="s">
        <v>9</v>
      </c>
      <c r="AQ233" s="2" t="s">
        <v>3</v>
      </c>
      <c r="AR233" s="46">
        <f>ROUND((Data!E233+Data!H233)*VLOOKUP($AP233,Data!$BO$8:$BT$36,3,0)/100,2)</f>
        <v>4.0999999999999996</v>
      </c>
      <c r="AS233" s="46">
        <f>ROUND(Data!F233*VLOOKUP($AP233,Data!$BO$8:$BT$36,4,0)/100,2)</f>
        <v>7.6</v>
      </c>
      <c r="AT233" s="46">
        <f>ROUND(Data!G233*VLOOKUP($AP233,Data!$BO$8:$BT$36,5,0)/100,2)</f>
        <v>13.95</v>
      </c>
      <c r="AU233" s="46">
        <f>ROUND(Data!M233*VLOOKUP($AP233,Data!$BO$8:$BT$36,6,0)/100,2)</f>
        <v>4.5</v>
      </c>
      <c r="AV233" s="46">
        <f t="shared" si="91"/>
        <v>25.65</v>
      </c>
      <c r="AW233" s="46">
        <f t="shared" si="92"/>
        <v>17.950000000000003</v>
      </c>
    </row>
    <row r="234" spans="2:49" x14ac:dyDescent="0.25">
      <c r="B234" s="1" t="s">
        <v>50</v>
      </c>
      <c r="C234" s="2" t="s">
        <v>10</v>
      </c>
      <c r="D234" s="2" t="s">
        <v>3</v>
      </c>
      <c r="E234" s="2">
        <v>4</v>
      </c>
      <c r="F234" s="2">
        <v>4</v>
      </c>
      <c r="G234" s="2">
        <v>9</v>
      </c>
      <c r="H234" s="2">
        <v>0.1</v>
      </c>
      <c r="I234">
        <v>0</v>
      </c>
      <c r="J234">
        <v>0</v>
      </c>
      <c r="K234" s="2">
        <v>0</v>
      </c>
      <c r="L234" s="2">
        <v>0</v>
      </c>
      <c r="M234" s="2">
        <v>4</v>
      </c>
      <c r="O234" s="1" t="s">
        <v>50</v>
      </c>
      <c r="P234" s="2" t="s">
        <v>10</v>
      </c>
      <c r="Q234" s="2" t="s">
        <v>3</v>
      </c>
      <c r="R234" s="16">
        <f t="shared" si="82"/>
        <v>0</v>
      </c>
      <c r="S234" s="16">
        <f t="shared" si="83"/>
        <v>764.58</v>
      </c>
      <c r="T234" s="16">
        <f t="shared" si="84"/>
        <v>1145.7</v>
      </c>
      <c r="U234" s="16">
        <f t="shared" si="85"/>
        <v>509.21999999999997</v>
      </c>
      <c r="V234" s="16"/>
      <c r="W234" s="1" t="s">
        <v>50</v>
      </c>
      <c r="X234" s="2" t="s">
        <v>10</v>
      </c>
      <c r="Y234" s="2" t="s">
        <v>3</v>
      </c>
      <c r="Z234" s="16">
        <f t="shared" si="86"/>
        <v>114.66824644549762</v>
      </c>
      <c r="AA234" s="16"/>
      <c r="AB234" s="1" t="s">
        <v>50</v>
      </c>
      <c r="AC234" s="2" t="s">
        <v>10</v>
      </c>
      <c r="AD234" s="2" t="s">
        <v>3</v>
      </c>
      <c r="AE234" s="16">
        <f t="shared" si="87"/>
        <v>0</v>
      </c>
      <c r="AF234" s="16">
        <f t="shared" si="88"/>
        <v>191.14500000000001</v>
      </c>
      <c r="AG234" s="16">
        <f t="shared" si="89"/>
        <v>127.30000000000001</v>
      </c>
      <c r="AH234">
        <v>0</v>
      </c>
      <c r="AI234">
        <v>0</v>
      </c>
      <c r="AJ234">
        <v>0</v>
      </c>
      <c r="AK234">
        <v>0</v>
      </c>
      <c r="AL234">
        <v>0</v>
      </c>
      <c r="AM234" s="16">
        <f t="shared" si="90"/>
        <v>127.30499999999999</v>
      </c>
      <c r="AO234" s="1" t="s">
        <v>50</v>
      </c>
      <c r="AP234" s="2" t="s">
        <v>10</v>
      </c>
      <c r="AQ234" s="2" t="s">
        <v>3</v>
      </c>
      <c r="AR234" s="46">
        <f>ROUND((Data!E234+Data!H234)*VLOOKUP($AP234,Data!$BO$8:$BT$36,3,0)/100,2)</f>
        <v>4.0999999999999996</v>
      </c>
      <c r="AS234" s="46">
        <f>ROUND(Data!F234*VLOOKUP($AP234,Data!$BO$8:$BT$36,4,0)/100,2)</f>
        <v>3.8</v>
      </c>
      <c r="AT234" s="46">
        <f>ROUND(Data!G234*VLOOKUP($AP234,Data!$BO$8:$BT$36,5,0)/100,2)</f>
        <v>3.6</v>
      </c>
      <c r="AU234" s="46">
        <f>ROUND(Data!M234*VLOOKUP($AP234,Data!$BO$8:$BT$36,6,0)/100,2)</f>
        <v>3.6</v>
      </c>
      <c r="AV234" s="46">
        <f t="shared" si="91"/>
        <v>11.5</v>
      </c>
      <c r="AW234" s="46">
        <f t="shared" si="92"/>
        <v>6.0000000000000018</v>
      </c>
    </row>
    <row r="235" spans="2:49" x14ac:dyDescent="0.25">
      <c r="B235" s="1" t="s">
        <v>50</v>
      </c>
      <c r="C235" s="2" t="s">
        <v>11</v>
      </c>
      <c r="D235" s="2" t="s">
        <v>3</v>
      </c>
      <c r="E235" s="2">
        <v>6</v>
      </c>
      <c r="F235" s="2">
        <v>3</v>
      </c>
      <c r="G235" s="2">
        <v>9</v>
      </c>
      <c r="H235" s="2">
        <v>0.1</v>
      </c>
      <c r="I235">
        <v>0</v>
      </c>
      <c r="J235">
        <v>0</v>
      </c>
      <c r="K235" s="2">
        <v>0</v>
      </c>
      <c r="L235" s="2">
        <v>0</v>
      </c>
      <c r="M235" s="2">
        <v>3</v>
      </c>
      <c r="O235" s="1" t="s">
        <v>50</v>
      </c>
      <c r="P235" s="2" t="s">
        <v>11</v>
      </c>
      <c r="Q235" s="2" t="s">
        <v>3</v>
      </c>
      <c r="R235" s="16">
        <f t="shared" si="82"/>
        <v>0</v>
      </c>
      <c r="S235" s="16">
        <f t="shared" si="83"/>
        <v>573.41999999999996</v>
      </c>
      <c r="T235" s="16">
        <f t="shared" si="84"/>
        <v>1145.7</v>
      </c>
      <c r="U235" s="16">
        <f t="shared" si="85"/>
        <v>381.87</v>
      </c>
      <c r="V235" s="16"/>
      <c r="W235" s="1" t="s">
        <v>50</v>
      </c>
      <c r="X235" s="2" t="s">
        <v>11</v>
      </c>
      <c r="Y235" s="2" t="s">
        <v>3</v>
      </c>
      <c r="Z235" s="16">
        <f t="shared" si="86"/>
        <v>99.572985781990511</v>
      </c>
      <c r="AA235" s="16"/>
      <c r="AB235" s="1" t="s">
        <v>50</v>
      </c>
      <c r="AC235" s="2" t="s">
        <v>11</v>
      </c>
      <c r="AD235" s="2" t="s">
        <v>3</v>
      </c>
      <c r="AE235" s="16">
        <f t="shared" si="87"/>
        <v>0</v>
      </c>
      <c r="AF235" s="16">
        <f t="shared" si="88"/>
        <v>191.14</v>
      </c>
      <c r="AG235" s="16">
        <f t="shared" si="89"/>
        <v>127.30000000000001</v>
      </c>
      <c r="AH235">
        <v>0</v>
      </c>
      <c r="AI235">
        <v>0</v>
      </c>
      <c r="AJ235">
        <v>0</v>
      </c>
      <c r="AK235">
        <v>0</v>
      </c>
      <c r="AL235">
        <v>0</v>
      </c>
      <c r="AM235" s="16">
        <f t="shared" si="90"/>
        <v>127.29</v>
      </c>
      <c r="AO235" s="1" t="s">
        <v>50</v>
      </c>
      <c r="AP235" s="2" t="s">
        <v>11</v>
      </c>
      <c r="AQ235" s="2" t="s">
        <v>3</v>
      </c>
      <c r="AR235" s="46">
        <f>ROUND((Data!E235+Data!H235)*VLOOKUP($AP235,Data!$BO$8:$BT$36,3,0)/100,2)</f>
        <v>6.1</v>
      </c>
      <c r="AS235" s="46">
        <f>ROUND(Data!F235*VLOOKUP($AP235,Data!$BO$8:$BT$36,4,0)/100,2)</f>
        <v>2.85</v>
      </c>
      <c r="AT235" s="46">
        <f>ROUND(Data!G235*VLOOKUP($AP235,Data!$BO$8:$BT$36,5,0)/100,2)</f>
        <v>4.05</v>
      </c>
      <c r="AU235" s="46">
        <f>ROUND(Data!M235*VLOOKUP($AP235,Data!$BO$8:$BT$36,6,0)/100,2)</f>
        <v>2.7</v>
      </c>
      <c r="AV235" s="46">
        <f t="shared" si="91"/>
        <v>13</v>
      </c>
      <c r="AW235" s="46">
        <f t="shared" si="92"/>
        <v>5.4000000000000012</v>
      </c>
    </row>
    <row r="236" spans="2:49" x14ac:dyDescent="0.25">
      <c r="B236" s="1" t="s">
        <v>50</v>
      </c>
      <c r="C236" s="2" t="s">
        <v>12</v>
      </c>
      <c r="D236" s="2" t="s">
        <v>3</v>
      </c>
      <c r="E236" s="2">
        <v>5</v>
      </c>
      <c r="F236" s="2">
        <v>3</v>
      </c>
      <c r="G236" s="2">
        <v>7</v>
      </c>
      <c r="H236" s="2">
        <v>0.1</v>
      </c>
      <c r="I236">
        <v>0</v>
      </c>
      <c r="J236">
        <v>0</v>
      </c>
      <c r="K236" s="2">
        <v>0</v>
      </c>
      <c r="L236" s="2">
        <v>0</v>
      </c>
      <c r="M236" s="2">
        <v>8</v>
      </c>
      <c r="O236" s="1" t="s">
        <v>50</v>
      </c>
      <c r="P236" s="2" t="s">
        <v>12</v>
      </c>
      <c r="Q236" s="2" t="s">
        <v>3</v>
      </c>
      <c r="R236" s="16">
        <f t="shared" si="82"/>
        <v>0</v>
      </c>
      <c r="S236" s="16">
        <f t="shared" si="83"/>
        <v>573.41999999999996</v>
      </c>
      <c r="T236" s="16">
        <f t="shared" si="84"/>
        <v>891.09</v>
      </c>
      <c r="U236" s="16">
        <f t="shared" si="85"/>
        <v>1018.35</v>
      </c>
      <c r="V236" s="16"/>
      <c r="W236" s="1" t="s">
        <v>50</v>
      </c>
      <c r="X236" s="2" t="s">
        <v>12</v>
      </c>
      <c r="Y236" s="2" t="s">
        <v>3</v>
      </c>
      <c r="Z236" s="16">
        <f t="shared" si="86"/>
        <v>107.48311688311688</v>
      </c>
      <c r="AA236" s="16"/>
      <c r="AB236" s="1" t="s">
        <v>50</v>
      </c>
      <c r="AC236" s="2" t="s">
        <v>12</v>
      </c>
      <c r="AD236" s="2" t="s">
        <v>3</v>
      </c>
      <c r="AE236" s="16">
        <f t="shared" si="87"/>
        <v>0</v>
      </c>
      <c r="AF236" s="16">
        <f t="shared" si="88"/>
        <v>191.14</v>
      </c>
      <c r="AG236" s="16">
        <f t="shared" si="89"/>
        <v>127.29857142857144</v>
      </c>
      <c r="AH236">
        <v>0</v>
      </c>
      <c r="AI236">
        <v>0</v>
      </c>
      <c r="AJ236">
        <v>0</v>
      </c>
      <c r="AK236">
        <v>0</v>
      </c>
      <c r="AL236">
        <v>0</v>
      </c>
      <c r="AM236" s="16">
        <f t="shared" si="90"/>
        <v>127.29375</v>
      </c>
      <c r="AO236" s="1" t="s">
        <v>50</v>
      </c>
      <c r="AP236" s="2" t="s">
        <v>12</v>
      </c>
      <c r="AQ236" s="2" t="s">
        <v>3</v>
      </c>
      <c r="AR236" s="46">
        <f>ROUND((Data!E236+Data!H236)*VLOOKUP($AP236,Data!$BO$8:$BT$36,3,0)/100,2)</f>
        <v>5.0999999999999996</v>
      </c>
      <c r="AS236" s="46">
        <f>ROUND(Data!F236*VLOOKUP($AP236,Data!$BO$8:$BT$36,4,0)/100,2)</f>
        <v>2.85</v>
      </c>
      <c r="AT236" s="46">
        <f>ROUND(Data!G236*VLOOKUP($AP236,Data!$BO$8:$BT$36,5,0)/100,2)</f>
        <v>3.15</v>
      </c>
      <c r="AU236" s="46">
        <f>ROUND(Data!M236*VLOOKUP($AP236,Data!$BO$8:$BT$36,6,0)/100,2)</f>
        <v>7.2</v>
      </c>
      <c r="AV236" s="46">
        <f t="shared" si="91"/>
        <v>11.1</v>
      </c>
      <c r="AW236" s="46">
        <f t="shared" si="92"/>
        <v>4.8000000000000016</v>
      </c>
    </row>
    <row r="237" spans="2:49" x14ac:dyDescent="0.25">
      <c r="B237" s="1" t="s">
        <v>50</v>
      </c>
      <c r="C237" s="2" t="s">
        <v>13</v>
      </c>
      <c r="D237" s="2" t="s">
        <v>3</v>
      </c>
      <c r="E237" s="2">
        <v>8</v>
      </c>
      <c r="F237" s="2">
        <v>8</v>
      </c>
      <c r="G237" s="2">
        <v>17</v>
      </c>
      <c r="H237" s="2">
        <v>0.1</v>
      </c>
      <c r="I237">
        <v>0</v>
      </c>
      <c r="J237">
        <v>0</v>
      </c>
      <c r="K237" s="2">
        <v>0</v>
      </c>
      <c r="L237" s="2">
        <v>0</v>
      </c>
      <c r="M237" s="2">
        <v>5</v>
      </c>
      <c r="O237" s="1" t="s">
        <v>50</v>
      </c>
      <c r="P237" s="2" t="s">
        <v>13</v>
      </c>
      <c r="Q237" s="2" t="s">
        <v>3</v>
      </c>
      <c r="R237" s="16">
        <f t="shared" si="82"/>
        <v>0</v>
      </c>
      <c r="S237" s="16">
        <f t="shared" si="83"/>
        <v>1529.1</v>
      </c>
      <c r="T237" s="16">
        <f t="shared" si="84"/>
        <v>2164.0499999999997</v>
      </c>
      <c r="U237" s="16">
        <f t="shared" si="85"/>
        <v>636.48</v>
      </c>
      <c r="V237" s="16"/>
      <c r="W237" s="1" t="s">
        <v>50</v>
      </c>
      <c r="X237" s="2" t="s">
        <v>13</v>
      </c>
      <c r="Y237" s="2" t="s">
        <v>3</v>
      </c>
      <c r="Z237" s="16">
        <f t="shared" si="86"/>
        <v>113.63858267716533</v>
      </c>
      <c r="AA237" s="16"/>
      <c r="AB237" s="1" t="s">
        <v>50</v>
      </c>
      <c r="AC237" s="2" t="s">
        <v>13</v>
      </c>
      <c r="AD237" s="2" t="s">
        <v>3</v>
      </c>
      <c r="AE237" s="16">
        <f t="shared" si="87"/>
        <v>0</v>
      </c>
      <c r="AF237" s="16">
        <f t="shared" si="88"/>
        <v>191.13749999999999</v>
      </c>
      <c r="AG237" s="16">
        <f t="shared" si="89"/>
        <v>127.2970588235294</v>
      </c>
      <c r="AH237">
        <v>0</v>
      </c>
      <c r="AI237">
        <v>0</v>
      </c>
      <c r="AJ237">
        <v>0</v>
      </c>
      <c r="AK237">
        <v>0</v>
      </c>
      <c r="AL237">
        <v>0</v>
      </c>
      <c r="AM237" s="16">
        <f t="shared" si="90"/>
        <v>127.29600000000001</v>
      </c>
      <c r="AO237" s="1" t="s">
        <v>50</v>
      </c>
      <c r="AP237" s="2" t="s">
        <v>13</v>
      </c>
      <c r="AQ237" s="2" t="s">
        <v>3</v>
      </c>
      <c r="AR237" s="46">
        <f>ROUND((Data!E237+Data!H237)*VLOOKUP($AP237,Data!$BO$8:$BT$36,3,0)/100,2)</f>
        <v>8.1</v>
      </c>
      <c r="AS237" s="46">
        <f>ROUND(Data!F237*VLOOKUP($AP237,Data!$BO$8:$BT$36,4,0)/100,2)</f>
        <v>0</v>
      </c>
      <c r="AT237" s="46">
        <f>ROUND(Data!G237*VLOOKUP($AP237,Data!$BO$8:$BT$36,5,0)/100,2)</f>
        <v>10.199999999999999</v>
      </c>
      <c r="AU237" s="46">
        <f>ROUND(Data!M237*VLOOKUP($AP237,Data!$BO$8:$BT$36,6,0)/100,2)</f>
        <v>4.5</v>
      </c>
      <c r="AV237" s="46">
        <f t="shared" si="91"/>
        <v>18.299999999999997</v>
      </c>
      <c r="AW237" s="46">
        <f t="shared" si="92"/>
        <v>15.300000000000004</v>
      </c>
    </row>
    <row r="238" spans="2:49" x14ac:dyDescent="0.25">
      <c r="B238" s="1" t="s">
        <v>50</v>
      </c>
      <c r="C238" s="2" t="s">
        <v>14</v>
      </c>
      <c r="D238" s="2" t="s">
        <v>3</v>
      </c>
      <c r="E238" s="2">
        <v>8</v>
      </c>
      <c r="F238" s="2">
        <v>7</v>
      </c>
      <c r="G238" s="2">
        <v>33</v>
      </c>
      <c r="H238" s="2">
        <v>0.1</v>
      </c>
      <c r="I238">
        <v>0</v>
      </c>
      <c r="J238">
        <v>0</v>
      </c>
      <c r="K238" s="2">
        <v>0</v>
      </c>
      <c r="L238" s="2">
        <v>0</v>
      </c>
      <c r="M238" s="2">
        <v>5</v>
      </c>
      <c r="O238" s="1" t="s">
        <v>50</v>
      </c>
      <c r="P238" s="2" t="s">
        <v>14</v>
      </c>
      <c r="Q238" s="2" t="s">
        <v>3</v>
      </c>
      <c r="R238" s="16">
        <f t="shared" si="82"/>
        <v>0</v>
      </c>
      <c r="S238" s="16">
        <f t="shared" si="83"/>
        <v>1338</v>
      </c>
      <c r="T238" s="16">
        <f t="shared" si="84"/>
        <v>4200.84</v>
      </c>
      <c r="U238" s="16">
        <f t="shared" si="85"/>
        <v>636.48</v>
      </c>
      <c r="V238" s="16"/>
      <c r="W238" s="1" t="s">
        <v>50</v>
      </c>
      <c r="X238" s="2" t="s">
        <v>14</v>
      </c>
      <c r="Y238" s="2" t="s">
        <v>3</v>
      </c>
      <c r="Z238" s="16">
        <f t="shared" si="86"/>
        <v>116.2960451977401</v>
      </c>
      <c r="AA238" s="16"/>
      <c r="AB238" s="1" t="s">
        <v>50</v>
      </c>
      <c r="AC238" s="2" t="s">
        <v>14</v>
      </c>
      <c r="AD238" s="2" t="s">
        <v>3</v>
      </c>
      <c r="AE238" s="16">
        <f t="shared" si="87"/>
        <v>0</v>
      </c>
      <c r="AF238" s="16">
        <f t="shared" si="88"/>
        <v>191.14285714285714</v>
      </c>
      <c r="AG238" s="16">
        <f t="shared" si="89"/>
        <v>127.29818181818182</v>
      </c>
      <c r="AH238">
        <v>0</v>
      </c>
      <c r="AI238">
        <v>0</v>
      </c>
      <c r="AJ238">
        <v>0</v>
      </c>
      <c r="AK238">
        <v>0</v>
      </c>
      <c r="AL238">
        <v>0</v>
      </c>
      <c r="AM238" s="16">
        <f t="shared" si="90"/>
        <v>127.29600000000001</v>
      </c>
      <c r="AO238" s="1" t="s">
        <v>50</v>
      </c>
      <c r="AP238" s="2" t="s">
        <v>14</v>
      </c>
      <c r="AQ238" s="2" t="s">
        <v>3</v>
      </c>
      <c r="AR238" s="46">
        <f>ROUND((Data!E238+Data!H238)*VLOOKUP($AP238,Data!$BO$8:$BT$36,3,0)/100,2)</f>
        <v>8.1</v>
      </c>
      <c r="AS238" s="46">
        <f>ROUND(Data!F238*VLOOKUP($AP238,Data!$BO$8:$BT$36,4,0)/100,2)</f>
        <v>6.65</v>
      </c>
      <c r="AT238" s="46">
        <f>ROUND(Data!G238*VLOOKUP($AP238,Data!$BO$8:$BT$36,5,0)/100,2)</f>
        <v>13.2</v>
      </c>
      <c r="AU238" s="46">
        <f>ROUND(Data!M238*VLOOKUP($AP238,Data!$BO$8:$BT$36,6,0)/100,2)</f>
        <v>4.5</v>
      </c>
      <c r="AV238" s="46">
        <f t="shared" si="91"/>
        <v>27.95</v>
      </c>
      <c r="AW238" s="46">
        <f t="shared" si="92"/>
        <v>20.650000000000002</v>
      </c>
    </row>
    <row r="239" spans="2:49" x14ac:dyDescent="0.25">
      <c r="B239" s="1" t="s">
        <v>50</v>
      </c>
      <c r="C239" s="2" t="s">
        <v>15</v>
      </c>
      <c r="D239" s="2" t="s">
        <v>3</v>
      </c>
      <c r="E239" s="2">
        <v>3</v>
      </c>
      <c r="F239" s="2">
        <v>6</v>
      </c>
      <c r="G239" s="2">
        <v>11</v>
      </c>
      <c r="H239" s="2">
        <v>0.1</v>
      </c>
      <c r="I239">
        <v>0</v>
      </c>
      <c r="J239">
        <v>0</v>
      </c>
      <c r="K239" s="2">
        <v>0</v>
      </c>
      <c r="L239" s="2">
        <v>0</v>
      </c>
      <c r="M239" s="2">
        <v>2</v>
      </c>
      <c r="O239" s="1" t="s">
        <v>50</v>
      </c>
      <c r="P239" s="2" t="s">
        <v>15</v>
      </c>
      <c r="Q239" s="2" t="s">
        <v>3</v>
      </c>
      <c r="R239" s="16">
        <f t="shared" si="82"/>
        <v>0</v>
      </c>
      <c r="S239" s="16">
        <f t="shared" si="83"/>
        <v>1146.8399999999999</v>
      </c>
      <c r="T239" s="16">
        <f t="shared" si="84"/>
        <v>1400.31</v>
      </c>
      <c r="U239" s="16">
        <f t="shared" si="85"/>
        <v>254.60999999999999</v>
      </c>
      <c r="V239" s="16"/>
      <c r="W239" s="1" t="s">
        <v>50</v>
      </c>
      <c r="X239" s="2" t="s">
        <v>15</v>
      </c>
      <c r="Y239" s="2" t="s">
        <v>3</v>
      </c>
      <c r="Z239" s="16">
        <f t="shared" si="86"/>
        <v>126.77647058823527</v>
      </c>
      <c r="AA239" s="16"/>
      <c r="AB239" s="1" t="s">
        <v>50</v>
      </c>
      <c r="AC239" s="2" t="s">
        <v>15</v>
      </c>
      <c r="AD239" s="2" t="s">
        <v>3</v>
      </c>
      <c r="AE239" s="16">
        <f t="shared" si="87"/>
        <v>0</v>
      </c>
      <c r="AF239" s="16">
        <f t="shared" si="88"/>
        <v>191.14</v>
      </c>
      <c r="AG239" s="16">
        <f t="shared" si="89"/>
        <v>127.30090909090909</v>
      </c>
      <c r="AH239">
        <v>0</v>
      </c>
      <c r="AI239">
        <v>0</v>
      </c>
      <c r="AJ239">
        <v>0</v>
      </c>
      <c r="AK239">
        <v>0</v>
      </c>
      <c r="AL239">
        <v>0</v>
      </c>
      <c r="AM239" s="16">
        <f t="shared" si="90"/>
        <v>127.30499999999999</v>
      </c>
      <c r="AO239" s="1" t="s">
        <v>50</v>
      </c>
      <c r="AP239" s="2" t="s">
        <v>15</v>
      </c>
      <c r="AQ239" s="2" t="s">
        <v>3</v>
      </c>
      <c r="AR239" s="46">
        <f>ROUND((Data!E239+Data!H239)*VLOOKUP($AP239,Data!$BO$8:$BT$36,3,0)/100,2)</f>
        <v>3.1</v>
      </c>
      <c r="AS239" s="46">
        <f>ROUND(Data!F239*VLOOKUP($AP239,Data!$BO$8:$BT$36,4,0)/100,2)</f>
        <v>5.7</v>
      </c>
      <c r="AT239" s="46">
        <f>ROUND(Data!G239*VLOOKUP($AP239,Data!$BO$8:$BT$36,5,0)/100,2)</f>
        <v>4.4000000000000004</v>
      </c>
      <c r="AU239" s="46">
        <f>ROUND(Data!M239*VLOOKUP($AP239,Data!$BO$8:$BT$36,6,0)/100,2)</f>
        <v>1.8</v>
      </c>
      <c r="AV239" s="46">
        <f t="shared" si="91"/>
        <v>13.200000000000001</v>
      </c>
      <c r="AW239" s="46">
        <f t="shared" si="92"/>
        <v>7.1000000000000005</v>
      </c>
    </row>
    <row r="240" spans="2:49" x14ac:dyDescent="0.25">
      <c r="B240" s="1" t="s">
        <v>50</v>
      </c>
      <c r="C240" s="2" t="s">
        <v>16</v>
      </c>
      <c r="D240" s="2" t="s">
        <v>3</v>
      </c>
      <c r="E240" s="2">
        <v>3</v>
      </c>
      <c r="F240" s="2">
        <v>4</v>
      </c>
      <c r="G240" s="2">
        <v>11</v>
      </c>
      <c r="H240" s="2">
        <v>0.1</v>
      </c>
      <c r="I240">
        <v>0</v>
      </c>
      <c r="J240">
        <v>0</v>
      </c>
      <c r="K240" s="2">
        <v>0</v>
      </c>
      <c r="L240" s="2">
        <v>0</v>
      </c>
      <c r="M240" s="2">
        <v>3</v>
      </c>
      <c r="O240" s="1" t="s">
        <v>50</v>
      </c>
      <c r="P240" s="2" t="s">
        <v>16</v>
      </c>
      <c r="Q240" s="2" t="s">
        <v>3</v>
      </c>
      <c r="R240" s="16">
        <f t="shared" si="82"/>
        <v>0</v>
      </c>
      <c r="S240" s="16">
        <f t="shared" si="83"/>
        <v>764.58</v>
      </c>
      <c r="T240" s="16">
        <f t="shared" si="84"/>
        <v>1400.31</v>
      </c>
      <c r="U240" s="16">
        <f t="shared" si="85"/>
        <v>381.87</v>
      </c>
      <c r="V240" s="16"/>
      <c r="W240" s="1" t="s">
        <v>50</v>
      </c>
      <c r="X240" s="2" t="s">
        <v>16</v>
      </c>
      <c r="Y240" s="2" t="s">
        <v>3</v>
      </c>
      <c r="Z240" s="16">
        <f t="shared" si="86"/>
        <v>120.69952606635069</v>
      </c>
      <c r="AA240" s="16"/>
      <c r="AB240" s="1" t="s">
        <v>50</v>
      </c>
      <c r="AC240" s="2" t="s">
        <v>16</v>
      </c>
      <c r="AD240" s="2" t="s">
        <v>3</v>
      </c>
      <c r="AE240" s="16">
        <f t="shared" si="87"/>
        <v>0</v>
      </c>
      <c r="AF240" s="16">
        <f t="shared" si="88"/>
        <v>191.14500000000001</v>
      </c>
      <c r="AG240" s="16">
        <f t="shared" si="89"/>
        <v>127.30090909090909</v>
      </c>
      <c r="AH240">
        <v>0</v>
      </c>
      <c r="AI240">
        <v>0</v>
      </c>
      <c r="AJ240">
        <v>0</v>
      </c>
      <c r="AK240">
        <v>0</v>
      </c>
      <c r="AL240">
        <v>0</v>
      </c>
      <c r="AM240" s="16">
        <f t="shared" si="90"/>
        <v>127.29</v>
      </c>
      <c r="AO240" s="1" t="s">
        <v>50</v>
      </c>
      <c r="AP240" s="2" t="s">
        <v>16</v>
      </c>
      <c r="AQ240" s="2" t="s">
        <v>3</v>
      </c>
      <c r="AR240" s="46">
        <f>ROUND((Data!E240+Data!H240)*VLOOKUP($AP240,Data!$BO$8:$BT$36,3,0)/100,2)</f>
        <v>3.1</v>
      </c>
      <c r="AS240" s="46">
        <f>ROUND(Data!F240*VLOOKUP($AP240,Data!$BO$8:$BT$36,4,0)/100,2)</f>
        <v>3.8</v>
      </c>
      <c r="AT240" s="46">
        <f>ROUND(Data!G240*VLOOKUP($AP240,Data!$BO$8:$BT$36,5,0)/100,2)</f>
        <v>4.95</v>
      </c>
      <c r="AU240" s="46">
        <f>ROUND(Data!M240*VLOOKUP($AP240,Data!$BO$8:$BT$36,6,0)/100,2)</f>
        <v>2.7</v>
      </c>
      <c r="AV240" s="46">
        <f t="shared" si="91"/>
        <v>11.850000000000001</v>
      </c>
      <c r="AW240" s="46">
        <f t="shared" si="92"/>
        <v>6.55</v>
      </c>
    </row>
    <row r="241" spans="2:49" x14ac:dyDescent="0.25">
      <c r="B241" s="1" t="s">
        <v>50</v>
      </c>
      <c r="C241" s="2" t="s">
        <v>17</v>
      </c>
      <c r="D241" s="2" t="s">
        <v>3</v>
      </c>
      <c r="E241" s="2">
        <v>8</v>
      </c>
      <c r="F241" s="2">
        <v>4</v>
      </c>
      <c r="G241" s="2">
        <v>33</v>
      </c>
      <c r="H241" s="2">
        <v>0.1</v>
      </c>
      <c r="I241">
        <v>0</v>
      </c>
      <c r="J241">
        <v>0</v>
      </c>
      <c r="K241" s="2">
        <v>0</v>
      </c>
      <c r="L241" s="2">
        <v>0</v>
      </c>
      <c r="M241" s="2">
        <v>8</v>
      </c>
      <c r="O241" s="1" t="s">
        <v>50</v>
      </c>
      <c r="P241" s="2" t="s">
        <v>17</v>
      </c>
      <c r="Q241" s="2" t="s">
        <v>3</v>
      </c>
      <c r="R241" s="16">
        <f t="shared" si="82"/>
        <v>0</v>
      </c>
      <c r="S241" s="16">
        <f t="shared" si="83"/>
        <v>764.58</v>
      </c>
      <c r="T241" s="16">
        <f t="shared" si="84"/>
        <v>4200.84</v>
      </c>
      <c r="U241" s="16">
        <f t="shared" si="85"/>
        <v>1018.35</v>
      </c>
      <c r="V241" s="16"/>
      <c r="W241" s="1" t="s">
        <v>50</v>
      </c>
      <c r="X241" s="2" t="s">
        <v>17</v>
      </c>
      <c r="Y241" s="2" t="s">
        <v>3</v>
      </c>
      <c r="Z241" s="16">
        <f t="shared" si="86"/>
        <v>112.68870056497175</v>
      </c>
      <c r="AA241" s="16"/>
      <c r="AB241" s="1" t="s">
        <v>50</v>
      </c>
      <c r="AC241" s="2" t="s">
        <v>17</v>
      </c>
      <c r="AD241" s="2" t="s">
        <v>3</v>
      </c>
      <c r="AE241" s="16">
        <f t="shared" si="87"/>
        <v>0</v>
      </c>
      <c r="AF241" s="16">
        <f t="shared" si="88"/>
        <v>191.14500000000001</v>
      </c>
      <c r="AG241" s="16">
        <f t="shared" si="89"/>
        <v>127.29818181818182</v>
      </c>
      <c r="AH241">
        <v>0</v>
      </c>
      <c r="AI241">
        <v>0</v>
      </c>
      <c r="AJ241">
        <v>0</v>
      </c>
      <c r="AK241">
        <v>0</v>
      </c>
      <c r="AL241">
        <v>0</v>
      </c>
      <c r="AM241" s="16">
        <f t="shared" si="90"/>
        <v>127.29375</v>
      </c>
      <c r="AO241" s="1" t="s">
        <v>50</v>
      </c>
      <c r="AP241" s="2" t="s">
        <v>17</v>
      </c>
      <c r="AQ241" s="2" t="s">
        <v>3</v>
      </c>
      <c r="AR241" s="46">
        <f>ROUND((Data!E241+Data!H241)*VLOOKUP($AP241,Data!$BO$8:$BT$36,3,0)/100,2)</f>
        <v>8.1</v>
      </c>
      <c r="AS241" s="46">
        <f>ROUND(Data!F241*VLOOKUP($AP241,Data!$BO$8:$BT$36,4,0)/100,2)</f>
        <v>3.8</v>
      </c>
      <c r="AT241" s="46">
        <f>ROUND(Data!G241*VLOOKUP($AP241,Data!$BO$8:$BT$36,5,0)/100,2)</f>
        <v>14.85</v>
      </c>
      <c r="AU241" s="46">
        <f>ROUND(Data!M241*VLOOKUP($AP241,Data!$BO$8:$BT$36,6,0)/100,2)</f>
        <v>7.2</v>
      </c>
      <c r="AV241" s="46">
        <f t="shared" si="91"/>
        <v>26.75</v>
      </c>
      <c r="AW241" s="46">
        <f t="shared" si="92"/>
        <v>19.150000000000002</v>
      </c>
    </row>
    <row r="242" spans="2:49" x14ac:dyDescent="0.25">
      <c r="B242" s="1" t="s">
        <v>50</v>
      </c>
      <c r="C242" s="2" t="s">
        <v>18</v>
      </c>
      <c r="D242" s="2" t="s">
        <v>3</v>
      </c>
      <c r="E242" s="2">
        <v>3</v>
      </c>
      <c r="F242" s="2">
        <v>7</v>
      </c>
      <c r="G242" s="2">
        <v>7</v>
      </c>
      <c r="H242" s="2">
        <v>0.1</v>
      </c>
      <c r="I242">
        <v>0</v>
      </c>
      <c r="J242">
        <v>0</v>
      </c>
      <c r="K242" s="2">
        <v>0</v>
      </c>
      <c r="L242" s="2">
        <v>0</v>
      </c>
      <c r="M242" s="2">
        <v>4</v>
      </c>
      <c r="O242" s="1" t="s">
        <v>50</v>
      </c>
      <c r="P242" s="2" t="s">
        <v>18</v>
      </c>
      <c r="Q242" s="2" t="s">
        <v>3</v>
      </c>
      <c r="R242" s="16">
        <f t="shared" si="82"/>
        <v>0</v>
      </c>
      <c r="S242" s="16">
        <f t="shared" si="83"/>
        <v>1338</v>
      </c>
      <c r="T242" s="16">
        <f t="shared" si="84"/>
        <v>891.09</v>
      </c>
      <c r="U242" s="16">
        <f t="shared" si="85"/>
        <v>509.21999999999997</v>
      </c>
      <c r="V242" s="16"/>
      <c r="W242" s="1" t="s">
        <v>50</v>
      </c>
      <c r="X242" s="2" t="s">
        <v>18</v>
      </c>
      <c r="Y242" s="2" t="s">
        <v>3</v>
      </c>
      <c r="Z242" s="16">
        <f t="shared" si="86"/>
        <v>129.7777251184834</v>
      </c>
      <c r="AA242" s="16"/>
      <c r="AB242" s="1" t="s">
        <v>50</v>
      </c>
      <c r="AC242" s="2" t="s">
        <v>18</v>
      </c>
      <c r="AD242" s="2" t="s">
        <v>3</v>
      </c>
      <c r="AE242" s="16">
        <f t="shared" si="87"/>
        <v>0</v>
      </c>
      <c r="AF242" s="16">
        <f t="shared" si="88"/>
        <v>191.14285714285714</v>
      </c>
      <c r="AG242" s="16">
        <f t="shared" si="89"/>
        <v>127.29857142857144</v>
      </c>
      <c r="AH242">
        <v>0</v>
      </c>
      <c r="AI242">
        <v>0</v>
      </c>
      <c r="AJ242">
        <v>0</v>
      </c>
      <c r="AK242">
        <v>0</v>
      </c>
      <c r="AL242">
        <v>0</v>
      </c>
      <c r="AM242" s="16">
        <f t="shared" si="90"/>
        <v>127.30499999999999</v>
      </c>
      <c r="AO242" s="1" t="s">
        <v>50</v>
      </c>
      <c r="AP242" s="2" t="s">
        <v>18</v>
      </c>
      <c r="AQ242" s="2" t="s">
        <v>3</v>
      </c>
      <c r="AR242" s="46">
        <f>ROUND((Data!E242+Data!H242)*VLOOKUP($AP242,Data!$BO$8:$BT$36,3,0)/100,2)</f>
        <v>3.1</v>
      </c>
      <c r="AS242" s="46">
        <f>ROUND(Data!F242*VLOOKUP($AP242,Data!$BO$8:$BT$36,4,0)/100,2)</f>
        <v>6.65</v>
      </c>
      <c r="AT242" s="46">
        <f>ROUND(Data!G242*VLOOKUP($AP242,Data!$BO$8:$BT$36,5,0)/100,2)</f>
        <v>2.8</v>
      </c>
      <c r="AU242" s="46">
        <f>ROUND(Data!M242*VLOOKUP($AP242,Data!$BO$8:$BT$36,6,0)/100,2)</f>
        <v>3.6</v>
      </c>
      <c r="AV242" s="46">
        <f t="shared" si="91"/>
        <v>12.55</v>
      </c>
      <c r="AW242" s="46">
        <f t="shared" si="92"/>
        <v>4.9500000000000011</v>
      </c>
    </row>
    <row r="243" spans="2:49" x14ac:dyDescent="0.25">
      <c r="B243" s="1" t="s">
        <v>50</v>
      </c>
      <c r="C243" s="2" t="s">
        <v>19</v>
      </c>
      <c r="D243" s="2" t="s">
        <v>3</v>
      </c>
      <c r="E243" s="2">
        <v>7</v>
      </c>
      <c r="F243" s="2">
        <v>3</v>
      </c>
      <c r="G243" s="2">
        <v>22</v>
      </c>
      <c r="H243" s="2">
        <v>0.1</v>
      </c>
      <c r="I243">
        <v>0</v>
      </c>
      <c r="J243">
        <v>0</v>
      </c>
      <c r="K243" s="2">
        <v>0</v>
      </c>
      <c r="L243" s="2">
        <v>0</v>
      </c>
      <c r="M243" s="2">
        <v>6</v>
      </c>
      <c r="O243" s="1" t="s">
        <v>50</v>
      </c>
      <c r="P243" s="2" t="s">
        <v>19</v>
      </c>
      <c r="Q243" s="2" t="s">
        <v>3</v>
      </c>
      <c r="R243" s="16">
        <f t="shared" si="82"/>
        <v>0</v>
      </c>
      <c r="S243" s="16">
        <f t="shared" si="83"/>
        <v>573.41999999999996</v>
      </c>
      <c r="T243" s="16">
        <f t="shared" si="84"/>
        <v>2800.53</v>
      </c>
      <c r="U243" s="16">
        <f t="shared" si="85"/>
        <v>763.83</v>
      </c>
      <c r="V243" s="16"/>
      <c r="W243" s="1" t="s">
        <v>50</v>
      </c>
      <c r="X243" s="2" t="s">
        <v>19</v>
      </c>
      <c r="Y243" s="2" t="s">
        <v>3</v>
      </c>
      <c r="Z243" s="16">
        <f t="shared" si="86"/>
        <v>108.60314960629923</v>
      </c>
      <c r="AA243" s="16"/>
      <c r="AB243" s="1" t="s">
        <v>50</v>
      </c>
      <c r="AC243" s="2" t="s">
        <v>19</v>
      </c>
      <c r="AD243" s="2" t="s">
        <v>3</v>
      </c>
      <c r="AE243" s="16">
        <f t="shared" si="87"/>
        <v>0</v>
      </c>
      <c r="AF243" s="16">
        <f t="shared" si="88"/>
        <v>191.14</v>
      </c>
      <c r="AG243" s="16">
        <f t="shared" si="89"/>
        <v>127.2968181818182</v>
      </c>
      <c r="AH243">
        <v>0</v>
      </c>
      <c r="AI243">
        <v>0</v>
      </c>
      <c r="AJ243">
        <v>0</v>
      </c>
      <c r="AK243">
        <v>0</v>
      </c>
      <c r="AL243">
        <v>0</v>
      </c>
      <c r="AM243" s="16">
        <f t="shared" si="90"/>
        <v>127.30500000000001</v>
      </c>
      <c r="AO243" s="1" t="s">
        <v>50</v>
      </c>
      <c r="AP243" s="2" t="s">
        <v>19</v>
      </c>
      <c r="AQ243" s="2" t="s">
        <v>3</v>
      </c>
      <c r="AR243" s="46">
        <f>ROUND((Data!E243+Data!H243)*VLOOKUP($AP243,Data!$BO$8:$BT$36,3,0)/100,2)</f>
        <v>7.1</v>
      </c>
      <c r="AS243" s="46">
        <f>ROUND(Data!F243*VLOOKUP($AP243,Data!$BO$8:$BT$36,4,0)/100,2)</f>
        <v>2.85</v>
      </c>
      <c r="AT243" s="46">
        <f>ROUND(Data!G243*VLOOKUP($AP243,Data!$BO$8:$BT$36,5,0)/100,2)</f>
        <v>9.9</v>
      </c>
      <c r="AU243" s="46">
        <f>ROUND(Data!M243*VLOOKUP($AP243,Data!$BO$8:$BT$36,6,0)/100,2)</f>
        <v>5.4</v>
      </c>
      <c r="AV243" s="46">
        <f t="shared" si="91"/>
        <v>19.850000000000001</v>
      </c>
      <c r="AW243" s="46">
        <f t="shared" si="92"/>
        <v>12.85</v>
      </c>
    </row>
    <row r="244" spans="2:49" x14ac:dyDescent="0.25">
      <c r="B244" s="1" t="s">
        <v>50</v>
      </c>
      <c r="C244" s="2" t="s">
        <v>20</v>
      </c>
      <c r="D244" s="2" t="s">
        <v>3</v>
      </c>
      <c r="E244" s="2">
        <v>4</v>
      </c>
      <c r="F244" s="2">
        <v>7</v>
      </c>
      <c r="G244" s="2">
        <v>26</v>
      </c>
      <c r="H244" s="2">
        <v>0.1</v>
      </c>
      <c r="I244">
        <v>0</v>
      </c>
      <c r="J244">
        <v>0</v>
      </c>
      <c r="K244" s="2">
        <v>0</v>
      </c>
      <c r="L244" s="2">
        <v>0</v>
      </c>
      <c r="M244" s="2">
        <v>4</v>
      </c>
      <c r="O244" s="1" t="s">
        <v>50</v>
      </c>
      <c r="P244" s="2" t="s">
        <v>20</v>
      </c>
      <c r="Q244" s="2" t="s">
        <v>3</v>
      </c>
      <c r="R244" s="16">
        <f t="shared" si="82"/>
        <v>0</v>
      </c>
      <c r="S244" s="16">
        <f t="shared" si="83"/>
        <v>1338</v>
      </c>
      <c r="T244" s="16">
        <f t="shared" si="84"/>
        <v>3309.75</v>
      </c>
      <c r="U244" s="16">
        <f t="shared" si="85"/>
        <v>509.21999999999997</v>
      </c>
      <c r="V244" s="16"/>
      <c r="W244" s="1" t="s">
        <v>50</v>
      </c>
      <c r="X244" s="2" t="s">
        <v>20</v>
      </c>
      <c r="Y244" s="2" t="s">
        <v>3</v>
      </c>
      <c r="Z244" s="16">
        <f t="shared" si="86"/>
        <v>125.47372262773723</v>
      </c>
      <c r="AA244" s="16"/>
      <c r="AB244" s="1" t="s">
        <v>50</v>
      </c>
      <c r="AC244" s="2" t="s">
        <v>20</v>
      </c>
      <c r="AD244" s="2" t="s">
        <v>3</v>
      </c>
      <c r="AE244" s="16">
        <f t="shared" si="87"/>
        <v>0</v>
      </c>
      <c r="AF244" s="16">
        <f t="shared" si="88"/>
        <v>191.14285714285714</v>
      </c>
      <c r="AG244" s="16">
        <f t="shared" si="89"/>
        <v>127.29807692307692</v>
      </c>
      <c r="AH244">
        <v>0</v>
      </c>
      <c r="AI244">
        <v>0</v>
      </c>
      <c r="AJ244">
        <v>0</v>
      </c>
      <c r="AK244">
        <v>0</v>
      </c>
      <c r="AL244">
        <v>0</v>
      </c>
      <c r="AM244" s="16">
        <f t="shared" si="90"/>
        <v>127.30499999999999</v>
      </c>
      <c r="AO244" s="1" t="s">
        <v>50</v>
      </c>
      <c r="AP244" s="2" t="s">
        <v>20</v>
      </c>
      <c r="AQ244" s="2" t="s">
        <v>3</v>
      </c>
      <c r="AR244" s="46">
        <f>ROUND((Data!E244+Data!H244)*VLOOKUP($AP244,Data!$BO$8:$BT$36,3,0)/100,2)</f>
        <v>4.0999999999999996</v>
      </c>
      <c r="AS244" s="46">
        <f>ROUND(Data!F244*VLOOKUP($AP244,Data!$BO$8:$BT$36,4,0)/100,2)</f>
        <v>6.65</v>
      </c>
      <c r="AT244" s="46">
        <f>ROUND(Data!G244*VLOOKUP($AP244,Data!$BO$8:$BT$36,5,0)/100,2)</f>
        <v>11.7</v>
      </c>
      <c r="AU244" s="46">
        <f>ROUND(Data!M244*VLOOKUP($AP244,Data!$BO$8:$BT$36,6,0)/100,2)</f>
        <v>3.6</v>
      </c>
      <c r="AV244" s="46">
        <f t="shared" si="91"/>
        <v>22.45</v>
      </c>
      <c r="AW244" s="46">
        <f t="shared" si="92"/>
        <v>15.050000000000002</v>
      </c>
    </row>
    <row r="245" spans="2:49" x14ac:dyDescent="0.25">
      <c r="B245" s="1" t="s">
        <v>50</v>
      </c>
      <c r="C245" s="2" t="s">
        <v>21</v>
      </c>
      <c r="D245" s="2" t="s">
        <v>3</v>
      </c>
      <c r="E245" s="2">
        <v>3</v>
      </c>
      <c r="F245" s="2">
        <v>4</v>
      </c>
      <c r="G245" s="2">
        <v>33</v>
      </c>
      <c r="H245" s="2">
        <v>0.1</v>
      </c>
      <c r="I245">
        <v>0</v>
      </c>
      <c r="J245">
        <v>0</v>
      </c>
      <c r="K245" s="2">
        <v>0</v>
      </c>
      <c r="L245" s="2">
        <v>0</v>
      </c>
      <c r="M245" s="2">
        <v>5</v>
      </c>
      <c r="O245" s="1" t="s">
        <v>50</v>
      </c>
      <c r="P245" s="2" t="s">
        <v>21</v>
      </c>
      <c r="Q245" s="2" t="s">
        <v>3</v>
      </c>
      <c r="R245" s="16">
        <f t="shared" si="82"/>
        <v>0</v>
      </c>
      <c r="S245" s="16">
        <f t="shared" si="83"/>
        <v>764.58</v>
      </c>
      <c r="T245" s="16">
        <f t="shared" si="84"/>
        <v>4200.84</v>
      </c>
      <c r="U245" s="16">
        <f t="shared" si="85"/>
        <v>636.48</v>
      </c>
      <c r="V245" s="16"/>
      <c r="W245" s="1" t="s">
        <v>50</v>
      </c>
      <c r="X245" s="2" t="s">
        <v>21</v>
      </c>
      <c r="Y245" s="2" t="s">
        <v>3</v>
      </c>
      <c r="Z245" s="16">
        <f t="shared" si="86"/>
        <v>124.21064301552106</v>
      </c>
      <c r="AA245" s="16"/>
      <c r="AB245" s="1" t="s">
        <v>50</v>
      </c>
      <c r="AC245" s="2" t="s">
        <v>21</v>
      </c>
      <c r="AD245" s="2" t="s">
        <v>3</v>
      </c>
      <c r="AE245" s="16">
        <f t="shared" si="87"/>
        <v>0</v>
      </c>
      <c r="AF245" s="16">
        <f t="shared" si="88"/>
        <v>191.14500000000001</v>
      </c>
      <c r="AG245" s="16">
        <f t="shared" si="89"/>
        <v>127.29818181818182</v>
      </c>
      <c r="AH245">
        <v>0</v>
      </c>
      <c r="AI245">
        <v>0</v>
      </c>
      <c r="AJ245">
        <v>0</v>
      </c>
      <c r="AK245">
        <v>0</v>
      </c>
      <c r="AL245">
        <v>0</v>
      </c>
      <c r="AM245" s="16">
        <f t="shared" si="90"/>
        <v>127.29600000000001</v>
      </c>
      <c r="AO245" s="1" t="s">
        <v>50</v>
      </c>
      <c r="AP245" s="2" t="s">
        <v>21</v>
      </c>
      <c r="AQ245" s="2" t="s">
        <v>3</v>
      </c>
      <c r="AR245" s="46">
        <f>ROUND((Data!E245+Data!H245)*VLOOKUP($AP245,Data!$BO$8:$BT$36,3,0)/100,2)</f>
        <v>3.1</v>
      </c>
      <c r="AS245" s="46">
        <f>ROUND(Data!F245*VLOOKUP($AP245,Data!$BO$8:$BT$36,4,0)/100,2)</f>
        <v>3.8</v>
      </c>
      <c r="AT245" s="46">
        <f>ROUND(Data!G245*VLOOKUP($AP245,Data!$BO$8:$BT$36,5,0)/100,2)</f>
        <v>14.85</v>
      </c>
      <c r="AU245" s="46">
        <f>ROUND(Data!M245*VLOOKUP($AP245,Data!$BO$8:$BT$36,6,0)/100,2)</f>
        <v>4.5</v>
      </c>
      <c r="AV245" s="46">
        <f t="shared" si="91"/>
        <v>21.75</v>
      </c>
      <c r="AW245" s="46">
        <f t="shared" si="92"/>
        <v>18.850000000000001</v>
      </c>
    </row>
    <row r="246" spans="2:49" x14ac:dyDescent="0.25">
      <c r="B246" s="1" t="s">
        <v>50</v>
      </c>
      <c r="C246" s="2" t="s">
        <v>22</v>
      </c>
      <c r="D246" s="2" t="s">
        <v>3</v>
      </c>
      <c r="E246" s="2">
        <v>8</v>
      </c>
      <c r="F246" s="2">
        <v>4</v>
      </c>
      <c r="G246" s="2">
        <v>5</v>
      </c>
      <c r="H246" s="2">
        <v>0.1</v>
      </c>
      <c r="I246">
        <v>0</v>
      </c>
      <c r="J246">
        <v>0</v>
      </c>
      <c r="K246" s="2">
        <v>0</v>
      </c>
      <c r="L246" s="2">
        <v>0</v>
      </c>
      <c r="M246" s="2">
        <v>4</v>
      </c>
      <c r="O246" s="1" t="s">
        <v>50</v>
      </c>
      <c r="P246" s="2" t="s">
        <v>22</v>
      </c>
      <c r="Q246" s="2" t="s">
        <v>3</v>
      </c>
      <c r="R246" s="16">
        <f t="shared" si="82"/>
        <v>0</v>
      </c>
      <c r="S246" s="16">
        <f t="shared" si="83"/>
        <v>764.58</v>
      </c>
      <c r="T246" s="16">
        <f t="shared" si="84"/>
        <v>636.48</v>
      </c>
      <c r="U246" s="16">
        <f t="shared" si="85"/>
        <v>509.21999999999997</v>
      </c>
      <c r="V246" s="16"/>
      <c r="W246" s="1" t="s">
        <v>50</v>
      </c>
      <c r="X246" s="2" t="s">
        <v>22</v>
      </c>
      <c r="Y246" s="2" t="s">
        <v>3</v>
      </c>
      <c r="Z246" s="16">
        <f t="shared" si="86"/>
        <v>90.534597156398092</v>
      </c>
      <c r="AA246" s="16"/>
      <c r="AB246" s="1" t="s">
        <v>50</v>
      </c>
      <c r="AC246" s="2" t="s">
        <v>22</v>
      </c>
      <c r="AD246" s="2" t="s">
        <v>3</v>
      </c>
      <c r="AE246" s="16">
        <f t="shared" si="87"/>
        <v>0</v>
      </c>
      <c r="AF246" s="16">
        <f t="shared" si="88"/>
        <v>191.14500000000001</v>
      </c>
      <c r="AG246" s="16">
        <f t="shared" si="89"/>
        <v>127.29600000000001</v>
      </c>
      <c r="AH246">
        <v>0</v>
      </c>
      <c r="AI246">
        <v>0</v>
      </c>
      <c r="AJ246">
        <v>0</v>
      </c>
      <c r="AK246">
        <v>0</v>
      </c>
      <c r="AL246">
        <v>0</v>
      </c>
      <c r="AM246" s="16">
        <f t="shared" si="90"/>
        <v>127.30499999999999</v>
      </c>
      <c r="AO246" s="1" t="s">
        <v>50</v>
      </c>
      <c r="AP246" s="2" t="s">
        <v>22</v>
      </c>
      <c r="AQ246" s="2" t="s">
        <v>3</v>
      </c>
      <c r="AR246" s="46">
        <f>ROUND((Data!E246+Data!H246)*VLOOKUP($AP246,Data!$BO$8:$BT$36,3,0)/100,2)</f>
        <v>8.1</v>
      </c>
      <c r="AS246" s="46">
        <f>ROUND(Data!F246*VLOOKUP($AP246,Data!$BO$8:$BT$36,4,0)/100,2)</f>
        <v>3.8</v>
      </c>
      <c r="AT246" s="46">
        <f>ROUND(Data!G246*VLOOKUP($AP246,Data!$BO$8:$BT$36,5,0)/100,2)</f>
        <v>2.25</v>
      </c>
      <c r="AU246" s="46">
        <f>ROUND(Data!M246*VLOOKUP($AP246,Data!$BO$8:$BT$36,6,0)/100,2)</f>
        <v>3.6</v>
      </c>
      <c r="AV246" s="46">
        <f t="shared" si="91"/>
        <v>14.149999999999999</v>
      </c>
      <c r="AW246" s="46">
        <f t="shared" si="92"/>
        <v>3.3500000000000028</v>
      </c>
    </row>
    <row r="247" spans="2:49" x14ac:dyDescent="0.25">
      <c r="B247" s="1" t="s">
        <v>50</v>
      </c>
      <c r="C247" s="2" t="s">
        <v>23</v>
      </c>
      <c r="D247" s="2" t="s">
        <v>3</v>
      </c>
      <c r="E247" s="2">
        <v>6</v>
      </c>
      <c r="F247" s="2">
        <v>4</v>
      </c>
      <c r="G247" s="2">
        <v>33</v>
      </c>
      <c r="H247" s="2">
        <v>0.1</v>
      </c>
      <c r="I247">
        <v>0</v>
      </c>
      <c r="J247">
        <v>0</v>
      </c>
      <c r="K247" s="2">
        <v>0</v>
      </c>
      <c r="L247" s="2">
        <v>0</v>
      </c>
      <c r="M247" s="2">
        <v>5</v>
      </c>
      <c r="O247" s="1" t="s">
        <v>50</v>
      </c>
      <c r="P247" s="2" t="s">
        <v>23</v>
      </c>
      <c r="Q247" s="2" t="s">
        <v>3</v>
      </c>
      <c r="R247" s="16">
        <f t="shared" si="82"/>
        <v>0</v>
      </c>
      <c r="S247" s="16">
        <f t="shared" si="83"/>
        <v>764.58</v>
      </c>
      <c r="T247" s="16">
        <f t="shared" si="84"/>
        <v>4200.84</v>
      </c>
      <c r="U247" s="16">
        <f t="shared" si="85"/>
        <v>636.48</v>
      </c>
      <c r="V247" s="16"/>
      <c r="W247" s="1" t="s">
        <v>50</v>
      </c>
      <c r="X247" s="2" t="s">
        <v>23</v>
      </c>
      <c r="Y247" s="2" t="s">
        <v>3</v>
      </c>
      <c r="Z247" s="16">
        <f t="shared" si="86"/>
        <v>116.46361746361745</v>
      </c>
      <c r="AA247" s="16"/>
      <c r="AB247" s="1" t="s">
        <v>50</v>
      </c>
      <c r="AC247" s="2" t="s">
        <v>23</v>
      </c>
      <c r="AD247" s="2" t="s">
        <v>3</v>
      </c>
      <c r="AE247" s="16">
        <f t="shared" si="87"/>
        <v>0</v>
      </c>
      <c r="AF247" s="16">
        <f t="shared" si="88"/>
        <v>191.14500000000001</v>
      </c>
      <c r="AG247" s="16">
        <f t="shared" si="89"/>
        <v>127.29818181818182</v>
      </c>
      <c r="AH247">
        <v>0</v>
      </c>
      <c r="AI247">
        <v>0</v>
      </c>
      <c r="AJ247">
        <v>0</v>
      </c>
      <c r="AK247">
        <v>0</v>
      </c>
      <c r="AL247">
        <v>0</v>
      </c>
      <c r="AM247" s="16">
        <f t="shared" si="90"/>
        <v>127.29600000000001</v>
      </c>
      <c r="AO247" s="1" t="s">
        <v>50</v>
      </c>
      <c r="AP247" s="2" t="s">
        <v>23</v>
      </c>
      <c r="AQ247" s="2" t="s">
        <v>3</v>
      </c>
      <c r="AR247" s="46">
        <f>ROUND((Data!E247+Data!H247)*VLOOKUP($AP247,Data!$BO$8:$BT$36,3,0)/100,2)</f>
        <v>6.1</v>
      </c>
      <c r="AS247" s="46">
        <f>ROUND(Data!F247*VLOOKUP($AP247,Data!$BO$8:$BT$36,4,0)/100,2)</f>
        <v>3.8</v>
      </c>
      <c r="AT247" s="46">
        <f>ROUND(Data!G247*VLOOKUP($AP247,Data!$BO$8:$BT$36,5,0)/100,2)</f>
        <v>14.85</v>
      </c>
      <c r="AU247" s="46">
        <f>ROUND(Data!M247*VLOOKUP($AP247,Data!$BO$8:$BT$36,6,0)/100,2)</f>
        <v>4.5</v>
      </c>
      <c r="AV247" s="46">
        <f t="shared" si="91"/>
        <v>24.75</v>
      </c>
      <c r="AW247" s="46">
        <f t="shared" si="92"/>
        <v>18.850000000000001</v>
      </c>
    </row>
    <row r="248" spans="2:49" x14ac:dyDescent="0.25">
      <c r="B248" s="1" t="s">
        <v>50</v>
      </c>
      <c r="C248" s="2" t="s">
        <v>24</v>
      </c>
      <c r="D248" s="2" t="s">
        <v>3</v>
      </c>
      <c r="E248" s="2">
        <v>6</v>
      </c>
      <c r="F248" s="2">
        <v>5</v>
      </c>
      <c r="G248" s="2">
        <v>29</v>
      </c>
      <c r="H248" s="2">
        <v>0.1</v>
      </c>
      <c r="I248">
        <v>0</v>
      </c>
      <c r="J248">
        <v>0</v>
      </c>
      <c r="K248" s="2">
        <v>0</v>
      </c>
      <c r="L248" s="2">
        <v>0</v>
      </c>
      <c r="M248" s="2">
        <v>2</v>
      </c>
      <c r="O248" s="1" t="s">
        <v>50</v>
      </c>
      <c r="P248" s="2" t="s">
        <v>24</v>
      </c>
      <c r="Q248" s="2" t="s">
        <v>3</v>
      </c>
      <c r="R248" s="16">
        <f t="shared" si="82"/>
        <v>0</v>
      </c>
      <c r="S248" s="16">
        <f t="shared" si="83"/>
        <v>955.68000000000006</v>
      </c>
      <c r="T248" s="16">
        <f t="shared" si="84"/>
        <v>3691.62</v>
      </c>
      <c r="U248" s="16">
        <f t="shared" si="85"/>
        <v>254.60999999999999</v>
      </c>
      <c r="V248" s="16"/>
      <c r="W248" s="1" t="s">
        <v>50</v>
      </c>
      <c r="X248" s="2" t="s">
        <v>24</v>
      </c>
      <c r="Y248" s="2" t="s">
        <v>3</v>
      </c>
      <c r="Z248" s="16">
        <f t="shared" si="86"/>
        <v>116.43491686460807</v>
      </c>
      <c r="AA248" s="16"/>
      <c r="AB248" s="1" t="s">
        <v>50</v>
      </c>
      <c r="AC248" s="2" t="s">
        <v>24</v>
      </c>
      <c r="AD248" s="2" t="s">
        <v>3</v>
      </c>
      <c r="AE248" s="16">
        <f t="shared" si="87"/>
        <v>0</v>
      </c>
      <c r="AF248" s="16">
        <f t="shared" si="88"/>
        <v>191.13600000000002</v>
      </c>
      <c r="AG248" s="16">
        <f t="shared" si="89"/>
        <v>127.29724137931034</v>
      </c>
      <c r="AH248">
        <v>0</v>
      </c>
      <c r="AI248">
        <v>0</v>
      </c>
      <c r="AJ248">
        <v>0</v>
      </c>
      <c r="AK248">
        <v>0</v>
      </c>
      <c r="AL248">
        <v>0</v>
      </c>
      <c r="AM248" s="16">
        <f t="shared" si="90"/>
        <v>127.30499999999999</v>
      </c>
      <c r="AO248" s="1" t="s">
        <v>50</v>
      </c>
      <c r="AP248" s="2" t="s">
        <v>24</v>
      </c>
      <c r="AQ248" s="2" t="s">
        <v>3</v>
      </c>
      <c r="AR248" s="46">
        <f>ROUND((Data!E248+Data!H248)*VLOOKUP($AP248,Data!$BO$8:$BT$36,3,0)/100,2)</f>
        <v>6.1</v>
      </c>
      <c r="AS248" s="46">
        <f>ROUND(Data!F248*VLOOKUP($AP248,Data!$BO$8:$BT$36,4,0)/100,2)</f>
        <v>0</v>
      </c>
      <c r="AT248" s="46">
        <f>ROUND(Data!G248*VLOOKUP($AP248,Data!$BO$8:$BT$36,5,0)/100,2)</f>
        <v>15.95</v>
      </c>
      <c r="AU248" s="46">
        <f>ROUND(Data!M248*VLOOKUP($AP248,Data!$BO$8:$BT$36,6,0)/100,2)</f>
        <v>1.8</v>
      </c>
      <c r="AV248" s="46">
        <f t="shared" si="91"/>
        <v>22.049999999999997</v>
      </c>
      <c r="AW248" s="46">
        <f t="shared" si="92"/>
        <v>18.250000000000004</v>
      </c>
    </row>
    <row r="249" spans="2:49" x14ac:dyDescent="0.25">
      <c r="B249" s="1" t="s">
        <v>50</v>
      </c>
      <c r="C249" s="2" t="s">
        <v>25</v>
      </c>
      <c r="D249" s="2" t="s">
        <v>3</v>
      </c>
      <c r="E249" s="2">
        <v>4</v>
      </c>
      <c r="F249" s="2">
        <v>3</v>
      </c>
      <c r="G249" s="2">
        <v>25</v>
      </c>
      <c r="H249" s="2">
        <v>0.1</v>
      </c>
      <c r="I249">
        <v>0</v>
      </c>
      <c r="J249">
        <v>0</v>
      </c>
      <c r="K249" s="2">
        <v>0</v>
      </c>
      <c r="L249" s="2">
        <v>0</v>
      </c>
      <c r="M249" s="2">
        <v>4</v>
      </c>
      <c r="O249" s="1" t="s">
        <v>50</v>
      </c>
      <c r="P249" s="2" t="s">
        <v>25</v>
      </c>
      <c r="Q249" s="2" t="s">
        <v>3</v>
      </c>
      <c r="R249" s="16">
        <f t="shared" si="82"/>
        <v>0</v>
      </c>
      <c r="S249" s="16">
        <f t="shared" si="83"/>
        <v>573.41999999999996</v>
      </c>
      <c r="T249" s="16">
        <f t="shared" si="84"/>
        <v>3182.4900000000002</v>
      </c>
      <c r="U249" s="16">
        <f t="shared" si="85"/>
        <v>509.21999999999997</v>
      </c>
      <c r="V249" s="16"/>
      <c r="W249" s="1" t="s">
        <v>50</v>
      </c>
      <c r="X249" s="2" t="s">
        <v>25</v>
      </c>
      <c r="Y249" s="2" t="s">
        <v>3</v>
      </c>
      <c r="Z249" s="16">
        <f t="shared" si="86"/>
        <v>118.14764542936288</v>
      </c>
      <c r="AA249" s="16"/>
      <c r="AB249" s="1" t="s">
        <v>50</v>
      </c>
      <c r="AC249" s="2" t="s">
        <v>25</v>
      </c>
      <c r="AD249" s="2" t="s">
        <v>3</v>
      </c>
      <c r="AE249" s="16">
        <f t="shared" si="87"/>
        <v>0</v>
      </c>
      <c r="AF249" s="16">
        <f t="shared" si="88"/>
        <v>191.14</v>
      </c>
      <c r="AG249" s="16">
        <f t="shared" si="89"/>
        <v>127.29960000000001</v>
      </c>
      <c r="AH249">
        <v>0</v>
      </c>
      <c r="AI249">
        <v>0</v>
      </c>
      <c r="AJ249">
        <v>0</v>
      </c>
      <c r="AK249">
        <v>0</v>
      </c>
      <c r="AL249">
        <v>0</v>
      </c>
      <c r="AM249" s="16">
        <f t="shared" si="90"/>
        <v>127.30499999999999</v>
      </c>
      <c r="AO249" s="1" t="s">
        <v>50</v>
      </c>
      <c r="AP249" s="2" t="s">
        <v>25</v>
      </c>
      <c r="AQ249" s="2" t="s">
        <v>3</v>
      </c>
      <c r="AR249" s="46">
        <f>ROUND((Data!E249+Data!H249)*VLOOKUP($AP249,Data!$BO$8:$BT$36,3,0)/100,2)</f>
        <v>4.0999999999999996</v>
      </c>
      <c r="AS249" s="46">
        <f>ROUND(Data!F249*VLOOKUP($AP249,Data!$BO$8:$BT$36,4,0)/100,2)</f>
        <v>2.85</v>
      </c>
      <c r="AT249" s="46">
        <f>ROUND(Data!G249*VLOOKUP($AP249,Data!$BO$8:$BT$36,5,0)/100,2)</f>
        <v>11.25</v>
      </c>
      <c r="AU249" s="46">
        <f>ROUND(Data!M249*VLOOKUP($AP249,Data!$BO$8:$BT$36,6,0)/100,2)</f>
        <v>3.6</v>
      </c>
      <c r="AV249" s="46">
        <f t="shared" si="91"/>
        <v>18.2</v>
      </c>
      <c r="AW249" s="46">
        <f t="shared" si="92"/>
        <v>14.300000000000002</v>
      </c>
    </row>
    <row r="250" spans="2:49" x14ac:dyDescent="0.25">
      <c r="B250" s="1" t="s">
        <v>50</v>
      </c>
      <c r="C250" s="2" t="s">
        <v>26</v>
      </c>
      <c r="D250" s="2" t="s">
        <v>3</v>
      </c>
      <c r="E250" s="2">
        <v>8</v>
      </c>
      <c r="F250" s="2">
        <v>4</v>
      </c>
      <c r="G250" s="2">
        <v>22</v>
      </c>
      <c r="H250" s="2">
        <v>0.1</v>
      </c>
      <c r="I250">
        <v>0</v>
      </c>
      <c r="J250">
        <v>0</v>
      </c>
      <c r="K250" s="2">
        <v>0</v>
      </c>
      <c r="L250" s="2">
        <v>0</v>
      </c>
      <c r="M250" s="2">
        <v>8</v>
      </c>
      <c r="O250" s="1" t="s">
        <v>50</v>
      </c>
      <c r="P250" s="2" t="s">
        <v>26</v>
      </c>
      <c r="Q250" s="2" t="s">
        <v>3</v>
      </c>
      <c r="R250" s="16">
        <f t="shared" si="82"/>
        <v>0</v>
      </c>
      <c r="S250" s="16">
        <f t="shared" si="83"/>
        <v>764.58</v>
      </c>
      <c r="T250" s="16">
        <f t="shared" si="84"/>
        <v>2800.53</v>
      </c>
      <c r="U250" s="16">
        <f t="shared" si="85"/>
        <v>1018.35</v>
      </c>
      <c r="V250" s="16"/>
      <c r="W250" s="1" t="s">
        <v>50</v>
      </c>
      <c r="X250" s="2" t="s">
        <v>26</v>
      </c>
      <c r="Y250" s="2" t="s">
        <v>3</v>
      </c>
      <c r="Z250" s="16">
        <f t="shared" si="86"/>
        <v>108.87078384798099</v>
      </c>
      <c r="AA250" s="16"/>
      <c r="AB250" s="1" t="s">
        <v>50</v>
      </c>
      <c r="AC250" s="2" t="s">
        <v>26</v>
      </c>
      <c r="AD250" s="2" t="s">
        <v>3</v>
      </c>
      <c r="AE250" s="16">
        <f t="shared" si="87"/>
        <v>0</v>
      </c>
      <c r="AF250" s="16">
        <f t="shared" si="88"/>
        <v>191.14500000000001</v>
      </c>
      <c r="AG250" s="16">
        <f t="shared" si="89"/>
        <v>127.2968181818182</v>
      </c>
      <c r="AH250">
        <v>0</v>
      </c>
      <c r="AI250">
        <v>0</v>
      </c>
      <c r="AJ250">
        <v>0</v>
      </c>
      <c r="AK250">
        <v>0</v>
      </c>
      <c r="AL250">
        <v>0</v>
      </c>
      <c r="AM250" s="16">
        <f t="shared" si="90"/>
        <v>127.29375</v>
      </c>
      <c r="AO250" s="1" t="s">
        <v>50</v>
      </c>
      <c r="AP250" s="2" t="s">
        <v>26</v>
      </c>
      <c r="AQ250" s="2" t="s">
        <v>3</v>
      </c>
      <c r="AR250" s="46">
        <f>ROUND((Data!E250+Data!H250)*VLOOKUP($AP250,Data!$BO$8:$BT$36,3,0)/100,2)</f>
        <v>8.1</v>
      </c>
      <c r="AS250" s="46">
        <f>ROUND(Data!F250*VLOOKUP($AP250,Data!$BO$8:$BT$36,4,0)/100,2)</f>
        <v>3.8</v>
      </c>
      <c r="AT250" s="46">
        <f>ROUND(Data!G250*VLOOKUP($AP250,Data!$BO$8:$BT$36,5,0)/100,2)</f>
        <v>9.9</v>
      </c>
      <c r="AU250" s="46">
        <f>ROUND(Data!M250*VLOOKUP($AP250,Data!$BO$8:$BT$36,6,0)/100,2)</f>
        <v>7.2</v>
      </c>
      <c r="AV250" s="46">
        <f t="shared" si="91"/>
        <v>21.799999999999997</v>
      </c>
      <c r="AW250" s="46">
        <f t="shared" si="92"/>
        <v>13.100000000000005</v>
      </c>
    </row>
    <row r="251" spans="2:49" x14ac:dyDescent="0.25">
      <c r="B251" s="1" t="s">
        <v>50</v>
      </c>
      <c r="C251" s="2" t="s">
        <v>27</v>
      </c>
      <c r="D251" s="2" t="s">
        <v>28</v>
      </c>
      <c r="E251" s="2">
        <v>3</v>
      </c>
      <c r="F251" s="2">
        <v>4</v>
      </c>
      <c r="G251" s="2">
        <v>34</v>
      </c>
      <c r="H251" s="2">
        <v>0.1</v>
      </c>
      <c r="I251">
        <v>0</v>
      </c>
      <c r="J251">
        <v>0</v>
      </c>
      <c r="K251" s="2">
        <v>0</v>
      </c>
      <c r="L251" s="2">
        <v>0</v>
      </c>
      <c r="M251" s="2">
        <v>5</v>
      </c>
      <c r="O251" s="1" t="s">
        <v>50</v>
      </c>
      <c r="P251" s="2" t="s">
        <v>27</v>
      </c>
      <c r="Q251" s="2" t="s">
        <v>28</v>
      </c>
      <c r="R251" s="16">
        <f t="shared" si="82"/>
        <v>0</v>
      </c>
      <c r="S251" s="16">
        <f t="shared" si="83"/>
        <v>764.58</v>
      </c>
      <c r="T251" s="16">
        <f t="shared" si="84"/>
        <v>4328.1900000000005</v>
      </c>
      <c r="U251" s="16">
        <f t="shared" si="85"/>
        <v>636.48</v>
      </c>
      <c r="V251" s="16"/>
      <c r="W251" s="1" t="s">
        <v>50</v>
      </c>
      <c r="X251" s="2" t="s">
        <v>27</v>
      </c>
      <c r="Y251" s="2" t="s">
        <v>28</v>
      </c>
      <c r="Z251" s="16">
        <f t="shared" si="86"/>
        <v>124.27874186550976</v>
      </c>
      <c r="AA251" s="16"/>
      <c r="AB251" s="1" t="s">
        <v>50</v>
      </c>
      <c r="AC251" s="2" t="s">
        <v>27</v>
      </c>
      <c r="AD251" s="2" t="s">
        <v>28</v>
      </c>
      <c r="AE251" s="16">
        <f t="shared" si="87"/>
        <v>0</v>
      </c>
      <c r="AF251" s="16">
        <f t="shared" si="88"/>
        <v>191.14500000000001</v>
      </c>
      <c r="AG251" s="16">
        <f t="shared" si="89"/>
        <v>127.29970588235295</v>
      </c>
      <c r="AH251">
        <v>0</v>
      </c>
      <c r="AI251">
        <v>0</v>
      </c>
      <c r="AJ251">
        <v>0</v>
      </c>
      <c r="AK251">
        <v>0</v>
      </c>
      <c r="AL251">
        <v>0</v>
      </c>
      <c r="AM251" s="16">
        <f t="shared" si="90"/>
        <v>127.29600000000001</v>
      </c>
      <c r="AO251" s="1" t="s">
        <v>50</v>
      </c>
      <c r="AP251" s="2" t="s">
        <v>27</v>
      </c>
      <c r="AQ251" s="2" t="s">
        <v>28</v>
      </c>
      <c r="AR251" s="46">
        <f>ROUND((Data!E251+Data!H251)*VLOOKUP($AP251,Data!$BO$8:$BT$36,3,0)/100,2)</f>
        <v>0</v>
      </c>
      <c r="AS251" s="46">
        <f>ROUND(Data!F251*VLOOKUP($AP251,Data!$BO$8:$BT$36,4,0)/100,2)</f>
        <v>0</v>
      </c>
      <c r="AT251" s="46">
        <f>ROUND(Data!G251*VLOOKUP($AP251,Data!$BO$8:$BT$36,5,0)/100,2)</f>
        <v>11.9</v>
      </c>
      <c r="AU251" s="46">
        <f>ROUND(Data!M251*VLOOKUP($AP251,Data!$BO$8:$BT$36,6,0)/100,2)</f>
        <v>4.5</v>
      </c>
      <c r="AV251" s="46">
        <f t="shared" si="91"/>
        <v>11.9</v>
      </c>
      <c r="AW251" s="46">
        <f t="shared" si="92"/>
        <v>29.700000000000003</v>
      </c>
    </row>
    <row r="252" spans="2:49" x14ac:dyDescent="0.25">
      <c r="B252" s="1" t="s">
        <v>50</v>
      </c>
      <c r="C252" s="2" t="s">
        <v>29</v>
      </c>
      <c r="D252" s="2" t="s">
        <v>28</v>
      </c>
      <c r="E252" s="2">
        <v>6</v>
      </c>
      <c r="F252" s="2">
        <v>6</v>
      </c>
      <c r="G252" s="2">
        <v>25</v>
      </c>
      <c r="H252" s="2">
        <v>0.1</v>
      </c>
      <c r="I252">
        <v>0</v>
      </c>
      <c r="J252">
        <v>0</v>
      </c>
      <c r="K252" s="2">
        <v>0</v>
      </c>
      <c r="L252" s="2">
        <v>0</v>
      </c>
      <c r="M252" s="2">
        <v>5</v>
      </c>
      <c r="O252" s="1" t="s">
        <v>50</v>
      </c>
      <c r="P252" s="2" t="s">
        <v>29</v>
      </c>
      <c r="Q252" s="2" t="s">
        <v>28</v>
      </c>
      <c r="R252" s="16">
        <f t="shared" si="82"/>
        <v>0</v>
      </c>
      <c r="S252" s="16">
        <f t="shared" si="83"/>
        <v>1146.8399999999999</v>
      </c>
      <c r="T252" s="16">
        <f t="shared" si="84"/>
        <v>3182.4900000000002</v>
      </c>
      <c r="U252" s="16">
        <f t="shared" si="85"/>
        <v>636.48</v>
      </c>
      <c r="V252" s="16"/>
      <c r="W252" s="1" t="s">
        <v>50</v>
      </c>
      <c r="X252" s="2" t="s">
        <v>29</v>
      </c>
      <c r="Y252" s="2" t="s">
        <v>28</v>
      </c>
      <c r="Z252" s="16">
        <f t="shared" si="86"/>
        <v>117.95273159144891</v>
      </c>
      <c r="AA252" s="16"/>
      <c r="AB252" s="1" t="s">
        <v>50</v>
      </c>
      <c r="AC252" s="2" t="s">
        <v>29</v>
      </c>
      <c r="AD252" s="2" t="s">
        <v>28</v>
      </c>
      <c r="AE252" s="16">
        <f t="shared" si="87"/>
        <v>0</v>
      </c>
      <c r="AF252" s="16">
        <f t="shared" si="88"/>
        <v>191.14</v>
      </c>
      <c r="AG252" s="16">
        <f t="shared" si="89"/>
        <v>127.29960000000001</v>
      </c>
      <c r="AH252">
        <v>0</v>
      </c>
      <c r="AI252">
        <v>0</v>
      </c>
      <c r="AJ252">
        <v>0</v>
      </c>
      <c r="AK252">
        <v>0</v>
      </c>
      <c r="AL252">
        <v>0</v>
      </c>
      <c r="AM252" s="16">
        <f t="shared" si="90"/>
        <v>127.29600000000001</v>
      </c>
      <c r="AO252" s="1" t="s">
        <v>50</v>
      </c>
      <c r="AP252" s="2" t="s">
        <v>29</v>
      </c>
      <c r="AQ252" s="2" t="s">
        <v>28</v>
      </c>
      <c r="AR252" s="46">
        <f>ROUND((Data!E252+Data!H252)*VLOOKUP($AP252,Data!$BO$8:$BT$36,3,0)/100,2)</f>
        <v>6.1</v>
      </c>
      <c r="AS252" s="46">
        <f>ROUND(Data!F252*VLOOKUP($AP252,Data!$BO$8:$BT$36,4,0)/100,2)</f>
        <v>5.7</v>
      </c>
      <c r="AT252" s="46">
        <f>ROUND(Data!G252*VLOOKUP($AP252,Data!$BO$8:$BT$36,5,0)/100,2)</f>
        <v>5</v>
      </c>
      <c r="AU252" s="46">
        <f>ROUND(Data!M252*VLOOKUP($AP252,Data!$BO$8:$BT$36,6,0)/100,2)</f>
        <v>4.5</v>
      </c>
      <c r="AV252" s="46">
        <f t="shared" si="91"/>
        <v>16.8</v>
      </c>
      <c r="AW252" s="46">
        <f t="shared" si="92"/>
        <v>20.8</v>
      </c>
    </row>
    <row r="253" spans="2:49" x14ac:dyDescent="0.25">
      <c r="B253" s="1" t="s">
        <v>50</v>
      </c>
      <c r="C253" s="2" t="s">
        <v>30</v>
      </c>
      <c r="D253" s="2" t="s">
        <v>28</v>
      </c>
      <c r="E253" s="2">
        <v>7</v>
      </c>
      <c r="F253" s="2">
        <v>8</v>
      </c>
      <c r="G253" s="2">
        <v>11</v>
      </c>
      <c r="H253" s="2">
        <v>0.1</v>
      </c>
      <c r="I253">
        <v>0</v>
      </c>
      <c r="J253">
        <v>0</v>
      </c>
      <c r="K253" s="2">
        <v>0</v>
      </c>
      <c r="L253" s="2">
        <v>0</v>
      </c>
      <c r="M253" s="2">
        <v>4</v>
      </c>
      <c r="O253" s="1" t="s">
        <v>50</v>
      </c>
      <c r="P253" s="2" t="s">
        <v>30</v>
      </c>
      <c r="Q253" s="2" t="s">
        <v>28</v>
      </c>
      <c r="R253" s="16">
        <f t="shared" si="82"/>
        <v>0</v>
      </c>
      <c r="S253" s="16">
        <f t="shared" si="83"/>
        <v>1529.1</v>
      </c>
      <c r="T253" s="16">
        <f t="shared" si="84"/>
        <v>1400.31</v>
      </c>
      <c r="U253" s="16">
        <f t="shared" si="85"/>
        <v>509.21999999999997</v>
      </c>
      <c r="V253" s="16"/>
      <c r="W253" s="1" t="s">
        <v>50</v>
      </c>
      <c r="X253" s="2" t="s">
        <v>30</v>
      </c>
      <c r="Y253" s="2" t="s">
        <v>28</v>
      </c>
      <c r="Z253" s="16">
        <f t="shared" si="86"/>
        <v>114.24019933554816</v>
      </c>
      <c r="AA253" s="16"/>
      <c r="AB253" s="1" t="s">
        <v>50</v>
      </c>
      <c r="AC253" s="2" t="s">
        <v>30</v>
      </c>
      <c r="AD253" s="2" t="s">
        <v>28</v>
      </c>
      <c r="AE253" s="16">
        <f t="shared" si="87"/>
        <v>0</v>
      </c>
      <c r="AF253" s="16">
        <f t="shared" si="88"/>
        <v>191.13749999999999</v>
      </c>
      <c r="AG253" s="16">
        <f t="shared" si="89"/>
        <v>127.30090909090909</v>
      </c>
      <c r="AH253">
        <v>0</v>
      </c>
      <c r="AI253">
        <v>0</v>
      </c>
      <c r="AJ253">
        <v>0</v>
      </c>
      <c r="AK253">
        <v>0</v>
      </c>
      <c r="AL253">
        <v>0</v>
      </c>
      <c r="AM253" s="16">
        <f t="shared" si="90"/>
        <v>127.30499999999999</v>
      </c>
      <c r="AO253" s="1" t="s">
        <v>50</v>
      </c>
      <c r="AP253" s="2" t="s">
        <v>30</v>
      </c>
      <c r="AQ253" s="2" t="s">
        <v>28</v>
      </c>
      <c r="AR253" s="46">
        <f>ROUND((Data!E253+Data!H253)*VLOOKUP($AP253,Data!$BO$8:$BT$36,3,0)/100,2)</f>
        <v>7.1</v>
      </c>
      <c r="AS253" s="46">
        <f>ROUND(Data!F253*VLOOKUP($AP253,Data!$BO$8:$BT$36,4,0)/100,2)</f>
        <v>7.6</v>
      </c>
      <c r="AT253" s="46">
        <f>ROUND(Data!G253*VLOOKUP($AP253,Data!$BO$8:$BT$36,5,0)/100,2)</f>
        <v>2.2000000000000002</v>
      </c>
      <c r="AU253" s="46">
        <f>ROUND(Data!M253*VLOOKUP($AP253,Data!$BO$8:$BT$36,6,0)/100,2)</f>
        <v>3.6</v>
      </c>
      <c r="AV253" s="46">
        <f t="shared" si="91"/>
        <v>16.899999999999999</v>
      </c>
      <c r="AW253" s="46">
        <f t="shared" si="92"/>
        <v>9.6000000000000032</v>
      </c>
    </row>
    <row r="254" spans="2:49" x14ac:dyDescent="0.25">
      <c r="B254" s="1" t="s">
        <v>50</v>
      </c>
      <c r="C254" s="2" t="s">
        <v>31</v>
      </c>
      <c r="D254" s="2" t="s">
        <v>28</v>
      </c>
      <c r="E254" s="2">
        <v>6</v>
      </c>
      <c r="F254" s="2">
        <v>4</v>
      </c>
      <c r="G254" s="2">
        <v>25</v>
      </c>
      <c r="H254" s="2">
        <v>0.1</v>
      </c>
      <c r="I254">
        <v>0</v>
      </c>
      <c r="J254">
        <v>0</v>
      </c>
      <c r="K254" s="2">
        <v>0</v>
      </c>
      <c r="L254" s="2">
        <v>0</v>
      </c>
      <c r="M254" s="2">
        <v>3</v>
      </c>
      <c r="O254" s="1" t="s">
        <v>50</v>
      </c>
      <c r="P254" s="2" t="s">
        <v>31</v>
      </c>
      <c r="Q254" s="2" t="s">
        <v>28</v>
      </c>
      <c r="R254" s="16">
        <f t="shared" si="82"/>
        <v>0</v>
      </c>
      <c r="S254" s="16">
        <f t="shared" si="83"/>
        <v>764.58</v>
      </c>
      <c r="T254" s="16">
        <f t="shared" si="84"/>
        <v>3182.4900000000002</v>
      </c>
      <c r="U254" s="16">
        <f t="shared" si="85"/>
        <v>381.87</v>
      </c>
      <c r="V254" s="16"/>
      <c r="W254" s="1" t="s">
        <v>50</v>
      </c>
      <c r="X254" s="2" t="s">
        <v>31</v>
      </c>
      <c r="Y254" s="2" t="s">
        <v>28</v>
      </c>
      <c r="Z254" s="16">
        <f t="shared" si="86"/>
        <v>113.62047244094489</v>
      </c>
      <c r="AA254" s="16"/>
      <c r="AB254" s="1" t="s">
        <v>50</v>
      </c>
      <c r="AC254" s="2" t="s">
        <v>31</v>
      </c>
      <c r="AD254" s="2" t="s">
        <v>28</v>
      </c>
      <c r="AE254" s="16">
        <f t="shared" si="87"/>
        <v>0</v>
      </c>
      <c r="AF254" s="16">
        <f t="shared" si="88"/>
        <v>191.14500000000001</v>
      </c>
      <c r="AG254" s="16">
        <f t="shared" si="89"/>
        <v>127.29960000000001</v>
      </c>
      <c r="AH254">
        <v>0</v>
      </c>
      <c r="AI254">
        <v>0</v>
      </c>
      <c r="AJ254">
        <v>0</v>
      </c>
      <c r="AK254">
        <v>0</v>
      </c>
      <c r="AL254">
        <v>0</v>
      </c>
      <c r="AM254" s="16">
        <f t="shared" si="90"/>
        <v>127.29</v>
      </c>
      <c r="AO254" s="1" t="s">
        <v>50</v>
      </c>
      <c r="AP254" s="2" t="s">
        <v>31</v>
      </c>
      <c r="AQ254" s="2" t="s">
        <v>28</v>
      </c>
      <c r="AR254" s="46">
        <f>ROUND((Data!E254+Data!H254)*VLOOKUP($AP254,Data!$BO$8:$BT$36,3,0)/100,2)</f>
        <v>6.1</v>
      </c>
      <c r="AS254" s="46">
        <f>ROUND(Data!F254*VLOOKUP($AP254,Data!$BO$8:$BT$36,4,0)/100,2)</f>
        <v>0</v>
      </c>
      <c r="AT254" s="46">
        <f>ROUND(Data!G254*VLOOKUP($AP254,Data!$BO$8:$BT$36,5,0)/100,2)</f>
        <v>6.25</v>
      </c>
      <c r="AU254" s="46">
        <f>ROUND(Data!M254*VLOOKUP($AP254,Data!$BO$8:$BT$36,6,0)/100,2)</f>
        <v>2.7</v>
      </c>
      <c r="AV254" s="46">
        <f t="shared" si="91"/>
        <v>12.35</v>
      </c>
      <c r="AW254" s="46">
        <f t="shared" si="92"/>
        <v>23.05</v>
      </c>
    </row>
    <row r="255" spans="2:49" x14ac:dyDescent="0.25">
      <c r="B255" s="1" t="s">
        <v>51</v>
      </c>
      <c r="C255" s="2" t="s">
        <v>2</v>
      </c>
      <c r="D255" s="2" t="s">
        <v>3</v>
      </c>
      <c r="E255" s="2">
        <v>3</v>
      </c>
      <c r="F255" s="2">
        <v>5</v>
      </c>
      <c r="G255" s="2">
        <v>25</v>
      </c>
      <c r="H255" s="2">
        <v>0.1</v>
      </c>
      <c r="I255">
        <v>0</v>
      </c>
      <c r="J255">
        <v>0</v>
      </c>
      <c r="K255" s="2">
        <v>0</v>
      </c>
      <c r="L255" s="2">
        <v>0</v>
      </c>
      <c r="M255" s="2">
        <v>2</v>
      </c>
      <c r="O255" s="1" t="s">
        <v>51</v>
      </c>
      <c r="P255" s="2" t="s">
        <v>2</v>
      </c>
      <c r="Q255" s="2" t="s">
        <v>3</v>
      </c>
      <c r="R255" s="16">
        <f t="shared" si="82"/>
        <v>0</v>
      </c>
      <c r="S255" s="16">
        <f t="shared" si="83"/>
        <v>955.68000000000006</v>
      </c>
      <c r="T255" s="16">
        <f t="shared" si="84"/>
        <v>3182.4900000000002</v>
      </c>
      <c r="U255" s="16">
        <f t="shared" si="85"/>
        <v>254.60999999999999</v>
      </c>
      <c r="V255" s="16"/>
      <c r="W255" s="1" t="s">
        <v>51</v>
      </c>
      <c r="X255" s="2" t="s">
        <v>2</v>
      </c>
      <c r="Y255" s="2" t="s">
        <v>3</v>
      </c>
      <c r="Z255" s="16">
        <f t="shared" si="86"/>
        <v>125.15042735042734</v>
      </c>
      <c r="AA255" s="16"/>
      <c r="AB255" s="1" t="s">
        <v>51</v>
      </c>
      <c r="AC255" s="2" t="s">
        <v>2</v>
      </c>
      <c r="AD255" s="2" t="s">
        <v>3</v>
      </c>
      <c r="AE255" s="16">
        <f t="shared" si="87"/>
        <v>0</v>
      </c>
      <c r="AF255" s="16">
        <f t="shared" si="88"/>
        <v>191.13600000000002</v>
      </c>
      <c r="AG255" s="16">
        <f t="shared" si="89"/>
        <v>127.29960000000001</v>
      </c>
      <c r="AH255">
        <v>0</v>
      </c>
      <c r="AI255">
        <v>0</v>
      </c>
      <c r="AJ255">
        <v>0</v>
      </c>
      <c r="AK255">
        <v>0</v>
      </c>
      <c r="AL255">
        <v>0</v>
      </c>
      <c r="AM255" s="16">
        <f t="shared" si="90"/>
        <v>127.30499999999999</v>
      </c>
      <c r="AO255" s="1" t="s">
        <v>51</v>
      </c>
      <c r="AP255" s="2" t="s">
        <v>2</v>
      </c>
      <c r="AQ255" s="2" t="s">
        <v>3</v>
      </c>
      <c r="AR255" s="46">
        <f>ROUND((Data!E255+Data!H255)*VLOOKUP($AP255,Data!$BO$8:$BT$36,3,0)/100,2)</f>
        <v>3.1</v>
      </c>
      <c r="AS255" s="46">
        <f>ROUND(Data!F255*VLOOKUP($AP255,Data!$BO$8:$BT$36,4,0)/100,2)</f>
        <v>4.75</v>
      </c>
      <c r="AT255" s="46">
        <f>ROUND(Data!G255*VLOOKUP($AP255,Data!$BO$8:$BT$36,5,0)/100,2)</f>
        <v>11.25</v>
      </c>
      <c r="AU255" s="46">
        <f>ROUND(Data!M255*VLOOKUP($AP255,Data!$BO$8:$BT$36,6,0)/100,2)</f>
        <v>1.8</v>
      </c>
      <c r="AV255" s="46">
        <f t="shared" si="91"/>
        <v>19.100000000000001</v>
      </c>
      <c r="AW255" s="46">
        <f t="shared" si="92"/>
        <v>14.2</v>
      </c>
    </row>
    <row r="256" spans="2:49" x14ac:dyDescent="0.25">
      <c r="B256" s="1" t="s">
        <v>51</v>
      </c>
      <c r="C256" s="2" t="s">
        <v>4</v>
      </c>
      <c r="D256" s="2" t="s">
        <v>3</v>
      </c>
      <c r="E256" s="2">
        <v>5</v>
      </c>
      <c r="F256" s="2">
        <v>7</v>
      </c>
      <c r="G256" s="2">
        <v>27</v>
      </c>
      <c r="H256" s="2">
        <v>0.1</v>
      </c>
      <c r="I256">
        <v>0</v>
      </c>
      <c r="J256">
        <v>0</v>
      </c>
      <c r="K256" s="2">
        <v>0</v>
      </c>
      <c r="L256" s="2">
        <v>0</v>
      </c>
      <c r="M256" s="2">
        <v>6</v>
      </c>
      <c r="O256" s="1" t="s">
        <v>51</v>
      </c>
      <c r="P256" s="2" t="s">
        <v>4</v>
      </c>
      <c r="Q256" s="2" t="s">
        <v>3</v>
      </c>
      <c r="R256" s="16">
        <f t="shared" si="82"/>
        <v>0</v>
      </c>
      <c r="S256" s="16">
        <f t="shared" si="83"/>
        <v>1338</v>
      </c>
      <c r="T256" s="16">
        <f t="shared" si="84"/>
        <v>3437.1</v>
      </c>
      <c r="U256" s="16">
        <f t="shared" si="85"/>
        <v>763.83</v>
      </c>
      <c r="V256" s="16"/>
      <c r="W256" s="1" t="s">
        <v>51</v>
      </c>
      <c r="X256" s="2" t="s">
        <v>4</v>
      </c>
      <c r="Y256" s="2" t="s">
        <v>3</v>
      </c>
      <c r="Z256" s="16">
        <f t="shared" si="86"/>
        <v>122.81441241685144</v>
      </c>
      <c r="AA256" s="16"/>
      <c r="AB256" s="1" t="s">
        <v>51</v>
      </c>
      <c r="AC256" s="2" t="s">
        <v>4</v>
      </c>
      <c r="AD256" s="2" t="s">
        <v>3</v>
      </c>
      <c r="AE256" s="16">
        <f t="shared" si="87"/>
        <v>0</v>
      </c>
      <c r="AF256" s="16">
        <f t="shared" si="88"/>
        <v>191.14285714285714</v>
      </c>
      <c r="AG256" s="16">
        <f t="shared" si="89"/>
        <v>127.3</v>
      </c>
      <c r="AH256">
        <v>0</v>
      </c>
      <c r="AI256">
        <v>0</v>
      </c>
      <c r="AJ256">
        <v>0</v>
      </c>
      <c r="AK256">
        <v>0</v>
      </c>
      <c r="AL256">
        <v>0</v>
      </c>
      <c r="AM256" s="16">
        <f t="shared" si="90"/>
        <v>127.30500000000001</v>
      </c>
      <c r="AO256" s="1" t="s">
        <v>51</v>
      </c>
      <c r="AP256" s="2" t="s">
        <v>4</v>
      </c>
      <c r="AQ256" s="2" t="s">
        <v>3</v>
      </c>
      <c r="AR256" s="46">
        <f>ROUND((Data!E256+Data!H256)*VLOOKUP($AP256,Data!$BO$8:$BT$36,3,0)/100,2)</f>
        <v>5.0999999999999996</v>
      </c>
      <c r="AS256" s="46">
        <f>ROUND(Data!F256*VLOOKUP($AP256,Data!$BO$8:$BT$36,4,0)/100,2)</f>
        <v>6.65</v>
      </c>
      <c r="AT256" s="46">
        <f>ROUND(Data!G256*VLOOKUP($AP256,Data!$BO$8:$BT$36,5,0)/100,2)</f>
        <v>12.15</v>
      </c>
      <c r="AU256" s="46">
        <f>ROUND(Data!M256*VLOOKUP($AP256,Data!$BO$8:$BT$36,6,0)/100,2)</f>
        <v>5.4</v>
      </c>
      <c r="AV256" s="46">
        <f t="shared" si="91"/>
        <v>23.9</v>
      </c>
      <c r="AW256" s="46">
        <f t="shared" si="92"/>
        <v>15.800000000000002</v>
      </c>
    </row>
    <row r="257" spans="2:49" x14ac:dyDescent="0.25">
      <c r="B257" s="1" t="s">
        <v>51</v>
      </c>
      <c r="C257" s="2" t="s">
        <v>5</v>
      </c>
      <c r="D257" s="2" t="s">
        <v>3</v>
      </c>
      <c r="E257" s="2">
        <v>3</v>
      </c>
      <c r="F257" s="2">
        <v>3</v>
      </c>
      <c r="G257" s="2">
        <v>31</v>
      </c>
      <c r="H257" s="2">
        <v>0.1</v>
      </c>
      <c r="I257">
        <v>0</v>
      </c>
      <c r="J257">
        <v>0</v>
      </c>
      <c r="K257" s="2">
        <v>0</v>
      </c>
      <c r="L257" s="2">
        <v>0</v>
      </c>
      <c r="M257" s="2">
        <v>5</v>
      </c>
      <c r="O257" s="1" t="s">
        <v>51</v>
      </c>
      <c r="P257" s="2" t="s">
        <v>5</v>
      </c>
      <c r="Q257" s="2" t="s">
        <v>3</v>
      </c>
      <c r="R257" s="16">
        <f t="shared" si="82"/>
        <v>0</v>
      </c>
      <c r="S257" s="16">
        <f t="shared" si="83"/>
        <v>573.41999999999996</v>
      </c>
      <c r="T257" s="16">
        <f t="shared" si="84"/>
        <v>3946.2300000000005</v>
      </c>
      <c r="U257" s="16">
        <f t="shared" si="85"/>
        <v>636.48</v>
      </c>
      <c r="V257" s="16"/>
      <c r="W257" s="1" t="s">
        <v>51</v>
      </c>
      <c r="X257" s="2" t="s">
        <v>5</v>
      </c>
      <c r="Y257" s="2" t="s">
        <v>3</v>
      </c>
      <c r="Z257" s="16">
        <f t="shared" si="86"/>
        <v>122.47339667458434</v>
      </c>
      <c r="AA257" s="16"/>
      <c r="AB257" s="1" t="s">
        <v>51</v>
      </c>
      <c r="AC257" s="2" t="s">
        <v>5</v>
      </c>
      <c r="AD257" s="2" t="s">
        <v>3</v>
      </c>
      <c r="AE257" s="16">
        <f t="shared" si="87"/>
        <v>0</v>
      </c>
      <c r="AF257" s="16">
        <f t="shared" si="88"/>
        <v>191.14</v>
      </c>
      <c r="AG257" s="16">
        <f t="shared" si="89"/>
        <v>127.29774193548388</v>
      </c>
      <c r="AH257">
        <v>0</v>
      </c>
      <c r="AI257">
        <v>0</v>
      </c>
      <c r="AJ257">
        <v>0</v>
      </c>
      <c r="AK257">
        <v>0</v>
      </c>
      <c r="AL257">
        <v>0</v>
      </c>
      <c r="AM257" s="16">
        <f t="shared" si="90"/>
        <v>127.29600000000001</v>
      </c>
      <c r="AO257" s="1" t="s">
        <v>51</v>
      </c>
      <c r="AP257" s="2" t="s">
        <v>5</v>
      </c>
      <c r="AQ257" s="2" t="s">
        <v>3</v>
      </c>
      <c r="AR257" s="46">
        <f>ROUND((Data!E257+Data!H257)*VLOOKUP($AP257,Data!$BO$8:$BT$36,3,0)/100,2)</f>
        <v>3.1</v>
      </c>
      <c r="AS257" s="46">
        <f>ROUND(Data!F257*VLOOKUP($AP257,Data!$BO$8:$BT$36,4,0)/100,2)</f>
        <v>2.85</v>
      </c>
      <c r="AT257" s="46">
        <f>ROUND(Data!G257*VLOOKUP($AP257,Data!$BO$8:$BT$36,5,0)/100,2)</f>
        <v>13.95</v>
      </c>
      <c r="AU257" s="46">
        <f>ROUND(Data!M257*VLOOKUP($AP257,Data!$BO$8:$BT$36,6,0)/100,2)</f>
        <v>4.5</v>
      </c>
      <c r="AV257" s="46">
        <f t="shared" si="91"/>
        <v>19.899999999999999</v>
      </c>
      <c r="AW257" s="46">
        <f t="shared" si="92"/>
        <v>17.700000000000003</v>
      </c>
    </row>
    <row r="258" spans="2:49" x14ac:dyDescent="0.25">
      <c r="B258" s="1" t="s">
        <v>51</v>
      </c>
      <c r="C258" s="2" t="s">
        <v>6</v>
      </c>
      <c r="D258" s="2" t="s">
        <v>3</v>
      </c>
      <c r="E258" s="2">
        <v>7</v>
      </c>
      <c r="F258" s="2">
        <v>7</v>
      </c>
      <c r="G258" s="2">
        <v>31</v>
      </c>
      <c r="H258" s="2">
        <v>0.1</v>
      </c>
      <c r="I258">
        <v>0</v>
      </c>
      <c r="J258">
        <v>0</v>
      </c>
      <c r="K258" s="2">
        <v>0</v>
      </c>
      <c r="L258" s="2">
        <v>0</v>
      </c>
      <c r="M258" s="2">
        <v>8</v>
      </c>
      <c r="O258" s="1" t="s">
        <v>51</v>
      </c>
      <c r="P258" s="2" t="s">
        <v>6</v>
      </c>
      <c r="Q258" s="2" t="s">
        <v>3</v>
      </c>
      <c r="R258" s="16">
        <f t="shared" si="82"/>
        <v>0</v>
      </c>
      <c r="S258" s="16">
        <f t="shared" si="83"/>
        <v>1338</v>
      </c>
      <c r="T258" s="16">
        <f t="shared" si="84"/>
        <v>3946.2300000000005</v>
      </c>
      <c r="U258" s="16">
        <f t="shared" si="85"/>
        <v>1018.35</v>
      </c>
      <c r="V258" s="16"/>
      <c r="W258" s="1" t="s">
        <v>51</v>
      </c>
      <c r="X258" s="2" t="s">
        <v>6</v>
      </c>
      <c r="Y258" s="2" t="s">
        <v>3</v>
      </c>
      <c r="Z258" s="16">
        <f t="shared" si="86"/>
        <v>118.69265536723165</v>
      </c>
      <c r="AA258" s="16"/>
      <c r="AB258" s="1" t="s">
        <v>51</v>
      </c>
      <c r="AC258" s="2" t="s">
        <v>6</v>
      </c>
      <c r="AD258" s="2" t="s">
        <v>3</v>
      </c>
      <c r="AE258" s="16">
        <f t="shared" si="87"/>
        <v>0</v>
      </c>
      <c r="AF258" s="16">
        <f t="shared" si="88"/>
        <v>191.14285714285714</v>
      </c>
      <c r="AG258" s="16">
        <f t="shared" si="89"/>
        <v>127.29774193548388</v>
      </c>
      <c r="AH258">
        <v>0</v>
      </c>
      <c r="AI258">
        <v>0</v>
      </c>
      <c r="AJ258">
        <v>0</v>
      </c>
      <c r="AK258">
        <v>0</v>
      </c>
      <c r="AL258">
        <v>0</v>
      </c>
      <c r="AM258" s="16">
        <f t="shared" si="90"/>
        <v>127.29375</v>
      </c>
      <c r="AO258" s="1" t="s">
        <v>51</v>
      </c>
      <c r="AP258" s="2" t="s">
        <v>6</v>
      </c>
      <c r="AQ258" s="2" t="s">
        <v>3</v>
      </c>
      <c r="AR258" s="46">
        <f>ROUND((Data!E258+Data!H258)*VLOOKUP($AP258,Data!$BO$8:$BT$36,3,0)/100,2)</f>
        <v>7.1</v>
      </c>
      <c r="AS258" s="46">
        <f>ROUND(Data!F258*VLOOKUP($AP258,Data!$BO$8:$BT$36,4,0)/100,2)</f>
        <v>0</v>
      </c>
      <c r="AT258" s="46">
        <f>ROUND(Data!G258*VLOOKUP($AP258,Data!$BO$8:$BT$36,5,0)/100,2)</f>
        <v>18.600000000000001</v>
      </c>
      <c r="AU258" s="46">
        <f>ROUND(Data!M258*VLOOKUP($AP258,Data!$BO$8:$BT$36,6,0)/100,2)</f>
        <v>7.2</v>
      </c>
      <c r="AV258" s="46">
        <f t="shared" si="91"/>
        <v>25.700000000000003</v>
      </c>
      <c r="AW258" s="46">
        <f t="shared" si="92"/>
        <v>20.2</v>
      </c>
    </row>
    <row r="259" spans="2:49" x14ac:dyDescent="0.25">
      <c r="B259" s="1" t="s">
        <v>51</v>
      </c>
      <c r="C259" s="2" t="s">
        <v>7</v>
      </c>
      <c r="D259" s="2" t="s">
        <v>3</v>
      </c>
      <c r="E259" s="2">
        <v>8</v>
      </c>
      <c r="F259" s="2">
        <v>3</v>
      </c>
      <c r="G259" s="2">
        <v>21</v>
      </c>
      <c r="H259" s="2">
        <v>0.1</v>
      </c>
      <c r="I259">
        <v>0</v>
      </c>
      <c r="J259">
        <v>0</v>
      </c>
      <c r="K259" s="2">
        <v>0</v>
      </c>
      <c r="L259" s="2">
        <v>0</v>
      </c>
      <c r="M259" s="2">
        <v>3</v>
      </c>
      <c r="O259" s="1" t="s">
        <v>51</v>
      </c>
      <c r="P259" s="2" t="s">
        <v>7</v>
      </c>
      <c r="Q259" s="2" t="s">
        <v>3</v>
      </c>
      <c r="R259" s="16">
        <f t="shared" si="82"/>
        <v>0</v>
      </c>
      <c r="S259" s="16">
        <f t="shared" si="83"/>
        <v>573.41999999999996</v>
      </c>
      <c r="T259" s="16">
        <f t="shared" si="84"/>
        <v>2673.2699999999995</v>
      </c>
      <c r="U259" s="16">
        <f t="shared" si="85"/>
        <v>381.87</v>
      </c>
      <c r="V259" s="16"/>
      <c r="W259" s="1" t="s">
        <v>51</v>
      </c>
      <c r="X259" s="2" t="s">
        <v>7</v>
      </c>
      <c r="Y259" s="2" t="s">
        <v>3</v>
      </c>
      <c r="Z259" s="16">
        <f t="shared" si="86"/>
        <v>103.37777777777777</v>
      </c>
      <c r="AA259" s="16"/>
      <c r="AB259" s="1" t="s">
        <v>51</v>
      </c>
      <c r="AC259" s="2" t="s">
        <v>7</v>
      </c>
      <c r="AD259" s="2" t="s">
        <v>3</v>
      </c>
      <c r="AE259" s="16">
        <f t="shared" si="87"/>
        <v>0</v>
      </c>
      <c r="AF259" s="16">
        <f t="shared" si="88"/>
        <v>191.14</v>
      </c>
      <c r="AG259" s="16">
        <f t="shared" si="89"/>
        <v>127.29857142857141</v>
      </c>
      <c r="AH259">
        <v>0</v>
      </c>
      <c r="AI259">
        <v>0</v>
      </c>
      <c r="AJ259">
        <v>0</v>
      </c>
      <c r="AK259">
        <v>0</v>
      </c>
      <c r="AL259">
        <v>0</v>
      </c>
      <c r="AM259" s="16">
        <f t="shared" si="90"/>
        <v>127.29</v>
      </c>
      <c r="AO259" s="1" t="s">
        <v>51</v>
      </c>
      <c r="AP259" s="2" t="s">
        <v>7</v>
      </c>
      <c r="AQ259" s="2" t="s">
        <v>3</v>
      </c>
      <c r="AR259" s="46">
        <f>ROUND((Data!E259+Data!H259)*VLOOKUP($AP259,Data!$BO$8:$BT$36,3,0)/100,2)</f>
        <v>8.1</v>
      </c>
      <c r="AS259" s="46">
        <f>ROUND(Data!F259*VLOOKUP($AP259,Data!$BO$8:$BT$36,4,0)/100,2)</f>
        <v>0</v>
      </c>
      <c r="AT259" s="46">
        <f>ROUND(Data!G259*VLOOKUP($AP259,Data!$BO$8:$BT$36,5,0)/100,2)</f>
        <v>12.6</v>
      </c>
      <c r="AU259" s="46">
        <f>ROUND(Data!M259*VLOOKUP($AP259,Data!$BO$8:$BT$36,6,0)/100,2)</f>
        <v>2.7</v>
      </c>
      <c r="AV259" s="46">
        <f t="shared" si="91"/>
        <v>20.7</v>
      </c>
      <c r="AW259" s="46">
        <f t="shared" si="92"/>
        <v>11.700000000000003</v>
      </c>
    </row>
    <row r="260" spans="2:49" x14ac:dyDescent="0.25">
      <c r="B260" s="1" t="s">
        <v>51</v>
      </c>
      <c r="C260" s="2" t="s">
        <v>8</v>
      </c>
      <c r="D260" s="2" t="s">
        <v>3</v>
      </c>
      <c r="E260" s="2">
        <v>6</v>
      </c>
      <c r="F260" s="2">
        <v>8</v>
      </c>
      <c r="G260" s="2">
        <v>5</v>
      </c>
      <c r="H260" s="2">
        <v>0.1</v>
      </c>
      <c r="I260">
        <v>0</v>
      </c>
      <c r="J260">
        <v>0</v>
      </c>
      <c r="K260" s="2">
        <v>0</v>
      </c>
      <c r="L260" s="2">
        <v>0</v>
      </c>
      <c r="M260" s="2">
        <v>4</v>
      </c>
      <c r="O260" s="1" t="s">
        <v>51</v>
      </c>
      <c r="P260" s="2" t="s">
        <v>8</v>
      </c>
      <c r="Q260" s="2" t="s">
        <v>3</v>
      </c>
      <c r="R260" s="16">
        <f t="shared" ref="R260:R282" si="93">ROUND(E260*$BP$3/0.24,2)*$BT$3</f>
        <v>0</v>
      </c>
      <c r="S260" s="16">
        <f t="shared" ref="S260:S282" si="94">ROUND(F260*$BP$4/0.24,2)*$BT$4</f>
        <v>1529.1</v>
      </c>
      <c r="T260" s="16">
        <f t="shared" ref="T260:T282" si="95">ROUND(G260*$BP$5/0.24,2)*$BT$5</f>
        <v>636.48</v>
      </c>
      <c r="U260" s="16">
        <f t="shared" ref="U260:U282" si="96">ROUND(M260*$BP$5/0.24,2)*$BT$5</f>
        <v>509.21999999999997</v>
      </c>
      <c r="V260" s="16"/>
      <c r="W260" s="1" t="s">
        <v>51</v>
      </c>
      <c r="X260" s="2" t="s">
        <v>8</v>
      </c>
      <c r="Y260" s="2" t="s">
        <v>3</v>
      </c>
      <c r="Z260" s="16">
        <f t="shared" ref="Z260:Z282" si="97">SUM(R260:U260)/SUM(E260:M260)</f>
        <v>115.79220779220778</v>
      </c>
      <c r="AA260" s="16"/>
      <c r="AB260" s="1" t="s">
        <v>51</v>
      </c>
      <c r="AC260" s="2" t="s">
        <v>8</v>
      </c>
      <c r="AD260" s="2" t="s">
        <v>3</v>
      </c>
      <c r="AE260" s="16">
        <f t="shared" ref="AE260:AE282" si="98">R260/E260</f>
        <v>0</v>
      </c>
      <c r="AF260" s="16">
        <f t="shared" ref="AF260:AF282" si="99">S260/F260</f>
        <v>191.13749999999999</v>
      </c>
      <c r="AG260" s="16">
        <f t="shared" ref="AG260:AG282" si="100">T260/G260</f>
        <v>127.29600000000001</v>
      </c>
      <c r="AH260">
        <v>0</v>
      </c>
      <c r="AI260">
        <v>0</v>
      </c>
      <c r="AJ260">
        <v>0</v>
      </c>
      <c r="AK260">
        <v>0</v>
      </c>
      <c r="AL260">
        <v>0</v>
      </c>
      <c r="AM260" s="16">
        <f t="shared" ref="AM260:AM282" si="101">U260/M260</f>
        <v>127.30499999999999</v>
      </c>
      <c r="AO260" s="1" t="s">
        <v>51</v>
      </c>
      <c r="AP260" s="2" t="s">
        <v>8</v>
      </c>
      <c r="AQ260" s="2" t="s">
        <v>3</v>
      </c>
      <c r="AR260" s="46">
        <f>ROUND((Data!E260+Data!H260)*VLOOKUP($AP260,Data!$BO$8:$BT$36,3,0)/100,2)</f>
        <v>6.1</v>
      </c>
      <c r="AS260" s="46">
        <f>ROUND(Data!F260*VLOOKUP($AP260,Data!$BO$8:$BT$36,4,0)/100,2)</f>
        <v>7.6</v>
      </c>
      <c r="AT260" s="46">
        <f>ROUND(Data!G260*VLOOKUP($AP260,Data!$BO$8:$BT$36,5,0)/100,2)</f>
        <v>2.25</v>
      </c>
      <c r="AU260" s="46">
        <f>ROUND(Data!M260*VLOOKUP($AP260,Data!$BO$8:$BT$36,6,0)/100,2)</f>
        <v>3.6</v>
      </c>
      <c r="AV260" s="46">
        <f t="shared" ref="AV260:AV282" si="102">SUM(AR260:AT260)</f>
        <v>15.95</v>
      </c>
      <c r="AW260" s="46">
        <f t="shared" ref="AW260:AW282" si="103">SUM(E260:M260)-AV260-AU260</f>
        <v>3.550000000000002</v>
      </c>
    </row>
    <row r="261" spans="2:49" x14ac:dyDescent="0.25">
      <c r="B261" s="1" t="s">
        <v>51</v>
      </c>
      <c r="C261" s="2" t="s">
        <v>9</v>
      </c>
      <c r="D261" s="2" t="s">
        <v>3</v>
      </c>
      <c r="E261" s="2">
        <v>4</v>
      </c>
      <c r="F261" s="2">
        <v>6</v>
      </c>
      <c r="G261" s="2">
        <v>18</v>
      </c>
      <c r="H261" s="2">
        <v>0.1</v>
      </c>
      <c r="I261">
        <v>0</v>
      </c>
      <c r="J261">
        <v>0</v>
      </c>
      <c r="K261" s="2">
        <v>0</v>
      </c>
      <c r="L261" s="2">
        <v>0</v>
      </c>
      <c r="M261" s="2">
        <v>3</v>
      </c>
      <c r="O261" s="1" t="s">
        <v>51</v>
      </c>
      <c r="P261" s="2" t="s">
        <v>9</v>
      </c>
      <c r="Q261" s="2" t="s">
        <v>3</v>
      </c>
      <c r="R261" s="16">
        <f t="shared" si="93"/>
        <v>0</v>
      </c>
      <c r="S261" s="16">
        <f t="shared" si="94"/>
        <v>1146.8399999999999</v>
      </c>
      <c r="T261" s="16">
        <f t="shared" si="95"/>
        <v>2291.4</v>
      </c>
      <c r="U261" s="16">
        <f t="shared" si="96"/>
        <v>381.87</v>
      </c>
      <c r="V261" s="16"/>
      <c r="W261" s="1" t="s">
        <v>51</v>
      </c>
      <c r="X261" s="2" t="s">
        <v>9</v>
      </c>
      <c r="Y261" s="2" t="s">
        <v>3</v>
      </c>
      <c r="Z261" s="16">
        <f t="shared" si="97"/>
        <v>122.83311897106108</v>
      </c>
      <c r="AA261" s="16"/>
      <c r="AB261" s="1" t="s">
        <v>51</v>
      </c>
      <c r="AC261" s="2" t="s">
        <v>9</v>
      </c>
      <c r="AD261" s="2" t="s">
        <v>3</v>
      </c>
      <c r="AE261" s="16">
        <f t="shared" si="98"/>
        <v>0</v>
      </c>
      <c r="AF261" s="16">
        <f t="shared" si="99"/>
        <v>191.14</v>
      </c>
      <c r="AG261" s="16">
        <f t="shared" si="100"/>
        <v>127.30000000000001</v>
      </c>
      <c r="AH261">
        <v>0</v>
      </c>
      <c r="AI261">
        <v>0</v>
      </c>
      <c r="AJ261">
        <v>0</v>
      </c>
      <c r="AK261">
        <v>0</v>
      </c>
      <c r="AL261">
        <v>0</v>
      </c>
      <c r="AM261" s="16">
        <f t="shared" si="101"/>
        <v>127.29</v>
      </c>
      <c r="AO261" s="1" t="s">
        <v>51</v>
      </c>
      <c r="AP261" s="2" t="s">
        <v>9</v>
      </c>
      <c r="AQ261" s="2" t="s">
        <v>3</v>
      </c>
      <c r="AR261" s="46">
        <f>ROUND((Data!E261+Data!H261)*VLOOKUP($AP261,Data!$BO$8:$BT$36,3,0)/100,2)</f>
        <v>4.0999999999999996</v>
      </c>
      <c r="AS261" s="46">
        <f>ROUND(Data!F261*VLOOKUP($AP261,Data!$BO$8:$BT$36,4,0)/100,2)</f>
        <v>5.7</v>
      </c>
      <c r="AT261" s="46">
        <f>ROUND(Data!G261*VLOOKUP($AP261,Data!$BO$8:$BT$36,5,0)/100,2)</f>
        <v>8.1</v>
      </c>
      <c r="AU261" s="46">
        <f>ROUND(Data!M261*VLOOKUP($AP261,Data!$BO$8:$BT$36,6,0)/100,2)</f>
        <v>2.7</v>
      </c>
      <c r="AV261" s="46">
        <f t="shared" si="102"/>
        <v>17.899999999999999</v>
      </c>
      <c r="AW261" s="46">
        <f t="shared" si="103"/>
        <v>10.500000000000004</v>
      </c>
    </row>
    <row r="262" spans="2:49" x14ac:dyDescent="0.25">
      <c r="B262" s="1" t="s">
        <v>51</v>
      </c>
      <c r="C262" s="2" t="s">
        <v>10</v>
      </c>
      <c r="D262" s="2" t="s">
        <v>3</v>
      </c>
      <c r="E262" s="2">
        <v>7</v>
      </c>
      <c r="F262" s="2">
        <v>3</v>
      </c>
      <c r="G262" s="2">
        <v>5</v>
      </c>
      <c r="H262" s="2">
        <v>0.1</v>
      </c>
      <c r="I262">
        <v>0</v>
      </c>
      <c r="J262">
        <v>0</v>
      </c>
      <c r="K262" s="2">
        <v>0</v>
      </c>
      <c r="L262" s="2">
        <v>0</v>
      </c>
      <c r="M262" s="2">
        <v>8</v>
      </c>
      <c r="O262" s="1" t="s">
        <v>51</v>
      </c>
      <c r="P262" s="2" t="s">
        <v>10</v>
      </c>
      <c r="Q262" s="2" t="s">
        <v>3</v>
      </c>
      <c r="R262" s="16">
        <f t="shared" si="93"/>
        <v>0</v>
      </c>
      <c r="S262" s="16">
        <f t="shared" si="94"/>
        <v>573.41999999999996</v>
      </c>
      <c r="T262" s="16">
        <f t="shared" si="95"/>
        <v>636.48</v>
      </c>
      <c r="U262" s="16">
        <f t="shared" si="96"/>
        <v>1018.35</v>
      </c>
      <c r="V262" s="16"/>
      <c r="W262" s="1" t="s">
        <v>51</v>
      </c>
      <c r="X262" s="2" t="s">
        <v>10</v>
      </c>
      <c r="Y262" s="2" t="s">
        <v>3</v>
      </c>
      <c r="Z262" s="16">
        <f t="shared" si="97"/>
        <v>96.461038961038952</v>
      </c>
      <c r="AA262" s="16"/>
      <c r="AB262" s="1" t="s">
        <v>51</v>
      </c>
      <c r="AC262" s="2" t="s">
        <v>10</v>
      </c>
      <c r="AD262" s="2" t="s">
        <v>3</v>
      </c>
      <c r="AE262" s="16">
        <f t="shared" si="98"/>
        <v>0</v>
      </c>
      <c r="AF262" s="16">
        <f t="shared" si="99"/>
        <v>191.14</v>
      </c>
      <c r="AG262" s="16">
        <f t="shared" si="100"/>
        <v>127.29600000000001</v>
      </c>
      <c r="AH262">
        <v>0</v>
      </c>
      <c r="AI262">
        <v>0</v>
      </c>
      <c r="AJ262">
        <v>0</v>
      </c>
      <c r="AK262">
        <v>0</v>
      </c>
      <c r="AL262">
        <v>0</v>
      </c>
      <c r="AM262" s="16">
        <f t="shared" si="101"/>
        <v>127.29375</v>
      </c>
      <c r="AO262" s="1" t="s">
        <v>51</v>
      </c>
      <c r="AP262" s="2" t="s">
        <v>10</v>
      </c>
      <c r="AQ262" s="2" t="s">
        <v>3</v>
      </c>
      <c r="AR262" s="46">
        <f>ROUND((Data!E262+Data!H262)*VLOOKUP($AP262,Data!$BO$8:$BT$36,3,0)/100,2)</f>
        <v>7.1</v>
      </c>
      <c r="AS262" s="46">
        <f>ROUND(Data!F262*VLOOKUP($AP262,Data!$BO$8:$BT$36,4,0)/100,2)</f>
        <v>2.85</v>
      </c>
      <c r="AT262" s="46">
        <f>ROUND(Data!G262*VLOOKUP($AP262,Data!$BO$8:$BT$36,5,0)/100,2)</f>
        <v>2</v>
      </c>
      <c r="AU262" s="46">
        <f>ROUND(Data!M262*VLOOKUP($AP262,Data!$BO$8:$BT$36,6,0)/100,2)</f>
        <v>7.2</v>
      </c>
      <c r="AV262" s="46">
        <f t="shared" si="102"/>
        <v>11.95</v>
      </c>
      <c r="AW262" s="46">
        <f t="shared" si="103"/>
        <v>3.950000000000002</v>
      </c>
    </row>
    <row r="263" spans="2:49" x14ac:dyDescent="0.25">
      <c r="B263" s="1" t="s">
        <v>51</v>
      </c>
      <c r="C263" s="2" t="s">
        <v>11</v>
      </c>
      <c r="D263" s="2" t="s">
        <v>3</v>
      </c>
      <c r="E263" s="2">
        <v>3</v>
      </c>
      <c r="F263" s="2">
        <v>6</v>
      </c>
      <c r="G263" s="2">
        <v>19</v>
      </c>
      <c r="H263" s="2">
        <v>0.1</v>
      </c>
      <c r="I263">
        <v>0</v>
      </c>
      <c r="J263">
        <v>0</v>
      </c>
      <c r="K263" s="2">
        <v>0</v>
      </c>
      <c r="L263" s="2">
        <v>0</v>
      </c>
      <c r="M263" s="2">
        <v>6</v>
      </c>
      <c r="O263" s="1" t="s">
        <v>51</v>
      </c>
      <c r="P263" s="2" t="s">
        <v>11</v>
      </c>
      <c r="Q263" s="2" t="s">
        <v>3</v>
      </c>
      <c r="R263" s="16">
        <f t="shared" si="93"/>
        <v>0</v>
      </c>
      <c r="S263" s="16">
        <f t="shared" si="94"/>
        <v>1146.8399999999999</v>
      </c>
      <c r="T263" s="16">
        <f t="shared" si="95"/>
        <v>2418.66</v>
      </c>
      <c r="U263" s="16">
        <f t="shared" si="96"/>
        <v>763.83</v>
      </c>
      <c r="V263" s="16"/>
      <c r="W263" s="1" t="s">
        <v>51</v>
      </c>
      <c r="X263" s="2" t="s">
        <v>11</v>
      </c>
      <c r="Y263" s="2" t="s">
        <v>3</v>
      </c>
      <c r="Z263" s="16">
        <f t="shared" si="97"/>
        <v>126.95982404692082</v>
      </c>
      <c r="AA263" s="16"/>
      <c r="AB263" s="1" t="s">
        <v>51</v>
      </c>
      <c r="AC263" s="2" t="s">
        <v>11</v>
      </c>
      <c r="AD263" s="2" t="s">
        <v>3</v>
      </c>
      <c r="AE263" s="16">
        <f t="shared" si="98"/>
        <v>0</v>
      </c>
      <c r="AF263" s="16">
        <f t="shared" si="99"/>
        <v>191.14</v>
      </c>
      <c r="AG263" s="16">
        <f t="shared" si="100"/>
        <v>127.2978947368421</v>
      </c>
      <c r="AH263">
        <v>0</v>
      </c>
      <c r="AI263">
        <v>0</v>
      </c>
      <c r="AJ263">
        <v>0</v>
      </c>
      <c r="AK263">
        <v>0</v>
      </c>
      <c r="AL263">
        <v>0</v>
      </c>
      <c r="AM263" s="16">
        <f t="shared" si="101"/>
        <v>127.30500000000001</v>
      </c>
      <c r="AO263" s="1" t="s">
        <v>51</v>
      </c>
      <c r="AP263" s="2" t="s">
        <v>11</v>
      </c>
      <c r="AQ263" s="2" t="s">
        <v>3</v>
      </c>
      <c r="AR263" s="46">
        <f>ROUND((Data!E263+Data!H263)*VLOOKUP($AP263,Data!$BO$8:$BT$36,3,0)/100,2)</f>
        <v>3.1</v>
      </c>
      <c r="AS263" s="46">
        <f>ROUND(Data!F263*VLOOKUP($AP263,Data!$BO$8:$BT$36,4,0)/100,2)</f>
        <v>5.7</v>
      </c>
      <c r="AT263" s="46">
        <f>ROUND(Data!G263*VLOOKUP($AP263,Data!$BO$8:$BT$36,5,0)/100,2)</f>
        <v>8.5500000000000007</v>
      </c>
      <c r="AU263" s="46">
        <f>ROUND(Data!M263*VLOOKUP($AP263,Data!$BO$8:$BT$36,6,0)/100,2)</f>
        <v>5.4</v>
      </c>
      <c r="AV263" s="46">
        <f t="shared" si="102"/>
        <v>17.350000000000001</v>
      </c>
      <c r="AW263" s="46">
        <f t="shared" si="103"/>
        <v>11.35</v>
      </c>
    </row>
    <row r="264" spans="2:49" x14ac:dyDescent="0.25">
      <c r="B264" s="1" t="s">
        <v>51</v>
      </c>
      <c r="C264" s="2" t="s">
        <v>12</v>
      </c>
      <c r="D264" s="2" t="s">
        <v>3</v>
      </c>
      <c r="E264" s="2">
        <v>7</v>
      </c>
      <c r="F264" s="2">
        <v>7</v>
      </c>
      <c r="G264" s="2">
        <v>33</v>
      </c>
      <c r="H264" s="2">
        <v>0.1</v>
      </c>
      <c r="I264">
        <v>0</v>
      </c>
      <c r="J264">
        <v>0</v>
      </c>
      <c r="K264" s="2">
        <v>0</v>
      </c>
      <c r="L264" s="2">
        <v>0</v>
      </c>
      <c r="M264" s="2">
        <v>3</v>
      </c>
      <c r="O264" s="1" t="s">
        <v>51</v>
      </c>
      <c r="P264" s="2" t="s">
        <v>12</v>
      </c>
      <c r="Q264" s="2" t="s">
        <v>3</v>
      </c>
      <c r="R264" s="16">
        <f t="shared" si="93"/>
        <v>0</v>
      </c>
      <c r="S264" s="16">
        <f t="shared" si="94"/>
        <v>1338</v>
      </c>
      <c r="T264" s="16">
        <f t="shared" si="95"/>
        <v>4200.84</v>
      </c>
      <c r="U264" s="16">
        <f t="shared" si="96"/>
        <v>381.87</v>
      </c>
      <c r="V264" s="16"/>
      <c r="W264" s="1" t="s">
        <v>51</v>
      </c>
      <c r="X264" s="2" t="s">
        <v>12</v>
      </c>
      <c r="Y264" s="2" t="s">
        <v>3</v>
      </c>
      <c r="Z264" s="16">
        <f t="shared" si="97"/>
        <v>118.17784431137724</v>
      </c>
      <c r="AA264" s="16"/>
      <c r="AB264" s="1" t="s">
        <v>51</v>
      </c>
      <c r="AC264" s="2" t="s">
        <v>12</v>
      </c>
      <c r="AD264" s="2" t="s">
        <v>3</v>
      </c>
      <c r="AE264" s="16">
        <f t="shared" si="98"/>
        <v>0</v>
      </c>
      <c r="AF264" s="16">
        <f t="shared" si="99"/>
        <v>191.14285714285714</v>
      </c>
      <c r="AG264" s="16">
        <f t="shared" si="100"/>
        <v>127.29818181818182</v>
      </c>
      <c r="AH264">
        <v>0</v>
      </c>
      <c r="AI264">
        <v>0</v>
      </c>
      <c r="AJ264">
        <v>0</v>
      </c>
      <c r="AK264">
        <v>0</v>
      </c>
      <c r="AL264">
        <v>0</v>
      </c>
      <c r="AM264" s="16">
        <f t="shared" si="101"/>
        <v>127.29</v>
      </c>
      <c r="AO264" s="1" t="s">
        <v>51</v>
      </c>
      <c r="AP264" s="2" t="s">
        <v>12</v>
      </c>
      <c r="AQ264" s="2" t="s">
        <v>3</v>
      </c>
      <c r="AR264" s="46">
        <f>ROUND((Data!E264+Data!H264)*VLOOKUP($AP264,Data!$BO$8:$BT$36,3,0)/100,2)</f>
        <v>7.1</v>
      </c>
      <c r="AS264" s="46">
        <f>ROUND(Data!F264*VLOOKUP($AP264,Data!$BO$8:$BT$36,4,0)/100,2)</f>
        <v>6.65</v>
      </c>
      <c r="AT264" s="46">
        <f>ROUND(Data!G264*VLOOKUP($AP264,Data!$BO$8:$BT$36,5,0)/100,2)</f>
        <v>14.85</v>
      </c>
      <c r="AU264" s="46">
        <f>ROUND(Data!M264*VLOOKUP($AP264,Data!$BO$8:$BT$36,6,0)/100,2)</f>
        <v>2.7</v>
      </c>
      <c r="AV264" s="46">
        <f t="shared" si="102"/>
        <v>28.6</v>
      </c>
      <c r="AW264" s="46">
        <f t="shared" si="103"/>
        <v>18.8</v>
      </c>
    </row>
    <row r="265" spans="2:49" x14ac:dyDescent="0.25">
      <c r="B265" s="1" t="s">
        <v>51</v>
      </c>
      <c r="C265" s="2" t="s">
        <v>13</v>
      </c>
      <c r="D265" s="2" t="s">
        <v>3</v>
      </c>
      <c r="E265" s="2">
        <v>6</v>
      </c>
      <c r="F265" s="2">
        <v>7</v>
      </c>
      <c r="G265" s="2">
        <v>5</v>
      </c>
      <c r="H265" s="2">
        <v>0.1</v>
      </c>
      <c r="I265">
        <v>0</v>
      </c>
      <c r="J265">
        <v>0</v>
      </c>
      <c r="K265" s="2">
        <v>0</v>
      </c>
      <c r="L265" s="2">
        <v>0</v>
      </c>
      <c r="M265" s="2">
        <v>7</v>
      </c>
      <c r="O265" s="1" t="s">
        <v>51</v>
      </c>
      <c r="P265" s="2" t="s">
        <v>13</v>
      </c>
      <c r="Q265" s="2" t="s">
        <v>3</v>
      </c>
      <c r="R265" s="16">
        <f t="shared" si="93"/>
        <v>0</v>
      </c>
      <c r="S265" s="16">
        <f t="shared" si="94"/>
        <v>1338</v>
      </c>
      <c r="T265" s="16">
        <f t="shared" si="95"/>
        <v>636.48</v>
      </c>
      <c r="U265" s="16">
        <f t="shared" si="96"/>
        <v>891.09</v>
      </c>
      <c r="V265" s="16"/>
      <c r="W265" s="1" t="s">
        <v>51</v>
      </c>
      <c r="X265" s="2" t="s">
        <v>13</v>
      </c>
      <c r="Y265" s="2" t="s">
        <v>3</v>
      </c>
      <c r="Z265" s="16">
        <f t="shared" si="97"/>
        <v>114.16613545816733</v>
      </c>
      <c r="AA265" s="16"/>
      <c r="AB265" s="1" t="s">
        <v>51</v>
      </c>
      <c r="AC265" s="2" t="s">
        <v>13</v>
      </c>
      <c r="AD265" s="2" t="s">
        <v>3</v>
      </c>
      <c r="AE265" s="16">
        <f t="shared" si="98"/>
        <v>0</v>
      </c>
      <c r="AF265" s="16">
        <f t="shared" si="99"/>
        <v>191.14285714285714</v>
      </c>
      <c r="AG265" s="16">
        <f t="shared" si="100"/>
        <v>127.29600000000001</v>
      </c>
      <c r="AH265">
        <v>0</v>
      </c>
      <c r="AI265">
        <v>0</v>
      </c>
      <c r="AJ265">
        <v>0</v>
      </c>
      <c r="AK265">
        <v>0</v>
      </c>
      <c r="AL265">
        <v>0</v>
      </c>
      <c r="AM265" s="16">
        <f t="shared" si="101"/>
        <v>127.29857142857144</v>
      </c>
      <c r="AO265" s="1" t="s">
        <v>51</v>
      </c>
      <c r="AP265" s="2" t="s">
        <v>13</v>
      </c>
      <c r="AQ265" s="2" t="s">
        <v>3</v>
      </c>
      <c r="AR265" s="46">
        <f>ROUND((Data!E265+Data!H265)*VLOOKUP($AP265,Data!$BO$8:$BT$36,3,0)/100,2)</f>
        <v>6.1</v>
      </c>
      <c r="AS265" s="46">
        <f>ROUND(Data!F265*VLOOKUP($AP265,Data!$BO$8:$BT$36,4,0)/100,2)</f>
        <v>0</v>
      </c>
      <c r="AT265" s="46">
        <f>ROUND(Data!G265*VLOOKUP($AP265,Data!$BO$8:$BT$36,5,0)/100,2)</f>
        <v>3</v>
      </c>
      <c r="AU265" s="46">
        <f>ROUND(Data!M265*VLOOKUP($AP265,Data!$BO$8:$BT$36,6,0)/100,2)</f>
        <v>6.3</v>
      </c>
      <c r="AV265" s="46">
        <f t="shared" si="102"/>
        <v>9.1</v>
      </c>
      <c r="AW265" s="46">
        <f t="shared" si="103"/>
        <v>9.6999999999999993</v>
      </c>
    </row>
    <row r="266" spans="2:49" x14ac:dyDescent="0.25">
      <c r="B266" s="1" t="s">
        <v>51</v>
      </c>
      <c r="C266" s="2" t="s">
        <v>14</v>
      </c>
      <c r="D266" s="2" t="s">
        <v>3</v>
      </c>
      <c r="E266" s="2">
        <v>4</v>
      </c>
      <c r="F266" s="2">
        <v>7</v>
      </c>
      <c r="G266" s="2">
        <v>31</v>
      </c>
      <c r="H266" s="2">
        <v>0.1</v>
      </c>
      <c r="I266">
        <v>0</v>
      </c>
      <c r="J266">
        <v>0</v>
      </c>
      <c r="K266" s="2">
        <v>0</v>
      </c>
      <c r="L266" s="2">
        <v>0</v>
      </c>
      <c r="M266" s="2">
        <v>7</v>
      </c>
      <c r="O266" s="1" t="s">
        <v>51</v>
      </c>
      <c r="P266" s="2" t="s">
        <v>14</v>
      </c>
      <c r="Q266" s="2" t="s">
        <v>3</v>
      </c>
      <c r="R266" s="16">
        <f t="shared" si="93"/>
        <v>0</v>
      </c>
      <c r="S266" s="16">
        <f t="shared" si="94"/>
        <v>1338</v>
      </c>
      <c r="T266" s="16">
        <f t="shared" si="95"/>
        <v>3946.2300000000005</v>
      </c>
      <c r="U266" s="16">
        <f t="shared" si="96"/>
        <v>891.09</v>
      </c>
      <c r="V266" s="16"/>
      <c r="W266" s="1" t="s">
        <v>51</v>
      </c>
      <c r="X266" s="2" t="s">
        <v>14</v>
      </c>
      <c r="Y266" s="2" t="s">
        <v>3</v>
      </c>
      <c r="Z266" s="16">
        <f t="shared" si="97"/>
        <v>125.77026476578412</v>
      </c>
      <c r="AA266" s="16"/>
      <c r="AB266" s="1" t="s">
        <v>51</v>
      </c>
      <c r="AC266" s="2" t="s">
        <v>14</v>
      </c>
      <c r="AD266" s="2" t="s">
        <v>3</v>
      </c>
      <c r="AE266" s="16">
        <f t="shared" si="98"/>
        <v>0</v>
      </c>
      <c r="AF266" s="16">
        <f t="shared" si="99"/>
        <v>191.14285714285714</v>
      </c>
      <c r="AG266" s="16">
        <f t="shared" si="100"/>
        <v>127.29774193548388</v>
      </c>
      <c r="AH266">
        <v>0</v>
      </c>
      <c r="AI266">
        <v>0</v>
      </c>
      <c r="AJ266">
        <v>0</v>
      </c>
      <c r="AK266">
        <v>0</v>
      </c>
      <c r="AL266">
        <v>0</v>
      </c>
      <c r="AM266" s="16">
        <f t="shared" si="101"/>
        <v>127.29857142857144</v>
      </c>
      <c r="AO266" s="1" t="s">
        <v>51</v>
      </c>
      <c r="AP266" s="2" t="s">
        <v>14</v>
      </c>
      <c r="AQ266" s="2" t="s">
        <v>3</v>
      </c>
      <c r="AR266" s="46">
        <f>ROUND((Data!E266+Data!H266)*VLOOKUP($AP266,Data!$BO$8:$BT$36,3,0)/100,2)</f>
        <v>4.0999999999999996</v>
      </c>
      <c r="AS266" s="46">
        <f>ROUND(Data!F266*VLOOKUP($AP266,Data!$BO$8:$BT$36,4,0)/100,2)</f>
        <v>6.65</v>
      </c>
      <c r="AT266" s="46">
        <f>ROUND(Data!G266*VLOOKUP($AP266,Data!$BO$8:$BT$36,5,0)/100,2)</f>
        <v>12.4</v>
      </c>
      <c r="AU266" s="46">
        <f>ROUND(Data!M266*VLOOKUP($AP266,Data!$BO$8:$BT$36,6,0)/100,2)</f>
        <v>6.3</v>
      </c>
      <c r="AV266" s="46">
        <f t="shared" si="102"/>
        <v>23.15</v>
      </c>
      <c r="AW266" s="46">
        <f t="shared" si="103"/>
        <v>19.650000000000002</v>
      </c>
    </row>
    <row r="267" spans="2:49" x14ac:dyDescent="0.25">
      <c r="B267" s="1" t="s">
        <v>51</v>
      </c>
      <c r="C267" s="2" t="s">
        <v>15</v>
      </c>
      <c r="D267" s="2" t="s">
        <v>3</v>
      </c>
      <c r="E267" s="2">
        <v>3</v>
      </c>
      <c r="F267" s="2">
        <v>6</v>
      </c>
      <c r="G267" s="2">
        <v>6</v>
      </c>
      <c r="H267" s="2">
        <v>0.1</v>
      </c>
      <c r="I267">
        <v>0</v>
      </c>
      <c r="J267">
        <v>0</v>
      </c>
      <c r="K267" s="2">
        <v>0</v>
      </c>
      <c r="L267" s="2">
        <v>0</v>
      </c>
      <c r="M267" s="2">
        <v>2</v>
      </c>
      <c r="O267" s="1" t="s">
        <v>51</v>
      </c>
      <c r="P267" s="2" t="s">
        <v>15</v>
      </c>
      <c r="Q267" s="2" t="s">
        <v>3</v>
      </c>
      <c r="R267" s="16">
        <f t="shared" si="93"/>
        <v>0</v>
      </c>
      <c r="S267" s="16">
        <f t="shared" si="94"/>
        <v>1146.8399999999999</v>
      </c>
      <c r="T267" s="16">
        <f t="shared" si="95"/>
        <v>763.83</v>
      </c>
      <c r="U267" s="16">
        <f t="shared" si="96"/>
        <v>254.60999999999999</v>
      </c>
      <c r="V267" s="16"/>
      <c r="W267" s="1" t="s">
        <v>51</v>
      </c>
      <c r="X267" s="2" t="s">
        <v>15</v>
      </c>
      <c r="Y267" s="2" t="s">
        <v>3</v>
      </c>
      <c r="Z267" s="16">
        <f t="shared" si="97"/>
        <v>126.62456140350878</v>
      </c>
      <c r="AA267" s="16"/>
      <c r="AB267" s="1" t="s">
        <v>51</v>
      </c>
      <c r="AC267" s="2" t="s">
        <v>15</v>
      </c>
      <c r="AD267" s="2" t="s">
        <v>3</v>
      </c>
      <c r="AE267" s="16">
        <f t="shared" si="98"/>
        <v>0</v>
      </c>
      <c r="AF267" s="16">
        <f t="shared" si="99"/>
        <v>191.14</v>
      </c>
      <c r="AG267" s="16">
        <f t="shared" si="100"/>
        <v>127.30500000000001</v>
      </c>
      <c r="AH267">
        <v>0</v>
      </c>
      <c r="AI267">
        <v>0</v>
      </c>
      <c r="AJ267">
        <v>0</v>
      </c>
      <c r="AK267">
        <v>0</v>
      </c>
      <c r="AL267">
        <v>0</v>
      </c>
      <c r="AM267" s="16">
        <f t="shared" si="101"/>
        <v>127.30499999999999</v>
      </c>
      <c r="AO267" s="1" t="s">
        <v>51</v>
      </c>
      <c r="AP267" s="2" t="s">
        <v>15</v>
      </c>
      <c r="AQ267" s="2" t="s">
        <v>3</v>
      </c>
      <c r="AR267" s="46">
        <f>ROUND((Data!E267+Data!H267)*VLOOKUP($AP267,Data!$BO$8:$BT$36,3,0)/100,2)</f>
        <v>3.1</v>
      </c>
      <c r="AS267" s="46">
        <f>ROUND(Data!F267*VLOOKUP($AP267,Data!$BO$8:$BT$36,4,0)/100,2)</f>
        <v>5.7</v>
      </c>
      <c r="AT267" s="46">
        <f>ROUND(Data!G267*VLOOKUP($AP267,Data!$BO$8:$BT$36,5,0)/100,2)</f>
        <v>2.4</v>
      </c>
      <c r="AU267" s="46">
        <f>ROUND(Data!M267*VLOOKUP($AP267,Data!$BO$8:$BT$36,6,0)/100,2)</f>
        <v>1.8</v>
      </c>
      <c r="AV267" s="46">
        <f t="shared" si="102"/>
        <v>11.200000000000001</v>
      </c>
      <c r="AW267" s="46">
        <f t="shared" si="103"/>
        <v>4.1000000000000005</v>
      </c>
    </row>
    <row r="268" spans="2:49" x14ac:dyDescent="0.25">
      <c r="B268" s="1" t="s">
        <v>51</v>
      </c>
      <c r="C268" s="2" t="s">
        <v>16</v>
      </c>
      <c r="D268" s="2" t="s">
        <v>3</v>
      </c>
      <c r="E268" s="2">
        <v>5</v>
      </c>
      <c r="F268" s="2">
        <v>8</v>
      </c>
      <c r="G268" s="2">
        <v>25</v>
      </c>
      <c r="H268" s="2">
        <v>0.1</v>
      </c>
      <c r="I268">
        <v>0</v>
      </c>
      <c r="J268">
        <v>0</v>
      </c>
      <c r="K268" s="2">
        <v>0</v>
      </c>
      <c r="L268" s="2">
        <v>0</v>
      </c>
      <c r="M268" s="2">
        <v>3</v>
      </c>
      <c r="O268" s="1" t="s">
        <v>51</v>
      </c>
      <c r="P268" s="2" t="s">
        <v>16</v>
      </c>
      <c r="Q268" s="2" t="s">
        <v>3</v>
      </c>
      <c r="R268" s="16">
        <f t="shared" si="93"/>
        <v>0</v>
      </c>
      <c r="S268" s="16">
        <f t="shared" si="94"/>
        <v>1529.1</v>
      </c>
      <c r="T268" s="16">
        <f t="shared" si="95"/>
        <v>3182.4900000000002</v>
      </c>
      <c r="U268" s="16">
        <f t="shared" si="96"/>
        <v>381.87</v>
      </c>
      <c r="V268" s="16"/>
      <c r="W268" s="1" t="s">
        <v>51</v>
      </c>
      <c r="X268" s="2" t="s">
        <v>16</v>
      </c>
      <c r="Y268" s="2" t="s">
        <v>3</v>
      </c>
      <c r="Z268" s="16">
        <f t="shared" si="97"/>
        <v>123.92846715328467</v>
      </c>
      <c r="AA268" s="16"/>
      <c r="AB268" s="1" t="s">
        <v>51</v>
      </c>
      <c r="AC268" s="2" t="s">
        <v>16</v>
      </c>
      <c r="AD268" s="2" t="s">
        <v>3</v>
      </c>
      <c r="AE268" s="16">
        <f t="shared" si="98"/>
        <v>0</v>
      </c>
      <c r="AF268" s="16">
        <f t="shared" si="99"/>
        <v>191.13749999999999</v>
      </c>
      <c r="AG268" s="16">
        <f t="shared" si="100"/>
        <v>127.29960000000001</v>
      </c>
      <c r="AH268">
        <v>0</v>
      </c>
      <c r="AI268">
        <v>0</v>
      </c>
      <c r="AJ268">
        <v>0</v>
      </c>
      <c r="AK268">
        <v>0</v>
      </c>
      <c r="AL268">
        <v>0</v>
      </c>
      <c r="AM268" s="16">
        <f t="shared" si="101"/>
        <v>127.29</v>
      </c>
      <c r="AO268" s="1" t="s">
        <v>51</v>
      </c>
      <c r="AP268" s="2" t="s">
        <v>16</v>
      </c>
      <c r="AQ268" s="2" t="s">
        <v>3</v>
      </c>
      <c r="AR268" s="46">
        <f>ROUND((Data!E268+Data!H268)*VLOOKUP($AP268,Data!$BO$8:$BT$36,3,0)/100,2)</f>
        <v>5.0999999999999996</v>
      </c>
      <c r="AS268" s="46">
        <f>ROUND(Data!F268*VLOOKUP($AP268,Data!$BO$8:$BT$36,4,0)/100,2)</f>
        <v>7.6</v>
      </c>
      <c r="AT268" s="46">
        <f>ROUND(Data!G268*VLOOKUP($AP268,Data!$BO$8:$BT$36,5,0)/100,2)</f>
        <v>11.25</v>
      </c>
      <c r="AU268" s="46">
        <f>ROUND(Data!M268*VLOOKUP($AP268,Data!$BO$8:$BT$36,6,0)/100,2)</f>
        <v>2.7</v>
      </c>
      <c r="AV268" s="46">
        <f t="shared" si="102"/>
        <v>23.95</v>
      </c>
      <c r="AW268" s="46">
        <f t="shared" si="103"/>
        <v>14.450000000000003</v>
      </c>
    </row>
    <row r="269" spans="2:49" x14ac:dyDescent="0.25">
      <c r="B269" s="1" t="s">
        <v>51</v>
      </c>
      <c r="C269" s="2" t="s">
        <v>17</v>
      </c>
      <c r="D269" s="2" t="s">
        <v>3</v>
      </c>
      <c r="E269" s="2">
        <v>6</v>
      </c>
      <c r="F269" s="2">
        <v>3</v>
      </c>
      <c r="G269" s="2">
        <v>12</v>
      </c>
      <c r="H269" s="2">
        <v>0.1</v>
      </c>
      <c r="I269">
        <v>0</v>
      </c>
      <c r="J269">
        <v>0</v>
      </c>
      <c r="K269" s="2">
        <v>0</v>
      </c>
      <c r="L269" s="2">
        <v>0</v>
      </c>
      <c r="M269" s="2">
        <v>5</v>
      </c>
      <c r="O269" s="1" t="s">
        <v>51</v>
      </c>
      <c r="P269" s="2" t="s">
        <v>17</v>
      </c>
      <c r="Q269" s="2" t="s">
        <v>3</v>
      </c>
      <c r="R269" s="16">
        <f t="shared" si="93"/>
        <v>0</v>
      </c>
      <c r="S269" s="16">
        <f t="shared" si="94"/>
        <v>573.41999999999996</v>
      </c>
      <c r="T269" s="16">
        <f t="shared" si="95"/>
        <v>1527.57</v>
      </c>
      <c r="U269" s="16">
        <f t="shared" si="96"/>
        <v>636.48</v>
      </c>
      <c r="V269" s="16"/>
      <c r="W269" s="1" t="s">
        <v>51</v>
      </c>
      <c r="X269" s="2" t="s">
        <v>17</v>
      </c>
      <c r="Y269" s="2" t="s">
        <v>3</v>
      </c>
      <c r="Z269" s="16">
        <f t="shared" si="97"/>
        <v>104.88390804597699</v>
      </c>
      <c r="AA269" s="16"/>
      <c r="AB269" s="1" t="s">
        <v>51</v>
      </c>
      <c r="AC269" s="2" t="s">
        <v>17</v>
      </c>
      <c r="AD269" s="2" t="s">
        <v>3</v>
      </c>
      <c r="AE269" s="16">
        <f t="shared" si="98"/>
        <v>0</v>
      </c>
      <c r="AF269" s="16">
        <f t="shared" si="99"/>
        <v>191.14</v>
      </c>
      <c r="AG269" s="16">
        <f t="shared" si="100"/>
        <v>127.2975</v>
      </c>
      <c r="AH269">
        <v>0</v>
      </c>
      <c r="AI269">
        <v>0</v>
      </c>
      <c r="AJ269">
        <v>0</v>
      </c>
      <c r="AK269">
        <v>0</v>
      </c>
      <c r="AL269">
        <v>0</v>
      </c>
      <c r="AM269" s="16">
        <f t="shared" si="101"/>
        <v>127.29600000000001</v>
      </c>
      <c r="AO269" s="1" t="s">
        <v>51</v>
      </c>
      <c r="AP269" s="2" t="s">
        <v>17</v>
      </c>
      <c r="AQ269" s="2" t="s">
        <v>3</v>
      </c>
      <c r="AR269" s="46">
        <f>ROUND((Data!E269+Data!H269)*VLOOKUP($AP269,Data!$BO$8:$BT$36,3,0)/100,2)</f>
        <v>6.1</v>
      </c>
      <c r="AS269" s="46">
        <f>ROUND(Data!F269*VLOOKUP($AP269,Data!$BO$8:$BT$36,4,0)/100,2)</f>
        <v>2.85</v>
      </c>
      <c r="AT269" s="46">
        <f>ROUND(Data!G269*VLOOKUP($AP269,Data!$BO$8:$BT$36,5,0)/100,2)</f>
        <v>5.4</v>
      </c>
      <c r="AU269" s="46">
        <f>ROUND(Data!M269*VLOOKUP($AP269,Data!$BO$8:$BT$36,6,0)/100,2)</f>
        <v>4.5</v>
      </c>
      <c r="AV269" s="46">
        <f t="shared" si="102"/>
        <v>14.35</v>
      </c>
      <c r="AW269" s="46">
        <f t="shared" si="103"/>
        <v>7.2500000000000018</v>
      </c>
    </row>
    <row r="270" spans="2:49" x14ac:dyDescent="0.25">
      <c r="B270" s="1" t="s">
        <v>51</v>
      </c>
      <c r="C270" s="2" t="s">
        <v>18</v>
      </c>
      <c r="D270" s="2" t="s">
        <v>3</v>
      </c>
      <c r="E270" s="2">
        <v>6</v>
      </c>
      <c r="F270" s="2">
        <v>4</v>
      </c>
      <c r="G270" s="2">
        <v>25</v>
      </c>
      <c r="H270" s="2">
        <v>0.1</v>
      </c>
      <c r="I270">
        <v>0</v>
      </c>
      <c r="J270">
        <v>0</v>
      </c>
      <c r="K270" s="2">
        <v>0</v>
      </c>
      <c r="L270" s="2">
        <v>0</v>
      </c>
      <c r="M270" s="2">
        <v>4</v>
      </c>
      <c r="O270" s="1" t="s">
        <v>51</v>
      </c>
      <c r="P270" s="2" t="s">
        <v>18</v>
      </c>
      <c r="Q270" s="2" t="s">
        <v>3</v>
      </c>
      <c r="R270" s="16">
        <f t="shared" si="93"/>
        <v>0</v>
      </c>
      <c r="S270" s="16">
        <f t="shared" si="94"/>
        <v>764.58</v>
      </c>
      <c r="T270" s="16">
        <f t="shared" si="95"/>
        <v>3182.4900000000002</v>
      </c>
      <c r="U270" s="16">
        <f t="shared" si="96"/>
        <v>509.21999999999997</v>
      </c>
      <c r="V270" s="16"/>
      <c r="W270" s="1" t="s">
        <v>51</v>
      </c>
      <c r="X270" s="2" t="s">
        <v>18</v>
      </c>
      <c r="Y270" s="2" t="s">
        <v>3</v>
      </c>
      <c r="Z270" s="16">
        <f t="shared" si="97"/>
        <v>113.97161125319693</v>
      </c>
      <c r="AA270" s="16"/>
      <c r="AB270" s="1" t="s">
        <v>51</v>
      </c>
      <c r="AC270" s="2" t="s">
        <v>18</v>
      </c>
      <c r="AD270" s="2" t="s">
        <v>3</v>
      </c>
      <c r="AE270" s="16">
        <f t="shared" si="98"/>
        <v>0</v>
      </c>
      <c r="AF270" s="16">
        <f t="shared" si="99"/>
        <v>191.14500000000001</v>
      </c>
      <c r="AG270" s="16">
        <f t="shared" si="100"/>
        <v>127.29960000000001</v>
      </c>
      <c r="AH270">
        <v>0</v>
      </c>
      <c r="AI270">
        <v>0</v>
      </c>
      <c r="AJ270">
        <v>0</v>
      </c>
      <c r="AK270">
        <v>0</v>
      </c>
      <c r="AL270">
        <v>0</v>
      </c>
      <c r="AM270" s="16">
        <f t="shared" si="101"/>
        <v>127.30499999999999</v>
      </c>
      <c r="AO270" s="1" t="s">
        <v>51</v>
      </c>
      <c r="AP270" s="2" t="s">
        <v>18</v>
      </c>
      <c r="AQ270" s="2" t="s">
        <v>3</v>
      </c>
      <c r="AR270" s="46">
        <f>ROUND((Data!E270+Data!H270)*VLOOKUP($AP270,Data!$BO$8:$BT$36,3,0)/100,2)</f>
        <v>6.1</v>
      </c>
      <c r="AS270" s="46">
        <f>ROUND(Data!F270*VLOOKUP($AP270,Data!$BO$8:$BT$36,4,0)/100,2)</f>
        <v>3.8</v>
      </c>
      <c r="AT270" s="46">
        <f>ROUND(Data!G270*VLOOKUP($AP270,Data!$BO$8:$BT$36,5,0)/100,2)</f>
        <v>10</v>
      </c>
      <c r="AU270" s="46">
        <f>ROUND(Data!M270*VLOOKUP($AP270,Data!$BO$8:$BT$36,6,0)/100,2)</f>
        <v>3.6</v>
      </c>
      <c r="AV270" s="46">
        <f t="shared" si="102"/>
        <v>19.899999999999999</v>
      </c>
      <c r="AW270" s="46">
        <f t="shared" si="103"/>
        <v>15.600000000000003</v>
      </c>
    </row>
    <row r="271" spans="2:49" x14ac:dyDescent="0.25">
      <c r="B271" s="1" t="s">
        <v>51</v>
      </c>
      <c r="C271" s="2" t="s">
        <v>19</v>
      </c>
      <c r="D271" s="2" t="s">
        <v>3</v>
      </c>
      <c r="E271" s="2">
        <v>3</v>
      </c>
      <c r="F271" s="2">
        <v>3</v>
      </c>
      <c r="G271" s="2">
        <v>25</v>
      </c>
      <c r="H271" s="2">
        <v>0.1</v>
      </c>
      <c r="I271">
        <v>0</v>
      </c>
      <c r="J271">
        <v>0</v>
      </c>
      <c r="K271" s="2">
        <v>0</v>
      </c>
      <c r="L271" s="2">
        <v>0</v>
      </c>
      <c r="M271" s="2">
        <v>6</v>
      </c>
      <c r="O271" s="1" t="s">
        <v>51</v>
      </c>
      <c r="P271" s="2" t="s">
        <v>19</v>
      </c>
      <c r="Q271" s="2" t="s">
        <v>3</v>
      </c>
      <c r="R271" s="16">
        <f t="shared" si="93"/>
        <v>0</v>
      </c>
      <c r="S271" s="16">
        <f t="shared" si="94"/>
        <v>573.41999999999996</v>
      </c>
      <c r="T271" s="16">
        <f t="shared" si="95"/>
        <v>3182.4900000000002</v>
      </c>
      <c r="U271" s="16">
        <f t="shared" si="96"/>
        <v>763.83</v>
      </c>
      <c r="V271" s="16"/>
      <c r="W271" s="1" t="s">
        <v>51</v>
      </c>
      <c r="X271" s="2" t="s">
        <v>19</v>
      </c>
      <c r="Y271" s="2" t="s">
        <v>3</v>
      </c>
      <c r="Z271" s="16">
        <f t="shared" si="97"/>
        <v>121.82587601078168</v>
      </c>
      <c r="AA271" s="16"/>
      <c r="AB271" s="1" t="s">
        <v>51</v>
      </c>
      <c r="AC271" s="2" t="s">
        <v>19</v>
      </c>
      <c r="AD271" s="2" t="s">
        <v>3</v>
      </c>
      <c r="AE271" s="16">
        <f t="shared" si="98"/>
        <v>0</v>
      </c>
      <c r="AF271" s="16">
        <f t="shared" si="99"/>
        <v>191.14</v>
      </c>
      <c r="AG271" s="16">
        <f t="shared" si="100"/>
        <v>127.29960000000001</v>
      </c>
      <c r="AH271">
        <v>0</v>
      </c>
      <c r="AI271">
        <v>0</v>
      </c>
      <c r="AJ271">
        <v>0</v>
      </c>
      <c r="AK271">
        <v>0</v>
      </c>
      <c r="AL271">
        <v>0</v>
      </c>
      <c r="AM271" s="16">
        <f t="shared" si="101"/>
        <v>127.30500000000001</v>
      </c>
      <c r="AO271" s="1" t="s">
        <v>51</v>
      </c>
      <c r="AP271" s="2" t="s">
        <v>19</v>
      </c>
      <c r="AQ271" s="2" t="s">
        <v>3</v>
      </c>
      <c r="AR271" s="46">
        <f>ROUND((Data!E271+Data!H271)*VLOOKUP($AP271,Data!$BO$8:$BT$36,3,0)/100,2)</f>
        <v>3.1</v>
      </c>
      <c r="AS271" s="46">
        <f>ROUND(Data!F271*VLOOKUP($AP271,Data!$BO$8:$BT$36,4,0)/100,2)</f>
        <v>2.85</v>
      </c>
      <c r="AT271" s="46">
        <f>ROUND(Data!G271*VLOOKUP($AP271,Data!$BO$8:$BT$36,5,0)/100,2)</f>
        <v>11.25</v>
      </c>
      <c r="AU271" s="46">
        <f>ROUND(Data!M271*VLOOKUP($AP271,Data!$BO$8:$BT$36,6,0)/100,2)</f>
        <v>5.4</v>
      </c>
      <c r="AV271" s="46">
        <f t="shared" si="102"/>
        <v>17.2</v>
      </c>
      <c r="AW271" s="46">
        <f t="shared" si="103"/>
        <v>14.500000000000002</v>
      </c>
    </row>
    <row r="272" spans="2:49" x14ac:dyDescent="0.25">
      <c r="B272" s="1" t="s">
        <v>51</v>
      </c>
      <c r="C272" s="2" t="s">
        <v>20</v>
      </c>
      <c r="D272" s="2" t="s">
        <v>3</v>
      </c>
      <c r="E272" s="2">
        <v>6</v>
      </c>
      <c r="F272" s="2">
        <v>4</v>
      </c>
      <c r="G272" s="2">
        <v>20</v>
      </c>
      <c r="H272" s="2">
        <v>0.1</v>
      </c>
      <c r="I272">
        <v>0</v>
      </c>
      <c r="J272">
        <v>0</v>
      </c>
      <c r="K272" s="2">
        <v>0</v>
      </c>
      <c r="L272" s="2">
        <v>0</v>
      </c>
      <c r="M272" s="2">
        <v>7</v>
      </c>
      <c r="O272" s="1" t="s">
        <v>51</v>
      </c>
      <c r="P272" s="2" t="s">
        <v>20</v>
      </c>
      <c r="Q272" s="2" t="s">
        <v>3</v>
      </c>
      <c r="R272" s="16">
        <f t="shared" si="93"/>
        <v>0</v>
      </c>
      <c r="S272" s="16">
        <f t="shared" si="94"/>
        <v>764.58</v>
      </c>
      <c r="T272" s="16">
        <f t="shared" si="95"/>
        <v>2546.0099999999998</v>
      </c>
      <c r="U272" s="16">
        <f t="shared" si="96"/>
        <v>891.09</v>
      </c>
      <c r="V272" s="16"/>
      <c r="W272" s="1" t="s">
        <v>51</v>
      </c>
      <c r="X272" s="2" t="s">
        <v>20</v>
      </c>
      <c r="Y272" s="2" t="s">
        <v>3</v>
      </c>
      <c r="Z272" s="16">
        <f t="shared" si="97"/>
        <v>113.25283018867923</v>
      </c>
      <c r="AA272" s="16"/>
      <c r="AB272" s="1" t="s">
        <v>51</v>
      </c>
      <c r="AC272" s="2" t="s">
        <v>20</v>
      </c>
      <c r="AD272" s="2" t="s">
        <v>3</v>
      </c>
      <c r="AE272" s="16">
        <f t="shared" si="98"/>
        <v>0</v>
      </c>
      <c r="AF272" s="16">
        <f t="shared" si="99"/>
        <v>191.14500000000001</v>
      </c>
      <c r="AG272" s="16">
        <f t="shared" si="100"/>
        <v>127.30049999999999</v>
      </c>
      <c r="AH272">
        <v>0</v>
      </c>
      <c r="AI272">
        <v>0</v>
      </c>
      <c r="AJ272">
        <v>0</v>
      </c>
      <c r="AK272">
        <v>0</v>
      </c>
      <c r="AL272">
        <v>0</v>
      </c>
      <c r="AM272" s="16">
        <f t="shared" si="101"/>
        <v>127.29857142857144</v>
      </c>
      <c r="AO272" s="1" t="s">
        <v>51</v>
      </c>
      <c r="AP272" s="2" t="s">
        <v>20</v>
      </c>
      <c r="AQ272" s="2" t="s">
        <v>3</v>
      </c>
      <c r="AR272" s="46">
        <f>ROUND((Data!E272+Data!H272)*VLOOKUP($AP272,Data!$BO$8:$BT$36,3,0)/100,2)</f>
        <v>6.1</v>
      </c>
      <c r="AS272" s="46">
        <f>ROUND(Data!F272*VLOOKUP($AP272,Data!$BO$8:$BT$36,4,0)/100,2)</f>
        <v>3.8</v>
      </c>
      <c r="AT272" s="46">
        <f>ROUND(Data!G272*VLOOKUP($AP272,Data!$BO$8:$BT$36,5,0)/100,2)</f>
        <v>9</v>
      </c>
      <c r="AU272" s="46">
        <f>ROUND(Data!M272*VLOOKUP($AP272,Data!$BO$8:$BT$36,6,0)/100,2)</f>
        <v>6.3</v>
      </c>
      <c r="AV272" s="46">
        <f t="shared" si="102"/>
        <v>18.899999999999999</v>
      </c>
      <c r="AW272" s="46">
        <f t="shared" si="103"/>
        <v>11.900000000000002</v>
      </c>
    </row>
    <row r="273" spans="2:49" x14ac:dyDescent="0.25">
      <c r="B273" s="1" t="s">
        <v>51</v>
      </c>
      <c r="C273" s="2" t="s">
        <v>21</v>
      </c>
      <c r="D273" s="2" t="s">
        <v>3</v>
      </c>
      <c r="E273" s="2">
        <v>6</v>
      </c>
      <c r="F273" s="2">
        <v>5</v>
      </c>
      <c r="G273" s="2">
        <v>26</v>
      </c>
      <c r="H273" s="2">
        <v>0.1</v>
      </c>
      <c r="I273">
        <v>0</v>
      </c>
      <c r="J273">
        <v>0</v>
      </c>
      <c r="K273" s="2">
        <v>0</v>
      </c>
      <c r="L273" s="2">
        <v>0</v>
      </c>
      <c r="M273" s="2">
        <v>5</v>
      </c>
      <c r="O273" s="1" t="s">
        <v>51</v>
      </c>
      <c r="P273" s="2" t="s">
        <v>21</v>
      </c>
      <c r="Q273" s="2" t="s">
        <v>3</v>
      </c>
      <c r="R273" s="16">
        <f t="shared" si="93"/>
        <v>0</v>
      </c>
      <c r="S273" s="16">
        <f t="shared" si="94"/>
        <v>955.68000000000006</v>
      </c>
      <c r="T273" s="16">
        <f t="shared" si="95"/>
        <v>3309.75</v>
      </c>
      <c r="U273" s="16">
        <f t="shared" si="96"/>
        <v>636.48</v>
      </c>
      <c r="V273" s="16"/>
      <c r="W273" s="1" t="s">
        <v>51</v>
      </c>
      <c r="X273" s="2" t="s">
        <v>21</v>
      </c>
      <c r="Y273" s="2" t="s">
        <v>3</v>
      </c>
      <c r="Z273" s="16">
        <f t="shared" si="97"/>
        <v>116.43491686460807</v>
      </c>
      <c r="AA273" s="16"/>
      <c r="AB273" s="1" t="s">
        <v>51</v>
      </c>
      <c r="AC273" s="2" t="s">
        <v>21</v>
      </c>
      <c r="AD273" s="2" t="s">
        <v>3</v>
      </c>
      <c r="AE273" s="16">
        <f t="shared" si="98"/>
        <v>0</v>
      </c>
      <c r="AF273" s="16">
        <f t="shared" si="99"/>
        <v>191.13600000000002</v>
      </c>
      <c r="AG273" s="16">
        <f t="shared" si="100"/>
        <v>127.29807692307692</v>
      </c>
      <c r="AH273">
        <v>0</v>
      </c>
      <c r="AI273">
        <v>0</v>
      </c>
      <c r="AJ273">
        <v>0</v>
      </c>
      <c r="AK273">
        <v>0</v>
      </c>
      <c r="AL273">
        <v>0</v>
      </c>
      <c r="AM273" s="16">
        <f t="shared" si="101"/>
        <v>127.29600000000001</v>
      </c>
      <c r="AO273" s="1" t="s">
        <v>51</v>
      </c>
      <c r="AP273" s="2" t="s">
        <v>21</v>
      </c>
      <c r="AQ273" s="2" t="s">
        <v>3</v>
      </c>
      <c r="AR273" s="46">
        <f>ROUND((Data!E273+Data!H273)*VLOOKUP($AP273,Data!$BO$8:$BT$36,3,0)/100,2)</f>
        <v>6.1</v>
      </c>
      <c r="AS273" s="46">
        <f>ROUND(Data!F273*VLOOKUP($AP273,Data!$BO$8:$BT$36,4,0)/100,2)</f>
        <v>4.75</v>
      </c>
      <c r="AT273" s="46">
        <f>ROUND(Data!G273*VLOOKUP($AP273,Data!$BO$8:$BT$36,5,0)/100,2)</f>
        <v>11.7</v>
      </c>
      <c r="AU273" s="46">
        <f>ROUND(Data!M273*VLOOKUP($AP273,Data!$BO$8:$BT$36,6,0)/100,2)</f>
        <v>4.5</v>
      </c>
      <c r="AV273" s="46">
        <f t="shared" si="102"/>
        <v>22.549999999999997</v>
      </c>
      <c r="AW273" s="46">
        <f t="shared" si="103"/>
        <v>15.050000000000004</v>
      </c>
    </row>
    <row r="274" spans="2:49" x14ac:dyDescent="0.25">
      <c r="B274" s="1" t="s">
        <v>51</v>
      </c>
      <c r="C274" s="2" t="s">
        <v>22</v>
      </c>
      <c r="D274" s="2" t="s">
        <v>3</v>
      </c>
      <c r="E274" s="2">
        <v>5</v>
      </c>
      <c r="F274" s="2">
        <v>7</v>
      </c>
      <c r="G274" s="2">
        <v>26</v>
      </c>
      <c r="H274" s="2">
        <v>0.1</v>
      </c>
      <c r="I274">
        <v>0</v>
      </c>
      <c r="J274">
        <v>0</v>
      </c>
      <c r="K274" s="2">
        <v>0</v>
      </c>
      <c r="L274" s="2">
        <v>0</v>
      </c>
      <c r="M274" s="2">
        <v>8</v>
      </c>
      <c r="O274" s="1" t="s">
        <v>51</v>
      </c>
      <c r="P274" s="2" t="s">
        <v>22</v>
      </c>
      <c r="Q274" s="2" t="s">
        <v>3</v>
      </c>
      <c r="R274" s="16">
        <f t="shared" si="93"/>
        <v>0</v>
      </c>
      <c r="S274" s="16">
        <f t="shared" si="94"/>
        <v>1338</v>
      </c>
      <c r="T274" s="16">
        <f t="shared" si="95"/>
        <v>3309.75</v>
      </c>
      <c r="U274" s="16">
        <f t="shared" si="96"/>
        <v>1018.35</v>
      </c>
      <c r="V274" s="16"/>
      <c r="W274" s="1" t="s">
        <v>51</v>
      </c>
      <c r="X274" s="2" t="s">
        <v>22</v>
      </c>
      <c r="Y274" s="2" t="s">
        <v>3</v>
      </c>
      <c r="Z274" s="16">
        <f t="shared" si="97"/>
        <v>122.90889370932756</v>
      </c>
      <c r="AA274" s="16"/>
      <c r="AB274" s="1" t="s">
        <v>51</v>
      </c>
      <c r="AC274" s="2" t="s">
        <v>22</v>
      </c>
      <c r="AD274" s="2" t="s">
        <v>3</v>
      </c>
      <c r="AE274" s="16">
        <f t="shared" si="98"/>
        <v>0</v>
      </c>
      <c r="AF274" s="16">
        <f t="shared" si="99"/>
        <v>191.14285714285714</v>
      </c>
      <c r="AG274" s="16">
        <f t="shared" si="100"/>
        <v>127.29807692307692</v>
      </c>
      <c r="AH274">
        <v>0</v>
      </c>
      <c r="AI274">
        <v>0</v>
      </c>
      <c r="AJ274">
        <v>0</v>
      </c>
      <c r="AK274">
        <v>0</v>
      </c>
      <c r="AL274">
        <v>0</v>
      </c>
      <c r="AM274" s="16">
        <f t="shared" si="101"/>
        <v>127.29375</v>
      </c>
      <c r="AO274" s="1" t="s">
        <v>51</v>
      </c>
      <c r="AP274" s="2" t="s">
        <v>22</v>
      </c>
      <c r="AQ274" s="2" t="s">
        <v>3</v>
      </c>
      <c r="AR274" s="46">
        <f>ROUND((Data!E274+Data!H274)*VLOOKUP($AP274,Data!$BO$8:$BT$36,3,0)/100,2)</f>
        <v>5.0999999999999996</v>
      </c>
      <c r="AS274" s="46">
        <f>ROUND(Data!F274*VLOOKUP($AP274,Data!$BO$8:$BT$36,4,0)/100,2)</f>
        <v>6.65</v>
      </c>
      <c r="AT274" s="46">
        <f>ROUND(Data!G274*VLOOKUP($AP274,Data!$BO$8:$BT$36,5,0)/100,2)</f>
        <v>11.7</v>
      </c>
      <c r="AU274" s="46">
        <f>ROUND(Data!M274*VLOOKUP($AP274,Data!$BO$8:$BT$36,6,0)/100,2)</f>
        <v>7.2</v>
      </c>
      <c r="AV274" s="46">
        <f t="shared" si="102"/>
        <v>23.45</v>
      </c>
      <c r="AW274" s="46">
        <f t="shared" si="103"/>
        <v>15.450000000000003</v>
      </c>
    </row>
    <row r="275" spans="2:49" x14ac:dyDescent="0.25">
      <c r="B275" s="1" t="s">
        <v>51</v>
      </c>
      <c r="C275" s="2" t="s">
        <v>23</v>
      </c>
      <c r="D275" s="2" t="s">
        <v>3</v>
      </c>
      <c r="E275" s="2">
        <v>5</v>
      </c>
      <c r="F275" s="2">
        <v>5</v>
      </c>
      <c r="G275" s="2">
        <v>28</v>
      </c>
      <c r="H275" s="2">
        <v>0.1</v>
      </c>
      <c r="I275">
        <v>0</v>
      </c>
      <c r="J275">
        <v>0</v>
      </c>
      <c r="K275" s="2">
        <v>0</v>
      </c>
      <c r="L275" s="2">
        <v>0</v>
      </c>
      <c r="M275" s="2">
        <v>6</v>
      </c>
      <c r="O275" s="1" t="s">
        <v>51</v>
      </c>
      <c r="P275" s="2" t="s">
        <v>23</v>
      </c>
      <c r="Q275" s="2" t="s">
        <v>3</v>
      </c>
      <c r="R275" s="16">
        <f t="shared" si="93"/>
        <v>0</v>
      </c>
      <c r="S275" s="16">
        <f t="shared" si="94"/>
        <v>955.68000000000006</v>
      </c>
      <c r="T275" s="16">
        <f t="shared" si="95"/>
        <v>3564.36</v>
      </c>
      <c r="U275" s="16">
        <f t="shared" si="96"/>
        <v>763.83</v>
      </c>
      <c r="V275" s="16"/>
      <c r="W275" s="1" t="s">
        <v>51</v>
      </c>
      <c r="X275" s="2" t="s">
        <v>23</v>
      </c>
      <c r="Y275" s="2" t="s">
        <v>3</v>
      </c>
      <c r="Z275" s="16">
        <f t="shared" si="97"/>
        <v>119.81564625850339</v>
      </c>
      <c r="AA275" s="16"/>
      <c r="AB275" s="1" t="s">
        <v>51</v>
      </c>
      <c r="AC275" s="2" t="s">
        <v>23</v>
      </c>
      <c r="AD275" s="2" t="s">
        <v>3</v>
      </c>
      <c r="AE275" s="16">
        <f t="shared" si="98"/>
        <v>0</v>
      </c>
      <c r="AF275" s="16">
        <f t="shared" si="99"/>
        <v>191.13600000000002</v>
      </c>
      <c r="AG275" s="16">
        <f t="shared" si="100"/>
        <v>127.29857142857144</v>
      </c>
      <c r="AH275">
        <v>0</v>
      </c>
      <c r="AI275">
        <v>0</v>
      </c>
      <c r="AJ275">
        <v>0</v>
      </c>
      <c r="AK275">
        <v>0</v>
      </c>
      <c r="AL275">
        <v>0</v>
      </c>
      <c r="AM275" s="16">
        <f t="shared" si="101"/>
        <v>127.30500000000001</v>
      </c>
      <c r="AO275" s="1" t="s">
        <v>51</v>
      </c>
      <c r="AP275" s="2" t="s">
        <v>23</v>
      </c>
      <c r="AQ275" s="2" t="s">
        <v>3</v>
      </c>
      <c r="AR275" s="46">
        <f>ROUND((Data!E275+Data!H275)*VLOOKUP($AP275,Data!$BO$8:$BT$36,3,0)/100,2)</f>
        <v>5.0999999999999996</v>
      </c>
      <c r="AS275" s="46">
        <f>ROUND(Data!F275*VLOOKUP($AP275,Data!$BO$8:$BT$36,4,0)/100,2)</f>
        <v>4.75</v>
      </c>
      <c r="AT275" s="46">
        <f>ROUND(Data!G275*VLOOKUP($AP275,Data!$BO$8:$BT$36,5,0)/100,2)</f>
        <v>12.6</v>
      </c>
      <c r="AU275" s="46">
        <f>ROUND(Data!M275*VLOOKUP($AP275,Data!$BO$8:$BT$36,6,0)/100,2)</f>
        <v>5.4</v>
      </c>
      <c r="AV275" s="46">
        <f t="shared" si="102"/>
        <v>22.45</v>
      </c>
      <c r="AW275" s="46">
        <f t="shared" si="103"/>
        <v>16.25</v>
      </c>
    </row>
    <row r="276" spans="2:49" x14ac:dyDescent="0.25">
      <c r="B276" s="1" t="s">
        <v>51</v>
      </c>
      <c r="C276" s="2" t="s">
        <v>24</v>
      </c>
      <c r="D276" s="2" t="s">
        <v>3</v>
      </c>
      <c r="E276" s="2">
        <v>5</v>
      </c>
      <c r="F276" s="2">
        <v>6</v>
      </c>
      <c r="G276" s="2">
        <v>34</v>
      </c>
      <c r="H276" s="2">
        <v>0.1</v>
      </c>
      <c r="I276">
        <v>0</v>
      </c>
      <c r="J276">
        <v>0</v>
      </c>
      <c r="K276" s="2">
        <v>0</v>
      </c>
      <c r="L276" s="2">
        <v>0</v>
      </c>
      <c r="M276" s="2">
        <v>7</v>
      </c>
      <c r="O276" s="1" t="s">
        <v>51</v>
      </c>
      <c r="P276" s="2" t="s">
        <v>24</v>
      </c>
      <c r="Q276" s="2" t="s">
        <v>3</v>
      </c>
      <c r="R276" s="16">
        <f t="shared" si="93"/>
        <v>0</v>
      </c>
      <c r="S276" s="16">
        <f t="shared" si="94"/>
        <v>1146.8399999999999</v>
      </c>
      <c r="T276" s="16">
        <f t="shared" si="95"/>
        <v>4328.1900000000005</v>
      </c>
      <c r="U276" s="16">
        <f t="shared" si="96"/>
        <v>891.09</v>
      </c>
      <c r="V276" s="16"/>
      <c r="W276" s="1" t="s">
        <v>51</v>
      </c>
      <c r="X276" s="2" t="s">
        <v>24</v>
      </c>
      <c r="Y276" s="2" t="s">
        <v>3</v>
      </c>
      <c r="Z276" s="16">
        <f t="shared" si="97"/>
        <v>122.19040307101729</v>
      </c>
      <c r="AA276" s="16"/>
      <c r="AB276" s="1" t="s">
        <v>51</v>
      </c>
      <c r="AC276" s="2" t="s">
        <v>24</v>
      </c>
      <c r="AD276" s="2" t="s">
        <v>3</v>
      </c>
      <c r="AE276" s="16">
        <f t="shared" si="98"/>
        <v>0</v>
      </c>
      <c r="AF276" s="16">
        <f t="shared" si="99"/>
        <v>191.14</v>
      </c>
      <c r="AG276" s="16">
        <f t="shared" si="100"/>
        <v>127.29970588235295</v>
      </c>
      <c r="AH276">
        <v>0</v>
      </c>
      <c r="AI276">
        <v>0</v>
      </c>
      <c r="AJ276">
        <v>0</v>
      </c>
      <c r="AK276">
        <v>0</v>
      </c>
      <c r="AL276">
        <v>0</v>
      </c>
      <c r="AM276" s="16">
        <f t="shared" si="101"/>
        <v>127.29857142857144</v>
      </c>
      <c r="AO276" s="1" t="s">
        <v>51</v>
      </c>
      <c r="AP276" s="2" t="s">
        <v>24</v>
      </c>
      <c r="AQ276" s="2" t="s">
        <v>3</v>
      </c>
      <c r="AR276" s="46">
        <f>ROUND((Data!E276+Data!H276)*VLOOKUP($AP276,Data!$BO$8:$BT$36,3,0)/100,2)</f>
        <v>5.0999999999999996</v>
      </c>
      <c r="AS276" s="46">
        <f>ROUND(Data!F276*VLOOKUP($AP276,Data!$BO$8:$BT$36,4,0)/100,2)</f>
        <v>0</v>
      </c>
      <c r="AT276" s="46">
        <f>ROUND(Data!G276*VLOOKUP($AP276,Data!$BO$8:$BT$36,5,0)/100,2)</f>
        <v>18.7</v>
      </c>
      <c r="AU276" s="46">
        <f>ROUND(Data!M276*VLOOKUP($AP276,Data!$BO$8:$BT$36,6,0)/100,2)</f>
        <v>6.3</v>
      </c>
      <c r="AV276" s="46">
        <f t="shared" si="102"/>
        <v>23.799999999999997</v>
      </c>
      <c r="AW276" s="46">
        <f t="shared" si="103"/>
        <v>22.000000000000004</v>
      </c>
    </row>
    <row r="277" spans="2:49" x14ac:dyDescent="0.25">
      <c r="B277" s="1" t="s">
        <v>51</v>
      </c>
      <c r="C277" s="2" t="s">
        <v>25</v>
      </c>
      <c r="D277" s="2" t="s">
        <v>3</v>
      </c>
      <c r="E277" s="2">
        <v>4</v>
      </c>
      <c r="F277" s="2">
        <v>7</v>
      </c>
      <c r="G277" s="2">
        <v>11</v>
      </c>
      <c r="H277" s="2">
        <v>0.1</v>
      </c>
      <c r="I277">
        <v>0</v>
      </c>
      <c r="J277">
        <v>0</v>
      </c>
      <c r="K277" s="2">
        <v>0</v>
      </c>
      <c r="L277" s="2">
        <v>0</v>
      </c>
      <c r="M277" s="2">
        <v>6</v>
      </c>
      <c r="O277" s="1" t="s">
        <v>51</v>
      </c>
      <c r="P277" s="2" t="s">
        <v>25</v>
      </c>
      <c r="Q277" s="2" t="s">
        <v>3</v>
      </c>
      <c r="R277" s="16">
        <f t="shared" si="93"/>
        <v>0</v>
      </c>
      <c r="S277" s="16">
        <f t="shared" si="94"/>
        <v>1338</v>
      </c>
      <c r="T277" s="16">
        <f t="shared" si="95"/>
        <v>1400.31</v>
      </c>
      <c r="U277" s="16">
        <f t="shared" si="96"/>
        <v>763.83</v>
      </c>
      <c r="V277" s="16"/>
      <c r="W277" s="1" t="s">
        <v>51</v>
      </c>
      <c r="X277" s="2" t="s">
        <v>25</v>
      </c>
      <c r="Y277" s="2" t="s">
        <v>3</v>
      </c>
      <c r="Z277" s="16">
        <f t="shared" si="97"/>
        <v>124.63131672597864</v>
      </c>
      <c r="AA277" s="16"/>
      <c r="AB277" s="1" t="s">
        <v>51</v>
      </c>
      <c r="AC277" s="2" t="s">
        <v>25</v>
      </c>
      <c r="AD277" s="2" t="s">
        <v>3</v>
      </c>
      <c r="AE277" s="16">
        <f t="shared" si="98"/>
        <v>0</v>
      </c>
      <c r="AF277" s="16">
        <f t="shared" si="99"/>
        <v>191.14285714285714</v>
      </c>
      <c r="AG277" s="16">
        <f t="shared" si="100"/>
        <v>127.30090909090909</v>
      </c>
      <c r="AH277">
        <v>0</v>
      </c>
      <c r="AI277">
        <v>0</v>
      </c>
      <c r="AJ277">
        <v>0</v>
      </c>
      <c r="AK277">
        <v>0</v>
      </c>
      <c r="AL277">
        <v>0</v>
      </c>
      <c r="AM277" s="16">
        <f t="shared" si="101"/>
        <v>127.30500000000001</v>
      </c>
      <c r="AO277" s="1" t="s">
        <v>51</v>
      </c>
      <c r="AP277" s="2" t="s">
        <v>25</v>
      </c>
      <c r="AQ277" s="2" t="s">
        <v>3</v>
      </c>
      <c r="AR277" s="46">
        <f>ROUND((Data!E277+Data!H277)*VLOOKUP($AP277,Data!$BO$8:$BT$36,3,0)/100,2)</f>
        <v>4.0999999999999996</v>
      </c>
      <c r="AS277" s="46">
        <f>ROUND(Data!F277*VLOOKUP($AP277,Data!$BO$8:$BT$36,4,0)/100,2)</f>
        <v>6.65</v>
      </c>
      <c r="AT277" s="46">
        <f>ROUND(Data!G277*VLOOKUP($AP277,Data!$BO$8:$BT$36,5,0)/100,2)</f>
        <v>4.95</v>
      </c>
      <c r="AU277" s="46">
        <f>ROUND(Data!M277*VLOOKUP($AP277,Data!$BO$8:$BT$36,6,0)/100,2)</f>
        <v>5.4</v>
      </c>
      <c r="AV277" s="46">
        <f t="shared" si="102"/>
        <v>15.7</v>
      </c>
      <c r="AW277" s="46">
        <f t="shared" si="103"/>
        <v>7.0000000000000018</v>
      </c>
    </row>
    <row r="278" spans="2:49" x14ac:dyDescent="0.25">
      <c r="B278" s="1" t="s">
        <v>51</v>
      </c>
      <c r="C278" s="2" t="s">
        <v>26</v>
      </c>
      <c r="D278" s="2" t="s">
        <v>3</v>
      </c>
      <c r="E278" s="2">
        <v>8</v>
      </c>
      <c r="F278" s="2">
        <v>7</v>
      </c>
      <c r="G278" s="2">
        <v>34</v>
      </c>
      <c r="H278" s="2">
        <v>0.1</v>
      </c>
      <c r="I278">
        <v>0</v>
      </c>
      <c r="J278">
        <v>0</v>
      </c>
      <c r="K278" s="2">
        <v>0</v>
      </c>
      <c r="L278" s="2">
        <v>0</v>
      </c>
      <c r="M278" s="2">
        <v>8</v>
      </c>
      <c r="O278" s="1" t="s">
        <v>51</v>
      </c>
      <c r="P278" s="2" t="s">
        <v>26</v>
      </c>
      <c r="Q278" s="2" t="s">
        <v>3</v>
      </c>
      <c r="R278" s="16">
        <f t="shared" si="93"/>
        <v>0</v>
      </c>
      <c r="S278" s="16">
        <f t="shared" si="94"/>
        <v>1338</v>
      </c>
      <c r="T278" s="16">
        <f t="shared" si="95"/>
        <v>4328.1900000000005</v>
      </c>
      <c r="U278" s="16">
        <f t="shared" si="96"/>
        <v>1018.35</v>
      </c>
      <c r="V278" s="16"/>
      <c r="W278" s="1" t="s">
        <v>51</v>
      </c>
      <c r="X278" s="2" t="s">
        <v>26</v>
      </c>
      <c r="Y278" s="2" t="s">
        <v>3</v>
      </c>
      <c r="Z278" s="16">
        <f t="shared" si="97"/>
        <v>117.06725043782838</v>
      </c>
      <c r="AA278" s="16"/>
      <c r="AB278" s="1" t="s">
        <v>51</v>
      </c>
      <c r="AC278" s="2" t="s">
        <v>26</v>
      </c>
      <c r="AD278" s="2" t="s">
        <v>3</v>
      </c>
      <c r="AE278" s="16">
        <f t="shared" si="98"/>
        <v>0</v>
      </c>
      <c r="AF278" s="16">
        <f t="shared" si="99"/>
        <v>191.14285714285714</v>
      </c>
      <c r="AG278" s="16">
        <f t="shared" si="100"/>
        <v>127.29970588235295</v>
      </c>
      <c r="AH278">
        <v>0</v>
      </c>
      <c r="AI278">
        <v>0</v>
      </c>
      <c r="AJ278">
        <v>0</v>
      </c>
      <c r="AK278">
        <v>0</v>
      </c>
      <c r="AL278">
        <v>0</v>
      </c>
      <c r="AM278" s="16">
        <f t="shared" si="101"/>
        <v>127.29375</v>
      </c>
      <c r="AO278" s="1" t="s">
        <v>51</v>
      </c>
      <c r="AP278" s="2" t="s">
        <v>26</v>
      </c>
      <c r="AQ278" s="2" t="s">
        <v>3</v>
      </c>
      <c r="AR278" s="46">
        <f>ROUND((Data!E278+Data!H278)*VLOOKUP($AP278,Data!$BO$8:$BT$36,3,0)/100,2)</f>
        <v>8.1</v>
      </c>
      <c r="AS278" s="46">
        <f>ROUND(Data!F278*VLOOKUP($AP278,Data!$BO$8:$BT$36,4,0)/100,2)</f>
        <v>6.65</v>
      </c>
      <c r="AT278" s="46">
        <f>ROUND(Data!G278*VLOOKUP($AP278,Data!$BO$8:$BT$36,5,0)/100,2)</f>
        <v>15.3</v>
      </c>
      <c r="AU278" s="46">
        <f>ROUND(Data!M278*VLOOKUP($AP278,Data!$BO$8:$BT$36,6,0)/100,2)</f>
        <v>7.2</v>
      </c>
      <c r="AV278" s="46">
        <f t="shared" si="102"/>
        <v>30.05</v>
      </c>
      <c r="AW278" s="46">
        <f t="shared" si="103"/>
        <v>19.850000000000001</v>
      </c>
    </row>
    <row r="279" spans="2:49" x14ac:dyDescent="0.25">
      <c r="B279" s="1" t="s">
        <v>51</v>
      </c>
      <c r="C279" s="2" t="s">
        <v>27</v>
      </c>
      <c r="D279" s="2" t="s">
        <v>28</v>
      </c>
      <c r="E279" s="2">
        <v>7</v>
      </c>
      <c r="F279" s="2">
        <v>3</v>
      </c>
      <c r="G279" s="2">
        <v>10</v>
      </c>
      <c r="H279" s="2">
        <v>0.1</v>
      </c>
      <c r="I279">
        <v>0</v>
      </c>
      <c r="J279">
        <v>0</v>
      </c>
      <c r="K279" s="2">
        <v>0</v>
      </c>
      <c r="L279" s="2">
        <v>0</v>
      </c>
      <c r="M279" s="2">
        <v>2</v>
      </c>
      <c r="O279" s="1" t="s">
        <v>51</v>
      </c>
      <c r="P279" s="2" t="s">
        <v>27</v>
      </c>
      <c r="Q279" s="2" t="s">
        <v>28</v>
      </c>
      <c r="R279" s="16">
        <f t="shared" si="93"/>
        <v>0</v>
      </c>
      <c r="S279" s="16">
        <f t="shared" si="94"/>
        <v>573.41999999999996</v>
      </c>
      <c r="T279" s="16">
        <f t="shared" si="95"/>
        <v>1272.96</v>
      </c>
      <c r="U279" s="16">
        <f t="shared" si="96"/>
        <v>254.60999999999999</v>
      </c>
      <c r="V279" s="16"/>
      <c r="W279" s="1" t="s">
        <v>51</v>
      </c>
      <c r="X279" s="2" t="s">
        <v>27</v>
      </c>
      <c r="Y279" s="2" t="s">
        <v>28</v>
      </c>
      <c r="Z279" s="16">
        <f t="shared" si="97"/>
        <v>95.067420814479647</v>
      </c>
      <c r="AA279" s="16"/>
      <c r="AB279" s="1" t="s">
        <v>51</v>
      </c>
      <c r="AC279" s="2" t="s">
        <v>27</v>
      </c>
      <c r="AD279" s="2" t="s">
        <v>28</v>
      </c>
      <c r="AE279" s="16">
        <f t="shared" si="98"/>
        <v>0</v>
      </c>
      <c r="AF279" s="16">
        <f t="shared" si="99"/>
        <v>191.14</v>
      </c>
      <c r="AG279" s="16">
        <f t="shared" si="100"/>
        <v>127.29600000000001</v>
      </c>
      <c r="AH279">
        <v>0</v>
      </c>
      <c r="AI279">
        <v>0</v>
      </c>
      <c r="AJ279">
        <v>0</v>
      </c>
      <c r="AK279">
        <v>0</v>
      </c>
      <c r="AL279">
        <v>0</v>
      </c>
      <c r="AM279" s="16">
        <f t="shared" si="101"/>
        <v>127.30499999999999</v>
      </c>
      <c r="AO279" s="1" t="s">
        <v>51</v>
      </c>
      <c r="AP279" s="2" t="s">
        <v>27</v>
      </c>
      <c r="AQ279" s="2" t="s">
        <v>28</v>
      </c>
      <c r="AR279" s="46">
        <f>ROUND((Data!E279+Data!H279)*VLOOKUP($AP279,Data!$BO$8:$BT$36,3,0)/100,2)</f>
        <v>0</v>
      </c>
      <c r="AS279" s="46">
        <f>ROUND(Data!F279*VLOOKUP($AP279,Data!$BO$8:$BT$36,4,0)/100,2)</f>
        <v>0</v>
      </c>
      <c r="AT279" s="46">
        <f>ROUND(Data!G279*VLOOKUP($AP279,Data!$BO$8:$BT$36,5,0)/100,2)</f>
        <v>3.5</v>
      </c>
      <c r="AU279" s="46">
        <f>ROUND(Data!M279*VLOOKUP($AP279,Data!$BO$8:$BT$36,6,0)/100,2)</f>
        <v>1.8</v>
      </c>
      <c r="AV279" s="46">
        <f t="shared" si="102"/>
        <v>3.5</v>
      </c>
      <c r="AW279" s="46">
        <f t="shared" si="103"/>
        <v>16.8</v>
      </c>
    </row>
    <row r="280" spans="2:49" x14ac:dyDescent="0.25">
      <c r="B280" s="1" t="s">
        <v>51</v>
      </c>
      <c r="C280" s="2" t="s">
        <v>29</v>
      </c>
      <c r="D280" s="2" t="s">
        <v>28</v>
      </c>
      <c r="E280" s="2">
        <v>3</v>
      </c>
      <c r="F280" s="2">
        <v>5</v>
      </c>
      <c r="G280" s="2">
        <v>7</v>
      </c>
      <c r="H280" s="2">
        <v>0.1</v>
      </c>
      <c r="I280">
        <v>0</v>
      </c>
      <c r="J280">
        <v>0</v>
      </c>
      <c r="K280" s="2">
        <v>0</v>
      </c>
      <c r="L280" s="2">
        <v>0</v>
      </c>
      <c r="M280" s="2">
        <v>4</v>
      </c>
      <c r="O280" s="1" t="s">
        <v>51</v>
      </c>
      <c r="P280" s="2" t="s">
        <v>29</v>
      </c>
      <c r="Q280" s="2" t="s">
        <v>28</v>
      </c>
      <c r="R280" s="16">
        <f t="shared" si="93"/>
        <v>0</v>
      </c>
      <c r="S280" s="16">
        <f t="shared" si="94"/>
        <v>955.68000000000006</v>
      </c>
      <c r="T280" s="16">
        <f t="shared" si="95"/>
        <v>891.09</v>
      </c>
      <c r="U280" s="16">
        <f t="shared" si="96"/>
        <v>509.21999999999997</v>
      </c>
      <c r="V280" s="16"/>
      <c r="W280" s="1" t="s">
        <v>51</v>
      </c>
      <c r="X280" s="2" t="s">
        <v>29</v>
      </c>
      <c r="Y280" s="2" t="s">
        <v>28</v>
      </c>
      <c r="Z280" s="16">
        <f t="shared" si="97"/>
        <v>123.35026178010469</v>
      </c>
      <c r="AA280" s="16"/>
      <c r="AB280" s="1" t="s">
        <v>51</v>
      </c>
      <c r="AC280" s="2" t="s">
        <v>29</v>
      </c>
      <c r="AD280" s="2" t="s">
        <v>28</v>
      </c>
      <c r="AE280" s="16">
        <f t="shared" si="98"/>
        <v>0</v>
      </c>
      <c r="AF280" s="16">
        <f t="shared" si="99"/>
        <v>191.13600000000002</v>
      </c>
      <c r="AG280" s="16">
        <f t="shared" si="100"/>
        <v>127.29857142857144</v>
      </c>
      <c r="AH280">
        <v>0</v>
      </c>
      <c r="AI280">
        <v>0</v>
      </c>
      <c r="AJ280">
        <v>0</v>
      </c>
      <c r="AK280">
        <v>0</v>
      </c>
      <c r="AL280">
        <v>0</v>
      </c>
      <c r="AM280" s="16">
        <f t="shared" si="101"/>
        <v>127.30499999999999</v>
      </c>
      <c r="AO280" s="1" t="s">
        <v>51</v>
      </c>
      <c r="AP280" s="2" t="s">
        <v>29</v>
      </c>
      <c r="AQ280" s="2" t="s">
        <v>28</v>
      </c>
      <c r="AR280" s="46">
        <f>ROUND((Data!E280+Data!H280)*VLOOKUP($AP280,Data!$BO$8:$BT$36,3,0)/100,2)</f>
        <v>3.1</v>
      </c>
      <c r="AS280" s="46">
        <f>ROUND(Data!F280*VLOOKUP($AP280,Data!$BO$8:$BT$36,4,0)/100,2)</f>
        <v>4.75</v>
      </c>
      <c r="AT280" s="46">
        <f>ROUND(Data!G280*VLOOKUP($AP280,Data!$BO$8:$BT$36,5,0)/100,2)</f>
        <v>1.4</v>
      </c>
      <c r="AU280" s="46">
        <f>ROUND(Data!M280*VLOOKUP($AP280,Data!$BO$8:$BT$36,6,0)/100,2)</f>
        <v>3.6</v>
      </c>
      <c r="AV280" s="46">
        <f t="shared" si="102"/>
        <v>9.25</v>
      </c>
      <c r="AW280" s="46">
        <f t="shared" si="103"/>
        <v>6.2500000000000018</v>
      </c>
    </row>
    <row r="281" spans="2:49" x14ac:dyDescent="0.25">
      <c r="B281" s="1" t="s">
        <v>51</v>
      </c>
      <c r="C281" s="2" t="s">
        <v>30</v>
      </c>
      <c r="D281" s="2" t="s">
        <v>28</v>
      </c>
      <c r="E281" s="2">
        <v>8</v>
      </c>
      <c r="F281" s="2">
        <v>4</v>
      </c>
      <c r="G281" s="2">
        <v>17</v>
      </c>
      <c r="H281" s="2">
        <v>0.1</v>
      </c>
      <c r="I281">
        <v>0</v>
      </c>
      <c r="J281">
        <v>0</v>
      </c>
      <c r="K281" s="2">
        <v>0</v>
      </c>
      <c r="L281" s="2">
        <v>0</v>
      </c>
      <c r="M281" s="2">
        <v>2</v>
      </c>
      <c r="O281" s="1" t="s">
        <v>51</v>
      </c>
      <c r="P281" s="2" t="s">
        <v>30</v>
      </c>
      <c r="Q281" s="2" t="s">
        <v>28</v>
      </c>
      <c r="R281" s="16">
        <f t="shared" si="93"/>
        <v>0</v>
      </c>
      <c r="S281" s="16">
        <f t="shared" si="94"/>
        <v>764.58</v>
      </c>
      <c r="T281" s="16">
        <f t="shared" si="95"/>
        <v>2164.0499999999997</v>
      </c>
      <c r="U281" s="16">
        <f t="shared" si="96"/>
        <v>254.60999999999999</v>
      </c>
      <c r="V281" s="16"/>
      <c r="W281" s="1" t="s">
        <v>51</v>
      </c>
      <c r="X281" s="2" t="s">
        <v>30</v>
      </c>
      <c r="Y281" s="2" t="s">
        <v>28</v>
      </c>
      <c r="Z281" s="16">
        <f t="shared" si="97"/>
        <v>102.35498392282958</v>
      </c>
      <c r="AA281" s="16"/>
      <c r="AB281" s="1" t="s">
        <v>51</v>
      </c>
      <c r="AC281" s="2" t="s">
        <v>30</v>
      </c>
      <c r="AD281" s="2" t="s">
        <v>28</v>
      </c>
      <c r="AE281" s="16">
        <f t="shared" si="98"/>
        <v>0</v>
      </c>
      <c r="AF281" s="16">
        <f t="shared" si="99"/>
        <v>191.14500000000001</v>
      </c>
      <c r="AG281" s="16">
        <f t="shared" si="100"/>
        <v>127.2970588235294</v>
      </c>
      <c r="AH281">
        <v>0</v>
      </c>
      <c r="AI281">
        <v>0</v>
      </c>
      <c r="AJ281">
        <v>0</v>
      </c>
      <c r="AK281">
        <v>0</v>
      </c>
      <c r="AL281">
        <v>0</v>
      </c>
      <c r="AM281" s="16">
        <f t="shared" si="101"/>
        <v>127.30499999999999</v>
      </c>
      <c r="AO281" s="1" t="s">
        <v>51</v>
      </c>
      <c r="AP281" s="2" t="s">
        <v>30</v>
      </c>
      <c r="AQ281" s="2" t="s">
        <v>28</v>
      </c>
      <c r="AR281" s="46">
        <f>ROUND((Data!E281+Data!H281)*VLOOKUP($AP281,Data!$BO$8:$BT$36,3,0)/100,2)</f>
        <v>8.1</v>
      </c>
      <c r="AS281" s="46">
        <f>ROUND(Data!F281*VLOOKUP($AP281,Data!$BO$8:$BT$36,4,0)/100,2)</f>
        <v>3.8</v>
      </c>
      <c r="AT281" s="46">
        <f>ROUND(Data!G281*VLOOKUP($AP281,Data!$BO$8:$BT$36,5,0)/100,2)</f>
        <v>3.4</v>
      </c>
      <c r="AU281" s="46">
        <f>ROUND(Data!M281*VLOOKUP($AP281,Data!$BO$8:$BT$36,6,0)/100,2)</f>
        <v>1.8</v>
      </c>
      <c r="AV281" s="46">
        <f t="shared" si="102"/>
        <v>15.299999999999999</v>
      </c>
      <c r="AW281" s="46">
        <f t="shared" si="103"/>
        <v>14.000000000000002</v>
      </c>
    </row>
    <row r="282" spans="2:49" x14ac:dyDescent="0.25">
      <c r="B282" s="1" t="s">
        <v>51</v>
      </c>
      <c r="C282" s="2" t="s">
        <v>31</v>
      </c>
      <c r="D282" s="2" t="s">
        <v>28</v>
      </c>
      <c r="E282" s="2">
        <v>3</v>
      </c>
      <c r="F282" s="2">
        <v>8</v>
      </c>
      <c r="G282" s="2">
        <v>15</v>
      </c>
      <c r="H282" s="2">
        <v>0.1</v>
      </c>
      <c r="I282">
        <v>0</v>
      </c>
      <c r="J282">
        <v>0</v>
      </c>
      <c r="K282" s="2">
        <v>0</v>
      </c>
      <c r="L282" s="2">
        <v>0</v>
      </c>
      <c r="M282" s="2">
        <v>5</v>
      </c>
      <c r="O282" s="1" t="s">
        <v>51</v>
      </c>
      <c r="P282" s="2" t="s">
        <v>31</v>
      </c>
      <c r="Q282" s="2" t="s">
        <v>28</v>
      </c>
      <c r="R282" s="16">
        <f t="shared" si="93"/>
        <v>0</v>
      </c>
      <c r="S282" s="16">
        <f t="shared" si="94"/>
        <v>1529.1</v>
      </c>
      <c r="T282" s="16">
        <f t="shared" si="95"/>
        <v>1909.44</v>
      </c>
      <c r="U282" s="16">
        <f t="shared" si="96"/>
        <v>636.48</v>
      </c>
      <c r="V282" s="16"/>
      <c r="W282" s="1" t="s">
        <v>51</v>
      </c>
      <c r="X282" s="2" t="s">
        <v>31</v>
      </c>
      <c r="Y282" s="2" t="s">
        <v>28</v>
      </c>
      <c r="Z282" s="16">
        <f t="shared" si="97"/>
        <v>131.02958199356914</v>
      </c>
      <c r="AA282" s="16"/>
      <c r="AB282" s="1" t="s">
        <v>51</v>
      </c>
      <c r="AC282" s="2" t="s">
        <v>31</v>
      </c>
      <c r="AD282" s="2" t="s">
        <v>28</v>
      </c>
      <c r="AE282" s="16">
        <f t="shared" si="98"/>
        <v>0</v>
      </c>
      <c r="AF282" s="16">
        <f t="shared" si="99"/>
        <v>191.13749999999999</v>
      </c>
      <c r="AG282" s="16">
        <f t="shared" si="100"/>
        <v>127.29600000000001</v>
      </c>
      <c r="AH282">
        <v>0</v>
      </c>
      <c r="AI282">
        <v>0</v>
      </c>
      <c r="AJ282">
        <v>0</v>
      </c>
      <c r="AK282">
        <v>0</v>
      </c>
      <c r="AL282">
        <v>0</v>
      </c>
      <c r="AM282" s="16">
        <f t="shared" si="101"/>
        <v>127.29600000000001</v>
      </c>
      <c r="AO282" s="1" t="s">
        <v>51</v>
      </c>
      <c r="AP282" s="2" t="s">
        <v>31</v>
      </c>
      <c r="AQ282" s="2" t="s">
        <v>28</v>
      </c>
      <c r="AR282" s="46">
        <f>ROUND((Data!E282+Data!H282)*VLOOKUP($AP282,Data!$BO$8:$BT$36,3,0)/100,2)</f>
        <v>3.1</v>
      </c>
      <c r="AS282" s="46">
        <f>ROUND(Data!F282*VLOOKUP($AP282,Data!$BO$8:$BT$36,4,0)/100,2)</f>
        <v>0</v>
      </c>
      <c r="AT282" s="46">
        <f>ROUND(Data!G282*VLOOKUP($AP282,Data!$BO$8:$BT$36,5,0)/100,2)</f>
        <v>3.75</v>
      </c>
      <c r="AU282" s="46">
        <f>ROUND(Data!M282*VLOOKUP($AP282,Data!$BO$8:$BT$36,6,0)/100,2)</f>
        <v>4.5</v>
      </c>
      <c r="AV282" s="46">
        <f t="shared" si="102"/>
        <v>6.85</v>
      </c>
      <c r="AW282" s="46">
        <f t="shared" si="103"/>
        <v>19.75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5"/>
  <sheetViews>
    <sheetView showGridLines="0" zoomScaleNormal="100" workbookViewId="0">
      <selection activeCell="E5" sqref="E5"/>
    </sheetView>
  </sheetViews>
  <sheetFormatPr defaultColWidth="0" defaultRowHeight="0" customHeight="1" zeroHeight="1" x14ac:dyDescent="0.25"/>
  <cols>
    <col min="1" max="1" width="34.28515625" bestFit="1" customWidth="1"/>
    <col min="2" max="2" width="16.140625" customWidth="1"/>
    <col min="3" max="3" width="16.28515625" customWidth="1"/>
    <col min="4" max="4" width="13.28515625" customWidth="1"/>
    <col min="5" max="5" width="13.5703125" customWidth="1"/>
    <col min="6" max="6" width="14.7109375" customWidth="1"/>
    <col min="7" max="7" width="13" customWidth="1"/>
    <col min="8" max="8" width="14.5703125" customWidth="1"/>
    <col min="9" max="10" width="12.85546875" customWidth="1"/>
    <col min="11" max="11" width="16.140625" customWidth="1"/>
    <col min="12" max="12" width="9.140625" customWidth="1"/>
    <col min="13" max="16384" width="9.140625" hidden="1"/>
  </cols>
  <sheetData>
    <row r="1" spans="1:11" ht="46.5" customHeight="1" x14ac:dyDescent="0.25">
      <c r="A1" s="66" t="s">
        <v>83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46.5" customHeight="1" x14ac:dyDescent="0.25">
      <c r="A2" s="67"/>
      <c r="B2" s="68" t="s">
        <v>50</v>
      </c>
      <c r="C2" s="68" t="s">
        <v>51</v>
      </c>
      <c r="D2" s="68" t="s">
        <v>156</v>
      </c>
      <c r="E2" s="68" t="s">
        <v>155</v>
      </c>
      <c r="F2" s="80" t="s">
        <v>42</v>
      </c>
      <c r="G2" s="68" t="s">
        <v>43</v>
      </c>
      <c r="H2" s="68" t="s">
        <v>44</v>
      </c>
      <c r="I2" s="68" t="s">
        <v>45</v>
      </c>
      <c r="J2" s="68" t="s">
        <v>46</v>
      </c>
      <c r="K2" s="68"/>
    </row>
    <row r="3" spans="1:11" ht="46.5" customHeight="1" x14ac:dyDescent="0.25">
      <c r="A3" s="70"/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1:11" ht="46.5" customHeight="1" x14ac:dyDescent="0.25">
      <c r="A4" s="70"/>
      <c r="B4" s="69"/>
      <c r="C4" s="69"/>
      <c r="D4" s="69"/>
      <c r="E4" s="69"/>
      <c r="F4" s="69"/>
      <c r="G4" s="69"/>
      <c r="H4" s="69"/>
      <c r="I4" s="69"/>
      <c r="J4" s="69"/>
      <c r="K4" s="69"/>
    </row>
    <row r="5" spans="1:11" ht="46.5" customHeight="1" x14ac:dyDescent="0.25">
      <c r="A5" s="70"/>
      <c r="B5" s="69"/>
      <c r="C5" s="69"/>
      <c r="D5" s="69"/>
      <c r="E5" s="69"/>
      <c r="F5" s="69"/>
      <c r="G5" s="69"/>
      <c r="H5" s="69"/>
      <c r="I5" s="69"/>
      <c r="J5" s="69"/>
      <c r="K5" s="69"/>
    </row>
    <row r="6" spans="1:11" ht="46.5" customHeight="1" x14ac:dyDescent="0.25">
      <c r="A6" s="70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ht="46.5" customHeight="1" x14ac:dyDescent="0.25">
      <c r="A7" s="70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ht="46.5" customHeight="1" x14ac:dyDescent="0.25">
      <c r="A8" s="70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ht="46.5" customHeight="1" x14ac:dyDescent="0.25">
      <c r="A9" s="70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ht="46.5" customHeight="1" x14ac:dyDescent="0.25">
      <c r="A10" s="70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ht="46.5" customHeight="1" x14ac:dyDescent="0.25">
      <c r="A11" s="70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ht="46.5" customHeight="1" x14ac:dyDescent="0.25">
      <c r="A12" s="70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ht="46.5" customHeight="1" x14ac:dyDescent="0.25">
      <c r="A13" s="70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ht="46.5" customHeight="1" x14ac:dyDescent="0.25">
      <c r="A14" s="70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ht="46.5" customHeight="1" x14ac:dyDescent="0.25">
      <c r="A15" s="70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ht="46.5" customHeight="1" x14ac:dyDescent="0.25">
      <c r="A16" s="70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ht="46.5" customHeight="1" x14ac:dyDescent="0.25">
      <c r="A17" s="70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ht="46.5" customHeight="1" x14ac:dyDescent="0.25">
      <c r="A18" s="70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ht="46.5" customHeight="1" x14ac:dyDescent="0.25">
      <c r="A19" s="70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ht="46.5" customHeight="1" x14ac:dyDescent="0.25">
      <c r="A20" s="70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46.5" customHeight="1" x14ac:dyDescent="0.25">
      <c r="A21" s="70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46.5" customHeight="1" x14ac:dyDescent="0.25">
      <c r="A22" s="70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46.5" customHeight="1" x14ac:dyDescent="0.25">
      <c r="A23" s="70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46.5" customHeight="1" x14ac:dyDescent="0.25">
      <c r="A24" s="70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46.5" customHeight="1" x14ac:dyDescent="0.25">
      <c r="A25" s="70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46.5" customHeight="1" x14ac:dyDescent="0.25">
      <c r="A26" s="70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46.5" customHeight="1" x14ac:dyDescent="0.25">
      <c r="A27" s="70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46.5" customHeight="1" x14ac:dyDescent="0.25">
      <c r="A28" s="70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46.5" customHeight="1" x14ac:dyDescent="0.25">
      <c r="A29" s="70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46.5" customHeight="1" x14ac:dyDescent="0.25">
      <c r="A30" s="70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46.5" customHeight="1" x14ac:dyDescent="0.25">
      <c r="A31" s="70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46.5" customHeight="1" x14ac:dyDescent="0.25">
      <c r="A32" s="70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46.5" customHeight="1" x14ac:dyDescent="0.25">
      <c r="A33" s="70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46.5" customHeight="1" x14ac:dyDescent="0.25">
      <c r="A34" s="70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46.5" customHeight="1" x14ac:dyDescent="0.25">
      <c r="A35" s="70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46.5" customHeight="1" x14ac:dyDescent="0.25">
      <c r="A36" s="70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46.5" customHeight="1" x14ac:dyDescent="0.25">
      <c r="A37" s="70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46.5" customHeight="1" x14ac:dyDescent="0.25">
      <c r="A38" s="70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46.5" customHeight="1" x14ac:dyDescent="0.25">
      <c r="A39" s="70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46.5" customHeight="1" x14ac:dyDescent="0.25">
      <c r="A40" s="70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46.5" customHeight="1" x14ac:dyDescent="0.25">
      <c r="A41" s="70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46.5" customHeight="1" x14ac:dyDescent="0.25">
      <c r="A42" s="70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46.5" customHeight="1" x14ac:dyDescent="0.25">
      <c r="A43" s="70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46.5" customHeight="1" x14ac:dyDescent="0.25">
      <c r="A44" s="70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46.5" customHeight="1" x14ac:dyDescent="0.25">
      <c r="A45" s="70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46.5" customHeight="1" x14ac:dyDescent="0.25">
      <c r="A46" s="70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46.5" customHeight="1" x14ac:dyDescent="0.25">
      <c r="A47" s="70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46.5" customHeight="1" x14ac:dyDescent="0.25">
      <c r="A48" s="70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46.5" customHeight="1" x14ac:dyDescent="0.25">
      <c r="A49" s="70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46.5" customHeight="1" x14ac:dyDescent="0.25">
      <c r="A50" s="70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46.5" customHeight="1" x14ac:dyDescent="0.25">
      <c r="A51" s="70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46.5" customHeight="1" x14ac:dyDescent="0.25">
      <c r="A52" s="70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46.5" customHeight="1" x14ac:dyDescent="0.25">
      <c r="A53" s="70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46.5" customHeight="1" x14ac:dyDescent="0.25">
      <c r="A54" s="70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46.5" customHeight="1" x14ac:dyDescent="0.25">
      <c r="A55" s="70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46.5" customHeight="1" x14ac:dyDescent="0.25">
      <c r="A56" s="70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46.5" customHeight="1" x14ac:dyDescent="0.25">
      <c r="A57" s="70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46.5" customHeight="1" x14ac:dyDescent="0.25">
      <c r="A58" s="70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46.5" customHeight="1" x14ac:dyDescent="0.25">
      <c r="A59" s="70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46.5" customHeight="1" x14ac:dyDescent="0.25">
      <c r="A60" s="70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46.5" customHeight="1" x14ac:dyDescent="0.25">
      <c r="A61" s="70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46.5" customHeight="1" x14ac:dyDescent="0.25">
      <c r="A62" s="70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46.5" customHeight="1" x14ac:dyDescent="0.25">
      <c r="A63" s="70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46.5" customHeight="1" x14ac:dyDescent="0.25">
      <c r="A64" s="70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46.5" customHeight="1" x14ac:dyDescent="0.25">
      <c r="A65" s="70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46.5" customHeight="1" x14ac:dyDescent="0.25">
      <c r="A66" s="70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46.5" customHeight="1" x14ac:dyDescent="0.25">
      <c r="A67" s="70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46.5" customHeight="1" x14ac:dyDescent="0.25">
      <c r="A68" s="70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46.5" customHeight="1" x14ac:dyDescent="0.25">
      <c r="A69" s="70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46.5" customHeight="1" x14ac:dyDescent="0.25">
      <c r="A70" s="70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46.5" customHeight="1" x14ac:dyDescent="0.25">
      <c r="A71" s="70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46.5" customHeight="1" x14ac:dyDescent="0.25">
      <c r="A72" s="70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46.5" customHeight="1" x14ac:dyDescent="0.25">
      <c r="A73" s="70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46.5" customHeight="1" x14ac:dyDescent="0.25">
      <c r="A74" s="70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46.5" customHeight="1" x14ac:dyDescent="0.25">
      <c r="A75" s="70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46.5" customHeight="1" x14ac:dyDescent="0.25">
      <c r="A76" s="70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46.5" customHeight="1" x14ac:dyDescent="0.25">
      <c r="A77" s="70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46.5" customHeight="1" x14ac:dyDescent="0.25">
      <c r="A78" s="70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46.5" customHeight="1" x14ac:dyDescent="0.25">
      <c r="A79" s="70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46.5" customHeight="1" x14ac:dyDescent="0.25">
      <c r="A80" s="70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46.5" customHeight="1" x14ac:dyDescent="0.25">
      <c r="A81" s="70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46.5" customHeight="1" x14ac:dyDescent="0.25">
      <c r="A82" s="70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46.5" customHeight="1" x14ac:dyDescent="0.25">
      <c r="A83" s="70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46.5" customHeight="1" x14ac:dyDescent="0.25">
      <c r="A84" s="70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46.5" customHeight="1" x14ac:dyDescent="0.25">
      <c r="A85" s="70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46.5" customHeight="1" x14ac:dyDescent="0.25">
      <c r="A86" s="70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46.5" customHeight="1" x14ac:dyDescent="0.25">
      <c r="A87" s="70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46.5" customHeight="1" x14ac:dyDescent="0.25">
      <c r="A88" s="70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46.5" customHeight="1" x14ac:dyDescent="0.25">
      <c r="A89" s="70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46.5" customHeight="1" x14ac:dyDescent="0.25">
      <c r="A90" s="70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46.5" customHeight="1" x14ac:dyDescent="0.25">
      <c r="A91" s="70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46.5" customHeight="1" x14ac:dyDescent="0.25">
      <c r="A92" s="70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46.5" customHeight="1" x14ac:dyDescent="0.25">
      <c r="A93" s="70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46.5" customHeight="1" x14ac:dyDescent="0.25">
      <c r="A94" s="70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46.5" customHeight="1" x14ac:dyDescent="0.25">
      <c r="A95" s="70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46.5" customHeight="1" x14ac:dyDescent="0.25">
      <c r="A96" s="70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46.5" customHeight="1" x14ac:dyDescent="0.25">
      <c r="A97" s="70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46.5" customHeight="1" x14ac:dyDescent="0.25">
      <c r="A98" s="70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46.5" customHeight="1" x14ac:dyDescent="0.25">
      <c r="A99" s="70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46.5" customHeight="1" x14ac:dyDescent="0.25">
      <c r="A100" s="70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  <row r="101" spans="1:11" ht="46.5" customHeight="1" x14ac:dyDescent="0.25">
      <c r="A101" s="70"/>
      <c r="B101" s="69"/>
      <c r="C101" s="69"/>
      <c r="D101" s="69"/>
      <c r="E101" s="69"/>
      <c r="F101" s="69"/>
      <c r="G101" s="69"/>
      <c r="H101" s="69"/>
      <c r="I101" s="69"/>
      <c r="J101" s="69"/>
      <c r="K101" s="69"/>
    </row>
    <row r="102" spans="1:11" ht="46.5" customHeight="1" x14ac:dyDescent="0.25">
      <c r="A102" s="70"/>
      <c r="B102" s="69"/>
      <c r="C102" s="69"/>
      <c r="D102" s="69"/>
      <c r="E102" s="69"/>
      <c r="F102" s="69"/>
      <c r="G102" s="69"/>
      <c r="H102" s="69"/>
      <c r="I102" s="69"/>
      <c r="J102" s="69"/>
      <c r="K102" s="69"/>
    </row>
    <row r="103" spans="1:11" ht="46.5" customHeight="1" x14ac:dyDescent="0.25">
      <c r="A103" s="70"/>
      <c r="B103" s="69"/>
      <c r="C103" s="69"/>
      <c r="D103" s="69"/>
      <c r="E103" s="69"/>
      <c r="F103" s="69"/>
      <c r="G103" s="69"/>
      <c r="H103" s="69"/>
      <c r="I103" s="69"/>
      <c r="J103" s="69"/>
      <c r="K103" s="69"/>
    </row>
    <row r="104" spans="1:11" ht="46.5" customHeight="1" x14ac:dyDescent="0.25">
      <c r="A104" s="70"/>
      <c r="B104" s="69"/>
      <c r="C104" s="69"/>
      <c r="D104" s="69"/>
      <c r="E104" s="69"/>
      <c r="F104" s="69"/>
      <c r="G104" s="69"/>
      <c r="H104" s="69"/>
      <c r="I104" s="69"/>
      <c r="J104" s="69"/>
      <c r="K104" s="69"/>
    </row>
    <row r="105" spans="1:11" ht="46.5" customHeight="1" x14ac:dyDescent="0.25">
      <c r="A105" s="70"/>
      <c r="B105" s="69"/>
      <c r="C105" s="69"/>
      <c r="D105" s="69"/>
      <c r="E105" s="69"/>
      <c r="F105" s="69"/>
      <c r="G105" s="69"/>
      <c r="H105" s="69"/>
      <c r="I105" s="69"/>
      <c r="J105" s="69"/>
      <c r="K105" s="69"/>
    </row>
    <row r="106" spans="1:11" ht="46.5" customHeight="1" x14ac:dyDescent="0.25">
      <c r="A106" s="70"/>
      <c r="B106" s="69"/>
      <c r="C106" s="69"/>
      <c r="D106" s="69"/>
      <c r="E106" s="69"/>
      <c r="F106" s="69"/>
      <c r="G106" s="69"/>
      <c r="H106" s="69"/>
      <c r="I106" s="69"/>
      <c r="J106" s="69"/>
      <c r="K106" s="69"/>
    </row>
    <row r="107" spans="1:11" ht="46.5" customHeight="1" x14ac:dyDescent="0.25">
      <c r="A107" s="70"/>
      <c r="B107" s="69"/>
      <c r="C107" s="69"/>
      <c r="D107" s="69"/>
      <c r="E107" s="69"/>
      <c r="F107" s="69"/>
      <c r="G107" s="69"/>
      <c r="H107" s="69"/>
      <c r="I107" s="69"/>
      <c r="J107" s="69"/>
      <c r="K107" s="69"/>
    </row>
    <row r="108" spans="1:11" ht="46.5" customHeight="1" x14ac:dyDescent="0.25">
      <c r="A108" s="70"/>
      <c r="B108" s="69"/>
      <c r="C108" s="69"/>
      <c r="D108" s="69"/>
      <c r="E108" s="69"/>
      <c r="F108" s="69"/>
      <c r="G108" s="69"/>
      <c r="H108" s="69"/>
      <c r="I108" s="69"/>
      <c r="J108" s="69"/>
      <c r="K108" s="69"/>
    </row>
    <row r="109" spans="1:11" ht="46.5" customHeight="1" x14ac:dyDescent="0.25">
      <c r="A109" s="70"/>
      <c r="B109" s="69"/>
      <c r="C109" s="69"/>
      <c r="D109" s="69"/>
      <c r="E109" s="69"/>
      <c r="F109" s="69"/>
      <c r="G109" s="69"/>
      <c r="H109" s="69"/>
      <c r="I109" s="69"/>
      <c r="J109" s="69"/>
      <c r="K109" s="69"/>
    </row>
    <row r="110" spans="1:11" ht="46.5" customHeight="1" x14ac:dyDescent="0.25">
      <c r="A110" s="70"/>
      <c r="B110" s="69"/>
      <c r="C110" s="69"/>
      <c r="D110" s="69"/>
      <c r="E110" s="69"/>
      <c r="F110" s="69"/>
      <c r="G110" s="69"/>
      <c r="H110" s="69"/>
      <c r="I110" s="69"/>
      <c r="J110" s="69"/>
      <c r="K110" s="69"/>
    </row>
    <row r="111" spans="1:11" ht="46.5" customHeight="1" x14ac:dyDescent="0.25">
      <c r="A111" s="70"/>
      <c r="B111" s="69"/>
      <c r="C111" s="69"/>
      <c r="D111" s="69"/>
      <c r="E111" s="69"/>
      <c r="F111" s="69"/>
      <c r="G111" s="69"/>
      <c r="H111" s="69"/>
      <c r="I111" s="69"/>
      <c r="J111" s="69"/>
      <c r="K111" s="69"/>
    </row>
    <row r="112" spans="1:11" ht="46.5" customHeight="1" x14ac:dyDescent="0.25">
      <c r="A112" s="70"/>
      <c r="B112" s="69"/>
      <c r="C112" s="69"/>
      <c r="D112" s="69"/>
      <c r="E112" s="69"/>
      <c r="F112" s="69"/>
      <c r="G112" s="69"/>
      <c r="H112" s="69"/>
      <c r="I112" s="69"/>
      <c r="J112" s="69"/>
      <c r="K112" s="69"/>
    </row>
    <row r="113" spans="1:11" ht="46.5" customHeight="1" x14ac:dyDescent="0.25">
      <c r="A113" s="70"/>
      <c r="B113" s="69"/>
      <c r="C113" s="69"/>
      <c r="D113" s="69"/>
      <c r="E113" s="69"/>
      <c r="F113" s="69"/>
      <c r="G113" s="69"/>
      <c r="H113" s="69"/>
      <c r="I113" s="69"/>
      <c r="J113" s="69"/>
      <c r="K113" s="69"/>
    </row>
    <row r="114" spans="1:11" ht="46.5" customHeight="1" x14ac:dyDescent="0.25">
      <c r="A114" s="70"/>
      <c r="B114" s="69"/>
      <c r="C114" s="69"/>
      <c r="D114" s="69"/>
      <c r="E114" s="69"/>
      <c r="F114" s="69"/>
      <c r="G114" s="69"/>
      <c r="H114" s="69"/>
      <c r="I114" s="69"/>
      <c r="J114" s="69"/>
      <c r="K114" s="69"/>
    </row>
    <row r="115" spans="1:11" ht="46.5" customHeight="1" x14ac:dyDescent="0.25">
      <c r="A115" s="70"/>
      <c r="B115" s="69"/>
      <c r="C115" s="69"/>
      <c r="D115" s="69"/>
      <c r="E115" s="69"/>
      <c r="F115" s="69"/>
      <c r="G115" s="69"/>
      <c r="H115" s="69"/>
      <c r="I115" s="69"/>
      <c r="J115" s="69"/>
      <c r="K115" s="69"/>
    </row>
    <row r="116" spans="1:11" ht="46.5" customHeight="1" x14ac:dyDescent="0.25">
      <c r="A116" s="70"/>
      <c r="B116" s="69"/>
      <c r="C116" s="69"/>
      <c r="D116" s="69"/>
      <c r="E116" s="69"/>
      <c r="F116" s="69"/>
      <c r="G116" s="69"/>
      <c r="H116" s="69"/>
      <c r="I116" s="69"/>
      <c r="J116" s="69"/>
      <c r="K116" s="69"/>
    </row>
    <row r="117" spans="1:11" ht="46.5" customHeight="1" x14ac:dyDescent="0.25">
      <c r="A117" s="70"/>
      <c r="B117" s="69"/>
      <c r="C117" s="69"/>
      <c r="D117" s="69"/>
      <c r="E117" s="69"/>
      <c r="F117" s="69"/>
      <c r="G117" s="69"/>
      <c r="H117" s="69"/>
      <c r="I117" s="69"/>
      <c r="J117" s="69"/>
      <c r="K117" s="69"/>
    </row>
    <row r="118" spans="1:11" ht="46.5" customHeight="1" x14ac:dyDescent="0.25">
      <c r="A118" s="70"/>
      <c r="B118" s="69"/>
      <c r="C118" s="69"/>
      <c r="D118" s="69"/>
      <c r="E118" s="69"/>
      <c r="F118" s="69"/>
      <c r="G118" s="69"/>
      <c r="H118" s="69"/>
      <c r="I118" s="69"/>
      <c r="J118" s="69"/>
      <c r="K118" s="69"/>
    </row>
    <row r="119" spans="1:11" ht="46.5" customHeight="1" x14ac:dyDescent="0.25">
      <c r="A119" s="70"/>
      <c r="B119" s="69"/>
      <c r="C119" s="69"/>
      <c r="D119" s="69"/>
      <c r="E119" s="69"/>
      <c r="F119" s="69"/>
      <c r="G119" s="69"/>
      <c r="H119" s="69"/>
      <c r="I119" s="69"/>
      <c r="J119" s="69"/>
      <c r="K119" s="69"/>
    </row>
    <row r="120" spans="1:11" ht="46.5" customHeight="1" x14ac:dyDescent="0.25">
      <c r="A120" s="70"/>
      <c r="B120" s="69"/>
      <c r="C120" s="69"/>
      <c r="D120" s="69"/>
      <c r="E120" s="69"/>
      <c r="F120" s="69"/>
      <c r="G120" s="69"/>
      <c r="H120" s="69"/>
      <c r="I120" s="69"/>
      <c r="J120" s="69"/>
      <c r="K120" s="69"/>
    </row>
    <row r="121" spans="1:11" ht="46.5" customHeight="1" x14ac:dyDescent="0.25">
      <c r="A121" s="70"/>
      <c r="B121" s="69"/>
      <c r="C121" s="69"/>
      <c r="D121" s="69"/>
      <c r="E121" s="69"/>
      <c r="F121" s="69"/>
      <c r="G121" s="69"/>
      <c r="H121" s="69"/>
      <c r="I121" s="69"/>
      <c r="J121" s="69"/>
      <c r="K121" s="69"/>
    </row>
    <row r="122" spans="1:11" ht="46.5" customHeight="1" x14ac:dyDescent="0.25">
      <c r="A122" s="70"/>
      <c r="B122" s="69"/>
      <c r="C122" s="69"/>
      <c r="D122" s="69"/>
      <c r="E122" s="69"/>
      <c r="F122" s="69"/>
      <c r="G122" s="69"/>
      <c r="H122" s="69"/>
      <c r="I122" s="69"/>
      <c r="J122" s="69"/>
      <c r="K122" s="69"/>
    </row>
    <row r="123" spans="1:11" ht="46.5" customHeight="1" x14ac:dyDescent="0.25">
      <c r="A123" s="70"/>
      <c r="B123" s="69"/>
      <c r="C123" s="69"/>
      <c r="D123" s="69"/>
      <c r="E123" s="69"/>
      <c r="F123" s="69"/>
      <c r="G123" s="69"/>
      <c r="H123" s="69"/>
      <c r="I123" s="69"/>
      <c r="J123" s="69"/>
      <c r="K123" s="69"/>
    </row>
    <row r="124" spans="1:11" ht="46.5" customHeight="1" x14ac:dyDescent="0.25">
      <c r="A124" s="70"/>
      <c r="B124" s="69"/>
      <c r="C124" s="69"/>
      <c r="D124" s="69"/>
      <c r="E124" s="69"/>
      <c r="F124" s="69"/>
      <c r="G124" s="69"/>
      <c r="H124" s="69"/>
      <c r="I124" s="69"/>
      <c r="J124" s="69"/>
      <c r="K124" s="69"/>
    </row>
    <row r="125" spans="1:11" ht="46.5" customHeight="1" x14ac:dyDescent="0.25">
      <c r="A125" s="70"/>
      <c r="B125" s="69"/>
      <c r="C125" s="69"/>
      <c r="D125" s="69"/>
      <c r="E125" s="69"/>
      <c r="F125" s="69"/>
      <c r="G125" s="69"/>
      <c r="H125" s="69"/>
      <c r="I125" s="69"/>
      <c r="J125" s="69"/>
      <c r="K125" s="69"/>
    </row>
    <row r="126" spans="1:11" ht="46.5" customHeight="1" x14ac:dyDescent="0.25">
      <c r="A126" s="70"/>
      <c r="B126" s="69"/>
      <c r="C126" s="69"/>
      <c r="D126" s="69"/>
      <c r="E126" s="69"/>
      <c r="F126" s="69"/>
      <c r="G126" s="69"/>
      <c r="H126" s="69"/>
      <c r="I126" s="69"/>
      <c r="J126" s="69"/>
      <c r="K126" s="69"/>
    </row>
    <row r="127" spans="1:11" ht="46.5" customHeight="1" x14ac:dyDescent="0.25">
      <c r="A127" s="70"/>
      <c r="B127" s="69"/>
      <c r="C127" s="69"/>
      <c r="D127" s="69"/>
      <c r="E127" s="69"/>
      <c r="F127" s="69"/>
      <c r="G127" s="69"/>
      <c r="H127" s="69"/>
      <c r="I127" s="69"/>
      <c r="J127" s="69"/>
      <c r="K127" s="69"/>
    </row>
    <row r="128" spans="1:11" ht="46.5" customHeight="1" x14ac:dyDescent="0.25">
      <c r="A128" s="70"/>
      <c r="B128" s="69"/>
      <c r="C128" s="69"/>
      <c r="D128" s="69"/>
      <c r="E128" s="69"/>
      <c r="F128" s="69"/>
      <c r="G128" s="69"/>
      <c r="H128" s="69"/>
      <c r="I128" s="69"/>
      <c r="J128" s="69"/>
      <c r="K128" s="69"/>
    </row>
    <row r="129" spans="1:11" ht="46.5" customHeight="1" x14ac:dyDescent="0.25">
      <c r="A129" s="70"/>
      <c r="B129" s="69"/>
      <c r="C129" s="69"/>
      <c r="D129" s="69"/>
      <c r="E129" s="69"/>
      <c r="F129" s="69"/>
      <c r="G129" s="69"/>
      <c r="H129" s="69"/>
      <c r="I129" s="69"/>
      <c r="J129" s="69"/>
      <c r="K129" s="69"/>
    </row>
    <row r="130" spans="1:11" ht="46.5" customHeight="1" x14ac:dyDescent="0.25">
      <c r="A130" s="70"/>
      <c r="B130" s="69"/>
      <c r="C130" s="69"/>
      <c r="D130" s="69"/>
      <c r="E130" s="69"/>
      <c r="F130" s="69"/>
      <c r="G130" s="69"/>
      <c r="H130" s="69"/>
      <c r="I130" s="69"/>
      <c r="J130" s="69"/>
      <c r="K130" s="69"/>
    </row>
    <row r="131" spans="1:11" ht="46.5" customHeight="1" x14ac:dyDescent="0.25">
      <c r="A131" s="70"/>
      <c r="B131" s="69"/>
      <c r="C131" s="69"/>
      <c r="D131" s="69"/>
      <c r="E131" s="69"/>
      <c r="F131" s="69"/>
      <c r="G131" s="69"/>
      <c r="H131" s="69"/>
      <c r="I131" s="69"/>
      <c r="J131" s="69"/>
      <c r="K131" s="69"/>
    </row>
    <row r="132" spans="1:11" ht="46.5" customHeight="1" x14ac:dyDescent="0.25">
      <c r="A132" s="70"/>
      <c r="B132" s="69"/>
      <c r="C132" s="69"/>
      <c r="D132" s="69"/>
      <c r="E132" s="69"/>
      <c r="F132" s="69"/>
      <c r="G132" s="69"/>
      <c r="H132" s="69"/>
      <c r="I132" s="69"/>
      <c r="J132" s="69"/>
      <c r="K132" s="69"/>
    </row>
    <row r="133" spans="1:11" ht="46.5" customHeight="1" x14ac:dyDescent="0.25">
      <c r="A133" s="70"/>
      <c r="B133" s="69"/>
      <c r="C133" s="69"/>
      <c r="D133" s="69"/>
      <c r="E133" s="69"/>
      <c r="F133" s="69"/>
      <c r="G133" s="69"/>
      <c r="H133" s="69"/>
      <c r="I133" s="69"/>
      <c r="J133" s="69"/>
      <c r="K133" s="69"/>
    </row>
    <row r="134" spans="1:11" ht="46.5" customHeight="1" x14ac:dyDescent="0.25">
      <c r="A134" s="70"/>
      <c r="B134" s="69"/>
      <c r="C134" s="69"/>
      <c r="D134" s="69"/>
      <c r="E134" s="69"/>
      <c r="F134" s="69"/>
      <c r="G134" s="69"/>
      <c r="H134" s="69"/>
      <c r="I134" s="69"/>
      <c r="J134" s="69"/>
      <c r="K134" s="69"/>
    </row>
    <row r="135" spans="1:11" ht="46.5" customHeight="1" x14ac:dyDescent="0.25">
      <c r="A135" s="70"/>
      <c r="B135" s="69"/>
      <c r="C135" s="69"/>
      <c r="D135" s="69"/>
      <c r="E135" s="69"/>
      <c r="F135" s="69"/>
      <c r="G135" s="69"/>
      <c r="H135" s="69"/>
      <c r="I135" s="69"/>
      <c r="J135" s="69"/>
      <c r="K135" s="69"/>
    </row>
    <row r="136" spans="1:11" ht="46.5" customHeight="1" x14ac:dyDescent="0.25">
      <c r="A136" s="70"/>
      <c r="B136" s="69"/>
      <c r="C136" s="69"/>
      <c r="D136" s="69"/>
      <c r="E136" s="69"/>
      <c r="F136" s="69"/>
      <c r="G136" s="69"/>
      <c r="H136" s="69"/>
      <c r="I136" s="69"/>
      <c r="J136" s="69"/>
      <c r="K136" s="69"/>
    </row>
    <row r="137" spans="1:11" ht="46.5" customHeight="1" x14ac:dyDescent="0.25">
      <c r="A137" s="70"/>
      <c r="B137" s="69"/>
      <c r="C137" s="69"/>
      <c r="D137" s="69"/>
      <c r="E137" s="69"/>
      <c r="F137" s="69"/>
      <c r="G137" s="69"/>
      <c r="H137" s="69"/>
      <c r="I137" s="69"/>
      <c r="J137" s="69"/>
      <c r="K137" s="69"/>
    </row>
    <row r="138" spans="1:11" ht="46.5" customHeight="1" x14ac:dyDescent="0.25">
      <c r="A138" s="70"/>
      <c r="B138" s="69"/>
      <c r="C138" s="69"/>
      <c r="D138" s="69"/>
      <c r="E138" s="69"/>
      <c r="F138" s="69"/>
      <c r="G138" s="69"/>
      <c r="H138" s="69"/>
      <c r="I138" s="69"/>
      <c r="J138" s="69"/>
      <c r="K138" s="69"/>
    </row>
    <row r="139" spans="1:11" ht="46.5" customHeight="1" x14ac:dyDescent="0.25">
      <c r="A139" s="70"/>
      <c r="B139" s="69"/>
      <c r="C139" s="69"/>
      <c r="D139" s="69"/>
      <c r="E139" s="69"/>
      <c r="F139" s="69"/>
      <c r="G139" s="69"/>
      <c r="H139" s="69"/>
      <c r="I139" s="69"/>
      <c r="J139" s="69"/>
      <c r="K139" s="69"/>
    </row>
    <row r="140" spans="1:11" ht="46.5" customHeight="1" x14ac:dyDescent="0.25">
      <c r="A140" s="70"/>
      <c r="B140" s="69"/>
      <c r="C140" s="69"/>
      <c r="D140" s="69"/>
      <c r="E140" s="69"/>
      <c r="F140" s="69"/>
      <c r="G140" s="69"/>
      <c r="H140" s="69"/>
      <c r="I140" s="69"/>
      <c r="J140" s="69"/>
      <c r="K140" s="69"/>
    </row>
    <row r="141" spans="1:11" ht="46.5" customHeight="1" x14ac:dyDescent="0.25">
      <c r="A141" s="70"/>
      <c r="B141" s="69"/>
      <c r="C141" s="69"/>
      <c r="D141" s="69"/>
      <c r="E141" s="69"/>
      <c r="F141" s="69"/>
      <c r="G141" s="69"/>
      <c r="H141" s="69"/>
      <c r="I141" s="69"/>
      <c r="J141" s="69"/>
      <c r="K141" s="69"/>
    </row>
    <row r="142" spans="1:11" ht="46.5" customHeight="1" x14ac:dyDescent="0.25">
      <c r="A142" s="70"/>
      <c r="B142" s="69"/>
      <c r="C142" s="69"/>
      <c r="D142" s="69"/>
      <c r="E142" s="69"/>
      <c r="F142" s="69"/>
      <c r="G142" s="69"/>
      <c r="H142" s="69"/>
      <c r="I142" s="69"/>
      <c r="J142" s="69"/>
      <c r="K142" s="69"/>
    </row>
    <row r="143" spans="1:11" ht="46.5" customHeight="1" x14ac:dyDescent="0.25">
      <c r="A143" s="70"/>
      <c r="B143" s="69"/>
      <c r="C143" s="69"/>
      <c r="D143" s="69"/>
      <c r="E143" s="69"/>
      <c r="F143" s="69"/>
      <c r="G143" s="69"/>
      <c r="H143" s="69"/>
      <c r="I143" s="69"/>
      <c r="J143" s="69"/>
      <c r="K143" s="69"/>
    </row>
    <row r="144" spans="1:11" ht="46.5" customHeight="1" x14ac:dyDescent="0.25">
      <c r="A144" s="70"/>
      <c r="B144" s="69"/>
      <c r="C144" s="69"/>
      <c r="D144" s="69"/>
      <c r="E144" s="69"/>
      <c r="F144" s="69"/>
      <c r="G144" s="69"/>
      <c r="H144" s="69"/>
      <c r="I144" s="69"/>
      <c r="J144" s="69"/>
      <c r="K144" s="69"/>
    </row>
    <row r="145" spans="1:11" ht="46.5" customHeight="1" x14ac:dyDescent="0.25">
      <c r="A145" s="70"/>
      <c r="B145" s="69"/>
      <c r="C145" s="69"/>
      <c r="D145" s="69"/>
      <c r="E145" s="69"/>
      <c r="F145" s="69"/>
      <c r="G145" s="69"/>
      <c r="H145" s="69"/>
      <c r="I145" s="69"/>
      <c r="J145" s="69"/>
      <c r="K145" s="69"/>
    </row>
    <row r="146" spans="1:11" ht="46.5" customHeight="1" x14ac:dyDescent="0.25">
      <c r="A146" s="70"/>
      <c r="B146" s="69"/>
      <c r="C146" s="69"/>
      <c r="D146" s="69"/>
      <c r="E146" s="69"/>
      <c r="F146" s="69"/>
      <c r="G146" s="69"/>
      <c r="H146" s="69"/>
      <c r="I146" s="69"/>
      <c r="J146" s="69"/>
      <c r="K146" s="69"/>
    </row>
    <row r="147" spans="1:11" ht="46.5" customHeight="1" x14ac:dyDescent="0.25">
      <c r="A147" s="70"/>
      <c r="B147" s="69"/>
      <c r="C147" s="69"/>
      <c r="D147" s="69"/>
      <c r="E147" s="69"/>
      <c r="F147" s="69"/>
      <c r="G147" s="69"/>
      <c r="H147" s="69"/>
      <c r="I147" s="69"/>
      <c r="J147" s="69"/>
      <c r="K147" s="69"/>
    </row>
    <row r="148" spans="1:11" ht="46.5" customHeight="1" x14ac:dyDescent="0.25">
      <c r="A148" s="70"/>
      <c r="B148" s="69"/>
      <c r="C148" s="69"/>
      <c r="D148" s="69"/>
      <c r="E148" s="69"/>
      <c r="F148" s="69"/>
      <c r="G148" s="69"/>
      <c r="H148" s="69"/>
      <c r="I148" s="69"/>
      <c r="J148" s="69"/>
      <c r="K148" s="69"/>
    </row>
    <row r="149" spans="1:11" ht="46.5" customHeight="1" x14ac:dyDescent="0.25">
      <c r="A149" s="70"/>
      <c r="B149" s="69"/>
      <c r="C149" s="69"/>
      <c r="D149" s="69"/>
      <c r="E149" s="69"/>
      <c r="F149" s="69"/>
      <c r="G149" s="69"/>
      <c r="H149" s="69"/>
      <c r="I149" s="69"/>
      <c r="J149" s="69"/>
      <c r="K149" s="69"/>
    </row>
    <row r="150" spans="1:11" ht="46.5" customHeight="1" x14ac:dyDescent="0.25">
      <c r="A150" s="70"/>
      <c r="B150" s="69"/>
      <c r="C150" s="69"/>
      <c r="D150" s="69"/>
      <c r="E150" s="69"/>
      <c r="F150" s="69"/>
      <c r="G150" s="69"/>
      <c r="H150" s="69"/>
      <c r="I150" s="69"/>
      <c r="J150" s="69"/>
      <c r="K150" s="69"/>
    </row>
    <row r="151" spans="1:11" ht="46.5" customHeight="1" x14ac:dyDescent="0.25">
      <c r="A151" s="70"/>
      <c r="B151" s="69"/>
      <c r="C151" s="69"/>
      <c r="D151" s="69"/>
      <c r="E151" s="69"/>
      <c r="F151" s="69"/>
      <c r="G151" s="69"/>
      <c r="H151" s="69"/>
      <c r="I151" s="69"/>
      <c r="J151" s="69"/>
      <c r="K151" s="69"/>
    </row>
    <row r="152" spans="1:11" ht="46.5" customHeight="1" x14ac:dyDescent="0.25">
      <c r="A152" s="70"/>
      <c r="B152" s="69"/>
      <c r="C152" s="69"/>
      <c r="D152" s="69"/>
      <c r="E152" s="69"/>
      <c r="F152" s="69"/>
      <c r="G152" s="69"/>
      <c r="H152" s="69"/>
      <c r="I152" s="69"/>
      <c r="J152" s="69"/>
      <c r="K152" s="69"/>
    </row>
    <row r="153" spans="1:11" ht="46.5" customHeight="1" x14ac:dyDescent="0.25">
      <c r="A153" s="70"/>
      <c r="B153" s="69"/>
      <c r="C153" s="69"/>
      <c r="D153" s="69"/>
      <c r="E153" s="69"/>
      <c r="F153" s="69"/>
      <c r="G153" s="69"/>
      <c r="H153" s="69"/>
      <c r="I153" s="69"/>
      <c r="J153" s="69"/>
      <c r="K153" s="69"/>
    </row>
    <row r="154" spans="1:11" ht="46.5" customHeight="1" x14ac:dyDescent="0.25">
      <c r="A154" s="70"/>
      <c r="B154" s="69"/>
      <c r="C154" s="69"/>
      <c r="D154" s="69"/>
      <c r="E154" s="69"/>
      <c r="F154" s="69"/>
      <c r="G154" s="69"/>
      <c r="H154" s="69"/>
      <c r="I154" s="69"/>
      <c r="J154" s="69"/>
      <c r="K154" s="69"/>
    </row>
    <row r="155" spans="1:11" ht="46.5" customHeight="1" x14ac:dyDescent="0.25">
      <c r="A155" s="70"/>
      <c r="B155" s="69"/>
      <c r="C155" s="69"/>
      <c r="D155" s="69"/>
      <c r="E155" s="69"/>
      <c r="F155" s="69"/>
      <c r="G155" s="69"/>
      <c r="H155" s="69"/>
      <c r="I155" s="69"/>
      <c r="J155" s="69"/>
      <c r="K155" s="69"/>
    </row>
    <row r="156" spans="1:11" ht="46.5" customHeight="1" x14ac:dyDescent="0.25">
      <c r="A156" s="70"/>
      <c r="B156" s="69"/>
      <c r="C156" s="69"/>
      <c r="D156" s="69"/>
      <c r="E156" s="69"/>
      <c r="F156" s="69"/>
      <c r="G156" s="69"/>
      <c r="H156" s="69"/>
      <c r="I156" s="69"/>
      <c r="J156" s="69"/>
      <c r="K156" s="69"/>
    </row>
    <row r="157" spans="1:11" ht="46.5" customHeight="1" x14ac:dyDescent="0.25">
      <c r="A157" s="70"/>
      <c r="B157" s="69"/>
      <c r="C157" s="69"/>
      <c r="D157" s="69"/>
      <c r="E157" s="69"/>
      <c r="F157" s="69"/>
      <c r="G157" s="69"/>
      <c r="H157" s="69"/>
      <c r="I157" s="69"/>
      <c r="J157" s="69"/>
      <c r="K157" s="69"/>
    </row>
    <row r="158" spans="1:11" ht="46.5" customHeight="1" x14ac:dyDescent="0.25">
      <c r="A158" s="70"/>
      <c r="B158" s="69"/>
      <c r="C158" s="69"/>
      <c r="D158" s="69"/>
      <c r="E158" s="69"/>
      <c r="F158" s="69"/>
      <c r="G158" s="69"/>
      <c r="H158" s="69"/>
      <c r="I158" s="69"/>
      <c r="J158" s="69"/>
      <c r="K158" s="69"/>
    </row>
    <row r="159" spans="1:11" ht="46.5" customHeight="1" x14ac:dyDescent="0.25">
      <c r="A159" s="70"/>
      <c r="B159" s="69"/>
      <c r="C159" s="69"/>
      <c r="D159" s="69"/>
      <c r="E159" s="69"/>
      <c r="F159" s="69"/>
      <c r="G159" s="69"/>
      <c r="H159" s="69"/>
      <c r="I159" s="69"/>
      <c r="J159" s="69"/>
      <c r="K159" s="69"/>
    </row>
    <row r="160" spans="1:11" ht="46.5" customHeight="1" x14ac:dyDescent="0.25">
      <c r="A160" s="70"/>
      <c r="B160" s="69"/>
      <c r="C160" s="69"/>
      <c r="D160" s="69"/>
      <c r="E160" s="69"/>
      <c r="F160" s="69"/>
      <c r="G160" s="69"/>
      <c r="H160" s="69"/>
      <c r="I160" s="69"/>
      <c r="J160" s="69"/>
      <c r="K160" s="69"/>
    </row>
    <row r="161" spans="1:11" ht="46.5" customHeight="1" x14ac:dyDescent="0.25">
      <c r="A161" s="70"/>
      <c r="B161" s="69"/>
      <c r="C161" s="69"/>
      <c r="D161" s="69"/>
      <c r="E161" s="69"/>
      <c r="F161" s="69"/>
      <c r="G161" s="69"/>
      <c r="H161" s="69"/>
      <c r="I161" s="69"/>
      <c r="J161" s="69"/>
      <c r="K161" s="69"/>
    </row>
    <row r="162" spans="1:11" ht="46.5" customHeight="1" x14ac:dyDescent="0.25">
      <c r="A162" s="70"/>
      <c r="B162" s="69"/>
      <c r="C162" s="69"/>
      <c r="D162" s="69"/>
      <c r="E162" s="69"/>
      <c r="F162" s="69"/>
      <c r="G162" s="69"/>
      <c r="H162" s="69"/>
      <c r="I162" s="69"/>
      <c r="J162" s="69"/>
      <c r="K162" s="69"/>
    </row>
    <row r="163" spans="1:11" ht="46.5" customHeight="1" x14ac:dyDescent="0.25">
      <c r="A163" s="70"/>
      <c r="B163" s="69"/>
      <c r="C163" s="69"/>
      <c r="D163" s="69"/>
      <c r="E163" s="69"/>
      <c r="F163" s="69"/>
      <c r="G163" s="69"/>
      <c r="H163" s="69"/>
      <c r="I163" s="69"/>
      <c r="J163" s="69"/>
      <c r="K163" s="69"/>
    </row>
    <row r="164" spans="1:11" ht="46.5" customHeight="1" x14ac:dyDescent="0.25">
      <c r="A164" s="70"/>
      <c r="B164" s="69"/>
      <c r="C164" s="69"/>
      <c r="D164" s="69"/>
      <c r="E164" s="69"/>
      <c r="F164" s="69"/>
      <c r="G164" s="69"/>
      <c r="H164" s="69"/>
      <c r="I164" s="69"/>
      <c r="J164" s="69"/>
      <c r="K164" s="69"/>
    </row>
    <row r="165" spans="1:11" ht="46.5" customHeight="1" x14ac:dyDescent="0.25">
      <c r="A165" s="70"/>
      <c r="B165" s="69"/>
      <c r="C165" s="69"/>
      <c r="D165" s="69"/>
      <c r="E165" s="69"/>
      <c r="F165" s="69"/>
      <c r="G165" s="69"/>
      <c r="H165" s="69"/>
      <c r="I165" s="69"/>
      <c r="J165" s="69"/>
      <c r="K165" s="69"/>
    </row>
    <row r="166" spans="1:11" ht="46.5" customHeight="1" x14ac:dyDescent="0.25">
      <c r="A166" s="70"/>
      <c r="B166" s="69"/>
      <c r="C166" s="69"/>
      <c r="D166" s="69"/>
      <c r="E166" s="69"/>
      <c r="F166" s="69"/>
      <c r="G166" s="69"/>
      <c r="H166" s="69"/>
      <c r="I166" s="69"/>
      <c r="J166" s="69"/>
      <c r="K166" s="69"/>
    </row>
    <row r="167" spans="1:11" ht="46.5" customHeight="1" x14ac:dyDescent="0.25">
      <c r="A167" s="70"/>
      <c r="B167" s="69"/>
      <c r="C167" s="69"/>
      <c r="D167" s="69"/>
      <c r="E167" s="69"/>
      <c r="F167" s="69"/>
      <c r="G167" s="69"/>
      <c r="H167" s="69"/>
      <c r="I167" s="69"/>
      <c r="J167" s="69"/>
      <c r="K167" s="69"/>
    </row>
    <row r="168" spans="1:11" ht="46.5" customHeight="1" x14ac:dyDescent="0.25">
      <c r="A168" s="70"/>
      <c r="B168" s="69"/>
      <c r="C168" s="69"/>
      <c r="D168" s="69"/>
      <c r="E168" s="69"/>
      <c r="F168" s="69"/>
      <c r="G168" s="69"/>
      <c r="H168" s="69"/>
      <c r="I168" s="69"/>
      <c r="J168" s="69"/>
      <c r="K168" s="69"/>
    </row>
    <row r="169" spans="1:11" ht="46.5" customHeight="1" x14ac:dyDescent="0.25">
      <c r="A169" s="70"/>
      <c r="B169" s="69"/>
      <c r="C169" s="69"/>
      <c r="D169" s="69"/>
      <c r="E169" s="69"/>
      <c r="F169" s="69"/>
      <c r="G169" s="69"/>
      <c r="H169" s="69"/>
      <c r="I169" s="69"/>
      <c r="J169" s="69"/>
      <c r="K169" s="69"/>
    </row>
    <row r="170" spans="1:11" ht="46.5" customHeight="1" x14ac:dyDescent="0.25">
      <c r="A170" s="70"/>
      <c r="B170" s="69"/>
      <c r="C170" s="69"/>
      <c r="D170" s="69"/>
      <c r="E170" s="69"/>
      <c r="F170" s="69"/>
      <c r="G170" s="69"/>
      <c r="H170" s="69"/>
      <c r="I170" s="69"/>
      <c r="J170" s="69"/>
      <c r="K170" s="69"/>
    </row>
    <row r="171" spans="1:11" ht="46.5" customHeight="1" x14ac:dyDescent="0.25">
      <c r="A171" s="70"/>
      <c r="B171" s="69"/>
      <c r="C171" s="69"/>
      <c r="D171" s="69"/>
      <c r="E171" s="69"/>
      <c r="F171" s="69"/>
      <c r="G171" s="69"/>
      <c r="H171" s="69"/>
      <c r="I171" s="69"/>
      <c r="J171" s="69"/>
      <c r="K171" s="69"/>
    </row>
    <row r="172" spans="1:11" ht="46.5" customHeight="1" x14ac:dyDescent="0.25">
      <c r="A172" s="70"/>
      <c r="B172" s="69"/>
      <c r="C172" s="69"/>
      <c r="D172" s="69"/>
      <c r="E172" s="69"/>
      <c r="F172" s="69"/>
      <c r="G172" s="69"/>
      <c r="H172" s="69"/>
      <c r="I172" s="69"/>
      <c r="J172" s="69"/>
      <c r="K172" s="69"/>
    </row>
    <row r="173" spans="1:11" ht="46.5" customHeight="1" x14ac:dyDescent="0.25">
      <c r="A173" s="70"/>
      <c r="B173" s="69"/>
      <c r="C173" s="69"/>
      <c r="D173" s="69"/>
      <c r="E173" s="69"/>
      <c r="F173" s="69"/>
      <c r="G173" s="69"/>
      <c r="H173" s="69"/>
      <c r="I173" s="69"/>
      <c r="J173" s="69"/>
      <c r="K173" s="69"/>
    </row>
    <row r="174" spans="1:11" ht="46.5" customHeight="1" x14ac:dyDescent="0.25">
      <c r="A174" s="70"/>
      <c r="B174" s="69"/>
      <c r="C174" s="69"/>
      <c r="D174" s="69"/>
      <c r="E174" s="69"/>
      <c r="F174" s="69"/>
      <c r="G174" s="69"/>
      <c r="H174" s="69"/>
      <c r="I174" s="69"/>
      <c r="J174" s="69"/>
      <c r="K174" s="69"/>
    </row>
    <row r="175" spans="1:11" ht="46.5" customHeight="1" x14ac:dyDescent="0.25">
      <c r="A175" s="70"/>
      <c r="B175" s="69"/>
      <c r="C175" s="69"/>
      <c r="D175" s="69"/>
      <c r="E175" s="69"/>
      <c r="F175" s="69"/>
      <c r="G175" s="69"/>
      <c r="H175" s="69"/>
      <c r="I175" s="69"/>
      <c r="J175" s="69"/>
      <c r="K175" s="69"/>
    </row>
    <row r="176" spans="1:11" ht="46.5" customHeight="1" x14ac:dyDescent="0.25">
      <c r="A176" s="70"/>
      <c r="B176" s="69"/>
      <c r="C176" s="69"/>
      <c r="D176" s="69"/>
      <c r="E176" s="69"/>
      <c r="F176" s="69"/>
      <c r="G176" s="69"/>
      <c r="H176" s="69"/>
      <c r="I176" s="69"/>
      <c r="J176" s="69"/>
      <c r="K176" s="69"/>
    </row>
    <row r="177" spans="1:11" ht="46.5" customHeight="1" x14ac:dyDescent="0.25">
      <c r="A177" s="70"/>
      <c r="B177" s="69"/>
      <c r="C177" s="69"/>
      <c r="D177" s="69"/>
      <c r="E177" s="69"/>
      <c r="F177" s="69"/>
      <c r="G177" s="69"/>
      <c r="H177" s="69"/>
      <c r="I177" s="69"/>
      <c r="J177" s="69"/>
      <c r="K177" s="69"/>
    </row>
    <row r="178" spans="1:11" ht="46.5" customHeight="1" x14ac:dyDescent="0.25">
      <c r="A178" s="70"/>
      <c r="B178" s="69"/>
      <c r="C178" s="69"/>
      <c r="D178" s="69"/>
      <c r="E178" s="69"/>
      <c r="F178" s="69"/>
      <c r="G178" s="69"/>
      <c r="H178" s="69"/>
      <c r="I178" s="69"/>
      <c r="J178" s="69"/>
      <c r="K178" s="69"/>
    </row>
    <row r="179" spans="1:11" ht="46.5" customHeight="1" x14ac:dyDescent="0.25">
      <c r="A179" s="70"/>
      <c r="B179" s="69"/>
      <c r="C179" s="69"/>
      <c r="D179" s="69"/>
      <c r="E179" s="69"/>
      <c r="F179" s="69"/>
      <c r="G179" s="69"/>
      <c r="H179" s="69"/>
      <c r="I179" s="69"/>
      <c r="J179" s="69"/>
      <c r="K179" s="69"/>
    </row>
    <row r="180" spans="1:11" ht="46.5" customHeight="1" x14ac:dyDescent="0.25">
      <c r="A180" s="70"/>
      <c r="B180" s="69"/>
      <c r="C180" s="69"/>
      <c r="D180" s="69"/>
      <c r="E180" s="69"/>
      <c r="F180" s="69"/>
      <c r="G180" s="69"/>
      <c r="H180" s="69"/>
      <c r="I180" s="69"/>
      <c r="J180" s="69"/>
      <c r="K180" s="69"/>
    </row>
    <row r="181" spans="1:11" ht="46.5" customHeight="1" x14ac:dyDescent="0.25">
      <c r="A181" s="70"/>
      <c r="B181" s="69"/>
      <c r="C181" s="69"/>
      <c r="D181" s="69"/>
      <c r="E181" s="69"/>
      <c r="F181" s="69"/>
      <c r="G181" s="69"/>
      <c r="H181" s="69"/>
      <c r="I181" s="69"/>
      <c r="J181" s="69"/>
      <c r="K181" s="69"/>
    </row>
    <row r="182" spans="1:11" ht="46.5" customHeight="1" x14ac:dyDescent="0.25">
      <c r="A182" s="70"/>
      <c r="B182" s="69"/>
      <c r="C182" s="69"/>
      <c r="D182" s="69"/>
      <c r="E182" s="69"/>
      <c r="F182" s="69"/>
      <c r="G182" s="69"/>
      <c r="H182" s="69"/>
      <c r="I182" s="69"/>
      <c r="J182" s="69"/>
      <c r="K182" s="69"/>
    </row>
    <row r="183" spans="1:11" ht="46.5" customHeight="1" x14ac:dyDescent="0.25">
      <c r="A183" s="70"/>
      <c r="B183" s="69"/>
      <c r="C183" s="69"/>
      <c r="D183" s="69"/>
      <c r="E183" s="69"/>
      <c r="F183" s="69"/>
      <c r="G183" s="69"/>
      <c r="H183" s="69"/>
      <c r="I183" s="69"/>
      <c r="J183" s="69"/>
      <c r="K183" s="69"/>
    </row>
    <row r="184" spans="1:11" ht="46.5" customHeight="1" x14ac:dyDescent="0.25">
      <c r="A184" s="70"/>
      <c r="B184" s="69"/>
      <c r="C184" s="69"/>
      <c r="D184" s="69"/>
      <c r="E184" s="69"/>
      <c r="F184" s="69"/>
      <c r="G184" s="69"/>
      <c r="H184" s="69"/>
      <c r="I184" s="69"/>
      <c r="J184" s="69"/>
      <c r="K184" s="69"/>
    </row>
    <row r="185" spans="1:11" ht="46.5" customHeight="1" x14ac:dyDescent="0.25">
      <c r="A185" s="70"/>
      <c r="B185" s="69"/>
      <c r="C185" s="69"/>
      <c r="D185" s="69"/>
      <c r="E185" s="69"/>
      <c r="F185" s="69"/>
      <c r="G185" s="69"/>
      <c r="H185" s="69"/>
      <c r="I185" s="69"/>
      <c r="J185" s="69"/>
      <c r="K185" s="69"/>
    </row>
    <row r="186" spans="1:11" ht="46.5" customHeight="1" x14ac:dyDescent="0.25">
      <c r="A186" s="70"/>
      <c r="B186" s="69"/>
      <c r="C186" s="69"/>
      <c r="D186" s="69"/>
      <c r="E186" s="69"/>
      <c r="F186" s="69"/>
      <c r="G186" s="69"/>
      <c r="H186" s="69"/>
      <c r="I186" s="69"/>
      <c r="J186" s="69"/>
      <c r="K186" s="69"/>
    </row>
    <row r="187" spans="1:11" ht="46.5" customHeight="1" x14ac:dyDescent="0.25">
      <c r="A187" s="70"/>
      <c r="B187" s="69"/>
      <c r="C187" s="69"/>
      <c r="D187" s="69"/>
      <c r="E187" s="69"/>
      <c r="F187" s="69"/>
      <c r="G187" s="69"/>
      <c r="H187" s="69"/>
      <c r="I187" s="69"/>
      <c r="J187" s="69"/>
      <c r="K187" s="69"/>
    </row>
    <row r="188" spans="1:11" ht="46.5" customHeight="1" x14ac:dyDescent="0.25">
      <c r="A188" s="70"/>
      <c r="B188" s="69"/>
      <c r="C188" s="69"/>
      <c r="D188" s="69"/>
      <c r="E188" s="69"/>
      <c r="F188" s="69"/>
      <c r="G188" s="69"/>
      <c r="H188" s="69"/>
      <c r="I188" s="69"/>
      <c r="J188" s="69"/>
      <c r="K188" s="69"/>
    </row>
    <row r="189" spans="1:11" ht="46.5" customHeight="1" x14ac:dyDescent="0.25">
      <c r="A189" s="70"/>
      <c r="B189" s="69"/>
      <c r="C189" s="69"/>
      <c r="D189" s="69"/>
      <c r="E189" s="69"/>
      <c r="F189" s="69"/>
      <c r="G189" s="69"/>
      <c r="H189" s="69"/>
      <c r="I189" s="69"/>
      <c r="J189" s="69"/>
      <c r="K189" s="69"/>
    </row>
    <row r="190" spans="1:11" ht="46.5" customHeight="1" x14ac:dyDescent="0.25">
      <c r="A190" s="70"/>
      <c r="B190" s="69"/>
      <c r="C190" s="69"/>
      <c r="D190" s="69"/>
      <c r="E190" s="69"/>
      <c r="F190" s="69"/>
      <c r="G190" s="69"/>
      <c r="H190" s="69"/>
      <c r="I190" s="69"/>
      <c r="J190" s="69"/>
      <c r="K190" s="69"/>
    </row>
    <row r="191" spans="1:11" ht="46.5" customHeight="1" x14ac:dyDescent="0.25">
      <c r="A191" s="70"/>
      <c r="B191" s="69"/>
      <c r="C191" s="69"/>
      <c r="D191" s="69"/>
      <c r="E191" s="69"/>
      <c r="F191" s="69"/>
      <c r="G191" s="69"/>
      <c r="H191" s="69"/>
      <c r="I191" s="69"/>
      <c r="J191" s="69"/>
      <c r="K191" s="69"/>
    </row>
    <row r="192" spans="1:11" ht="46.5" customHeight="1" x14ac:dyDescent="0.25">
      <c r="A192" s="70"/>
      <c r="B192" s="69"/>
      <c r="C192" s="69"/>
      <c r="D192" s="69"/>
      <c r="E192" s="69"/>
      <c r="F192" s="69"/>
      <c r="G192" s="69"/>
      <c r="H192" s="69"/>
      <c r="I192" s="69"/>
      <c r="J192" s="69"/>
      <c r="K192" s="69"/>
    </row>
    <row r="193" spans="1:11" ht="46.5" customHeight="1" x14ac:dyDescent="0.25">
      <c r="A193" s="70"/>
      <c r="B193" s="69"/>
      <c r="C193" s="69"/>
      <c r="D193" s="69"/>
      <c r="E193" s="69"/>
      <c r="F193" s="69"/>
      <c r="G193" s="69"/>
      <c r="H193" s="69"/>
      <c r="I193" s="69"/>
      <c r="J193" s="69"/>
      <c r="K193" s="69"/>
    </row>
    <row r="194" spans="1:11" ht="46.5" customHeight="1" x14ac:dyDescent="0.25">
      <c r="A194" s="70"/>
      <c r="B194" s="69"/>
      <c r="C194" s="69"/>
      <c r="D194" s="69"/>
      <c r="E194" s="69"/>
      <c r="F194" s="69"/>
      <c r="G194" s="69"/>
      <c r="H194" s="69"/>
      <c r="I194" s="69"/>
      <c r="J194" s="69"/>
      <c r="K194" s="69"/>
    </row>
    <row r="195" spans="1:11" ht="46.5" customHeight="1" x14ac:dyDescent="0.25">
      <c r="A195" s="70"/>
      <c r="B195" s="69"/>
      <c r="C195" s="69"/>
      <c r="D195" s="69"/>
      <c r="E195" s="69"/>
      <c r="F195" s="69"/>
      <c r="G195" s="69"/>
      <c r="H195" s="69"/>
      <c r="I195" s="69"/>
      <c r="J195" s="69"/>
      <c r="K195" s="69"/>
    </row>
    <row r="196" spans="1:11" ht="46.5" customHeight="1" x14ac:dyDescent="0.25">
      <c r="A196" s="70"/>
      <c r="B196" s="69"/>
      <c r="C196" s="69"/>
      <c r="D196" s="69"/>
      <c r="E196" s="69"/>
      <c r="F196" s="69"/>
      <c r="G196" s="69"/>
      <c r="H196" s="69"/>
      <c r="I196" s="69"/>
      <c r="J196" s="69"/>
      <c r="K196" s="69"/>
    </row>
    <row r="197" spans="1:11" ht="46.5" customHeight="1" x14ac:dyDescent="0.25">
      <c r="A197" s="70"/>
      <c r="B197" s="69"/>
      <c r="C197" s="69"/>
      <c r="D197" s="69"/>
      <c r="E197" s="69"/>
      <c r="F197" s="69"/>
      <c r="G197" s="69"/>
      <c r="H197" s="69"/>
      <c r="I197" s="69"/>
      <c r="J197" s="69"/>
      <c r="K197" s="69"/>
    </row>
    <row r="198" spans="1:11" ht="46.5" customHeight="1" x14ac:dyDescent="0.25">
      <c r="A198" s="70"/>
      <c r="B198" s="69"/>
      <c r="C198" s="69"/>
      <c r="D198" s="69"/>
      <c r="E198" s="69"/>
      <c r="F198" s="69"/>
      <c r="G198" s="69"/>
      <c r="H198" s="69"/>
      <c r="I198" s="69"/>
      <c r="J198" s="69"/>
      <c r="K198" s="69"/>
    </row>
    <row r="199" spans="1:11" ht="46.5" customHeight="1" x14ac:dyDescent="0.25">
      <c r="A199" s="70"/>
      <c r="B199" s="69"/>
      <c r="C199" s="69"/>
      <c r="D199" s="69"/>
      <c r="E199" s="69"/>
      <c r="F199" s="69"/>
      <c r="G199" s="69"/>
      <c r="H199" s="69"/>
      <c r="I199" s="69"/>
      <c r="J199" s="69"/>
      <c r="K199" s="69"/>
    </row>
    <row r="200" spans="1:11" ht="46.5" customHeight="1" x14ac:dyDescent="0.25">
      <c r="A200" s="70"/>
      <c r="B200" s="69"/>
      <c r="C200" s="69"/>
      <c r="D200" s="69"/>
      <c r="E200" s="69"/>
      <c r="F200" s="69"/>
      <c r="G200" s="69"/>
      <c r="H200" s="69"/>
      <c r="I200" s="69"/>
      <c r="J200" s="69"/>
      <c r="K200" s="69"/>
    </row>
    <row r="201" spans="1:11" ht="46.5" customHeight="1" x14ac:dyDescent="0.25">
      <c r="A201" s="70"/>
      <c r="B201" s="69"/>
      <c r="C201" s="69"/>
      <c r="D201" s="69"/>
      <c r="E201" s="69"/>
      <c r="F201" s="69"/>
      <c r="G201" s="69"/>
      <c r="H201" s="69"/>
      <c r="I201" s="69"/>
      <c r="J201" s="69"/>
      <c r="K201" s="69"/>
    </row>
    <row r="202" spans="1:11" ht="46.5" customHeight="1" x14ac:dyDescent="0.25">
      <c r="A202" s="70"/>
      <c r="B202" s="69"/>
      <c r="C202" s="69"/>
      <c r="D202" s="69"/>
      <c r="E202" s="69"/>
      <c r="F202" s="69"/>
      <c r="G202" s="69"/>
      <c r="H202" s="69"/>
      <c r="I202" s="69"/>
      <c r="J202" s="69"/>
      <c r="K202" s="69"/>
    </row>
    <row r="203" spans="1:11" ht="46.5" customHeight="1" x14ac:dyDescent="0.25">
      <c r="A203" s="70"/>
      <c r="B203" s="69"/>
      <c r="C203" s="69"/>
      <c r="D203" s="69"/>
      <c r="E203" s="69"/>
      <c r="F203" s="69"/>
      <c r="G203" s="69"/>
      <c r="H203" s="69"/>
      <c r="I203" s="69"/>
      <c r="J203" s="69"/>
      <c r="K203" s="69"/>
    </row>
    <row r="204" spans="1:11" ht="46.5" customHeight="1" x14ac:dyDescent="0.25">
      <c r="A204" s="70"/>
      <c r="B204" s="69"/>
      <c r="C204" s="69"/>
      <c r="D204" s="69"/>
      <c r="E204" s="69"/>
      <c r="F204" s="69"/>
      <c r="G204" s="69"/>
      <c r="H204" s="69"/>
      <c r="I204" s="69"/>
      <c r="J204" s="69"/>
      <c r="K204" s="69"/>
    </row>
    <row r="205" spans="1:11" ht="46.5" customHeight="1" x14ac:dyDescent="0.25">
      <c r="A205" s="70"/>
      <c r="B205" s="69"/>
      <c r="C205" s="69"/>
      <c r="D205" s="69"/>
      <c r="E205" s="69"/>
      <c r="F205" s="69"/>
      <c r="G205" s="69"/>
      <c r="H205" s="69"/>
      <c r="I205" s="69"/>
      <c r="J205" s="69"/>
      <c r="K205" s="69"/>
    </row>
    <row r="206" spans="1:11" ht="46.5" customHeight="1" x14ac:dyDescent="0.25">
      <c r="A206" s="70"/>
      <c r="B206" s="69"/>
      <c r="C206" s="69"/>
      <c r="D206" s="69"/>
      <c r="E206" s="69"/>
      <c r="F206" s="69"/>
      <c r="G206" s="69"/>
      <c r="H206" s="69"/>
      <c r="I206" s="69"/>
      <c r="J206" s="69"/>
      <c r="K206" s="69"/>
    </row>
    <row r="207" spans="1:11" ht="46.5" customHeight="1" x14ac:dyDescent="0.25">
      <c r="A207" s="70"/>
      <c r="B207" s="69"/>
      <c r="C207" s="69"/>
      <c r="D207" s="69"/>
      <c r="E207" s="69"/>
      <c r="F207" s="69"/>
      <c r="G207" s="69"/>
      <c r="H207" s="69"/>
      <c r="I207" s="69"/>
      <c r="J207" s="69"/>
      <c r="K207" s="69"/>
    </row>
    <row r="208" spans="1:11" ht="46.5" customHeight="1" x14ac:dyDescent="0.25">
      <c r="A208" s="70"/>
      <c r="B208" s="69"/>
      <c r="C208" s="69"/>
      <c r="D208" s="69"/>
      <c r="E208" s="69"/>
      <c r="F208" s="69"/>
      <c r="G208" s="69"/>
      <c r="H208" s="69"/>
      <c r="I208" s="69"/>
      <c r="J208" s="69"/>
      <c r="K208" s="69"/>
    </row>
    <row r="209" spans="1:11" ht="46.5" customHeight="1" x14ac:dyDescent="0.25">
      <c r="A209" s="70"/>
      <c r="B209" s="69"/>
      <c r="C209" s="69"/>
      <c r="D209" s="69"/>
      <c r="E209" s="69"/>
      <c r="F209" s="69"/>
      <c r="G209" s="69"/>
      <c r="H209" s="69"/>
      <c r="I209" s="69"/>
      <c r="J209" s="69"/>
      <c r="K209" s="69"/>
    </row>
    <row r="210" spans="1:11" ht="46.5" customHeight="1" x14ac:dyDescent="0.25">
      <c r="A210" s="70"/>
      <c r="B210" s="69"/>
      <c r="C210" s="69"/>
      <c r="D210" s="69"/>
      <c r="E210" s="69"/>
      <c r="F210" s="69"/>
      <c r="G210" s="69"/>
      <c r="H210" s="69"/>
      <c r="I210" s="69"/>
      <c r="J210" s="69"/>
      <c r="K210" s="69"/>
    </row>
    <row r="211" spans="1:11" ht="46.5" customHeight="1" x14ac:dyDescent="0.25">
      <c r="A211" s="70"/>
      <c r="B211" s="69"/>
      <c r="C211" s="69"/>
      <c r="D211" s="69"/>
      <c r="E211" s="69"/>
      <c r="F211" s="69"/>
      <c r="G211" s="69"/>
      <c r="H211" s="69"/>
      <c r="I211" s="69"/>
      <c r="J211" s="69"/>
      <c r="K211" s="69"/>
    </row>
    <row r="212" spans="1:11" ht="46.5" customHeight="1" x14ac:dyDescent="0.25">
      <c r="A212" s="70"/>
      <c r="B212" s="69"/>
      <c r="C212" s="69"/>
      <c r="D212" s="69"/>
      <c r="E212" s="69"/>
      <c r="F212" s="69"/>
      <c r="G212" s="69"/>
      <c r="H212" s="69"/>
      <c r="I212" s="69"/>
      <c r="J212" s="69"/>
      <c r="K212" s="69"/>
    </row>
    <row r="213" spans="1:11" ht="46.5" customHeight="1" x14ac:dyDescent="0.25">
      <c r="A213" s="70"/>
      <c r="B213" s="69"/>
      <c r="C213" s="69"/>
      <c r="D213" s="69"/>
      <c r="E213" s="69"/>
      <c r="F213" s="69"/>
      <c r="G213" s="69"/>
      <c r="H213" s="69"/>
      <c r="I213" s="69"/>
      <c r="J213" s="69"/>
      <c r="K213" s="69"/>
    </row>
    <row r="214" spans="1:11" ht="46.5" customHeight="1" x14ac:dyDescent="0.25">
      <c r="A214" s="70"/>
      <c r="B214" s="69"/>
      <c r="C214" s="69"/>
      <c r="D214" s="69"/>
      <c r="E214" s="69"/>
      <c r="F214" s="69"/>
      <c r="G214" s="69"/>
      <c r="H214" s="69"/>
      <c r="I214" s="69"/>
      <c r="J214" s="69"/>
      <c r="K214" s="69"/>
    </row>
    <row r="215" spans="1:11" ht="46.5" customHeight="1" x14ac:dyDescent="0.25">
      <c r="A215" s="70"/>
      <c r="B215" s="69"/>
      <c r="C215" s="69"/>
      <c r="D215" s="69"/>
      <c r="E215" s="69"/>
      <c r="F215" s="69"/>
      <c r="G215" s="69"/>
      <c r="H215" s="69"/>
      <c r="I215" s="69"/>
      <c r="J215" s="69"/>
      <c r="K215" s="69"/>
    </row>
    <row r="216" spans="1:11" ht="46.5" customHeight="1" x14ac:dyDescent="0.25">
      <c r="A216" s="70"/>
      <c r="B216" s="69"/>
      <c r="C216" s="69"/>
      <c r="D216" s="69"/>
      <c r="E216" s="69"/>
      <c r="F216" s="69"/>
      <c r="G216" s="69"/>
      <c r="H216" s="69"/>
      <c r="I216" s="69"/>
      <c r="J216" s="69"/>
      <c r="K216" s="69"/>
    </row>
    <row r="217" spans="1:11" ht="46.5" customHeight="1" x14ac:dyDescent="0.25">
      <c r="A217" s="70"/>
      <c r="B217" s="69"/>
      <c r="C217" s="69"/>
      <c r="D217" s="69"/>
      <c r="E217" s="69"/>
      <c r="F217" s="69"/>
      <c r="G217" s="69"/>
      <c r="H217" s="69"/>
      <c r="I217" s="69"/>
      <c r="J217" s="69"/>
      <c r="K217" s="69"/>
    </row>
    <row r="218" spans="1:11" ht="46.5" customHeight="1" x14ac:dyDescent="0.25">
      <c r="A218" s="70"/>
      <c r="B218" s="69"/>
      <c r="C218" s="69"/>
      <c r="D218" s="69"/>
      <c r="E218" s="69"/>
      <c r="F218" s="69"/>
      <c r="G218" s="69"/>
      <c r="H218" s="69"/>
      <c r="I218" s="69"/>
      <c r="J218" s="69"/>
      <c r="K218" s="69"/>
    </row>
    <row r="219" spans="1:11" ht="46.5" customHeight="1" x14ac:dyDescent="0.25">
      <c r="A219" s="70"/>
      <c r="B219" s="69"/>
      <c r="C219" s="69"/>
      <c r="D219" s="69"/>
      <c r="E219" s="69"/>
      <c r="F219" s="69"/>
      <c r="G219" s="69"/>
      <c r="H219" s="69"/>
      <c r="I219" s="69"/>
      <c r="J219" s="69"/>
      <c r="K219" s="69"/>
    </row>
    <row r="220" spans="1:11" ht="46.5" customHeight="1" x14ac:dyDescent="0.25">
      <c r="A220" s="70"/>
      <c r="B220" s="69"/>
      <c r="C220" s="69"/>
      <c r="D220" s="69"/>
      <c r="E220" s="69"/>
      <c r="F220" s="69"/>
      <c r="G220" s="69"/>
      <c r="H220" s="69"/>
      <c r="I220" s="69"/>
      <c r="J220" s="69"/>
      <c r="K220" s="69"/>
    </row>
    <row r="221" spans="1:11" ht="46.5" customHeight="1" x14ac:dyDescent="0.25">
      <c r="A221" s="70"/>
      <c r="B221" s="69"/>
      <c r="C221" s="69"/>
      <c r="D221" s="69"/>
      <c r="E221" s="69"/>
      <c r="F221" s="69"/>
      <c r="G221" s="69"/>
      <c r="H221" s="69"/>
      <c r="I221" s="69"/>
      <c r="J221" s="69"/>
      <c r="K221" s="69"/>
    </row>
    <row r="222" spans="1:11" ht="46.5" customHeight="1" x14ac:dyDescent="0.25">
      <c r="A222" s="70"/>
      <c r="B222" s="69"/>
      <c r="C222" s="69"/>
      <c r="D222" s="69"/>
      <c r="E222" s="69"/>
      <c r="F222" s="69"/>
      <c r="G222" s="69"/>
      <c r="H222" s="69"/>
      <c r="I222" s="69"/>
      <c r="J222" s="69"/>
      <c r="K222" s="69"/>
    </row>
    <row r="223" spans="1:11" ht="46.5" customHeight="1" x14ac:dyDescent="0.25">
      <c r="A223" s="70"/>
      <c r="B223" s="69"/>
      <c r="C223" s="69"/>
      <c r="D223" s="69"/>
      <c r="E223" s="69"/>
      <c r="F223" s="69"/>
      <c r="G223" s="69"/>
      <c r="H223" s="69"/>
      <c r="I223" s="69"/>
      <c r="J223" s="69"/>
      <c r="K223" s="69"/>
    </row>
    <row r="224" spans="1:11" ht="46.5" customHeight="1" x14ac:dyDescent="0.25">
      <c r="A224" s="70"/>
      <c r="B224" s="69"/>
      <c r="C224" s="69"/>
      <c r="D224" s="69"/>
      <c r="E224" s="69"/>
      <c r="F224" s="69"/>
      <c r="G224" s="69"/>
      <c r="H224" s="69"/>
      <c r="I224" s="69"/>
      <c r="J224" s="69"/>
      <c r="K224" s="69"/>
    </row>
    <row r="225" spans="1:11" ht="46.5" customHeight="1" x14ac:dyDescent="0.25">
      <c r="A225" s="70"/>
      <c r="B225" s="69"/>
      <c r="C225" s="69"/>
      <c r="D225" s="69"/>
      <c r="E225" s="69"/>
      <c r="F225" s="69"/>
      <c r="G225" s="69"/>
      <c r="H225" s="69"/>
      <c r="I225" s="69"/>
      <c r="J225" s="69"/>
      <c r="K225" s="69"/>
    </row>
    <row r="226" spans="1:11" ht="46.5" customHeight="1" x14ac:dyDescent="0.25">
      <c r="A226" s="70"/>
      <c r="B226" s="69"/>
      <c r="C226" s="69"/>
      <c r="D226" s="69"/>
      <c r="E226" s="69"/>
      <c r="F226" s="69"/>
      <c r="G226" s="69"/>
      <c r="H226" s="69"/>
      <c r="I226" s="69"/>
      <c r="J226" s="69"/>
      <c r="K226" s="69"/>
    </row>
    <row r="227" spans="1:11" ht="46.5" customHeight="1" x14ac:dyDescent="0.25">
      <c r="A227" s="70"/>
      <c r="B227" s="69"/>
      <c r="C227" s="69"/>
      <c r="D227" s="69"/>
      <c r="E227" s="69"/>
      <c r="F227" s="69"/>
      <c r="G227" s="69"/>
      <c r="H227" s="69"/>
      <c r="I227" s="69"/>
      <c r="J227" s="69"/>
      <c r="K227" s="69"/>
    </row>
    <row r="228" spans="1:11" ht="46.5" customHeight="1" x14ac:dyDescent="0.25">
      <c r="A228" s="70"/>
      <c r="B228" s="69"/>
      <c r="C228" s="69"/>
      <c r="D228" s="69"/>
      <c r="E228" s="69"/>
      <c r="F228" s="69"/>
      <c r="G228" s="69"/>
      <c r="H228" s="69"/>
      <c r="I228" s="69"/>
      <c r="J228" s="69"/>
      <c r="K228" s="69"/>
    </row>
    <row r="229" spans="1:11" ht="46.5" customHeight="1" x14ac:dyDescent="0.25">
      <c r="A229" s="70"/>
      <c r="B229" s="69"/>
      <c r="C229" s="69"/>
      <c r="D229" s="69"/>
      <c r="E229" s="69"/>
      <c r="F229" s="69"/>
      <c r="G229" s="69"/>
      <c r="H229" s="69"/>
      <c r="I229" s="69"/>
      <c r="J229" s="69"/>
      <c r="K229" s="69"/>
    </row>
    <row r="230" spans="1:11" ht="46.5" customHeight="1" x14ac:dyDescent="0.25">
      <c r="A230" s="70"/>
      <c r="B230" s="69"/>
      <c r="C230" s="69"/>
      <c r="D230" s="69"/>
      <c r="E230" s="69"/>
      <c r="F230" s="69"/>
      <c r="G230" s="69"/>
      <c r="H230" s="69"/>
      <c r="I230" s="69"/>
      <c r="J230" s="69"/>
      <c r="K230" s="69"/>
    </row>
    <row r="231" spans="1:11" ht="46.5" customHeight="1" x14ac:dyDescent="0.25">
      <c r="A231" s="70"/>
      <c r="B231" s="69"/>
      <c r="C231" s="69"/>
      <c r="D231" s="69"/>
      <c r="E231" s="69"/>
      <c r="F231" s="69"/>
      <c r="G231" s="69"/>
      <c r="H231" s="69"/>
      <c r="I231" s="69"/>
      <c r="J231" s="69"/>
      <c r="K231" s="69"/>
    </row>
    <row r="232" spans="1:11" ht="46.5" customHeight="1" x14ac:dyDescent="0.25">
      <c r="A232" s="70"/>
      <c r="B232" s="69"/>
      <c r="C232" s="69"/>
      <c r="D232" s="69"/>
      <c r="E232" s="69"/>
      <c r="F232" s="69"/>
      <c r="G232" s="69"/>
      <c r="H232" s="69"/>
      <c r="I232" s="69"/>
      <c r="J232" s="69"/>
      <c r="K232" s="69"/>
    </row>
    <row r="233" spans="1:11" ht="46.5" customHeight="1" x14ac:dyDescent="0.25">
      <c r="A233" s="70"/>
      <c r="B233" s="69"/>
      <c r="C233" s="69"/>
      <c r="D233" s="69"/>
      <c r="E233" s="69"/>
      <c r="F233" s="69"/>
      <c r="G233" s="69"/>
      <c r="H233" s="69"/>
      <c r="I233" s="69"/>
      <c r="J233" s="69"/>
      <c r="K233" s="69"/>
    </row>
    <row r="234" spans="1:11" ht="46.5" customHeight="1" x14ac:dyDescent="0.25">
      <c r="A234" s="70"/>
      <c r="B234" s="69"/>
      <c r="C234" s="69"/>
      <c r="D234" s="69"/>
      <c r="E234" s="69"/>
      <c r="F234" s="69"/>
      <c r="G234" s="69"/>
      <c r="H234" s="69"/>
      <c r="I234" s="69"/>
      <c r="J234" s="69"/>
      <c r="K234" s="69"/>
    </row>
    <row r="235" spans="1:11" ht="46.5" customHeight="1" x14ac:dyDescent="0.25">
      <c r="A235" s="70"/>
      <c r="B235" s="69"/>
      <c r="C235" s="69"/>
      <c r="D235" s="69"/>
      <c r="E235" s="69"/>
      <c r="F235" s="69"/>
      <c r="G235" s="69"/>
      <c r="H235" s="69"/>
      <c r="I235" s="69"/>
      <c r="J235" s="69"/>
      <c r="K235" s="69"/>
    </row>
    <row r="236" spans="1:11" ht="46.5" customHeight="1" x14ac:dyDescent="0.25">
      <c r="A236" s="70"/>
      <c r="B236" s="69"/>
      <c r="C236" s="69"/>
      <c r="D236" s="69"/>
      <c r="E236" s="69"/>
      <c r="F236" s="69"/>
      <c r="G236" s="69"/>
      <c r="H236" s="69"/>
      <c r="I236" s="69"/>
      <c r="J236" s="69"/>
      <c r="K236" s="69"/>
    </row>
    <row r="237" spans="1:11" ht="46.5" customHeight="1" x14ac:dyDescent="0.25">
      <c r="A237" s="70"/>
      <c r="B237" s="69"/>
      <c r="C237" s="69"/>
      <c r="D237" s="69"/>
      <c r="E237" s="69"/>
      <c r="F237" s="69"/>
      <c r="G237" s="69"/>
      <c r="H237" s="69"/>
      <c r="I237" s="69"/>
      <c r="J237" s="69"/>
      <c r="K237" s="69"/>
    </row>
    <row r="238" spans="1:11" ht="46.5" customHeight="1" x14ac:dyDescent="0.25">
      <c r="A238" s="70"/>
      <c r="B238" s="69"/>
      <c r="C238" s="69"/>
      <c r="D238" s="69"/>
      <c r="E238" s="69"/>
      <c r="F238" s="69"/>
      <c r="G238" s="69"/>
      <c r="H238" s="69"/>
      <c r="I238" s="69"/>
      <c r="J238" s="69"/>
      <c r="K238" s="69"/>
    </row>
    <row r="239" spans="1:11" ht="46.5" customHeight="1" x14ac:dyDescent="0.25">
      <c r="A239" s="70"/>
      <c r="B239" s="69"/>
      <c r="C239" s="69"/>
      <c r="D239" s="69"/>
      <c r="E239" s="69"/>
      <c r="F239" s="69"/>
      <c r="G239" s="69"/>
      <c r="H239" s="69"/>
      <c r="I239" s="69"/>
      <c r="J239" s="69"/>
      <c r="K239" s="69"/>
    </row>
    <row r="240" spans="1:11" ht="46.5" customHeight="1" x14ac:dyDescent="0.25">
      <c r="A240" s="70"/>
      <c r="B240" s="69"/>
      <c r="C240" s="69"/>
      <c r="D240" s="69"/>
      <c r="E240" s="69"/>
      <c r="F240" s="69"/>
      <c r="G240" s="69"/>
      <c r="H240" s="69"/>
      <c r="I240" s="69"/>
      <c r="J240" s="69"/>
      <c r="K240" s="69"/>
    </row>
    <row r="241" spans="1:11" ht="46.5" customHeight="1" x14ac:dyDescent="0.25">
      <c r="A241" s="70"/>
      <c r="B241" s="69"/>
      <c r="C241" s="69"/>
      <c r="D241" s="69"/>
      <c r="E241" s="69"/>
      <c r="F241" s="69"/>
      <c r="G241" s="69"/>
      <c r="H241" s="69"/>
      <c r="I241" s="69"/>
      <c r="J241" s="69"/>
      <c r="K241" s="69"/>
    </row>
    <row r="242" spans="1:11" ht="46.5" customHeight="1" x14ac:dyDescent="0.25">
      <c r="A242" s="70"/>
      <c r="B242" s="69"/>
      <c r="C242" s="69"/>
      <c r="D242" s="69"/>
      <c r="E242" s="69"/>
      <c r="F242" s="69"/>
      <c r="G242" s="69"/>
      <c r="H242" s="69"/>
      <c r="I242" s="69"/>
      <c r="J242" s="69"/>
      <c r="K242" s="69"/>
    </row>
    <row r="243" spans="1:11" ht="46.5" customHeight="1" x14ac:dyDescent="0.25">
      <c r="A243" s="70"/>
      <c r="B243" s="69"/>
      <c r="C243" s="69"/>
      <c r="D243" s="69"/>
      <c r="E243" s="69"/>
      <c r="F243" s="69"/>
      <c r="G243" s="69"/>
      <c r="H243" s="69"/>
      <c r="I243" s="69"/>
      <c r="J243" s="69"/>
      <c r="K243" s="69"/>
    </row>
    <row r="244" spans="1:11" ht="46.5" customHeight="1" x14ac:dyDescent="0.25">
      <c r="A244" s="70"/>
      <c r="B244" s="69"/>
      <c r="C244" s="69"/>
      <c r="D244" s="69"/>
      <c r="E244" s="69"/>
      <c r="F244" s="69"/>
      <c r="G244" s="69"/>
      <c r="H244" s="69"/>
      <c r="I244" s="69"/>
      <c r="J244" s="69"/>
      <c r="K244" s="69"/>
    </row>
    <row r="245" spans="1:11" ht="46.5" customHeight="1" x14ac:dyDescent="0.25">
      <c r="A245" s="70"/>
      <c r="B245" s="69"/>
      <c r="C245" s="69"/>
      <c r="D245" s="69"/>
      <c r="E245" s="69"/>
      <c r="F245" s="69"/>
      <c r="G245" s="69"/>
      <c r="H245" s="69"/>
      <c r="I245" s="69"/>
      <c r="J245" s="69"/>
      <c r="K245" s="69"/>
    </row>
    <row r="246" spans="1:11" ht="46.5" customHeight="1" x14ac:dyDescent="0.25">
      <c r="A246" s="70"/>
      <c r="B246" s="69"/>
      <c r="C246" s="69"/>
      <c r="D246" s="69"/>
      <c r="E246" s="69"/>
      <c r="F246" s="69"/>
      <c r="G246" s="69"/>
      <c r="H246" s="69"/>
      <c r="I246" s="69"/>
      <c r="J246" s="69"/>
      <c r="K246" s="69"/>
    </row>
    <row r="247" spans="1:11" ht="46.5" customHeight="1" x14ac:dyDescent="0.25">
      <c r="A247" s="70"/>
      <c r="B247" s="69"/>
      <c r="C247" s="69"/>
      <c r="D247" s="69"/>
      <c r="E247" s="69"/>
      <c r="F247" s="69"/>
      <c r="G247" s="69"/>
      <c r="H247" s="69"/>
      <c r="I247" s="69"/>
      <c r="J247" s="69"/>
      <c r="K247" s="69"/>
    </row>
    <row r="248" spans="1:11" ht="46.5" customHeight="1" x14ac:dyDescent="0.25">
      <c r="A248" s="70"/>
      <c r="B248" s="69"/>
      <c r="C248" s="69"/>
      <c r="D248" s="69"/>
      <c r="E248" s="69"/>
      <c r="F248" s="69"/>
      <c r="G248" s="69"/>
      <c r="H248" s="69"/>
      <c r="I248" s="69"/>
      <c r="J248" s="69"/>
      <c r="K248" s="69"/>
    </row>
    <row r="249" spans="1:11" ht="46.5" customHeight="1" x14ac:dyDescent="0.25">
      <c r="A249" s="70"/>
      <c r="B249" s="69"/>
      <c r="C249" s="69"/>
      <c r="D249" s="69"/>
      <c r="E249" s="69"/>
      <c r="F249" s="69"/>
      <c r="G249" s="69"/>
      <c r="H249" s="69"/>
      <c r="I249" s="69"/>
      <c r="J249" s="69"/>
      <c r="K249" s="69"/>
    </row>
    <row r="250" spans="1:11" ht="46.5" customHeight="1" x14ac:dyDescent="0.25">
      <c r="A250" s="70"/>
      <c r="B250" s="69"/>
      <c r="C250" s="69"/>
      <c r="D250" s="69"/>
      <c r="E250" s="69"/>
      <c r="F250" s="69"/>
      <c r="G250" s="69"/>
      <c r="H250" s="69"/>
      <c r="I250" s="69"/>
      <c r="J250" s="69"/>
      <c r="K250" s="69"/>
    </row>
    <row r="251" spans="1:11" ht="46.5" customHeight="1" x14ac:dyDescent="0.25">
      <c r="A251" s="70"/>
      <c r="B251" s="69"/>
      <c r="C251" s="69"/>
      <c r="D251" s="69"/>
      <c r="E251" s="69"/>
      <c r="F251" s="69"/>
      <c r="G251" s="69"/>
      <c r="H251" s="69"/>
      <c r="I251" s="69"/>
      <c r="J251" s="69"/>
      <c r="K251" s="69"/>
    </row>
    <row r="252" spans="1:11" ht="46.5" customHeight="1" x14ac:dyDescent="0.25">
      <c r="A252" s="70"/>
      <c r="B252" s="69"/>
      <c r="C252" s="69"/>
      <c r="D252" s="69"/>
      <c r="E252" s="69"/>
      <c r="F252" s="69"/>
      <c r="G252" s="69"/>
      <c r="H252" s="69"/>
      <c r="I252" s="69"/>
      <c r="J252" s="69"/>
      <c r="K252" s="69"/>
    </row>
    <row r="253" spans="1:11" ht="46.5" customHeight="1" x14ac:dyDescent="0.25">
      <c r="A253" s="70"/>
      <c r="B253" s="69"/>
      <c r="C253" s="69"/>
      <c r="D253" s="69"/>
      <c r="E253" s="69"/>
      <c r="F253" s="69"/>
      <c r="G253" s="69"/>
      <c r="H253" s="69"/>
      <c r="I253" s="69"/>
      <c r="J253" s="69"/>
      <c r="K253" s="69"/>
    </row>
    <row r="254" spans="1:11" ht="46.5" customHeight="1" x14ac:dyDescent="0.25">
      <c r="A254" s="70"/>
      <c r="B254" s="69"/>
      <c r="C254" s="69"/>
      <c r="D254" s="69"/>
      <c r="E254" s="69"/>
      <c r="F254" s="69"/>
      <c r="G254" s="69"/>
      <c r="H254" s="69"/>
      <c r="I254" s="69"/>
      <c r="J254" s="69"/>
      <c r="K254" s="69"/>
    </row>
    <row r="255" spans="1:11" ht="46.5" customHeight="1" x14ac:dyDescent="0.25">
      <c r="A255" s="70"/>
      <c r="B255" s="69"/>
      <c r="C255" s="69"/>
      <c r="D255" s="69"/>
      <c r="E255" s="69"/>
      <c r="F255" s="69"/>
      <c r="G255" s="69"/>
      <c r="H255" s="69"/>
      <c r="I255" s="69"/>
      <c r="J255" s="69"/>
      <c r="K255" s="69"/>
    </row>
    <row r="256" spans="1:11" ht="46.5" customHeight="1" x14ac:dyDescent="0.25">
      <c r="A256" s="70"/>
      <c r="B256" s="69"/>
      <c r="C256" s="69"/>
      <c r="D256" s="69"/>
      <c r="E256" s="69"/>
      <c r="F256" s="69"/>
      <c r="G256" s="69"/>
      <c r="H256" s="69"/>
      <c r="I256" s="69"/>
      <c r="J256" s="69"/>
      <c r="K256" s="69"/>
    </row>
    <row r="257" spans="1:11" ht="46.5" customHeight="1" x14ac:dyDescent="0.25">
      <c r="A257" s="70"/>
      <c r="B257" s="69"/>
      <c r="C257" s="69"/>
      <c r="D257" s="69"/>
      <c r="E257" s="69"/>
      <c r="F257" s="69"/>
      <c r="G257" s="69"/>
      <c r="H257" s="69"/>
      <c r="I257" s="69"/>
      <c r="J257" s="69"/>
      <c r="K257" s="69"/>
    </row>
    <row r="258" spans="1:11" ht="46.5" customHeight="1" x14ac:dyDescent="0.25">
      <c r="A258" s="70"/>
      <c r="B258" s="69"/>
      <c r="C258" s="69"/>
      <c r="D258" s="69"/>
      <c r="E258" s="69"/>
      <c r="F258" s="69"/>
      <c r="G258" s="69"/>
      <c r="H258" s="69"/>
      <c r="I258" s="69"/>
      <c r="J258" s="69"/>
      <c r="K258" s="69"/>
    </row>
    <row r="259" spans="1:11" ht="46.5" customHeight="1" x14ac:dyDescent="0.25">
      <c r="A259" s="70"/>
      <c r="B259" s="69"/>
      <c r="C259" s="69"/>
      <c r="D259" s="69"/>
      <c r="E259" s="69"/>
      <c r="F259" s="69"/>
      <c r="G259" s="69"/>
      <c r="H259" s="69"/>
      <c r="I259" s="69"/>
      <c r="J259" s="69"/>
      <c r="K259" s="69"/>
    </row>
    <row r="260" spans="1:11" ht="46.5" customHeight="1" x14ac:dyDescent="0.25">
      <c r="A260" s="70"/>
      <c r="B260" s="69"/>
      <c r="C260" s="69"/>
      <c r="D260" s="69"/>
      <c r="E260" s="69"/>
      <c r="F260" s="69"/>
      <c r="G260" s="69"/>
      <c r="H260" s="69"/>
      <c r="I260" s="69"/>
      <c r="J260" s="69"/>
      <c r="K260" s="69"/>
    </row>
    <row r="261" spans="1:11" ht="46.5" customHeight="1" x14ac:dyDescent="0.25">
      <c r="A261" s="70"/>
      <c r="B261" s="69"/>
      <c r="C261" s="69"/>
      <c r="D261" s="69"/>
      <c r="E261" s="69"/>
      <c r="F261" s="69"/>
      <c r="G261" s="69"/>
      <c r="H261" s="69"/>
      <c r="I261" s="69"/>
      <c r="J261" s="69"/>
      <c r="K261" s="69"/>
    </row>
    <row r="262" spans="1:11" ht="46.5" customHeight="1" x14ac:dyDescent="0.25">
      <c r="A262" s="70"/>
      <c r="B262" s="69"/>
      <c r="C262" s="69"/>
      <c r="D262" s="69"/>
      <c r="E262" s="69"/>
      <c r="F262" s="69"/>
      <c r="G262" s="69"/>
      <c r="H262" s="69"/>
      <c r="I262" s="69"/>
      <c r="J262" s="69"/>
      <c r="K262" s="69"/>
    </row>
    <row r="263" spans="1:11" ht="46.5" customHeight="1" x14ac:dyDescent="0.25">
      <c r="A263" s="70"/>
      <c r="B263" s="69"/>
      <c r="C263" s="69"/>
      <c r="D263" s="69"/>
      <c r="E263" s="69"/>
      <c r="F263" s="69"/>
      <c r="G263" s="69"/>
      <c r="H263" s="69"/>
      <c r="I263" s="69"/>
      <c r="J263" s="69"/>
      <c r="K263" s="69"/>
    </row>
    <row r="264" spans="1:11" ht="46.5" customHeight="1" x14ac:dyDescent="0.25">
      <c r="A264" s="70"/>
      <c r="B264" s="69"/>
      <c r="C264" s="69"/>
      <c r="D264" s="69"/>
      <c r="E264" s="69"/>
      <c r="F264" s="69"/>
      <c r="G264" s="69"/>
      <c r="H264" s="69"/>
      <c r="I264" s="69"/>
      <c r="J264" s="69"/>
      <c r="K264" s="69"/>
    </row>
    <row r="265" spans="1:11" ht="46.5" customHeight="1" x14ac:dyDescent="0.25">
      <c r="A265" s="70"/>
      <c r="B265" s="69"/>
      <c r="C265" s="69"/>
      <c r="D265" s="69"/>
      <c r="E265" s="69"/>
      <c r="F265" s="69"/>
      <c r="G265" s="69"/>
      <c r="H265" s="69"/>
      <c r="I265" s="69"/>
      <c r="J265" s="69"/>
      <c r="K265" s="69"/>
    </row>
    <row r="266" spans="1:11" ht="46.5" customHeight="1" x14ac:dyDescent="0.25">
      <c r="A266" s="70"/>
      <c r="B266" s="69"/>
      <c r="C266" s="69"/>
      <c r="D266" s="69"/>
      <c r="E266" s="69"/>
      <c r="F266" s="69"/>
      <c r="G266" s="69"/>
      <c r="H266" s="69"/>
      <c r="I266" s="69"/>
      <c r="J266" s="69"/>
      <c r="K266" s="69"/>
    </row>
    <row r="267" spans="1:11" ht="46.5" customHeight="1" x14ac:dyDescent="0.25">
      <c r="A267" s="70"/>
      <c r="B267" s="69"/>
      <c r="C267" s="69"/>
      <c r="D267" s="69"/>
      <c r="E267" s="69"/>
      <c r="F267" s="69"/>
      <c r="G267" s="69"/>
      <c r="H267" s="69"/>
      <c r="I267" s="69"/>
      <c r="J267" s="69"/>
      <c r="K267" s="69"/>
    </row>
    <row r="268" spans="1:11" ht="46.5" customHeight="1" x14ac:dyDescent="0.25">
      <c r="A268" s="70"/>
      <c r="B268" s="69"/>
      <c r="C268" s="69"/>
      <c r="D268" s="69"/>
      <c r="E268" s="69"/>
      <c r="F268" s="69"/>
      <c r="G268" s="69"/>
      <c r="H268" s="69"/>
      <c r="I268" s="69"/>
      <c r="J268" s="69"/>
      <c r="K268" s="69"/>
    </row>
    <row r="269" spans="1:11" ht="46.5" customHeight="1" x14ac:dyDescent="0.25">
      <c r="A269" s="70"/>
      <c r="B269" s="69"/>
      <c r="C269" s="69"/>
      <c r="D269" s="69"/>
      <c r="E269" s="69"/>
      <c r="F269" s="69"/>
      <c r="G269" s="69"/>
      <c r="H269" s="69"/>
      <c r="I269" s="69"/>
      <c r="J269" s="69"/>
      <c r="K269" s="69"/>
    </row>
    <row r="270" spans="1:11" ht="46.5" customHeight="1" x14ac:dyDescent="0.25">
      <c r="A270" s="70"/>
      <c r="B270" s="69"/>
      <c r="C270" s="69"/>
      <c r="D270" s="69"/>
      <c r="E270" s="69"/>
      <c r="F270" s="69"/>
      <c r="G270" s="69"/>
      <c r="H270" s="69"/>
      <c r="I270" s="69"/>
      <c r="J270" s="69"/>
      <c r="K270" s="69"/>
    </row>
    <row r="271" spans="1:11" ht="46.5" customHeight="1" x14ac:dyDescent="0.25">
      <c r="A271" s="70"/>
      <c r="B271" s="69"/>
      <c r="C271" s="69"/>
      <c r="D271" s="69"/>
      <c r="E271" s="69"/>
      <c r="F271" s="69"/>
      <c r="G271" s="69"/>
      <c r="H271" s="69"/>
      <c r="I271" s="69"/>
      <c r="J271" s="69"/>
      <c r="K271" s="69"/>
    </row>
    <row r="272" spans="1:11" ht="46.5" customHeight="1" x14ac:dyDescent="0.25">
      <c r="A272" s="70"/>
      <c r="B272" s="69"/>
      <c r="C272" s="69"/>
      <c r="D272" s="69"/>
      <c r="E272" s="69"/>
      <c r="F272" s="69"/>
      <c r="G272" s="69"/>
      <c r="H272" s="69"/>
      <c r="I272" s="69"/>
      <c r="J272" s="69"/>
      <c r="K272" s="69"/>
    </row>
    <row r="273" spans="1:11" ht="46.5" customHeight="1" x14ac:dyDescent="0.25">
      <c r="A273" s="70"/>
      <c r="B273" s="69"/>
      <c r="C273" s="69"/>
      <c r="D273" s="69"/>
      <c r="E273" s="69"/>
      <c r="F273" s="69"/>
      <c r="G273" s="69"/>
      <c r="H273" s="69"/>
      <c r="I273" s="69"/>
      <c r="J273" s="69"/>
      <c r="K273" s="69"/>
    </row>
    <row r="274" spans="1:11" ht="46.5" customHeight="1" x14ac:dyDescent="0.25">
      <c r="A274" s="70"/>
      <c r="B274" s="69"/>
      <c r="C274" s="69"/>
      <c r="D274" s="69"/>
      <c r="E274" s="69"/>
      <c r="F274" s="69"/>
      <c r="G274" s="69"/>
      <c r="H274" s="69"/>
      <c r="I274" s="69"/>
      <c r="J274" s="69"/>
      <c r="K274" s="69"/>
    </row>
    <row r="275" spans="1:11" ht="46.5" customHeight="1" x14ac:dyDescent="0.25">
      <c r="A275" s="70"/>
      <c r="B275" s="69"/>
      <c r="C275" s="69"/>
      <c r="D275" s="69"/>
      <c r="E275" s="69"/>
      <c r="F275" s="69"/>
      <c r="G275" s="69"/>
      <c r="H275" s="69"/>
      <c r="I275" s="69"/>
      <c r="J275" s="69"/>
      <c r="K275" s="69"/>
    </row>
    <row r="276" spans="1:11" ht="46.5" customHeight="1" x14ac:dyDescent="0.25">
      <c r="A276" s="70"/>
      <c r="B276" s="69"/>
      <c r="C276" s="69"/>
      <c r="D276" s="69"/>
      <c r="E276" s="69"/>
      <c r="F276" s="69"/>
      <c r="G276" s="69"/>
      <c r="H276" s="69"/>
      <c r="I276" s="69"/>
      <c r="J276" s="69"/>
      <c r="K276" s="69"/>
    </row>
    <row r="277" spans="1:11" ht="46.5" customHeight="1" x14ac:dyDescent="0.25">
      <c r="A277" s="70"/>
      <c r="B277" s="69"/>
      <c r="C277" s="69"/>
      <c r="D277" s="69"/>
      <c r="E277" s="69"/>
      <c r="F277" s="69"/>
      <c r="G277" s="69"/>
      <c r="H277" s="69"/>
      <c r="I277" s="69"/>
      <c r="J277" s="69"/>
      <c r="K277" s="69"/>
    </row>
    <row r="278" spans="1:11" ht="46.5" customHeight="1" x14ac:dyDescent="0.25">
      <c r="A278" s="70"/>
      <c r="B278" s="69"/>
      <c r="C278" s="69"/>
      <c r="D278" s="69"/>
      <c r="E278" s="69"/>
      <c r="F278" s="69"/>
      <c r="G278" s="69"/>
      <c r="H278" s="69"/>
      <c r="I278" s="69"/>
      <c r="J278" s="69"/>
      <c r="K278" s="69"/>
    </row>
    <row r="279" spans="1:11" ht="46.5" customHeight="1" x14ac:dyDescent="0.25">
      <c r="A279" s="70"/>
      <c r="B279" s="69"/>
      <c r="C279" s="69"/>
      <c r="D279" s="69"/>
      <c r="E279" s="69"/>
      <c r="F279" s="69"/>
      <c r="G279" s="69"/>
      <c r="H279" s="69"/>
      <c r="I279" s="69"/>
      <c r="J279" s="69"/>
      <c r="K279" s="69"/>
    </row>
    <row r="280" spans="1:11" ht="46.5" customHeight="1" x14ac:dyDescent="0.25">
      <c r="A280" s="70"/>
      <c r="B280" s="69"/>
      <c r="C280" s="69"/>
      <c r="D280" s="69"/>
      <c r="E280" s="69"/>
      <c r="F280" s="69"/>
      <c r="G280" s="69"/>
      <c r="H280" s="69"/>
      <c r="I280" s="69"/>
      <c r="J280" s="69"/>
      <c r="K280" s="69"/>
    </row>
    <row r="281" spans="1:11" ht="46.5" customHeight="1" x14ac:dyDescent="0.25">
      <c r="A281" s="70"/>
      <c r="B281" s="69"/>
      <c r="C281" s="69"/>
      <c r="D281" s="69"/>
      <c r="E281" s="69"/>
      <c r="F281" s="69"/>
      <c r="G281" s="69"/>
      <c r="H281" s="69"/>
      <c r="I281" s="69"/>
      <c r="J281" s="69"/>
      <c r="K281" s="69"/>
    </row>
    <row r="282" spans="1:11" ht="46.5" customHeight="1" x14ac:dyDescent="0.25">
      <c r="A282" s="70"/>
      <c r="B282" s="69"/>
      <c r="C282" s="69"/>
      <c r="D282" s="69"/>
      <c r="E282" s="69"/>
      <c r="F282" s="69"/>
      <c r="G282" s="69"/>
      <c r="H282" s="69"/>
      <c r="I282" s="69"/>
      <c r="J282" s="69"/>
      <c r="K282" s="69"/>
    </row>
    <row r="283" spans="1:11" ht="46.5" customHeight="1" x14ac:dyDescent="0.25">
      <c r="A283" s="70"/>
      <c r="B283" s="69"/>
      <c r="C283" s="69"/>
      <c r="D283" s="69"/>
      <c r="E283" s="69"/>
      <c r="F283" s="69"/>
      <c r="G283" s="69"/>
      <c r="H283" s="69"/>
      <c r="I283" s="69"/>
      <c r="J283" s="69"/>
      <c r="K283" s="69"/>
    </row>
    <row r="284" spans="1:11" ht="46.5" customHeight="1" x14ac:dyDescent="0.25">
      <c r="A284" s="70"/>
      <c r="B284" s="69"/>
      <c r="C284" s="69"/>
      <c r="D284" s="69"/>
      <c r="E284" s="69"/>
      <c r="F284" s="69"/>
      <c r="G284" s="69"/>
      <c r="H284" s="69"/>
      <c r="I284" s="69"/>
      <c r="J284" s="69"/>
      <c r="K284" s="69"/>
    </row>
    <row r="285" spans="1:11" ht="46.5" customHeight="1" x14ac:dyDescent="0.25">
      <c r="A285" s="70"/>
      <c r="B285" s="69"/>
      <c r="C285" s="69"/>
      <c r="D285" s="69"/>
      <c r="E285" s="69"/>
      <c r="F285" s="69"/>
      <c r="G285" s="69"/>
      <c r="H285" s="69"/>
      <c r="I285" s="69"/>
      <c r="J285" s="69"/>
      <c r="K285" s="69"/>
    </row>
    <row r="286" spans="1:11" ht="46.5" customHeight="1" x14ac:dyDescent="0.25">
      <c r="A286" s="70"/>
      <c r="B286" s="69"/>
      <c r="C286" s="69"/>
      <c r="D286" s="69"/>
      <c r="E286" s="69"/>
      <c r="F286" s="69"/>
      <c r="G286" s="69"/>
      <c r="H286" s="69"/>
      <c r="I286" s="69"/>
      <c r="J286" s="69"/>
      <c r="K286" s="69"/>
    </row>
    <row r="287" spans="1:11" ht="46.5" customHeight="1" x14ac:dyDescent="0.25">
      <c r="A287" s="70"/>
      <c r="B287" s="69"/>
      <c r="C287" s="69"/>
      <c r="D287" s="69"/>
      <c r="E287" s="69"/>
      <c r="F287" s="69"/>
      <c r="G287" s="69"/>
      <c r="H287" s="69"/>
      <c r="I287" s="69"/>
      <c r="J287" s="69"/>
      <c r="K287" s="69"/>
    </row>
    <row r="288" spans="1:11" ht="46.5" customHeight="1" x14ac:dyDescent="0.25">
      <c r="A288" s="70"/>
      <c r="B288" s="69"/>
      <c r="C288" s="69"/>
      <c r="D288" s="69"/>
      <c r="E288" s="69"/>
      <c r="F288" s="69"/>
      <c r="G288" s="69"/>
      <c r="H288" s="69"/>
      <c r="I288" s="69"/>
      <c r="J288" s="69"/>
      <c r="K288" s="69"/>
    </row>
    <row r="289" spans="1:11" ht="46.5" customHeight="1" x14ac:dyDescent="0.25">
      <c r="A289" s="70"/>
      <c r="B289" s="69"/>
      <c r="C289" s="69"/>
      <c r="D289" s="69"/>
      <c r="E289" s="69"/>
      <c r="F289" s="69"/>
      <c r="G289" s="69"/>
      <c r="H289" s="69"/>
      <c r="I289" s="69"/>
      <c r="J289" s="69"/>
      <c r="K289" s="69"/>
    </row>
    <row r="290" spans="1:11" ht="46.5" customHeight="1" x14ac:dyDescent="0.25">
      <c r="A290" s="70"/>
      <c r="B290" s="69"/>
      <c r="C290" s="69"/>
      <c r="D290" s="69"/>
      <c r="E290" s="69"/>
      <c r="F290" s="69"/>
      <c r="G290" s="69"/>
      <c r="H290" s="69"/>
      <c r="I290" s="69"/>
      <c r="J290" s="69"/>
      <c r="K290" s="69"/>
    </row>
    <row r="291" spans="1:11" ht="46.5" customHeight="1" x14ac:dyDescent="0.25">
      <c r="A291" s="70"/>
      <c r="B291" s="69"/>
      <c r="C291" s="69"/>
      <c r="D291" s="69"/>
      <c r="E291" s="69"/>
      <c r="F291" s="69"/>
      <c r="G291" s="69"/>
      <c r="H291" s="69"/>
      <c r="I291" s="69"/>
      <c r="J291" s="69"/>
      <c r="K291" s="69"/>
    </row>
    <row r="292" spans="1:11" ht="46.5" customHeight="1" x14ac:dyDescent="0.25">
      <c r="A292" s="70"/>
      <c r="B292" s="69"/>
      <c r="C292" s="69"/>
      <c r="D292" s="69"/>
      <c r="E292" s="69"/>
      <c r="F292" s="69"/>
      <c r="G292" s="69"/>
      <c r="H292" s="69"/>
      <c r="I292" s="69"/>
      <c r="J292" s="69"/>
      <c r="K292" s="69"/>
    </row>
    <row r="293" spans="1:11" ht="46.5" customHeight="1" x14ac:dyDescent="0.25">
      <c r="A293" s="70"/>
      <c r="B293" s="69"/>
      <c r="C293" s="69"/>
      <c r="D293" s="69"/>
      <c r="E293" s="69"/>
      <c r="F293" s="69"/>
      <c r="G293" s="69"/>
      <c r="H293" s="69"/>
      <c r="I293" s="69"/>
      <c r="J293" s="69"/>
      <c r="K293" s="69"/>
    </row>
    <row r="294" spans="1:11" ht="46.5" customHeight="1" x14ac:dyDescent="0.25">
      <c r="A294" s="70"/>
      <c r="B294" s="69"/>
      <c r="C294" s="69"/>
      <c r="D294" s="69"/>
      <c r="E294" s="69"/>
      <c r="F294" s="69"/>
      <c r="G294" s="69"/>
      <c r="H294" s="69"/>
      <c r="I294" s="69"/>
      <c r="J294" s="69"/>
      <c r="K294" s="69"/>
    </row>
    <row r="295" spans="1:11" ht="46.5" customHeight="1" x14ac:dyDescent="0.25">
      <c r="A295" s="70"/>
      <c r="B295" s="69"/>
      <c r="C295" s="69"/>
      <c r="D295" s="69"/>
      <c r="E295" s="69"/>
      <c r="F295" s="69"/>
      <c r="G295" s="69"/>
      <c r="H295" s="69"/>
      <c r="I295" s="69"/>
      <c r="J295" s="69"/>
      <c r="K295" s="69"/>
    </row>
    <row r="296" spans="1:11" ht="46.5" customHeight="1" x14ac:dyDescent="0.25">
      <c r="A296" s="70"/>
      <c r="B296" s="69"/>
      <c r="C296" s="69"/>
      <c r="D296" s="69"/>
      <c r="E296" s="69"/>
      <c r="F296" s="69"/>
      <c r="G296" s="69"/>
      <c r="H296" s="69"/>
      <c r="I296" s="69"/>
      <c r="J296" s="69"/>
      <c r="K296" s="69"/>
    </row>
    <row r="297" spans="1:11" ht="46.5" customHeight="1" x14ac:dyDescent="0.25">
      <c r="A297" s="70"/>
      <c r="B297" s="69"/>
      <c r="C297" s="69"/>
      <c r="D297" s="69"/>
      <c r="E297" s="69"/>
      <c r="F297" s="69"/>
      <c r="G297" s="69"/>
      <c r="H297" s="69"/>
      <c r="I297" s="69"/>
      <c r="J297" s="69"/>
      <c r="K297" s="69"/>
    </row>
    <row r="298" spans="1:11" ht="46.5" customHeight="1" x14ac:dyDescent="0.25">
      <c r="A298" s="70"/>
      <c r="B298" s="69"/>
      <c r="C298" s="69"/>
      <c r="D298" s="69"/>
      <c r="E298" s="69"/>
      <c r="F298" s="69"/>
      <c r="G298" s="69"/>
      <c r="H298" s="69"/>
      <c r="I298" s="69"/>
      <c r="J298" s="69"/>
      <c r="K298" s="69"/>
    </row>
    <row r="299" spans="1:11" ht="46.5" customHeight="1" x14ac:dyDescent="0.25">
      <c r="A299" s="70"/>
      <c r="B299" s="69"/>
      <c r="C299" s="69"/>
      <c r="D299" s="69"/>
      <c r="E299" s="69"/>
      <c r="F299" s="69"/>
      <c r="G299" s="69"/>
      <c r="H299" s="69"/>
      <c r="I299" s="69"/>
      <c r="J299" s="69"/>
      <c r="K299" s="69"/>
    </row>
    <row r="300" spans="1:11" ht="46.5" customHeight="1" x14ac:dyDescent="0.25">
      <c r="A300" s="70"/>
      <c r="B300" s="69"/>
      <c r="C300" s="69"/>
      <c r="D300" s="69"/>
      <c r="E300" s="69"/>
      <c r="F300" s="69"/>
      <c r="G300" s="69"/>
      <c r="H300" s="69"/>
      <c r="I300" s="69"/>
      <c r="J300" s="69"/>
      <c r="K300" s="69"/>
    </row>
    <row r="301" spans="1:11" ht="46.5" customHeight="1" x14ac:dyDescent="0.25">
      <c r="A301" s="70"/>
      <c r="B301" s="69"/>
      <c r="C301" s="69"/>
      <c r="D301" s="69"/>
      <c r="E301" s="69"/>
      <c r="F301" s="69"/>
      <c r="G301" s="69"/>
      <c r="H301" s="69"/>
      <c r="I301" s="69"/>
      <c r="J301" s="69"/>
      <c r="K301" s="69"/>
    </row>
    <row r="302" spans="1:11" ht="46.5" customHeight="1" x14ac:dyDescent="0.25">
      <c r="A302" s="70"/>
      <c r="B302" s="69"/>
      <c r="C302" s="69"/>
      <c r="D302" s="69"/>
      <c r="E302" s="69"/>
      <c r="F302" s="69"/>
      <c r="G302" s="69"/>
      <c r="H302" s="69"/>
      <c r="I302" s="69"/>
      <c r="J302" s="69"/>
      <c r="K302" s="69"/>
    </row>
    <row r="303" spans="1:11" ht="46.5" customHeight="1" x14ac:dyDescent="0.25">
      <c r="A303" s="70"/>
      <c r="B303" s="69"/>
      <c r="C303" s="69"/>
      <c r="D303" s="69"/>
      <c r="E303" s="69"/>
      <c r="F303" s="69"/>
      <c r="G303" s="69"/>
      <c r="H303" s="69"/>
      <c r="I303" s="69"/>
      <c r="J303" s="69"/>
      <c r="K303" s="69"/>
    </row>
    <row r="304" spans="1:11" ht="46.5" customHeight="1" x14ac:dyDescent="0.25">
      <c r="A304" s="70"/>
      <c r="B304" s="69"/>
      <c r="C304" s="69"/>
      <c r="D304" s="69"/>
      <c r="E304" s="69"/>
      <c r="F304" s="69"/>
      <c r="G304" s="69"/>
      <c r="H304" s="69"/>
      <c r="I304" s="69"/>
      <c r="J304" s="69"/>
      <c r="K304" s="69"/>
    </row>
    <row r="305" spans="1:11" ht="46.5" customHeight="1" x14ac:dyDescent="0.25">
      <c r="A305" s="70"/>
      <c r="B305" s="69"/>
      <c r="C305" s="69"/>
      <c r="D305" s="69"/>
      <c r="E305" s="69"/>
      <c r="F305" s="69"/>
      <c r="G305" s="69"/>
      <c r="H305" s="69"/>
      <c r="I305" s="69"/>
      <c r="J305" s="69"/>
      <c r="K305" s="69"/>
    </row>
    <row r="306" spans="1:11" ht="46.5" customHeight="1" x14ac:dyDescent="0.25">
      <c r="A306" s="70"/>
      <c r="B306" s="69"/>
      <c r="C306" s="69"/>
      <c r="D306" s="69"/>
      <c r="E306" s="69"/>
      <c r="F306" s="69"/>
      <c r="G306" s="69"/>
      <c r="H306" s="69"/>
      <c r="I306" s="69"/>
      <c r="J306" s="69"/>
      <c r="K306" s="69"/>
    </row>
    <row r="307" spans="1:11" ht="46.5" customHeight="1" x14ac:dyDescent="0.25">
      <c r="A307" s="70"/>
      <c r="B307" s="69"/>
      <c r="C307" s="69"/>
      <c r="D307" s="69"/>
      <c r="E307" s="69"/>
      <c r="F307" s="69"/>
      <c r="G307" s="69"/>
      <c r="H307" s="69"/>
      <c r="I307" s="69"/>
      <c r="J307" s="69"/>
      <c r="K307" s="69"/>
    </row>
    <row r="308" spans="1:11" ht="46.5" customHeight="1" x14ac:dyDescent="0.25">
      <c r="A308" s="70"/>
      <c r="B308" s="69"/>
      <c r="C308" s="69"/>
      <c r="D308" s="69"/>
      <c r="E308" s="69"/>
      <c r="F308" s="69"/>
      <c r="G308" s="69"/>
      <c r="H308" s="69"/>
      <c r="I308" s="69"/>
      <c r="J308" s="69"/>
      <c r="K308" s="69"/>
    </row>
    <row r="309" spans="1:11" ht="46.5" customHeight="1" x14ac:dyDescent="0.25">
      <c r="A309" s="70"/>
      <c r="B309" s="69"/>
      <c r="C309" s="69"/>
      <c r="D309" s="69"/>
      <c r="E309" s="69"/>
      <c r="F309" s="69"/>
      <c r="G309" s="69"/>
      <c r="H309" s="69"/>
      <c r="I309" s="69"/>
      <c r="J309" s="69"/>
      <c r="K309" s="69"/>
    </row>
    <row r="310" spans="1:11" ht="46.5" customHeight="1" x14ac:dyDescent="0.25">
      <c r="A310" s="70"/>
      <c r="B310" s="69"/>
      <c r="C310" s="69"/>
      <c r="D310" s="69"/>
      <c r="E310" s="69"/>
      <c r="F310" s="69"/>
      <c r="G310" s="69"/>
      <c r="H310" s="69"/>
      <c r="I310" s="69"/>
      <c r="J310" s="69"/>
      <c r="K310" s="69"/>
    </row>
    <row r="311" spans="1:11" ht="46.5" customHeight="1" x14ac:dyDescent="0.25">
      <c r="A311" s="70"/>
      <c r="B311" s="69"/>
      <c r="C311" s="69"/>
      <c r="D311" s="69"/>
      <c r="E311" s="69"/>
      <c r="F311" s="69"/>
      <c r="G311" s="69"/>
      <c r="H311" s="69"/>
      <c r="I311" s="69"/>
      <c r="J311" s="69"/>
      <c r="K311" s="69"/>
    </row>
    <row r="312" spans="1:11" ht="46.5" customHeight="1" x14ac:dyDescent="0.25">
      <c r="A312" s="70"/>
      <c r="B312" s="69"/>
      <c r="C312" s="69"/>
      <c r="D312" s="69"/>
      <c r="E312" s="69"/>
      <c r="F312" s="69"/>
      <c r="G312" s="69"/>
      <c r="H312" s="69"/>
      <c r="I312" s="69"/>
      <c r="J312" s="69"/>
      <c r="K312" s="69"/>
    </row>
    <row r="313" spans="1:11" ht="46.5" customHeight="1" x14ac:dyDescent="0.25">
      <c r="A313" s="70"/>
      <c r="B313" s="69"/>
      <c r="C313" s="69"/>
      <c r="D313" s="69"/>
      <c r="E313" s="69"/>
      <c r="F313" s="69"/>
      <c r="G313" s="69"/>
      <c r="H313" s="69"/>
      <c r="I313" s="69"/>
      <c r="J313" s="69"/>
      <c r="K313" s="69"/>
    </row>
    <row r="314" spans="1:11" ht="46.5" customHeight="1" x14ac:dyDescent="0.25">
      <c r="A314" s="70"/>
      <c r="B314" s="69"/>
      <c r="C314" s="69"/>
      <c r="D314" s="69"/>
      <c r="E314" s="69"/>
      <c r="F314" s="69"/>
      <c r="G314" s="69"/>
      <c r="H314" s="69"/>
      <c r="I314" s="69"/>
      <c r="J314" s="69"/>
      <c r="K314" s="69"/>
    </row>
    <row r="315" spans="1:11" ht="46.5" customHeight="1" x14ac:dyDescent="0.25">
      <c r="A315" s="70"/>
      <c r="B315" s="69"/>
      <c r="C315" s="69"/>
      <c r="D315" s="69"/>
      <c r="E315" s="69"/>
      <c r="F315" s="69"/>
      <c r="G315" s="69"/>
      <c r="H315" s="69"/>
      <c r="I315" s="69"/>
      <c r="J315" s="69"/>
      <c r="K315" s="69"/>
    </row>
    <row r="316" spans="1:11" ht="46.5" customHeight="1" x14ac:dyDescent="0.25">
      <c r="A316" s="70"/>
      <c r="B316" s="69"/>
      <c r="C316" s="69"/>
      <c r="D316" s="69"/>
      <c r="E316" s="69"/>
      <c r="F316" s="69"/>
      <c r="G316" s="69"/>
      <c r="H316" s="69"/>
      <c r="I316" s="69"/>
      <c r="J316" s="69"/>
      <c r="K316" s="69"/>
    </row>
    <row r="317" spans="1:11" ht="46.5" customHeight="1" x14ac:dyDescent="0.25">
      <c r="A317" s="70"/>
      <c r="B317" s="69"/>
      <c r="C317" s="69"/>
      <c r="D317" s="69"/>
      <c r="E317" s="69"/>
      <c r="F317" s="69"/>
      <c r="G317" s="69"/>
      <c r="H317" s="69"/>
      <c r="I317" s="69"/>
      <c r="J317" s="69"/>
      <c r="K317" s="69"/>
    </row>
    <row r="318" spans="1:11" ht="46.5" customHeight="1" x14ac:dyDescent="0.25">
      <c r="A318" s="70"/>
      <c r="B318" s="69"/>
      <c r="C318" s="69"/>
      <c r="D318" s="69"/>
      <c r="E318" s="69"/>
      <c r="F318" s="69"/>
      <c r="G318" s="69"/>
      <c r="H318" s="69"/>
      <c r="I318" s="69"/>
      <c r="J318" s="69"/>
      <c r="K318" s="69"/>
    </row>
    <row r="319" spans="1:11" ht="46.5" customHeight="1" x14ac:dyDescent="0.25">
      <c r="A319" s="70"/>
      <c r="B319" s="69"/>
      <c r="C319" s="69"/>
      <c r="D319" s="69"/>
      <c r="E319" s="69"/>
      <c r="F319" s="69"/>
      <c r="G319" s="69"/>
      <c r="H319" s="69"/>
      <c r="I319" s="69"/>
      <c r="J319" s="69"/>
      <c r="K319" s="69"/>
    </row>
    <row r="320" spans="1:11" ht="46.5" customHeight="1" x14ac:dyDescent="0.25">
      <c r="A320" s="70"/>
      <c r="B320" s="69"/>
      <c r="C320" s="69"/>
      <c r="D320" s="69"/>
      <c r="E320" s="69"/>
      <c r="F320" s="69"/>
      <c r="G320" s="69"/>
      <c r="H320" s="69"/>
      <c r="I320" s="69"/>
      <c r="J320" s="69"/>
      <c r="K320" s="69"/>
    </row>
    <row r="321" spans="1:11" ht="46.5" customHeight="1" x14ac:dyDescent="0.25">
      <c r="A321" s="70"/>
      <c r="B321" s="69"/>
      <c r="C321" s="69"/>
      <c r="D321" s="69"/>
      <c r="E321" s="69"/>
      <c r="F321" s="69"/>
      <c r="G321" s="69"/>
      <c r="H321" s="69"/>
      <c r="I321" s="69"/>
      <c r="J321" s="69"/>
      <c r="K321" s="69"/>
    </row>
    <row r="322" spans="1:11" ht="46.5" customHeight="1" x14ac:dyDescent="0.25">
      <c r="A322" s="70"/>
      <c r="B322" s="69"/>
      <c r="C322" s="69"/>
      <c r="D322" s="69"/>
      <c r="E322" s="69"/>
      <c r="F322" s="69"/>
      <c r="G322" s="69"/>
      <c r="H322" s="69"/>
      <c r="I322" s="69"/>
      <c r="J322" s="69"/>
      <c r="K322" s="69"/>
    </row>
    <row r="323" spans="1:11" ht="46.5" customHeight="1" x14ac:dyDescent="0.25">
      <c r="A323" s="70"/>
      <c r="B323" s="69"/>
      <c r="C323" s="69"/>
      <c r="D323" s="69"/>
      <c r="E323" s="69"/>
      <c r="F323" s="69"/>
      <c r="G323" s="69"/>
      <c r="H323" s="69"/>
      <c r="I323" s="69"/>
      <c r="J323" s="69"/>
      <c r="K323" s="69"/>
    </row>
    <row r="324" spans="1:11" ht="46.5" customHeight="1" x14ac:dyDescent="0.25">
      <c r="A324" s="70"/>
      <c r="B324" s="69"/>
      <c r="C324" s="69"/>
      <c r="D324" s="69"/>
      <c r="E324" s="69"/>
      <c r="F324" s="69"/>
      <c r="G324" s="69"/>
      <c r="H324" s="69"/>
      <c r="I324" s="69"/>
      <c r="J324" s="69"/>
      <c r="K324" s="69"/>
    </row>
    <row r="325" spans="1:11" ht="46.5" customHeight="1" x14ac:dyDescent="0.25">
      <c r="A325" s="70"/>
      <c r="B325" s="69"/>
      <c r="C325" s="69"/>
      <c r="D325" s="69"/>
      <c r="E325" s="69"/>
      <c r="F325" s="69"/>
      <c r="G325" s="69"/>
      <c r="H325" s="69"/>
      <c r="I325" s="69"/>
      <c r="J325" s="69"/>
      <c r="K325" s="69"/>
    </row>
    <row r="326" spans="1:11" ht="46.5" customHeight="1" x14ac:dyDescent="0.25">
      <c r="A326" s="70"/>
      <c r="B326" s="69"/>
      <c r="C326" s="69"/>
      <c r="D326" s="69"/>
      <c r="E326" s="69"/>
      <c r="F326" s="69"/>
      <c r="G326" s="69"/>
      <c r="H326" s="69"/>
      <c r="I326" s="69"/>
      <c r="J326" s="69"/>
      <c r="K326" s="69"/>
    </row>
    <row r="327" spans="1:11" ht="46.5" customHeight="1" x14ac:dyDescent="0.25">
      <c r="A327" s="70"/>
      <c r="B327" s="69"/>
      <c r="C327" s="69"/>
      <c r="D327" s="69"/>
      <c r="E327" s="69"/>
      <c r="F327" s="69"/>
      <c r="G327" s="69"/>
      <c r="H327" s="69"/>
      <c r="I327" s="69"/>
      <c r="J327" s="69"/>
      <c r="K327" s="69"/>
    </row>
    <row r="328" spans="1:11" ht="46.5" customHeight="1" x14ac:dyDescent="0.25">
      <c r="A328" s="70"/>
      <c r="B328" s="69"/>
      <c r="C328" s="69"/>
      <c r="D328" s="69"/>
      <c r="E328" s="69"/>
      <c r="F328" s="69"/>
      <c r="G328" s="69"/>
      <c r="H328" s="69"/>
      <c r="I328" s="69"/>
      <c r="J328" s="69"/>
      <c r="K328" s="69"/>
    </row>
    <row r="329" spans="1:11" ht="46.5" customHeight="1" x14ac:dyDescent="0.25">
      <c r="A329" s="70"/>
      <c r="B329" s="69"/>
      <c r="C329" s="69"/>
      <c r="D329" s="69"/>
      <c r="E329" s="69"/>
      <c r="F329" s="69"/>
      <c r="G329" s="69"/>
      <c r="H329" s="69"/>
      <c r="I329" s="69"/>
      <c r="J329" s="69"/>
      <c r="K329" s="69"/>
    </row>
    <row r="330" spans="1:11" ht="46.5" customHeight="1" x14ac:dyDescent="0.25">
      <c r="A330" s="70"/>
      <c r="B330" s="69"/>
      <c r="C330" s="69"/>
      <c r="D330" s="69"/>
      <c r="E330" s="69"/>
      <c r="F330" s="69"/>
      <c r="G330" s="69"/>
      <c r="H330" s="69"/>
      <c r="I330" s="69"/>
      <c r="J330" s="69"/>
      <c r="K330" s="69"/>
    </row>
    <row r="331" spans="1:11" ht="46.5" customHeight="1" x14ac:dyDescent="0.25">
      <c r="A331" s="70"/>
      <c r="B331" s="69"/>
      <c r="C331" s="69"/>
      <c r="D331" s="69"/>
      <c r="E331" s="69"/>
      <c r="F331" s="69"/>
      <c r="G331" s="69"/>
      <c r="H331" s="69"/>
      <c r="I331" s="69"/>
      <c r="J331" s="69"/>
      <c r="K331" s="69"/>
    </row>
    <row r="332" spans="1:11" ht="46.5" customHeight="1" x14ac:dyDescent="0.25">
      <c r="A332" s="70"/>
      <c r="B332" s="69"/>
      <c r="C332" s="69"/>
      <c r="D332" s="69"/>
      <c r="E332" s="69"/>
      <c r="F332" s="69"/>
      <c r="G332" s="69"/>
      <c r="H332" s="69"/>
      <c r="I332" s="69"/>
      <c r="J332" s="69"/>
      <c r="K332" s="69"/>
    </row>
    <row r="333" spans="1:11" ht="46.5" customHeight="1" x14ac:dyDescent="0.25">
      <c r="A333" s="70"/>
      <c r="B333" s="69"/>
      <c r="C333" s="69"/>
      <c r="D333" s="69"/>
      <c r="E333" s="69"/>
      <c r="F333" s="69"/>
      <c r="G333" s="69"/>
      <c r="H333" s="69"/>
      <c r="I333" s="69"/>
      <c r="J333" s="69"/>
      <c r="K333" s="69"/>
    </row>
    <row r="334" spans="1:11" ht="46.5" customHeight="1" x14ac:dyDescent="0.25">
      <c r="A334" s="70"/>
      <c r="B334" s="69"/>
      <c r="C334" s="69"/>
      <c r="D334" s="69"/>
      <c r="E334" s="69"/>
      <c r="F334" s="69"/>
      <c r="G334" s="69"/>
      <c r="H334" s="69"/>
      <c r="I334" s="69"/>
      <c r="J334" s="69"/>
      <c r="K334" s="69"/>
    </row>
    <row r="335" spans="1:11" ht="46.5" customHeight="1" x14ac:dyDescent="0.25">
      <c r="A335" s="70"/>
      <c r="B335" s="69"/>
      <c r="C335" s="69"/>
      <c r="D335" s="69"/>
      <c r="E335" s="69"/>
      <c r="F335" s="69"/>
      <c r="G335" s="69"/>
      <c r="H335" s="69"/>
      <c r="I335" s="69"/>
      <c r="J335" s="69"/>
      <c r="K335" s="69"/>
    </row>
    <row r="336" spans="1:11" ht="46.5" customHeight="1" x14ac:dyDescent="0.25">
      <c r="A336" s="70"/>
      <c r="B336" s="69"/>
      <c r="C336" s="69"/>
      <c r="D336" s="69"/>
      <c r="E336" s="69"/>
      <c r="F336" s="69"/>
      <c r="G336" s="69"/>
      <c r="H336" s="69"/>
      <c r="I336" s="69"/>
      <c r="J336" s="69"/>
      <c r="K336" s="69"/>
    </row>
    <row r="337" spans="1:11" ht="46.5" customHeight="1" x14ac:dyDescent="0.25">
      <c r="A337" s="70"/>
      <c r="B337" s="69"/>
      <c r="C337" s="69"/>
      <c r="D337" s="69"/>
      <c r="E337" s="69"/>
      <c r="F337" s="69"/>
      <c r="G337" s="69"/>
      <c r="H337" s="69"/>
      <c r="I337" s="69"/>
      <c r="J337" s="69"/>
      <c r="K337" s="69"/>
    </row>
    <row r="338" spans="1:11" ht="46.5" customHeight="1" x14ac:dyDescent="0.25">
      <c r="A338" s="70"/>
      <c r="B338" s="69"/>
      <c r="C338" s="69"/>
      <c r="D338" s="69"/>
      <c r="E338" s="69"/>
      <c r="F338" s="69"/>
      <c r="G338" s="69"/>
      <c r="H338" s="69"/>
      <c r="I338" s="69"/>
      <c r="J338" s="69"/>
      <c r="K338" s="69"/>
    </row>
    <row r="339" spans="1:11" ht="46.5" customHeight="1" x14ac:dyDescent="0.25">
      <c r="A339" s="70"/>
      <c r="B339" s="69"/>
      <c r="C339" s="69"/>
      <c r="D339" s="69"/>
      <c r="E339" s="69"/>
      <c r="F339" s="69"/>
      <c r="G339" s="69"/>
      <c r="H339" s="69"/>
      <c r="I339" s="69"/>
      <c r="J339" s="69"/>
      <c r="K339" s="69"/>
    </row>
    <row r="340" spans="1:11" ht="46.5" customHeight="1" x14ac:dyDescent="0.25">
      <c r="A340" s="70"/>
      <c r="B340" s="69"/>
      <c r="C340" s="69"/>
      <c r="D340" s="69"/>
      <c r="E340" s="69"/>
      <c r="F340" s="69"/>
      <c r="G340" s="69"/>
      <c r="H340" s="69"/>
      <c r="I340" s="69"/>
      <c r="J340" s="69"/>
      <c r="K340" s="69"/>
    </row>
    <row r="341" spans="1:11" ht="46.5" customHeight="1" x14ac:dyDescent="0.25">
      <c r="A341" s="70"/>
      <c r="B341" s="69"/>
      <c r="C341" s="69"/>
      <c r="D341" s="69"/>
      <c r="E341" s="69"/>
      <c r="F341" s="69"/>
      <c r="G341" s="69"/>
      <c r="H341" s="69"/>
      <c r="I341" s="69"/>
      <c r="J341" s="69"/>
      <c r="K341" s="69"/>
    </row>
    <row r="342" spans="1:11" ht="46.5" customHeight="1" x14ac:dyDescent="0.25">
      <c r="A342" s="70"/>
      <c r="B342" s="69"/>
      <c r="C342" s="69"/>
      <c r="D342" s="69"/>
      <c r="E342" s="69"/>
      <c r="F342" s="69"/>
      <c r="G342" s="69"/>
      <c r="H342" s="69"/>
      <c r="I342" s="69"/>
      <c r="J342" s="69"/>
      <c r="K342" s="69"/>
    </row>
    <row r="343" spans="1:11" ht="46.5" customHeight="1" x14ac:dyDescent="0.25">
      <c r="A343" s="70"/>
      <c r="B343" s="69"/>
      <c r="C343" s="69"/>
      <c r="D343" s="69"/>
      <c r="E343" s="69"/>
      <c r="F343" s="69"/>
      <c r="G343" s="69"/>
      <c r="H343" s="69"/>
      <c r="I343" s="69"/>
      <c r="J343" s="69"/>
      <c r="K343" s="69"/>
    </row>
    <row r="344" spans="1:11" ht="46.5" customHeight="1" x14ac:dyDescent="0.25">
      <c r="A344" s="70"/>
      <c r="B344" s="69"/>
      <c r="C344" s="69"/>
      <c r="D344" s="69"/>
      <c r="E344" s="69"/>
      <c r="F344" s="69"/>
      <c r="G344" s="69"/>
      <c r="H344" s="69"/>
      <c r="I344" s="69"/>
      <c r="J344" s="69"/>
      <c r="K344" s="69"/>
    </row>
    <row r="345" spans="1:11" ht="46.5" customHeight="1" x14ac:dyDescent="0.25">
      <c r="A345" s="70"/>
      <c r="B345" s="69"/>
      <c r="C345" s="69"/>
      <c r="D345" s="69"/>
      <c r="E345" s="69"/>
      <c r="F345" s="69"/>
      <c r="G345" s="69"/>
      <c r="H345" s="69"/>
      <c r="I345" s="69"/>
      <c r="J345" s="69"/>
      <c r="K345" s="69"/>
    </row>
    <row r="346" spans="1:11" ht="46.5" customHeight="1" x14ac:dyDescent="0.25">
      <c r="A346" s="70"/>
      <c r="B346" s="69"/>
      <c r="C346" s="69"/>
      <c r="D346" s="69"/>
      <c r="E346" s="69"/>
      <c r="F346" s="69"/>
      <c r="G346" s="69"/>
      <c r="H346" s="69"/>
      <c r="I346" s="69"/>
      <c r="J346" s="69"/>
      <c r="K346" s="69"/>
    </row>
    <row r="347" spans="1:11" ht="46.5" customHeight="1" x14ac:dyDescent="0.25">
      <c r="A347" s="70"/>
      <c r="B347" s="69"/>
      <c r="C347" s="69"/>
      <c r="D347" s="69"/>
      <c r="E347" s="69"/>
      <c r="F347" s="69"/>
      <c r="G347" s="69"/>
      <c r="H347" s="69"/>
      <c r="I347" s="69"/>
      <c r="J347" s="69"/>
      <c r="K347" s="69"/>
    </row>
    <row r="348" spans="1:11" ht="46.5" customHeight="1" x14ac:dyDescent="0.25">
      <c r="A348" s="70"/>
      <c r="B348" s="69"/>
      <c r="C348" s="69"/>
      <c r="D348" s="69"/>
      <c r="E348" s="69"/>
      <c r="F348" s="69"/>
      <c r="G348" s="69"/>
      <c r="H348" s="69"/>
      <c r="I348" s="69"/>
      <c r="J348" s="69"/>
      <c r="K348" s="69"/>
    </row>
    <row r="349" spans="1:11" ht="46.5" customHeight="1" x14ac:dyDescent="0.25">
      <c r="A349" s="70"/>
      <c r="B349" s="69"/>
      <c r="C349" s="69"/>
      <c r="D349" s="69"/>
      <c r="E349" s="69"/>
      <c r="F349" s="69"/>
      <c r="G349" s="69"/>
      <c r="H349" s="69"/>
      <c r="I349" s="69"/>
      <c r="J349" s="69"/>
      <c r="K349" s="69"/>
    </row>
    <row r="350" spans="1:11" ht="46.5" customHeight="1" x14ac:dyDescent="0.25">
      <c r="A350" s="70"/>
      <c r="B350" s="69"/>
      <c r="C350" s="69"/>
      <c r="D350" s="69"/>
      <c r="E350" s="69"/>
      <c r="F350" s="69"/>
      <c r="G350" s="69"/>
      <c r="H350" s="69"/>
      <c r="I350" s="69"/>
      <c r="J350" s="69"/>
      <c r="K350" s="69"/>
    </row>
    <row r="351" spans="1:11" ht="46.5" customHeight="1" x14ac:dyDescent="0.25">
      <c r="A351" s="70"/>
      <c r="B351" s="69"/>
      <c r="C351" s="69"/>
      <c r="D351" s="69"/>
      <c r="E351" s="69"/>
      <c r="F351" s="69"/>
      <c r="G351" s="69"/>
      <c r="H351" s="69"/>
      <c r="I351" s="69"/>
      <c r="J351" s="69"/>
      <c r="K351" s="69"/>
    </row>
    <row r="352" spans="1:11" ht="46.5" customHeight="1" x14ac:dyDescent="0.25">
      <c r="A352" s="70"/>
      <c r="B352" s="69"/>
      <c r="C352" s="69"/>
      <c r="D352" s="69"/>
      <c r="E352" s="69"/>
      <c r="F352" s="69"/>
      <c r="G352" s="69"/>
      <c r="H352" s="69"/>
      <c r="I352" s="69"/>
      <c r="J352" s="69"/>
      <c r="K352" s="69"/>
    </row>
    <row r="353" spans="1:11" ht="46.5" customHeight="1" x14ac:dyDescent="0.25">
      <c r="A353" s="70"/>
      <c r="B353" s="69"/>
      <c r="C353" s="69"/>
      <c r="D353" s="69"/>
      <c r="E353" s="69"/>
      <c r="F353" s="69"/>
      <c r="G353" s="69"/>
      <c r="H353" s="69"/>
      <c r="I353" s="69"/>
      <c r="J353" s="69"/>
      <c r="K353" s="69"/>
    </row>
    <row r="354" spans="1:11" ht="46.5" customHeight="1" x14ac:dyDescent="0.25">
      <c r="A354" s="70"/>
      <c r="B354" s="69"/>
      <c r="C354" s="69"/>
      <c r="D354" s="69"/>
      <c r="E354" s="69"/>
      <c r="F354" s="69"/>
      <c r="G354" s="69"/>
      <c r="H354" s="69"/>
      <c r="I354" s="69"/>
      <c r="J354" s="69"/>
      <c r="K354" s="69"/>
    </row>
    <row r="355" spans="1:11" ht="46.5" customHeight="1" x14ac:dyDescent="0.25">
      <c r="A355" s="70"/>
      <c r="B355" s="69"/>
      <c r="C355" s="69"/>
      <c r="D355" s="69"/>
      <c r="E355" s="69"/>
      <c r="F355" s="69"/>
      <c r="G355" s="69"/>
      <c r="H355" s="69"/>
      <c r="I355" s="69"/>
      <c r="J355" s="69"/>
      <c r="K355" s="69"/>
    </row>
    <row r="356" spans="1:11" ht="46.5" customHeight="1" x14ac:dyDescent="0.25">
      <c r="A356" s="70"/>
      <c r="B356" s="69"/>
      <c r="C356" s="69"/>
      <c r="D356" s="69"/>
      <c r="E356" s="69"/>
      <c r="F356" s="69"/>
      <c r="G356" s="69"/>
      <c r="H356" s="69"/>
      <c r="I356" s="69"/>
      <c r="J356" s="69"/>
      <c r="K356" s="69"/>
    </row>
    <row r="357" spans="1:11" ht="46.5" customHeight="1" x14ac:dyDescent="0.25">
      <c r="A357" s="70"/>
      <c r="B357" s="69"/>
      <c r="C357" s="69"/>
      <c r="D357" s="69"/>
      <c r="E357" s="69"/>
      <c r="F357" s="69"/>
      <c r="G357" s="69"/>
      <c r="H357" s="69"/>
      <c r="I357" s="69"/>
      <c r="J357" s="69"/>
      <c r="K357" s="69"/>
    </row>
    <row r="358" spans="1:11" ht="46.5" customHeight="1" x14ac:dyDescent="0.25">
      <c r="A358" s="70"/>
      <c r="B358" s="69"/>
      <c r="C358" s="69"/>
      <c r="D358" s="69"/>
      <c r="E358" s="69"/>
      <c r="F358" s="69"/>
      <c r="G358" s="69"/>
      <c r="H358" s="69"/>
      <c r="I358" s="69"/>
      <c r="J358" s="69"/>
      <c r="K358" s="69"/>
    </row>
    <row r="359" spans="1:11" ht="46.5" customHeight="1" x14ac:dyDescent="0.25">
      <c r="A359" s="70"/>
      <c r="B359" s="69"/>
      <c r="C359" s="69"/>
      <c r="D359" s="69"/>
      <c r="E359" s="69"/>
      <c r="F359" s="69"/>
      <c r="G359" s="69"/>
      <c r="H359" s="69"/>
      <c r="I359" s="69"/>
      <c r="J359" s="69"/>
      <c r="K359" s="69"/>
    </row>
    <row r="360" spans="1:11" ht="46.5" customHeight="1" x14ac:dyDescent="0.25">
      <c r="A360" s="70"/>
      <c r="B360" s="69"/>
      <c r="C360" s="69"/>
      <c r="D360" s="69"/>
      <c r="E360" s="69"/>
      <c r="F360" s="69"/>
      <c r="G360" s="69"/>
      <c r="H360" s="69"/>
      <c r="I360" s="69"/>
      <c r="J360" s="69"/>
      <c r="K360" s="69"/>
    </row>
    <row r="361" spans="1:11" ht="46.5" customHeight="1" x14ac:dyDescent="0.25">
      <c r="A361" s="70"/>
      <c r="B361" s="69"/>
      <c r="C361" s="69"/>
      <c r="D361" s="69"/>
      <c r="E361" s="69"/>
      <c r="F361" s="69"/>
      <c r="G361" s="69"/>
      <c r="H361" s="69"/>
      <c r="I361" s="69"/>
      <c r="J361" s="69"/>
      <c r="K361" s="69"/>
    </row>
    <row r="362" spans="1:11" ht="46.5" customHeight="1" x14ac:dyDescent="0.25">
      <c r="A362" s="70"/>
      <c r="B362" s="69"/>
      <c r="C362" s="69"/>
      <c r="D362" s="69"/>
      <c r="E362" s="69"/>
      <c r="F362" s="69"/>
      <c r="G362" s="69"/>
      <c r="H362" s="69"/>
      <c r="I362" s="69"/>
      <c r="J362" s="69"/>
      <c r="K362" s="69"/>
    </row>
    <row r="363" spans="1:11" ht="46.5" customHeight="1" x14ac:dyDescent="0.25">
      <c r="A363" s="70"/>
      <c r="B363" s="69"/>
      <c r="C363" s="69"/>
      <c r="D363" s="69"/>
      <c r="E363" s="69"/>
      <c r="F363" s="69"/>
      <c r="G363" s="69"/>
      <c r="H363" s="69"/>
      <c r="I363" s="69"/>
      <c r="J363" s="69"/>
      <c r="K363" s="69"/>
    </row>
    <row r="364" spans="1:11" ht="46.5" customHeight="1" x14ac:dyDescent="0.25">
      <c r="A364" s="70"/>
      <c r="B364" s="69"/>
      <c r="C364" s="69"/>
      <c r="D364" s="69"/>
      <c r="E364" s="69"/>
      <c r="F364" s="69"/>
      <c r="G364" s="69"/>
      <c r="H364" s="69"/>
      <c r="I364" s="69"/>
      <c r="J364" s="69"/>
      <c r="K364" s="69"/>
    </row>
    <row r="365" spans="1:11" ht="46.5" customHeight="1" x14ac:dyDescent="0.25">
      <c r="A365" s="70"/>
      <c r="B365" s="69"/>
      <c r="C365" s="69"/>
      <c r="D365" s="69"/>
      <c r="E365" s="69"/>
      <c r="F365" s="69"/>
      <c r="G365" s="69"/>
      <c r="H365" s="69"/>
      <c r="I365" s="69"/>
      <c r="J365" s="69"/>
      <c r="K365" s="69"/>
    </row>
    <row r="366" spans="1:11" ht="46.5" customHeight="1" x14ac:dyDescent="0.25">
      <c r="A366" s="70"/>
      <c r="B366" s="69"/>
      <c r="C366" s="69"/>
      <c r="D366" s="69"/>
      <c r="E366" s="69"/>
      <c r="F366" s="69"/>
      <c r="G366" s="69"/>
      <c r="H366" s="69"/>
      <c r="I366" s="69"/>
      <c r="J366" s="69"/>
      <c r="K366" s="69"/>
    </row>
    <row r="367" spans="1:11" ht="46.5" customHeight="1" x14ac:dyDescent="0.25">
      <c r="A367" s="70"/>
      <c r="B367" s="69"/>
      <c r="C367" s="69"/>
      <c r="D367" s="69"/>
      <c r="E367" s="69"/>
      <c r="F367" s="69"/>
      <c r="G367" s="69"/>
      <c r="H367" s="69"/>
      <c r="I367" s="69"/>
      <c r="J367" s="69"/>
      <c r="K367" s="69"/>
    </row>
    <row r="368" spans="1:11" ht="46.5" customHeight="1" x14ac:dyDescent="0.25">
      <c r="A368" s="70"/>
      <c r="B368" s="69"/>
      <c r="C368" s="69"/>
      <c r="D368" s="69"/>
      <c r="E368" s="69"/>
      <c r="F368" s="69"/>
      <c r="G368" s="69"/>
      <c r="H368" s="69"/>
      <c r="I368" s="69"/>
      <c r="J368" s="69"/>
      <c r="K368" s="69"/>
    </row>
    <row r="369" spans="1:11" ht="46.5" customHeight="1" x14ac:dyDescent="0.25">
      <c r="A369" s="70"/>
      <c r="B369" s="69"/>
      <c r="C369" s="69"/>
      <c r="D369" s="69"/>
      <c r="E369" s="69"/>
      <c r="F369" s="69"/>
      <c r="G369" s="69"/>
      <c r="H369" s="69"/>
      <c r="I369" s="69"/>
      <c r="J369" s="69"/>
      <c r="K369" s="69"/>
    </row>
    <row r="370" spans="1:11" ht="46.5" customHeight="1" x14ac:dyDescent="0.25">
      <c r="A370" s="70"/>
      <c r="B370" s="69"/>
      <c r="C370" s="69"/>
      <c r="D370" s="69"/>
      <c r="E370" s="69"/>
      <c r="F370" s="69"/>
      <c r="G370" s="69"/>
      <c r="H370" s="69"/>
      <c r="I370" s="69"/>
      <c r="J370" s="69"/>
      <c r="K370" s="69"/>
    </row>
    <row r="371" spans="1:11" ht="46.5" customHeight="1" x14ac:dyDescent="0.25">
      <c r="A371" s="70"/>
      <c r="B371" s="69"/>
      <c r="C371" s="69"/>
      <c r="D371" s="69"/>
      <c r="E371" s="69"/>
      <c r="F371" s="69"/>
      <c r="G371" s="69"/>
      <c r="H371" s="69"/>
      <c r="I371" s="69"/>
      <c r="J371" s="69"/>
      <c r="K371" s="69"/>
    </row>
    <row r="372" spans="1:11" ht="46.5" customHeight="1" x14ac:dyDescent="0.25">
      <c r="A372" s="70"/>
      <c r="B372" s="69"/>
      <c r="C372" s="69"/>
      <c r="D372" s="69"/>
      <c r="E372" s="69"/>
      <c r="F372" s="69"/>
      <c r="G372" s="69"/>
      <c r="H372" s="69"/>
      <c r="I372" s="69"/>
      <c r="J372" s="69"/>
      <c r="K372" s="69"/>
    </row>
    <row r="373" spans="1:11" ht="46.5" customHeight="1" x14ac:dyDescent="0.25">
      <c r="A373" s="70"/>
      <c r="B373" s="69"/>
      <c r="C373" s="69"/>
      <c r="D373" s="69"/>
      <c r="E373" s="69"/>
      <c r="F373" s="69"/>
      <c r="G373" s="69"/>
      <c r="H373" s="69"/>
      <c r="I373" s="69"/>
      <c r="J373" s="69"/>
      <c r="K373" s="69"/>
    </row>
    <row r="374" spans="1:11" ht="46.5" customHeight="1" x14ac:dyDescent="0.25">
      <c r="A374" s="70"/>
      <c r="B374" s="69"/>
      <c r="C374" s="69"/>
      <c r="D374" s="69"/>
      <c r="E374" s="69"/>
      <c r="F374" s="69"/>
      <c r="G374" s="69"/>
      <c r="H374" s="69"/>
      <c r="I374" s="69"/>
      <c r="J374" s="69"/>
      <c r="K374" s="69"/>
    </row>
    <row r="375" spans="1:11" ht="46.5" customHeight="1" x14ac:dyDescent="0.25">
      <c r="A375" s="70"/>
      <c r="B375" s="69"/>
      <c r="C375" s="69"/>
      <c r="D375" s="69"/>
      <c r="E375" s="69"/>
      <c r="F375" s="69"/>
      <c r="G375" s="69"/>
      <c r="H375" s="69"/>
      <c r="I375" s="69"/>
      <c r="J375" s="69"/>
      <c r="K375" s="69"/>
    </row>
    <row r="376" spans="1:11" ht="46.5" customHeight="1" x14ac:dyDescent="0.25">
      <c r="A376" s="70"/>
      <c r="B376" s="69"/>
      <c r="C376" s="69"/>
      <c r="D376" s="69"/>
      <c r="E376" s="69"/>
      <c r="F376" s="69"/>
      <c r="G376" s="69"/>
      <c r="H376" s="69"/>
      <c r="I376" s="69"/>
      <c r="J376" s="69"/>
      <c r="K376" s="69"/>
    </row>
    <row r="377" spans="1:11" ht="46.5" customHeight="1" x14ac:dyDescent="0.25">
      <c r="A377" s="70"/>
      <c r="B377" s="69"/>
      <c r="C377" s="69"/>
      <c r="D377" s="69"/>
      <c r="E377" s="69"/>
      <c r="F377" s="69"/>
      <c r="G377" s="69"/>
      <c r="H377" s="69"/>
      <c r="I377" s="69"/>
      <c r="J377" s="69"/>
      <c r="K377" s="69"/>
    </row>
    <row r="378" spans="1:11" ht="46.5" customHeight="1" x14ac:dyDescent="0.25">
      <c r="A378" s="70"/>
      <c r="B378" s="69"/>
      <c r="C378" s="69"/>
      <c r="D378" s="69"/>
      <c r="E378" s="69"/>
      <c r="F378" s="69"/>
      <c r="G378" s="69"/>
      <c r="H378" s="69"/>
      <c r="I378" s="69"/>
      <c r="J378" s="69"/>
      <c r="K378" s="69"/>
    </row>
    <row r="379" spans="1:11" ht="46.5" customHeight="1" x14ac:dyDescent="0.25">
      <c r="A379" s="70"/>
      <c r="B379" s="69"/>
      <c r="C379" s="69"/>
      <c r="D379" s="69"/>
      <c r="E379" s="69"/>
      <c r="F379" s="69"/>
      <c r="G379" s="69"/>
      <c r="H379" s="69"/>
      <c r="I379" s="69"/>
      <c r="J379" s="69"/>
      <c r="K379" s="69"/>
    </row>
    <row r="380" spans="1:11" ht="46.5" customHeight="1" x14ac:dyDescent="0.25">
      <c r="A380" s="70"/>
      <c r="B380" s="69"/>
      <c r="C380" s="69"/>
      <c r="D380" s="69"/>
      <c r="E380" s="69"/>
      <c r="F380" s="69"/>
      <c r="G380" s="69"/>
      <c r="H380" s="69"/>
      <c r="I380" s="69"/>
      <c r="J380" s="69"/>
      <c r="K380" s="69"/>
    </row>
    <row r="381" spans="1:11" ht="46.5" customHeight="1" x14ac:dyDescent="0.25">
      <c r="A381" s="70"/>
      <c r="B381" s="69"/>
      <c r="C381" s="69"/>
      <c r="D381" s="69"/>
      <c r="E381" s="69"/>
      <c r="F381" s="69"/>
      <c r="G381" s="69"/>
      <c r="H381" s="69"/>
      <c r="I381" s="69"/>
      <c r="J381" s="69"/>
      <c r="K381" s="69"/>
    </row>
    <row r="382" spans="1:11" ht="46.5" customHeight="1" x14ac:dyDescent="0.25">
      <c r="A382" s="70"/>
      <c r="B382" s="69"/>
      <c r="C382" s="69"/>
      <c r="D382" s="69"/>
      <c r="E382" s="69"/>
      <c r="F382" s="69"/>
      <c r="G382" s="69"/>
      <c r="H382" s="69"/>
      <c r="I382" s="69"/>
      <c r="J382" s="69"/>
      <c r="K382" s="69"/>
    </row>
    <row r="383" spans="1:11" ht="46.5" customHeight="1" x14ac:dyDescent="0.25">
      <c r="A383" s="70"/>
      <c r="B383" s="69"/>
      <c r="C383" s="69"/>
      <c r="D383" s="69"/>
      <c r="E383" s="69"/>
      <c r="F383" s="69"/>
      <c r="G383" s="69"/>
      <c r="H383" s="69"/>
      <c r="I383" s="69"/>
      <c r="J383" s="69"/>
      <c r="K383" s="69"/>
    </row>
    <row r="384" spans="1:11" ht="46.5" customHeight="1" x14ac:dyDescent="0.25">
      <c r="A384" s="70"/>
      <c r="B384" s="69"/>
      <c r="C384" s="69"/>
      <c r="D384" s="69"/>
      <c r="E384" s="69"/>
      <c r="F384" s="69"/>
      <c r="G384" s="69"/>
      <c r="H384" s="69"/>
      <c r="I384" s="69"/>
      <c r="J384" s="69"/>
      <c r="K384" s="69"/>
    </row>
    <row r="385" spans="1:11" ht="46.5" customHeight="1" x14ac:dyDescent="0.25">
      <c r="A385" s="70"/>
      <c r="B385" s="69"/>
      <c r="C385" s="69"/>
      <c r="D385" s="69"/>
      <c r="E385" s="69"/>
      <c r="F385" s="69"/>
      <c r="G385" s="69"/>
      <c r="H385" s="69"/>
      <c r="I385" s="69"/>
      <c r="J385" s="69"/>
      <c r="K385" s="69"/>
    </row>
    <row r="386" spans="1:11" ht="46.5" customHeight="1" x14ac:dyDescent="0.25">
      <c r="A386" s="70"/>
      <c r="B386" s="69"/>
      <c r="C386" s="69"/>
      <c r="D386" s="69"/>
      <c r="E386" s="69"/>
      <c r="F386" s="69"/>
      <c r="G386" s="69"/>
      <c r="H386" s="69"/>
      <c r="I386" s="69"/>
      <c r="J386" s="69"/>
      <c r="K386" s="69"/>
    </row>
    <row r="387" spans="1:11" ht="46.5" customHeight="1" x14ac:dyDescent="0.25">
      <c r="A387" s="70"/>
      <c r="B387" s="69"/>
      <c r="C387" s="69"/>
      <c r="D387" s="69"/>
      <c r="E387" s="69"/>
      <c r="F387" s="69"/>
      <c r="G387" s="69"/>
      <c r="H387" s="69"/>
      <c r="I387" s="69"/>
      <c r="J387" s="69"/>
      <c r="K387" s="69"/>
    </row>
    <row r="388" spans="1:11" ht="46.5" customHeight="1" x14ac:dyDescent="0.25">
      <c r="A388" s="70"/>
      <c r="B388" s="69"/>
      <c r="C388" s="69"/>
      <c r="D388" s="69"/>
      <c r="E388" s="69"/>
      <c r="F388" s="69"/>
      <c r="G388" s="69"/>
      <c r="H388" s="69"/>
      <c r="I388" s="69"/>
      <c r="J388" s="69"/>
      <c r="K388" s="69"/>
    </row>
    <row r="389" spans="1:11" ht="46.5" customHeight="1" x14ac:dyDescent="0.25">
      <c r="A389" s="70"/>
      <c r="B389" s="69"/>
      <c r="C389" s="69"/>
      <c r="D389" s="69"/>
      <c r="E389" s="69"/>
      <c r="F389" s="69"/>
      <c r="G389" s="69"/>
      <c r="H389" s="69"/>
      <c r="I389" s="69"/>
      <c r="J389" s="69"/>
      <c r="K389" s="69"/>
    </row>
    <row r="390" spans="1:11" ht="46.5" customHeight="1" x14ac:dyDescent="0.25">
      <c r="A390" s="70"/>
      <c r="B390" s="69"/>
      <c r="C390" s="69"/>
      <c r="D390" s="69"/>
      <c r="E390" s="69"/>
      <c r="F390" s="69"/>
      <c r="G390" s="69"/>
      <c r="H390" s="69"/>
      <c r="I390" s="69"/>
      <c r="J390" s="69"/>
      <c r="K390" s="69"/>
    </row>
    <row r="391" spans="1:11" ht="46.5" customHeight="1" x14ac:dyDescent="0.25">
      <c r="A391" s="70"/>
      <c r="B391" s="69"/>
      <c r="C391" s="69"/>
      <c r="D391" s="69"/>
      <c r="E391" s="69"/>
      <c r="F391" s="69"/>
      <c r="G391" s="69"/>
      <c r="H391" s="69"/>
      <c r="I391" s="69"/>
      <c r="J391" s="69"/>
      <c r="K391" s="69"/>
    </row>
    <row r="392" spans="1:11" ht="46.5" customHeight="1" x14ac:dyDescent="0.25">
      <c r="A392" s="70"/>
      <c r="B392" s="69"/>
      <c r="C392" s="69"/>
      <c r="D392" s="69"/>
      <c r="E392" s="69"/>
      <c r="F392" s="69"/>
      <c r="G392" s="69"/>
      <c r="H392" s="69"/>
      <c r="I392" s="69"/>
      <c r="J392" s="69"/>
      <c r="K392" s="69"/>
    </row>
    <row r="393" spans="1:11" ht="46.5" customHeight="1" x14ac:dyDescent="0.25">
      <c r="A393" s="70"/>
      <c r="B393" s="69"/>
      <c r="C393" s="69"/>
      <c r="D393" s="69"/>
      <c r="E393" s="69"/>
      <c r="F393" s="69"/>
      <c r="G393" s="69"/>
      <c r="H393" s="69"/>
      <c r="I393" s="69"/>
      <c r="J393" s="69"/>
      <c r="K393" s="69"/>
    </row>
    <row r="394" spans="1:11" ht="46.5" customHeight="1" x14ac:dyDescent="0.25">
      <c r="A394" s="70"/>
      <c r="B394" s="69"/>
      <c r="C394" s="69"/>
      <c r="D394" s="69"/>
      <c r="E394" s="69"/>
      <c r="F394" s="69"/>
      <c r="G394" s="69"/>
      <c r="H394" s="69"/>
      <c r="I394" s="69"/>
      <c r="J394" s="69"/>
      <c r="K394" s="69"/>
    </row>
    <row r="395" spans="1:11" ht="46.5" customHeight="1" x14ac:dyDescent="0.25">
      <c r="A395" s="70"/>
      <c r="B395" s="69"/>
      <c r="C395" s="69"/>
      <c r="D395" s="69"/>
      <c r="E395" s="69"/>
      <c r="F395" s="69"/>
      <c r="G395" s="69"/>
      <c r="H395" s="69"/>
      <c r="I395" s="69"/>
      <c r="J395" s="69"/>
      <c r="K395" s="69"/>
    </row>
    <row r="396" spans="1:11" ht="46.5" customHeight="1" x14ac:dyDescent="0.25">
      <c r="A396" s="70"/>
      <c r="B396" s="69"/>
      <c r="C396" s="69"/>
      <c r="D396" s="69"/>
      <c r="E396" s="69"/>
      <c r="F396" s="69"/>
      <c r="G396" s="69"/>
      <c r="H396" s="69"/>
      <c r="I396" s="69"/>
      <c r="J396" s="69"/>
      <c r="K396" s="69"/>
    </row>
    <row r="397" spans="1:11" ht="46.5" customHeight="1" x14ac:dyDescent="0.25">
      <c r="A397" s="70"/>
      <c r="B397" s="69"/>
      <c r="C397" s="69"/>
      <c r="D397" s="69"/>
      <c r="E397" s="69"/>
      <c r="F397" s="69"/>
      <c r="G397" s="69"/>
      <c r="H397" s="69"/>
      <c r="I397" s="69"/>
      <c r="J397" s="69"/>
      <c r="K397" s="69"/>
    </row>
    <row r="398" spans="1:11" ht="46.5" customHeight="1" x14ac:dyDescent="0.25">
      <c r="A398" s="70"/>
      <c r="B398" s="69"/>
      <c r="C398" s="69"/>
      <c r="D398" s="69"/>
      <c r="E398" s="69"/>
      <c r="F398" s="69"/>
      <c r="G398" s="69"/>
      <c r="H398" s="69"/>
      <c r="I398" s="69"/>
      <c r="J398" s="69"/>
      <c r="K398" s="69"/>
    </row>
    <row r="399" spans="1:11" ht="46.5" customHeight="1" x14ac:dyDescent="0.25">
      <c r="A399" s="70"/>
      <c r="B399" s="69"/>
      <c r="C399" s="69"/>
      <c r="D399" s="69"/>
      <c r="E399" s="69"/>
      <c r="F399" s="69"/>
      <c r="G399" s="69"/>
      <c r="H399" s="69"/>
      <c r="I399" s="69"/>
      <c r="J399" s="69"/>
      <c r="K399" s="69"/>
    </row>
    <row r="400" spans="1:11" ht="46.5" customHeight="1" x14ac:dyDescent="0.25">
      <c r="A400" s="70"/>
      <c r="B400" s="69"/>
      <c r="C400" s="69"/>
      <c r="D400" s="69"/>
      <c r="E400" s="69"/>
      <c r="F400" s="69"/>
      <c r="G400" s="69"/>
      <c r="H400" s="69"/>
      <c r="I400" s="69"/>
      <c r="J400" s="69"/>
      <c r="K400" s="69"/>
    </row>
    <row r="401" spans="1:11" ht="46.5" customHeight="1" x14ac:dyDescent="0.25">
      <c r="A401" s="70"/>
      <c r="B401" s="69"/>
      <c r="C401" s="69"/>
      <c r="D401" s="69"/>
      <c r="E401" s="69"/>
      <c r="F401" s="69"/>
      <c r="G401" s="69"/>
      <c r="H401" s="69"/>
      <c r="I401" s="69"/>
      <c r="J401" s="69"/>
      <c r="K401" s="69"/>
    </row>
    <row r="402" spans="1:11" ht="46.5" customHeight="1" x14ac:dyDescent="0.25">
      <c r="A402" s="70"/>
      <c r="B402" s="69"/>
      <c r="C402" s="69"/>
      <c r="D402" s="69"/>
      <c r="E402" s="69"/>
      <c r="F402" s="69"/>
      <c r="G402" s="69"/>
      <c r="H402" s="69"/>
      <c r="I402" s="69"/>
      <c r="J402" s="69"/>
      <c r="K402" s="69"/>
    </row>
    <row r="403" spans="1:11" ht="46.5" customHeight="1" x14ac:dyDescent="0.25">
      <c r="A403" s="70"/>
      <c r="B403" s="69"/>
      <c r="C403" s="69"/>
      <c r="D403" s="69"/>
      <c r="E403" s="69"/>
      <c r="F403" s="69"/>
      <c r="G403" s="69"/>
      <c r="H403" s="69"/>
      <c r="I403" s="69"/>
      <c r="J403" s="69"/>
      <c r="K403" s="69"/>
    </row>
    <row r="404" spans="1:11" ht="46.5" customHeight="1" x14ac:dyDescent="0.25">
      <c r="A404" s="70"/>
      <c r="B404" s="69"/>
      <c r="C404" s="69"/>
      <c r="D404" s="69"/>
      <c r="E404" s="69"/>
      <c r="F404" s="69"/>
      <c r="G404" s="69"/>
      <c r="H404" s="69"/>
      <c r="I404" s="69"/>
      <c r="J404" s="69"/>
      <c r="K404" s="69"/>
    </row>
    <row r="405" spans="1:11" ht="46.5" customHeight="1" x14ac:dyDescent="0.25">
      <c r="A405" s="70"/>
      <c r="B405" s="69"/>
      <c r="C405" s="69"/>
      <c r="D405" s="69"/>
      <c r="E405" s="69"/>
      <c r="F405" s="69"/>
      <c r="G405" s="69"/>
      <c r="H405" s="69"/>
      <c r="I405" s="69"/>
      <c r="J405" s="69"/>
      <c r="K405" s="69"/>
    </row>
    <row r="406" spans="1:11" ht="46.5" customHeight="1" x14ac:dyDescent="0.25">
      <c r="A406" s="70"/>
      <c r="B406" s="69"/>
      <c r="C406" s="69"/>
      <c r="D406" s="69"/>
      <c r="E406" s="69"/>
      <c r="F406" s="69"/>
      <c r="G406" s="69"/>
      <c r="H406" s="69"/>
      <c r="I406" s="69"/>
      <c r="J406" s="69"/>
      <c r="K406" s="69"/>
    </row>
    <row r="407" spans="1:11" ht="46.5" customHeight="1" x14ac:dyDescent="0.25">
      <c r="A407" s="70"/>
      <c r="B407" s="69"/>
      <c r="C407" s="69"/>
      <c r="D407" s="69"/>
      <c r="E407" s="69"/>
      <c r="F407" s="69"/>
      <c r="G407" s="69"/>
      <c r="H407" s="69"/>
      <c r="I407" s="69"/>
      <c r="J407" s="69"/>
      <c r="K407" s="69"/>
    </row>
    <row r="408" spans="1:11" ht="46.5" customHeight="1" x14ac:dyDescent="0.25">
      <c r="A408" s="70"/>
      <c r="B408" s="69"/>
      <c r="C408" s="69"/>
      <c r="D408" s="69"/>
      <c r="E408" s="69"/>
      <c r="F408" s="69"/>
      <c r="G408" s="69"/>
      <c r="H408" s="69"/>
      <c r="I408" s="69"/>
      <c r="J408" s="69"/>
      <c r="K408" s="69"/>
    </row>
    <row r="409" spans="1:11" ht="46.5" customHeight="1" x14ac:dyDescent="0.25">
      <c r="A409" s="70"/>
      <c r="B409" s="69"/>
      <c r="C409" s="69"/>
      <c r="D409" s="69"/>
      <c r="E409" s="69"/>
      <c r="F409" s="69"/>
      <c r="G409" s="69"/>
      <c r="H409" s="69"/>
      <c r="I409" s="69"/>
      <c r="J409" s="69"/>
      <c r="K409" s="69"/>
    </row>
    <row r="410" spans="1:11" ht="46.5" customHeight="1" x14ac:dyDescent="0.25">
      <c r="A410" s="70"/>
      <c r="B410" s="69"/>
      <c r="C410" s="69"/>
      <c r="D410" s="69"/>
      <c r="E410" s="69"/>
      <c r="F410" s="69"/>
      <c r="G410" s="69"/>
      <c r="H410" s="69"/>
      <c r="I410" s="69"/>
      <c r="J410" s="69"/>
      <c r="K410" s="69"/>
    </row>
    <row r="411" spans="1:11" ht="46.5" customHeight="1" x14ac:dyDescent="0.25">
      <c r="A411" s="70"/>
      <c r="B411" s="69"/>
      <c r="C411" s="69"/>
      <c r="D411" s="69"/>
      <c r="E411" s="69"/>
      <c r="F411" s="69"/>
      <c r="G411" s="69"/>
      <c r="H411" s="69"/>
      <c r="I411" s="69"/>
      <c r="J411" s="69"/>
      <c r="K411" s="69"/>
    </row>
    <row r="412" spans="1:11" ht="46.5" customHeight="1" x14ac:dyDescent="0.25">
      <c r="A412" s="70"/>
      <c r="B412" s="69"/>
      <c r="C412" s="69"/>
      <c r="D412" s="69"/>
      <c r="E412" s="69"/>
      <c r="F412" s="69"/>
      <c r="G412" s="69"/>
      <c r="H412" s="69"/>
      <c r="I412" s="69"/>
      <c r="J412" s="69"/>
      <c r="K412" s="69"/>
    </row>
    <row r="413" spans="1:11" ht="46.5" customHeight="1" x14ac:dyDescent="0.25">
      <c r="A413" s="70"/>
      <c r="B413" s="69"/>
      <c r="C413" s="69"/>
      <c r="D413" s="69"/>
      <c r="E413" s="69"/>
      <c r="F413" s="69"/>
      <c r="G413" s="69"/>
      <c r="H413" s="69"/>
      <c r="I413" s="69"/>
      <c r="J413" s="69"/>
      <c r="K413" s="69"/>
    </row>
    <row r="414" spans="1:11" ht="46.5" customHeight="1" x14ac:dyDescent="0.25">
      <c r="A414" s="70"/>
      <c r="B414" s="69"/>
      <c r="C414" s="69"/>
      <c r="D414" s="69"/>
      <c r="E414" s="69"/>
      <c r="F414" s="69"/>
      <c r="G414" s="69"/>
      <c r="H414" s="69"/>
      <c r="I414" s="69"/>
      <c r="J414" s="69"/>
      <c r="K414" s="69"/>
    </row>
    <row r="415" spans="1:11" ht="46.5" customHeight="1" x14ac:dyDescent="0.25">
      <c r="A415" s="70"/>
      <c r="B415" s="69"/>
      <c r="C415" s="69"/>
      <c r="D415" s="69"/>
      <c r="E415" s="69"/>
      <c r="F415" s="69"/>
      <c r="G415" s="69"/>
      <c r="H415" s="69"/>
      <c r="I415" s="69"/>
      <c r="J415" s="69"/>
      <c r="K415" s="69"/>
    </row>
    <row r="416" spans="1:11" ht="46.5" customHeight="1" x14ac:dyDescent="0.25">
      <c r="A416" s="70"/>
      <c r="B416" s="69"/>
      <c r="C416" s="69"/>
      <c r="D416" s="69"/>
      <c r="E416" s="69"/>
      <c r="F416" s="69"/>
      <c r="G416" s="69"/>
      <c r="H416" s="69"/>
      <c r="I416" s="69"/>
      <c r="J416" s="69"/>
      <c r="K416" s="69"/>
    </row>
    <row r="417" spans="1:11" ht="46.5" customHeight="1" x14ac:dyDescent="0.25">
      <c r="A417" s="70"/>
      <c r="B417" s="69"/>
      <c r="C417" s="69"/>
      <c r="D417" s="69"/>
      <c r="E417" s="69"/>
      <c r="F417" s="69"/>
      <c r="G417" s="69"/>
      <c r="H417" s="69"/>
      <c r="I417" s="69"/>
      <c r="J417" s="69"/>
      <c r="K417" s="69"/>
    </row>
    <row r="418" spans="1:11" ht="46.5" customHeight="1" x14ac:dyDescent="0.25">
      <c r="A418" s="70"/>
      <c r="B418" s="69"/>
      <c r="C418" s="69"/>
      <c r="D418" s="69"/>
      <c r="E418" s="69"/>
      <c r="F418" s="69"/>
      <c r="G418" s="69"/>
      <c r="H418" s="69"/>
      <c r="I418" s="69"/>
      <c r="J418" s="69"/>
      <c r="K418" s="69"/>
    </row>
    <row r="419" spans="1:11" ht="46.5" customHeight="1" x14ac:dyDescent="0.25">
      <c r="A419" s="70"/>
      <c r="B419" s="69"/>
      <c r="C419" s="69"/>
      <c r="D419" s="69"/>
      <c r="E419" s="69"/>
      <c r="F419" s="69"/>
      <c r="G419" s="69"/>
      <c r="H419" s="69"/>
      <c r="I419" s="69"/>
      <c r="J419" s="69"/>
      <c r="K419" s="69"/>
    </row>
    <row r="420" spans="1:11" ht="46.5" customHeight="1" x14ac:dyDescent="0.25">
      <c r="A420" s="70"/>
      <c r="B420" s="69"/>
      <c r="C420" s="69"/>
      <c r="D420" s="69"/>
      <c r="E420" s="69"/>
      <c r="F420" s="69"/>
      <c r="G420" s="69"/>
      <c r="H420" s="69"/>
      <c r="I420" s="69"/>
      <c r="J420" s="69"/>
      <c r="K420" s="69"/>
    </row>
    <row r="421" spans="1:11" ht="46.5" customHeight="1" x14ac:dyDescent="0.25">
      <c r="A421" s="70"/>
      <c r="B421" s="69"/>
      <c r="C421" s="69"/>
      <c r="D421" s="69"/>
      <c r="E421" s="69"/>
      <c r="F421" s="69"/>
      <c r="G421" s="69"/>
      <c r="H421" s="69"/>
      <c r="I421" s="69"/>
      <c r="J421" s="69"/>
      <c r="K421" s="69"/>
    </row>
    <row r="422" spans="1:11" ht="46.5" customHeight="1" x14ac:dyDescent="0.25">
      <c r="A422" s="70"/>
      <c r="B422" s="69"/>
      <c r="C422" s="69"/>
      <c r="D422" s="69"/>
      <c r="E422" s="69"/>
      <c r="F422" s="69"/>
      <c r="G422" s="69"/>
      <c r="H422" s="69"/>
      <c r="I422" s="69"/>
      <c r="J422" s="69"/>
      <c r="K422" s="69"/>
    </row>
    <row r="423" spans="1:11" ht="46.5" customHeight="1" x14ac:dyDescent="0.25">
      <c r="A423" s="70"/>
      <c r="B423" s="69"/>
      <c r="C423" s="69"/>
      <c r="D423" s="69"/>
      <c r="E423" s="69"/>
      <c r="F423" s="69"/>
      <c r="G423" s="69"/>
      <c r="H423" s="69"/>
      <c r="I423" s="69"/>
      <c r="J423" s="69"/>
      <c r="K423" s="69"/>
    </row>
    <row r="424" spans="1:11" ht="46.5" customHeight="1" x14ac:dyDescent="0.25">
      <c r="A424" s="70"/>
      <c r="B424" s="69"/>
      <c r="C424" s="69"/>
      <c r="D424" s="69"/>
      <c r="E424" s="69"/>
      <c r="F424" s="69"/>
      <c r="G424" s="69"/>
      <c r="H424" s="69"/>
      <c r="I424" s="69"/>
      <c r="J424" s="69"/>
      <c r="K424" s="69"/>
    </row>
    <row r="425" spans="1:11" ht="46.5" customHeight="1" x14ac:dyDescent="0.25">
      <c r="A425" s="70"/>
      <c r="B425" s="69"/>
      <c r="C425" s="69"/>
      <c r="D425" s="69"/>
      <c r="E425" s="69"/>
      <c r="F425" s="69"/>
      <c r="G425" s="69"/>
      <c r="H425" s="69"/>
      <c r="I425" s="69"/>
      <c r="J425" s="69"/>
      <c r="K425" s="69"/>
    </row>
    <row r="426" spans="1:11" ht="46.5" customHeight="1" x14ac:dyDescent="0.25">
      <c r="A426" s="70"/>
      <c r="B426" s="69"/>
      <c r="C426" s="69"/>
      <c r="D426" s="69"/>
      <c r="E426" s="69"/>
      <c r="F426" s="69"/>
      <c r="G426" s="69"/>
      <c r="H426" s="69"/>
      <c r="I426" s="69"/>
      <c r="J426" s="69"/>
      <c r="K426" s="69"/>
    </row>
    <row r="427" spans="1:11" ht="46.5" customHeight="1" x14ac:dyDescent="0.25">
      <c r="A427" s="70"/>
      <c r="B427" s="69"/>
      <c r="C427" s="69"/>
      <c r="D427" s="69"/>
      <c r="E427" s="69"/>
      <c r="F427" s="69"/>
      <c r="G427" s="69"/>
      <c r="H427" s="69"/>
      <c r="I427" s="69"/>
      <c r="J427" s="69"/>
      <c r="K427" s="69"/>
    </row>
    <row r="428" spans="1:11" ht="46.5" customHeight="1" x14ac:dyDescent="0.25">
      <c r="A428" s="70"/>
      <c r="B428" s="69"/>
      <c r="C428" s="69"/>
      <c r="D428" s="69"/>
      <c r="E428" s="69"/>
      <c r="F428" s="69"/>
      <c r="G428" s="69"/>
      <c r="H428" s="69"/>
      <c r="I428" s="69"/>
      <c r="J428" s="69"/>
      <c r="K428" s="69"/>
    </row>
    <row r="429" spans="1:11" ht="46.5" customHeight="1" x14ac:dyDescent="0.25">
      <c r="A429" s="70"/>
      <c r="B429" s="69"/>
      <c r="C429" s="69"/>
      <c r="D429" s="69"/>
      <c r="E429" s="69"/>
      <c r="F429" s="69"/>
      <c r="G429" s="69"/>
      <c r="H429" s="69"/>
      <c r="I429" s="69"/>
      <c r="J429" s="69"/>
      <c r="K429" s="69"/>
    </row>
    <row r="430" spans="1:11" ht="46.5" customHeight="1" x14ac:dyDescent="0.25">
      <c r="A430" s="70"/>
      <c r="B430" s="69"/>
      <c r="C430" s="69"/>
      <c r="D430" s="69"/>
      <c r="E430" s="69"/>
      <c r="F430" s="69"/>
      <c r="G430" s="69"/>
      <c r="H430" s="69"/>
      <c r="I430" s="69"/>
      <c r="J430" s="69"/>
      <c r="K430" s="69"/>
    </row>
    <row r="431" spans="1:11" ht="46.5" customHeight="1" x14ac:dyDescent="0.25">
      <c r="A431" s="70"/>
      <c r="B431" s="69"/>
      <c r="C431" s="69"/>
      <c r="D431" s="69"/>
      <c r="E431" s="69"/>
      <c r="F431" s="69"/>
      <c r="G431" s="69"/>
      <c r="H431" s="69"/>
      <c r="I431" s="69"/>
      <c r="J431" s="69"/>
      <c r="K431" s="69"/>
    </row>
    <row r="432" spans="1:11" ht="46.5" customHeight="1" x14ac:dyDescent="0.25">
      <c r="A432" s="70"/>
      <c r="B432" s="69"/>
      <c r="C432" s="69"/>
      <c r="D432" s="69"/>
      <c r="E432" s="69"/>
      <c r="F432" s="69"/>
      <c r="G432" s="69"/>
      <c r="H432" s="69"/>
      <c r="I432" s="69"/>
      <c r="J432" s="69"/>
      <c r="K432" s="69"/>
    </row>
    <row r="433" spans="1:11" ht="46.5" customHeight="1" x14ac:dyDescent="0.25">
      <c r="A433" s="70"/>
      <c r="B433" s="69"/>
      <c r="C433" s="69"/>
      <c r="D433" s="69"/>
      <c r="E433" s="69"/>
      <c r="F433" s="69"/>
      <c r="G433" s="69"/>
      <c r="H433" s="69"/>
      <c r="I433" s="69"/>
      <c r="J433" s="69"/>
      <c r="K433" s="69"/>
    </row>
    <row r="434" spans="1:11" ht="46.5" customHeight="1" x14ac:dyDescent="0.25">
      <c r="A434" s="70"/>
      <c r="B434" s="69"/>
      <c r="C434" s="69"/>
      <c r="D434" s="69"/>
      <c r="E434" s="69"/>
      <c r="F434" s="69"/>
      <c r="G434" s="69"/>
      <c r="H434" s="69"/>
      <c r="I434" s="69"/>
      <c r="J434" s="69"/>
      <c r="K434" s="69"/>
    </row>
    <row r="435" spans="1:11" ht="46.5" customHeight="1" x14ac:dyDescent="0.25">
      <c r="A435" s="70"/>
      <c r="B435" s="69"/>
      <c r="C435" s="69"/>
      <c r="D435" s="69"/>
      <c r="E435" s="69"/>
      <c r="F435" s="69"/>
      <c r="G435" s="69"/>
      <c r="H435" s="69"/>
      <c r="I435" s="69"/>
      <c r="J435" s="69"/>
      <c r="K435" s="69"/>
    </row>
    <row r="436" spans="1:11" ht="46.5" customHeight="1" x14ac:dyDescent="0.25">
      <c r="A436" s="70"/>
      <c r="B436" s="69"/>
      <c r="C436" s="69"/>
      <c r="D436" s="69"/>
      <c r="E436" s="69"/>
      <c r="F436" s="69"/>
      <c r="G436" s="69"/>
      <c r="H436" s="69"/>
      <c r="I436" s="69"/>
      <c r="J436" s="69"/>
      <c r="K436" s="69"/>
    </row>
    <row r="437" spans="1:11" ht="46.5" customHeight="1" x14ac:dyDescent="0.25">
      <c r="A437" s="70"/>
      <c r="B437" s="69"/>
      <c r="C437" s="69"/>
      <c r="D437" s="69"/>
      <c r="E437" s="69"/>
      <c r="F437" s="69"/>
      <c r="G437" s="69"/>
      <c r="H437" s="69"/>
      <c r="I437" s="69"/>
      <c r="J437" s="69"/>
      <c r="K437" s="69"/>
    </row>
    <row r="438" spans="1:11" ht="46.5" customHeight="1" x14ac:dyDescent="0.25">
      <c r="A438" s="70"/>
      <c r="B438" s="69"/>
      <c r="C438" s="69"/>
      <c r="D438" s="69"/>
      <c r="E438" s="69"/>
      <c r="F438" s="69"/>
      <c r="G438" s="69"/>
      <c r="H438" s="69"/>
      <c r="I438" s="69"/>
      <c r="J438" s="69"/>
      <c r="K438" s="69"/>
    </row>
    <row r="439" spans="1:11" ht="46.5" customHeight="1" x14ac:dyDescent="0.25">
      <c r="A439" s="70"/>
      <c r="B439" s="69"/>
      <c r="C439" s="69"/>
      <c r="D439" s="69"/>
      <c r="E439" s="69"/>
      <c r="F439" s="69"/>
      <c r="G439" s="69"/>
      <c r="H439" s="69"/>
      <c r="I439" s="69"/>
      <c r="J439" s="69"/>
      <c r="K439" s="69"/>
    </row>
    <row r="440" spans="1:11" ht="46.5" customHeight="1" x14ac:dyDescent="0.25">
      <c r="A440" s="70"/>
      <c r="B440" s="69"/>
      <c r="C440" s="69"/>
      <c r="D440" s="69"/>
      <c r="E440" s="69"/>
      <c r="F440" s="69"/>
      <c r="G440" s="69"/>
      <c r="H440" s="69"/>
      <c r="I440" s="69"/>
      <c r="J440" s="69"/>
      <c r="K440" s="69"/>
    </row>
    <row r="441" spans="1:11" ht="46.5" customHeight="1" x14ac:dyDescent="0.25">
      <c r="A441" s="70"/>
      <c r="B441" s="69"/>
      <c r="C441" s="69"/>
      <c r="D441" s="69"/>
      <c r="E441" s="69"/>
      <c r="F441" s="69"/>
      <c r="G441" s="69"/>
      <c r="H441" s="69"/>
      <c r="I441" s="69"/>
      <c r="J441" s="69"/>
      <c r="K441" s="69"/>
    </row>
    <row r="442" spans="1:11" ht="46.5" customHeight="1" x14ac:dyDescent="0.25">
      <c r="A442" s="70"/>
      <c r="B442" s="69"/>
      <c r="C442" s="69"/>
      <c r="D442" s="69"/>
      <c r="E442" s="69"/>
      <c r="F442" s="69"/>
      <c r="G442" s="69"/>
      <c r="H442" s="69"/>
      <c r="I442" s="69"/>
      <c r="J442" s="69"/>
      <c r="K442" s="69"/>
    </row>
    <row r="443" spans="1:11" ht="46.5" customHeight="1" x14ac:dyDescent="0.25">
      <c r="A443" s="70"/>
      <c r="B443" s="69"/>
      <c r="C443" s="69"/>
      <c r="D443" s="69"/>
      <c r="E443" s="69"/>
      <c r="F443" s="69"/>
      <c r="G443" s="69"/>
      <c r="H443" s="69"/>
      <c r="I443" s="69"/>
      <c r="J443" s="69"/>
      <c r="K443" s="69"/>
    </row>
    <row r="444" spans="1:11" ht="46.5" customHeight="1" x14ac:dyDescent="0.25">
      <c r="A444" s="70"/>
      <c r="B444" s="69"/>
      <c r="C444" s="69"/>
      <c r="D444" s="69"/>
      <c r="E444" s="69"/>
      <c r="F444" s="69"/>
      <c r="G444" s="69"/>
      <c r="H444" s="69"/>
      <c r="I444" s="69"/>
      <c r="J444" s="69"/>
      <c r="K444" s="69"/>
    </row>
    <row r="445" spans="1:11" ht="46.5" customHeight="1" x14ac:dyDescent="0.25">
      <c r="A445" s="70"/>
      <c r="B445" s="69"/>
      <c r="C445" s="69"/>
      <c r="D445" s="69"/>
      <c r="E445" s="69"/>
      <c r="F445" s="69"/>
      <c r="G445" s="69"/>
      <c r="H445" s="69"/>
      <c r="I445" s="69"/>
      <c r="J445" s="69"/>
      <c r="K445" s="69"/>
    </row>
    <row r="446" spans="1:11" ht="46.5" customHeight="1" x14ac:dyDescent="0.25">
      <c r="A446" s="70"/>
      <c r="B446" s="69"/>
      <c r="C446" s="69"/>
      <c r="D446" s="69"/>
      <c r="E446" s="69"/>
      <c r="F446" s="69"/>
      <c r="G446" s="69"/>
      <c r="H446" s="69"/>
      <c r="I446" s="69"/>
      <c r="J446" s="69"/>
      <c r="K446" s="69"/>
    </row>
    <row r="447" spans="1:11" ht="46.5" customHeight="1" x14ac:dyDescent="0.25">
      <c r="A447" s="70"/>
      <c r="B447" s="69"/>
      <c r="C447" s="69"/>
      <c r="D447" s="69"/>
      <c r="E447" s="69"/>
      <c r="F447" s="69"/>
      <c r="G447" s="69"/>
      <c r="H447" s="69"/>
      <c r="I447" s="69"/>
      <c r="J447" s="69"/>
      <c r="K447" s="69"/>
    </row>
    <row r="448" spans="1:11" ht="46.5" customHeight="1" x14ac:dyDescent="0.25">
      <c r="A448" s="70"/>
      <c r="B448" s="69"/>
      <c r="C448" s="69"/>
      <c r="D448" s="69"/>
      <c r="E448" s="69"/>
      <c r="F448" s="69"/>
      <c r="G448" s="69"/>
      <c r="H448" s="69"/>
      <c r="I448" s="69"/>
      <c r="J448" s="69"/>
      <c r="K448" s="69"/>
    </row>
    <row r="449" spans="1:11" ht="46.5" customHeight="1" x14ac:dyDescent="0.25">
      <c r="A449" s="70"/>
      <c r="B449" s="69"/>
      <c r="C449" s="69"/>
      <c r="D449" s="69"/>
      <c r="E449" s="69"/>
      <c r="F449" s="69"/>
      <c r="G449" s="69"/>
      <c r="H449" s="69"/>
      <c r="I449" s="69"/>
      <c r="J449" s="69"/>
      <c r="K449" s="69"/>
    </row>
    <row r="450" spans="1:11" ht="46.5" customHeight="1" x14ac:dyDescent="0.25">
      <c r="A450" s="70"/>
      <c r="B450" s="69"/>
      <c r="C450" s="69"/>
      <c r="D450" s="69"/>
      <c r="E450" s="69"/>
      <c r="F450" s="69"/>
      <c r="G450" s="69"/>
      <c r="H450" s="69"/>
      <c r="I450" s="69"/>
      <c r="J450" s="69"/>
      <c r="K450" s="69"/>
    </row>
    <row r="451" spans="1:11" ht="46.5" customHeight="1" x14ac:dyDescent="0.25">
      <c r="A451" s="70"/>
      <c r="B451" s="69"/>
      <c r="C451" s="69"/>
      <c r="D451" s="69"/>
      <c r="E451" s="69"/>
      <c r="F451" s="69"/>
      <c r="G451" s="69"/>
      <c r="H451" s="69"/>
      <c r="I451" s="69"/>
      <c r="J451" s="69"/>
      <c r="K451" s="69"/>
    </row>
    <row r="452" spans="1:11" ht="46.5" customHeight="1" x14ac:dyDescent="0.25">
      <c r="A452" s="70"/>
      <c r="B452" s="69"/>
      <c r="C452" s="69"/>
      <c r="D452" s="69"/>
      <c r="E452" s="69"/>
      <c r="F452" s="69"/>
      <c r="G452" s="69"/>
      <c r="H452" s="69"/>
      <c r="I452" s="69"/>
      <c r="J452" s="69"/>
      <c r="K452" s="69"/>
    </row>
    <row r="453" spans="1:11" ht="46.5" customHeight="1" x14ac:dyDescent="0.25">
      <c r="A453" s="70"/>
      <c r="B453" s="69"/>
      <c r="C453" s="69"/>
      <c r="D453" s="69"/>
      <c r="E453" s="69"/>
      <c r="F453" s="69"/>
      <c r="G453" s="69"/>
      <c r="H453" s="69"/>
      <c r="I453" s="69"/>
      <c r="J453" s="69"/>
      <c r="K453" s="69"/>
    </row>
    <row r="454" spans="1:11" ht="46.5" customHeight="1" x14ac:dyDescent="0.25">
      <c r="A454" s="70"/>
      <c r="B454" s="69"/>
      <c r="C454" s="69"/>
      <c r="D454" s="69"/>
      <c r="E454" s="69"/>
      <c r="F454" s="69"/>
      <c r="G454" s="69"/>
      <c r="H454" s="69"/>
      <c r="I454" s="69"/>
      <c r="J454" s="69"/>
      <c r="K454" s="69"/>
    </row>
    <row r="455" spans="1:11" ht="46.5" customHeight="1" x14ac:dyDescent="0.25">
      <c r="A455" s="70"/>
      <c r="B455" s="69"/>
      <c r="C455" s="69"/>
      <c r="D455" s="69"/>
      <c r="E455" s="69"/>
      <c r="F455" s="69"/>
      <c r="G455" s="69"/>
      <c r="H455" s="69"/>
      <c r="I455" s="69"/>
      <c r="J455" s="69"/>
      <c r="K455" s="69"/>
    </row>
    <row r="456" spans="1:11" ht="46.5" customHeight="1" x14ac:dyDescent="0.25">
      <c r="A456" s="70"/>
      <c r="B456" s="69"/>
      <c r="C456" s="69"/>
      <c r="D456" s="69"/>
      <c r="E456" s="69"/>
      <c r="F456" s="69"/>
      <c r="G456" s="69"/>
      <c r="H456" s="69"/>
      <c r="I456" s="69"/>
      <c r="J456" s="69"/>
      <c r="K456" s="69"/>
    </row>
    <row r="457" spans="1:11" ht="46.5" customHeight="1" x14ac:dyDescent="0.25">
      <c r="A457" s="70"/>
      <c r="B457" s="69"/>
      <c r="C457" s="69"/>
      <c r="D457" s="69"/>
      <c r="E457" s="69"/>
      <c r="F457" s="69"/>
      <c r="G457" s="69"/>
      <c r="H457" s="69"/>
      <c r="I457" s="69"/>
      <c r="J457" s="69"/>
      <c r="K457" s="69"/>
    </row>
    <row r="458" spans="1:11" ht="46.5" customHeight="1" x14ac:dyDescent="0.25">
      <c r="A458" s="70"/>
      <c r="B458" s="69"/>
      <c r="C458" s="69"/>
      <c r="D458" s="69"/>
      <c r="E458" s="69"/>
      <c r="F458" s="69"/>
      <c r="G458" s="69"/>
      <c r="H458" s="69"/>
      <c r="I458" s="69"/>
      <c r="J458" s="69"/>
      <c r="K458" s="69"/>
    </row>
    <row r="459" spans="1:11" ht="46.5" customHeight="1" x14ac:dyDescent="0.25">
      <c r="A459" s="70"/>
      <c r="B459" s="69"/>
      <c r="C459" s="69"/>
      <c r="D459" s="69"/>
      <c r="E459" s="69"/>
      <c r="F459" s="69"/>
      <c r="G459" s="69"/>
      <c r="H459" s="69"/>
      <c r="I459" s="69"/>
      <c r="J459" s="69"/>
      <c r="K459" s="69"/>
    </row>
    <row r="460" spans="1:11" ht="46.5" customHeight="1" x14ac:dyDescent="0.25">
      <c r="A460" s="70"/>
      <c r="B460" s="69"/>
      <c r="C460" s="69"/>
      <c r="D460" s="69"/>
      <c r="E460" s="69"/>
      <c r="F460" s="69"/>
      <c r="G460" s="69"/>
      <c r="H460" s="69"/>
      <c r="I460" s="69"/>
      <c r="J460" s="69"/>
      <c r="K460" s="69"/>
    </row>
    <row r="461" spans="1:11" ht="46.5" customHeight="1" x14ac:dyDescent="0.25">
      <c r="A461" s="70"/>
      <c r="B461" s="69"/>
      <c r="C461" s="69"/>
      <c r="D461" s="69"/>
      <c r="E461" s="69"/>
      <c r="F461" s="69"/>
      <c r="G461" s="69"/>
      <c r="H461" s="69"/>
      <c r="I461" s="69"/>
      <c r="J461" s="69"/>
      <c r="K461" s="69"/>
    </row>
    <row r="462" spans="1:11" ht="46.5" customHeight="1" x14ac:dyDescent="0.25">
      <c r="A462" s="70"/>
      <c r="B462" s="69"/>
      <c r="C462" s="69"/>
      <c r="D462" s="69"/>
      <c r="E462" s="69"/>
      <c r="F462" s="69"/>
      <c r="G462" s="69"/>
      <c r="H462" s="69"/>
      <c r="I462" s="69"/>
      <c r="J462" s="69"/>
      <c r="K462" s="69"/>
    </row>
    <row r="463" spans="1:11" ht="46.5" customHeight="1" x14ac:dyDescent="0.25">
      <c r="A463" s="70"/>
      <c r="B463" s="69"/>
      <c r="C463" s="69"/>
      <c r="D463" s="69"/>
      <c r="E463" s="69"/>
      <c r="F463" s="69"/>
      <c r="G463" s="69"/>
      <c r="H463" s="69"/>
      <c r="I463" s="69"/>
      <c r="J463" s="69"/>
      <c r="K463" s="69"/>
    </row>
    <row r="464" spans="1:11" ht="46.5" customHeight="1" x14ac:dyDescent="0.25">
      <c r="A464" s="70"/>
      <c r="B464" s="69"/>
      <c r="C464" s="69"/>
      <c r="D464" s="69"/>
      <c r="E464" s="69"/>
      <c r="F464" s="69"/>
      <c r="G464" s="69"/>
      <c r="H464" s="69"/>
      <c r="I464" s="69"/>
      <c r="J464" s="69"/>
      <c r="K464" s="69"/>
    </row>
    <row r="465" spans="1:11" ht="46.5" customHeight="1" x14ac:dyDescent="0.25">
      <c r="A465" s="70"/>
      <c r="B465" s="69"/>
      <c r="C465" s="69"/>
      <c r="D465" s="69"/>
      <c r="E465" s="69"/>
      <c r="F465" s="69"/>
      <c r="G465" s="69"/>
      <c r="H465" s="69"/>
      <c r="I465" s="69"/>
      <c r="J465" s="69"/>
      <c r="K465" s="69"/>
    </row>
    <row r="466" spans="1:11" ht="46.5" customHeight="1" x14ac:dyDescent="0.25">
      <c r="A466" s="70"/>
      <c r="B466" s="69"/>
      <c r="C466" s="69"/>
      <c r="D466" s="69"/>
      <c r="E466" s="69"/>
      <c r="F466" s="69"/>
      <c r="G466" s="69"/>
      <c r="H466" s="69"/>
      <c r="I466" s="69"/>
      <c r="J466" s="69"/>
      <c r="K466" s="69"/>
    </row>
    <row r="467" spans="1:11" ht="46.5" customHeight="1" x14ac:dyDescent="0.25">
      <c r="A467" s="70"/>
      <c r="B467" s="69"/>
      <c r="C467" s="69"/>
      <c r="D467" s="69"/>
      <c r="E467" s="69"/>
      <c r="F467" s="69"/>
      <c r="G467" s="69"/>
      <c r="H467" s="69"/>
      <c r="I467" s="69"/>
      <c r="J467" s="69"/>
      <c r="K467" s="69"/>
    </row>
    <row r="468" spans="1:11" ht="46.5" customHeight="1" x14ac:dyDescent="0.25">
      <c r="A468" s="70"/>
      <c r="B468" s="69"/>
      <c r="C468" s="69"/>
      <c r="D468" s="69"/>
      <c r="E468" s="69"/>
      <c r="F468" s="69"/>
      <c r="G468" s="69"/>
      <c r="H468" s="69"/>
      <c r="I468" s="69"/>
      <c r="J468" s="69"/>
      <c r="K468" s="69"/>
    </row>
    <row r="469" spans="1:11" ht="46.5" customHeight="1" x14ac:dyDescent="0.25">
      <c r="A469" s="70"/>
      <c r="B469" s="69"/>
      <c r="C469" s="69"/>
      <c r="D469" s="69"/>
      <c r="E469" s="69"/>
      <c r="F469" s="69"/>
      <c r="G469" s="69"/>
      <c r="H469" s="69"/>
      <c r="I469" s="69"/>
      <c r="J469" s="69"/>
      <c r="K469" s="69"/>
    </row>
    <row r="470" spans="1:11" ht="46.5" customHeight="1" x14ac:dyDescent="0.25">
      <c r="A470" s="70"/>
      <c r="B470" s="69"/>
      <c r="C470" s="69"/>
      <c r="D470" s="69"/>
      <c r="E470" s="69"/>
      <c r="F470" s="69"/>
      <c r="G470" s="69"/>
      <c r="H470" s="69"/>
      <c r="I470" s="69"/>
      <c r="J470" s="69"/>
      <c r="K470" s="69"/>
    </row>
    <row r="471" spans="1:11" ht="46.5" customHeight="1" x14ac:dyDescent="0.25">
      <c r="A471" s="70"/>
      <c r="B471" s="69"/>
      <c r="C471" s="69"/>
      <c r="D471" s="69"/>
      <c r="E471" s="69"/>
      <c r="F471" s="69"/>
      <c r="G471" s="69"/>
      <c r="H471" s="69"/>
      <c r="I471" s="69"/>
      <c r="J471" s="69"/>
      <c r="K471" s="69"/>
    </row>
    <row r="472" spans="1:11" ht="46.5" customHeight="1" x14ac:dyDescent="0.25">
      <c r="A472" s="70"/>
      <c r="B472" s="69"/>
      <c r="C472" s="69"/>
      <c r="D472" s="69"/>
      <c r="E472" s="69"/>
      <c r="F472" s="69"/>
      <c r="G472" s="69"/>
      <c r="H472" s="69"/>
      <c r="I472" s="69"/>
      <c r="J472" s="69"/>
      <c r="K472" s="69"/>
    </row>
    <row r="473" spans="1:11" ht="46.5" customHeight="1" x14ac:dyDescent="0.25">
      <c r="A473" s="70"/>
      <c r="B473" s="69"/>
      <c r="C473" s="69"/>
      <c r="D473" s="69"/>
      <c r="E473" s="69"/>
      <c r="F473" s="69"/>
      <c r="G473" s="69"/>
      <c r="H473" s="69"/>
      <c r="I473" s="69"/>
      <c r="J473" s="69"/>
      <c r="K473" s="69"/>
    </row>
    <row r="474" spans="1:11" ht="46.5" customHeight="1" x14ac:dyDescent="0.25">
      <c r="A474" s="70"/>
      <c r="B474" s="69"/>
      <c r="C474" s="69"/>
      <c r="D474" s="69"/>
      <c r="E474" s="69"/>
      <c r="F474" s="69"/>
      <c r="G474" s="69"/>
      <c r="H474" s="69"/>
      <c r="I474" s="69"/>
      <c r="J474" s="69"/>
      <c r="K474" s="69"/>
    </row>
    <row r="475" spans="1:11" ht="46.5" customHeight="1" x14ac:dyDescent="0.25">
      <c r="A475" s="70"/>
      <c r="B475" s="69"/>
      <c r="C475" s="69"/>
      <c r="D475" s="69"/>
      <c r="E475" s="69"/>
      <c r="F475" s="69"/>
      <c r="G475" s="69"/>
      <c r="H475" s="69"/>
      <c r="I475" s="69"/>
      <c r="J475" s="69"/>
      <c r="K475" s="69"/>
    </row>
    <row r="476" spans="1:11" ht="46.5" customHeight="1" x14ac:dyDescent="0.25">
      <c r="A476" s="70"/>
      <c r="B476" s="69"/>
      <c r="C476" s="69"/>
      <c r="D476" s="69"/>
      <c r="E476" s="69"/>
      <c r="F476" s="69"/>
      <c r="G476" s="69"/>
      <c r="H476" s="69"/>
      <c r="I476" s="69"/>
      <c r="J476" s="69"/>
      <c r="K476" s="69"/>
    </row>
    <row r="477" spans="1:11" ht="46.5" customHeight="1" x14ac:dyDescent="0.25">
      <c r="A477" s="70"/>
      <c r="B477" s="69"/>
      <c r="C477" s="69"/>
      <c r="D477" s="69"/>
      <c r="E477" s="69"/>
      <c r="F477" s="69"/>
      <c r="G477" s="69"/>
      <c r="H477" s="69"/>
      <c r="I477" s="69"/>
      <c r="J477" s="69"/>
      <c r="K477" s="69"/>
    </row>
    <row r="478" spans="1:11" ht="46.5" customHeight="1" x14ac:dyDescent="0.25">
      <c r="A478" s="70"/>
      <c r="B478" s="69"/>
      <c r="C478" s="69"/>
      <c r="D478" s="69"/>
      <c r="E478" s="69"/>
      <c r="F478" s="69"/>
      <c r="G478" s="69"/>
      <c r="H478" s="69"/>
      <c r="I478" s="69"/>
      <c r="J478" s="69"/>
      <c r="K478" s="69"/>
    </row>
    <row r="479" spans="1:11" ht="46.5" customHeight="1" x14ac:dyDescent="0.25">
      <c r="A479" s="70"/>
      <c r="B479" s="69"/>
      <c r="C479" s="69"/>
      <c r="D479" s="69"/>
      <c r="E479" s="69"/>
      <c r="F479" s="69"/>
      <c r="G479" s="69"/>
      <c r="H479" s="69"/>
      <c r="I479" s="69"/>
      <c r="J479" s="69"/>
      <c r="K479" s="69"/>
    </row>
    <row r="480" spans="1:11" ht="46.5" customHeight="1" x14ac:dyDescent="0.25">
      <c r="A480" s="70"/>
      <c r="B480" s="69"/>
      <c r="C480" s="69"/>
      <c r="D480" s="69"/>
      <c r="E480" s="69"/>
      <c r="F480" s="69"/>
      <c r="G480" s="69"/>
      <c r="H480" s="69"/>
      <c r="I480" s="69"/>
      <c r="J480" s="69"/>
      <c r="K480" s="69"/>
    </row>
    <row r="481" spans="1:11" ht="46.5" customHeight="1" x14ac:dyDescent="0.25">
      <c r="A481" s="70"/>
      <c r="B481" s="69"/>
      <c r="C481" s="69"/>
      <c r="D481" s="69"/>
      <c r="E481" s="69"/>
      <c r="F481" s="69"/>
      <c r="G481" s="69"/>
      <c r="H481" s="69"/>
      <c r="I481" s="69"/>
      <c r="J481" s="69"/>
      <c r="K481" s="69"/>
    </row>
    <row r="482" spans="1:11" ht="46.5" customHeight="1" x14ac:dyDescent="0.25">
      <c r="A482" s="70"/>
      <c r="B482" s="69"/>
      <c r="C482" s="69"/>
      <c r="D482" s="69"/>
      <c r="E482" s="69"/>
      <c r="F482" s="69"/>
      <c r="G482" s="69"/>
      <c r="H482" s="69"/>
      <c r="I482" s="69"/>
      <c r="J482" s="69"/>
      <c r="K482" s="69"/>
    </row>
    <row r="483" spans="1:11" ht="46.5" customHeight="1" x14ac:dyDescent="0.25">
      <c r="A483" s="70"/>
      <c r="B483" s="69"/>
      <c r="C483" s="69"/>
      <c r="D483" s="69"/>
      <c r="E483" s="69"/>
      <c r="F483" s="69"/>
      <c r="G483" s="69"/>
      <c r="H483" s="69"/>
      <c r="I483" s="69"/>
      <c r="J483" s="69"/>
      <c r="K483" s="69"/>
    </row>
    <row r="484" spans="1:11" ht="46.5" customHeight="1" x14ac:dyDescent="0.25">
      <c r="A484" s="70"/>
      <c r="B484" s="69"/>
      <c r="C484" s="69"/>
      <c r="D484" s="69"/>
      <c r="E484" s="69"/>
      <c r="F484" s="69"/>
      <c r="G484" s="69"/>
      <c r="H484" s="69"/>
      <c r="I484" s="69"/>
      <c r="J484" s="69"/>
      <c r="K484" s="69"/>
    </row>
    <row r="485" spans="1:11" ht="46.5" customHeight="1" x14ac:dyDescent="0.25">
      <c r="A485" s="70"/>
      <c r="B485" s="69"/>
      <c r="C485" s="69"/>
      <c r="D485" s="69"/>
      <c r="E485" s="69"/>
      <c r="F485" s="69"/>
      <c r="G485" s="69"/>
      <c r="H485" s="69"/>
      <c r="I485" s="69"/>
      <c r="J485" s="69"/>
      <c r="K485" s="69"/>
    </row>
    <row r="486" spans="1:11" ht="46.5" customHeight="1" x14ac:dyDescent="0.25">
      <c r="A486" s="70"/>
      <c r="B486" s="69"/>
      <c r="C486" s="69"/>
      <c r="D486" s="69"/>
      <c r="E486" s="69"/>
      <c r="F486" s="69"/>
      <c r="G486" s="69"/>
      <c r="H486" s="69"/>
      <c r="I486" s="69"/>
      <c r="J486" s="69"/>
      <c r="K486" s="69"/>
    </row>
    <row r="487" spans="1:11" ht="46.5" customHeight="1" x14ac:dyDescent="0.25">
      <c r="A487" s="70"/>
      <c r="B487" s="69"/>
      <c r="C487" s="69"/>
      <c r="D487" s="69"/>
      <c r="E487" s="69"/>
      <c r="F487" s="69"/>
      <c r="G487" s="69"/>
      <c r="H487" s="69"/>
      <c r="I487" s="69"/>
      <c r="J487" s="69"/>
      <c r="K487" s="69"/>
    </row>
    <row r="488" spans="1:11" ht="46.5" customHeight="1" x14ac:dyDescent="0.25">
      <c r="A488" s="70"/>
      <c r="B488" s="69"/>
      <c r="C488" s="69"/>
      <c r="D488" s="69"/>
      <c r="E488" s="69"/>
      <c r="F488" s="69"/>
      <c r="G488" s="69"/>
      <c r="H488" s="69"/>
      <c r="I488" s="69"/>
      <c r="J488" s="69"/>
      <c r="K488" s="69"/>
    </row>
    <row r="489" spans="1:11" ht="46.5" customHeight="1" x14ac:dyDescent="0.25">
      <c r="A489" s="70"/>
      <c r="B489" s="69"/>
      <c r="C489" s="69"/>
      <c r="D489" s="69"/>
      <c r="E489" s="69"/>
      <c r="F489" s="69"/>
      <c r="G489" s="69"/>
      <c r="H489" s="69"/>
      <c r="I489" s="69"/>
      <c r="J489" s="69"/>
      <c r="K489" s="69"/>
    </row>
    <row r="490" spans="1:11" ht="46.5" customHeight="1" x14ac:dyDescent="0.25">
      <c r="A490" s="70"/>
      <c r="B490" s="69"/>
      <c r="C490" s="69"/>
      <c r="D490" s="69"/>
      <c r="E490" s="69"/>
      <c r="F490" s="69"/>
      <c r="G490" s="69"/>
      <c r="H490" s="69"/>
      <c r="I490" s="69"/>
      <c r="J490" s="69"/>
      <c r="K490" s="69"/>
    </row>
    <row r="491" spans="1:11" ht="46.5" customHeight="1" x14ac:dyDescent="0.25">
      <c r="A491" s="70"/>
      <c r="B491" s="69"/>
      <c r="C491" s="69"/>
      <c r="D491" s="69"/>
      <c r="E491" s="69"/>
      <c r="F491" s="69"/>
      <c r="G491" s="69"/>
      <c r="H491" s="69"/>
      <c r="I491" s="69"/>
      <c r="J491" s="69"/>
      <c r="K491" s="69"/>
    </row>
    <row r="492" spans="1:11" ht="46.5" customHeight="1" x14ac:dyDescent="0.25">
      <c r="A492" s="70"/>
      <c r="B492" s="69"/>
      <c r="C492" s="69"/>
      <c r="D492" s="69"/>
      <c r="E492" s="69"/>
      <c r="F492" s="69"/>
      <c r="G492" s="69"/>
      <c r="H492" s="69"/>
      <c r="I492" s="69"/>
      <c r="J492" s="69"/>
      <c r="K492" s="69"/>
    </row>
    <row r="493" spans="1:11" ht="46.5" customHeight="1" x14ac:dyDescent="0.25">
      <c r="A493" s="70"/>
      <c r="B493" s="69"/>
      <c r="C493" s="69"/>
      <c r="D493" s="69"/>
      <c r="E493" s="69"/>
      <c r="F493" s="69"/>
      <c r="G493" s="69"/>
      <c r="H493" s="69"/>
      <c r="I493" s="69"/>
      <c r="J493" s="69"/>
      <c r="K493" s="69"/>
    </row>
    <row r="494" spans="1:11" ht="46.5" customHeight="1" x14ac:dyDescent="0.25">
      <c r="A494" s="70"/>
      <c r="B494" s="69"/>
      <c r="C494" s="69"/>
      <c r="D494" s="69"/>
      <c r="E494" s="69"/>
      <c r="F494" s="69"/>
      <c r="G494" s="69"/>
      <c r="H494" s="69"/>
      <c r="I494" s="69"/>
      <c r="J494" s="69"/>
      <c r="K494" s="69"/>
    </row>
    <row r="495" spans="1:11" ht="46.5" customHeight="1" x14ac:dyDescent="0.25">
      <c r="A495" s="70"/>
      <c r="B495" s="69"/>
      <c r="C495" s="69"/>
      <c r="D495" s="69"/>
      <c r="E495" s="69"/>
      <c r="F495" s="69"/>
      <c r="G495" s="69"/>
      <c r="H495" s="69"/>
      <c r="I495" s="69"/>
      <c r="J495" s="69"/>
      <c r="K495" s="69"/>
    </row>
    <row r="496" spans="1:11" ht="46.5" customHeight="1" x14ac:dyDescent="0.25">
      <c r="A496" s="70"/>
      <c r="B496" s="69"/>
      <c r="C496" s="69"/>
      <c r="D496" s="69"/>
      <c r="E496" s="69"/>
      <c r="F496" s="69"/>
      <c r="G496" s="69"/>
      <c r="H496" s="69"/>
      <c r="I496" s="69"/>
      <c r="J496" s="69"/>
      <c r="K496" s="69"/>
    </row>
    <row r="497" spans="1:11" ht="46.5" customHeight="1" x14ac:dyDescent="0.25">
      <c r="A497" s="70"/>
      <c r="B497" s="69"/>
      <c r="C497" s="69"/>
      <c r="D497" s="69"/>
      <c r="E497" s="69"/>
      <c r="F497" s="69"/>
      <c r="G497" s="69"/>
      <c r="H497" s="69"/>
      <c r="I497" s="69"/>
      <c r="J497" s="69"/>
      <c r="K497" s="69"/>
    </row>
    <row r="498" spans="1:11" ht="46.5" customHeight="1" x14ac:dyDescent="0.25">
      <c r="A498" s="70"/>
      <c r="B498" s="69"/>
      <c r="C498" s="69"/>
      <c r="D498" s="69"/>
      <c r="E498" s="69"/>
      <c r="F498" s="69"/>
      <c r="G498" s="69"/>
      <c r="H498" s="69"/>
      <c r="I498" s="69"/>
      <c r="J498" s="69"/>
      <c r="K498" s="69"/>
    </row>
    <row r="499" spans="1:11" ht="46.5" customHeight="1" x14ac:dyDescent="0.25">
      <c r="A499" s="70"/>
      <c r="B499" s="69"/>
      <c r="C499" s="69"/>
      <c r="D499" s="69"/>
      <c r="E499" s="69"/>
      <c r="F499" s="69"/>
      <c r="G499" s="69"/>
      <c r="H499" s="69"/>
      <c r="I499" s="69"/>
      <c r="J499" s="69"/>
      <c r="K499" s="69"/>
    </row>
    <row r="500" spans="1:11" ht="46.5" customHeight="1" x14ac:dyDescent="0.25">
      <c r="A500" s="70"/>
      <c r="B500" s="69"/>
      <c r="C500" s="69"/>
      <c r="D500" s="69"/>
      <c r="E500" s="69"/>
      <c r="F500" s="69"/>
      <c r="G500" s="69"/>
      <c r="H500" s="69"/>
      <c r="I500" s="69"/>
      <c r="J500" s="69"/>
      <c r="K500" s="69"/>
    </row>
    <row r="501" spans="1:11" ht="46.5" customHeight="1" x14ac:dyDescent="0.25">
      <c r="A501" s="70"/>
      <c r="B501" s="69"/>
      <c r="C501" s="69"/>
      <c r="D501" s="69"/>
      <c r="E501" s="69"/>
      <c r="F501" s="69"/>
      <c r="G501" s="69"/>
      <c r="H501" s="69"/>
      <c r="I501" s="69"/>
      <c r="J501" s="69"/>
      <c r="K501" s="69"/>
    </row>
    <row r="502" spans="1:11" ht="46.5" customHeight="1" x14ac:dyDescent="0.25">
      <c r="A502" s="70"/>
      <c r="B502" s="69"/>
      <c r="C502" s="69"/>
      <c r="D502" s="69"/>
      <c r="E502" s="69"/>
      <c r="F502" s="69"/>
      <c r="G502" s="69"/>
      <c r="H502" s="69"/>
      <c r="I502" s="69"/>
      <c r="J502" s="69"/>
      <c r="K502" s="69"/>
    </row>
    <row r="503" spans="1:11" ht="46.5" customHeight="1" x14ac:dyDescent="0.25">
      <c r="A503" s="70"/>
      <c r="B503" s="69"/>
      <c r="C503" s="69"/>
      <c r="D503" s="69"/>
      <c r="E503" s="69"/>
      <c r="F503" s="69"/>
      <c r="G503" s="69"/>
      <c r="H503" s="69"/>
      <c r="I503" s="69"/>
      <c r="J503" s="69"/>
      <c r="K503" s="69"/>
    </row>
    <row r="504" spans="1:11" ht="46.5" customHeight="1" x14ac:dyDescent="0.25">
      <c r="A504" s="70"/>
      <c r="B504" s="69"/>
      <c r="C504" s="69"/>
      <c r="D504" s="69"/>
      <c r="E504" s="69"/>
      <c r="F504" s="69"/>
      <c r="G504" s="69"/>
      <c r="H504" s="69"/>
      <c r="I504" s="69"/>
      <c r="J504" s="69"/>
      <c r="K504" s="69"/>
    </row>
    <row r="505" spans="1:11" ht="46.5" customHeight="1" x14ac:dyDescent="0.25">
      <c r="A505" s="70"/>
      <c r="B505" s="69"/>
      <c r="C505" s="69"/>
      <c r="D505" s="69"/>
      <c r="E505" s="69"/>
      <c r="F505" s="69"/>
      <c r="G505" s="69"/>
      <c r="H505" s="69"/>
      <c r="I505" s="69"/>
      <c r="J505" s="69"/>
      <c r="K505" s="69"/>
    </row>
    <row r="506" spans="1:11" ht="46.5" customHeight="1" x14ac:dyDescent="0.25">
      <c r="A506" s="70"/>
      <c r="B506" s="69"/>
      <c r="C506" s="69"/>
      <c r="D506" s="69"/>
      <c r="E506" s="69"/>
      <c r="F506" s="69"/>
      <c r="G506" s="69"/>
      <c r="H506" s="69"/>
      <c r="I506" s="69"/>
      <c r="J506" s="69"/>
      <c r="K506" s="69"/>
    </row>
    <row r="507" spans="1:11" ht="46.5" customHeight="1" x14ac:dyDescent="0.25">
      <c r="A507" s="70"/>
      <c r="B507" s="69"/>
      <c r="C507" s="69"/>
      <c r="D507" s="69"/>
      <c r="E507" s="69"/>
      <c r="F507" s="69"/>
      <c r="G507" s="69"/>
      <c r="H507" s="69"/>
      <c r="I507" s="69"/>
      <c r="J507" s="69"/>
      <c r="K507" s="69"/>
    </row>
    <row r="508" spans="1:11" ht="46.5" customHeight="1" x14ac:dyDescent="0.25">
      <c r="A508" s="70"/>
      <c r="B508" s="69"/>
      <c r="C508" s="69"/>
      <c r="D508" s="69"/>
      <c r="E508" s="69"/>
      <c r="F508" s="69"/>
      <c r="G508" s="69"/>
      <c r="H508" s="69"/>
      <c r="I508" s="69"/>
      <c r="J508" s="69"/>
      <c r="K508" s="69"/>
    </row>
    <row r="509" spans="1:11" ht="46.5" customHeight="1" x14ac:dyDescent="0.25">
      <c r="A509" s="70"/>
      <c r="B509" s="69"/>
      <c r="C509" s="69"/>
      <c r="D509" s="69"/>
      <c r="E509" s="69"/>
      <c r="F509" s="69"/>
      <c r="G509" s="69"/>
      <c r="H509" s="69"/>
      <c r="I509" s="69"/>
      <c r="J509" s="69"/>
      <c r="K509" s="69"/>
    </row>
    <row r="510" spans="1:11" ht="46.5" customHeight="1" x14ac:dyDescent="0.25">
      <c r="A510" s="70"/>
      <c r="B510" s="69"/>
      <c r="C510" s="69"/>
      <c r="D510" s="69"/>
      <c r="E510" s="69"/>
      <c r="F510" s="69"/>
      <c r="G510" s="69"/>
      <c r="H510" s="69"/>
      <c r="I510" s="69"/>
      <c r="J510" s="69"/>
      <c r="K510" s="69"/>
    </row>
    <row r="511" spans="1:11" ht="46.5" customHeight="1" x14ac:dyDescent="0.25">
      <c r="A511" s="70"/>
      <c r="B511" s="69"/>
      <c r="C511" s="69"/>
      <c r="D511" s="69"/>
      <c r="E511" s="69"/>
      <c r="F511" s="69"/>
      <c r="G511" s="69"/>
      <c r="H511" s="69"/>
      <c r="I511" s="69"/>
      <c r="J511" s="69"/>
      <c r="K511" s="69"/>
    </row>
    <row r="512" spans="1:11" ht="46.5" customHeight="1" x14ac:dyDescent="0.25">
      <c r="A512" s="70"/>
      <c r="B512" s="69"/>
      <c r="C512" s="69"/>
      <c r="D512" s="69"/>
      <c r="E512" s="69"/>
      <c r="F512" s="69"/>
      <c r="G512" s="69"/>
      <c r="H512" s="69"/>
      <c r="I512" s="69"/>
      <c r="J512" s="69"/>
      <c r="K512" s="69"/>
    </row>
    <row r="513" spans="1:11" ht="46.5" customHeight="1" x14ac:dyDescent="0.25">
      <c r="A513" s="70"/>
      <c r="B513" s="69"/>
      <c r="C513" s="69"/>
      <c r="D513" s="69"/>
      <c r="E513" s="69"/>
      <c r="F513" s="69"/>
      <c r="G513" s="69"/>
      <c r="H513" s="69"/>
      <c r="I513" s="69"/>
      <c r="J513" s="69"/>
      <c r="K513" s="69"/>
    </row>
    <row r="514" spans="1:11" ht="46.5" customHeight="1" x14ac:dyDescent="0.25">
      <c r="A514" s="70"/>
      <c r="B514" s="69"/>
      <c r="C514" s="69"/>
      <c r="D514" s="69"/>
      <c r="E514" s="69"/>
      <c r="F514" s="69"/>
      <c r="G514" s="69"/>
      <c r="H514" s="69"/>
      <c r="I514" s="69"/>
      <c r="J514" s="69"/>
      <c r="K514" s="69"/>
    </row>
    <row r="515" spans="1:11" ht="46.5" customHeight="1" x14ac:dyDescent="0.25">
      <c r="A515" s="70"/>
      <c r="B515" s="69"/>
      <c r="C515" s="69"/>
      <c r="D515" s="69"/>
      <c r="E515" s="69"/>
      <c r="F515" s="69"/>
      <c r="G515" s="69"/>
      <c r="H515" s="69"/>
      <c r="I515" s="69"/>
      <c r="J515" s="69"/>
      <c r="K515" s="69"/>
    </row>
    <row r="516" spans="1:11" ht="46.5" customHeight="1" x14ac:dyDescent="0.25">
      <c r="A516" s="70"/>
      <c r="B516" s="69"/>
      <c r="C516" s="69"/>
      <c r="D516" s="69"/>
      <c r="E516" s="69"/>
      <c r="F516" s="69"/>
      <c r="G516" s="69"/>
      <c r="H516" s="69"/>
      <c r="I516" s="69"/>
      <c r="J516" s="69"/>
      <c r="K516" s="69"/>
    </row>
    <row r="517" spans="1:11" ht="46.5" customHeight="1" x14ac:dyDescent="0.25">
      <c r="A517" s="70"/>
      <c r="B517" s="69"/>
      <c r="C517" s="69"/>
      <c r="D517" s="69"/>
      <c r="E517" s="69"/>
      <c r="F517" s="69"/>
      <c r="G517" s="69"/>
      <c r="H517" s="69"/>
      <c r="I517" s="69"/>
      <c r="J517" s="69"/>
      <c r="K517" s="69"/>
    </row>
    <row r="518" spans="1:11" ht="46.5" customHeight="1" x14ac:dyDescent="0.25">
      <c r="A518" s="70"/>
      <c r="B518" s="69"/>
      <c r="C518" s="69"/>
      <c r="D518" s="69"/>
      <c r="E518" s="69"/>
      <c r="F518" s="69"/>
      <c r="G518" s="69"/>
      <c r="H518" s="69"/>
      <c r="I518" s="69"/>
      <c r="J518" s="69"/>
      <c r="K518" s="69"/>
    </row>
    <row r="519" spans="1:11" ht="46.5" customHeight="1" x14ac:dyDescent="0.25">
      <c r="A519" s="70"/>
      <c r="B519" s="69"/>
      <c r="C519" s="69"/>
      <c r="D519" s="69"/>
      <c r="E519" s="69"/>
      <c r="F519" s="69"/>
      <c r="G519" s="69"/>
      <c r="H519" s="69"/>
      <c r="I519" s="69"/>
      <c r="J519" s="69"/>
      <c r="K519" s="69"/>
    </row>
    <row r="520" spans="1:11" ht="46.5" customHeight="1" x14ac:dyDescent="0.25">
      <c r="A520" s="70"/>
      <c r="B520" s="69"/>
      <c r="C520" s="69"/>
      <c r="D520" s="69"/>
      <c r="E520" s="69"/>
      <c r="F520" s="69"/>
      <c r="G520" s="69"/>
      <c r="H520" s="69"/>
      <c r="I520" s="69"/>
      <c r="J520" s="69"/>
      <c r="K520" s="69"/>
    </row>
    <row r="521" spans="1:11" ht="46.5" customHeight="1" x14ac:dyDescent="0.25">
      <c r="A521" s="70"/>
      <c r="B521" s="69"/>
      <c r="C521" s="69"/>
      <c r="D521" s="69"/>
      <c r="E521" s="69"/>
      <c r="F521" s="69"/>
      <c r="G521" s="69"/>
      <c r="H521" s="69"/>
      <c r="I521" s="69"/>
      <c r="J521" s="69"/>
      <c r="K521" s="69"/>
    </row>
    <row r="522" spans="1:11" ht="46.5" customHeight="1" x14ac:dyDescent="0.25">
      <c r="A522" s="70"/>
      <c r="B522" s="69"/>
      <c r="C522" s="69"/>
      <c r="D522" s="69"/>
      <c r="E522" s="69"/>
      <c r="F522" s="69"/>
      <c r="G522" s="69"/>
      <c r="H522" s="69"/>
      <c r="I522" s="69"/>
      <c r="J522" s="69"/>
      <c r="K522" s="69"/>
    </row>
    <row r="523" spans="1:11" ht="46.5" customHeight="1" x14ac:dyDescent="0.25">
      <c r="A523" s="70"/>
      <c r="B523" s="69"/>
      <c r="C523" s="69"/>
      <c r="D523" s="69"/>
      <c r="E523" s="69"/>
      <c r="F523" s="69"/>
      <c r="G523" s="69"/>
      <c r="H523" s="69"/>
      <c r="I523" s="69"/>
      <c r="J523" s="69"/>
      <c r="K523" s="69"/>
    </row>
    <row r="524" spans="1:11" ht="46.5" customHeight="1" x14ac:dyDescent="0.25">
      <c r="A524" s="70"/>
      <c r="B524" s="69"/>
      <c r="C524" s="69"/>
      <c r="D524" s="69"/>
      <c r="E524" s="69"/>
      <c r="F524" s="69"/>
      <c r="G524" s="69"/>
      <c r="H524" s="69"/>
      <c r="I524" s="69"/>
      <c r="J524" s="69"/>
      <c r="K524" s="69"/>
    </row>
    <row r="525" spans="1:11" ht="46.5" customHeight="1" x14ac:dyDescent="0.25">
      <c r="A525" s="70"/>
      <c r="B525" s="69"/>
      <c r="C525" s="69"/>
      <c r="D525" s="69"/>
      <c r="E525" s="69"/>
      <c r="F525" s="69"/>
      <c r="G525" s="69"/>
      <c r="H525" s="69"/>
      <c r="I525" s="69"/>
      <c r="J525" s="69"/>
      <c r="K525" s="69"/>
    </row>
    <row r="526" spans="1:11" ht="46.5" customHeight="1" x14ac:dyDescent="0.25">
      <c r="A526" s="70"/>
      <c r="B526" s="69"/>
      <c r="C526" s="69"/>
      <c r="D526" s="69"/>
      <c r="E526" s="69"/>
      <c r="F526" s="69"/>
      <c r="G526" s="69"/>
      <c r="H526" s="69"/>
      <c r="I526" s="69"/>
      <c r="J526" s="69"/>
      <c r="K526" s="69"/>
    </row>
    <row r="527" spans="1:11" ht="46.5" customHeight="1" x14ac:dyDescent="0.25">
      <c r="A527" s="70"/>
      <c r="B527" s="69"/>
      <c r="C527" s="69"/>
      <c r="D527" s="69"/>
      <c r="E527" s="69"/>
      <c r="F527" s="69"/>
      <c r="G527" s="69"/>
      <c r="H527" s="69"/>
      <c r="I527" s="69"/>
      <c r="J527" s="69"/>
      <c r="K527" s="69"/>
    </row>
    <row r="528" spans="1:11" ht="46.5" customHeight="1" x14ac:dyDescent="0.25">
      <c r="A528" s="70"/>
      <c r="B528" s="69"/>
      <c r="C528" s="69"/>
      <c r="D528" s="69"/>
      <c r="E528" s="69"/>
      <c r="F528" s="69"/>
      <c r="G528" s="69"/>
      <c r="H528" s="69"/>
      <c r="I528" s="69"/>
      <c r="J528" s="69"/>
      <c r="K528" s="69"/>
    </row>
    <row r="529" spans="1:11" ht="46.5" customHeight="1" x14ac:dyDescent="0.25">
      <c r="A529" s="70"/>
      <c r="B529" s="69"/>
      <c r="C529" s="69"/>
      <c r="D529" s="69"/>
      <c r="E529" s="69"/>
      <c r="F529" s="69"/>
      <c r="G529" s="69"/>
      <c r="H529" s="69"/>
      <c r="I529" s="69"/>
      <c r="J529" s="69"/>
      <c r="K529" s="69"/>
    </row>
    <row r="530" spans="1:11" ht="46.5" customHeight="1" x14ac:dyDescent="0.25">
      <c r="A530" s="70"/>
      <c r="B530" s="69"/>
      <c r="C530" s="69"/>
      <c r="D530" s="69"/>
      <c r="E530" s="69"/>
      <c r="F530" s="69"/>
      <c r="G530" s="69"/>
      <c r="H530" s="69"/>
      <c r="I530" s="69"/>
      <c r="J530" s="69"/>
      <c r="K530" s="69"/>
    </row>
    <row r="531" spans="1:11" ht="46.5" customHeight="1" x14ac:dyDescent="0.25">
      <c r="A531" s="70"/>
      <c r="B531" s="69"/>
      <c r="C531" s="69"/>
      <c r="D531" s="69"/>
      <c r="E531" s="69"/>
      <c r="F531" s="69"/>
      <c r="G531" s="69"/>
      <c r="H531" s="69"/>
      <c r="I531" s="69"/>
      <c r="J531" s="69"/>
      <c r="K531" s="69"/>
    </row>
    <row r="532" spans="1:11" ht="46.5" customHeight="1" x14ac:dyDescent="0.25">
      <c r="A532" s="70"/>
      <c r="B532" s="69"/>
      <c r="C532" s="69"/>
      <c r="D532" s="69"/>
      <c r="E532" s="69"/>
      <c r="F532" s="69"/>
      <c r="G532" s="69"/>
      <c r="H532" s="69"/>
      <c r="I532" s="69"/>
      <c r="J532" s="69"/>
      <c r="K532" s="69"/>
    </row>
    <row r="533" spans="1:11" ht="46.5" customHeight="1" x14ac:dyDescent="0.25">
      <c r="A533" s="70"/>
      <c r="B533" s="69"/>
      <c r="C533" s="69"/>
      <c r="D533" s="69"/>
      <c r="E533" s="69"/>
      <c r="F533" s="69"/>
      <c r="G533" s="69"/>
      <c r="H533" s="69"/>
      <c r="I533" s="69"/>
      <c r="J533" s="69"/>
      <c r="K533" s="69"/>
    </row>
    <row r="534" spans="1:11" ht="46.5" customHeight="1" x14ac:dyDescent="0.25">
      <c r="A534" s="70"/>
      <c r="B534" s="69"/>
      <c r="C534" s="69"/>
      <c r="D534" s="69"/>
      <c r="E534" s="69"/>
      <c r="F534" s="69"/>
      <c r="G534" s="69"/>
      <c r="H534" s="69"/>
      <c r="I534" s="69"/>
      <c r="J534" s="69"/>
      <c r="K534" s="69"/>
    </row>
    <row r="535" spans="1:11" ht="46.5" customHeight="1" x14ac:dyDescent="0.25">
      <c r="A535" s="70"/>
      <c r="B535" s="69"/>
      <c r="C535" s="69"/>
      <c r="D535" s="69"/>
      <c r="E535" s="69"/>
      <c r="F535" s="69"/>
      <c r="G535" s="69"/>
      <c r="H535" s="69"/>
      <c r="I535" s="69"/>
      <c r="J535" s="69"/>
      <c r="K535" s="69"/>
    </row>
    <row r="536" spans="1:11" ht="46.5" customHeight="1" x14ac:dyDescent="0.25">
      <c r="A536" s="70"/>
      <c r="B536" s="69"/>
      <c r="C536" s="69"/>
      <c r="D536" s="69"/>
      <c r="E536" s="69"/>
      <c r="F536" s="69"/>
      <c r="G536" s="69"/>
      <c r="H536" s="69"/>
      <c r="I536" s="69"/>
      <c r="J536" s="69"/>
      <c r="K536" s="69"/>
    </row>
    <row r="537" spans="1:11" ht="46.5" customHeight="1" x14ac:dyDescent="0.25">
      <c r="A537" s="70"/>
      <c r="B537" s="69"/>
      <c r="C537" s="69"/>
      <c r="D537" s="69"/>
      <c r="E537" s="69"/>
      <c r="F537" s="69"/>
      <c r="G537" s="69"/>
      <c r="H537" s="69"/>
      <c r="I537" s="69"/>
      <c r="J537" s="69"/>
      <c r="K537" s="69"/>
    </row>
    <row r="538" spans="1:11" ht="46.5" customHeight="1" x14ac:dyDescent="0.25">
      <c r="A538" s="70"/>
      <c r="B538" s="69"/>
      <c r="C538" s="69"/>
      <c r="D538" s="69"/>
      <c r="E538" s="69"/>
      <c r="F538" s="69"/>
      <c r="G538" s="69"/>
      <c r="H538" s="69"/>
      <c r="I538" s="69"/>
      <c r="J538" s="69"/>
      <c r="K538" s="69"/>
    </row>
    <row r="539" spans="1:11" ht="46.5" customHeight="1" x14ac:dyDescent="0.25">
      <c r="A539" s="70"/>
      <c r="B539" s="69"/>
      <c r="C539" s="69"/>
      <c r="D539" s="69"/>
      <c r="E539" s="69"/>
      <c r="F539" s="69"/>
      <c r="G539" s="69"/>
      <c r="H539" s="69"/>
      <c r="I539" s="69"/>
      <c r="J539" s="69"/>
      <c r="K539" s="69"/>
    </row>
    <row r="540" spans="1:11" ht="46.5" customHeight="1" x14ac:dyDescent="0.25">
      <c r="A540" s="70"/>
      <c r="B540" s="69"/>
      <c r="C540" s="69"/>
      <c r="D540" s="69"/>
      <c r="E540" s="69"/>
      <c r="F540" s="69"/>
      <c r="G540" s="69"/>
      <c r="H540" s="69"/>
      <c r="I540" s="69"/>
      <c r="J540" s="69"/>
      <c r="K540" s="69"/>
    </row>
    <row r="541" spans="1:11" ht="46.5" customHeight="1" x14ac:dyDescent="0.25">
      <c r="A541" s="70"/>
      <c r="B541" s="69"/>
      <c r="C541" s="69"/>
      <c r="D541" s="69"/>
      <c r="E541" s="69"/>
      <c r="F541" s="69"/>
      <c r="G541" s="69"/>
      <c r="H541" s="69"/>
      <c r="I541" s="69"/>
      <c r="J541" s="69"/>
      <c r="K541" s="69"/>
    </row>
    <row r="542" spans="1:11" ht="46.5" customHeight="1" x14ac:dyDescent="0.25">
      <c r="A542" s="70"/>
      <c r="B542" s="69"/>
      <c r="C542" s="69"/>
      <c r="D542" s="69"/>
      <c r="E542" s="69"/>
      <c r="F542" s="69"/>
      <c r="G542" s="69"/>
      <c r="H542" s="69"/>
      <c r="I542" s="69"/>
      <c r="J542" s="69"/>
      <c r="K542" s="69"/>
    </row>
    <row r="543" spans="1:11" ht="46.5" customHeight="1" x14ac:dyDescent="0.25">
      <c r="A543" s="70"/>
      <c r="B543" s="69"/>
      <c r="C543" s="69"/>
      <c r="D543" s="69"/>
      <c r="E543" s="69"/>
      <c r="F543" s="69"/>
      <c r="G543" s="69"/>
      <c r="H543" s="69"/>
      <c r="I543" s="69"/>
      <c r="J543" s="69"/>
      <c r="K543" s="69"/>
    </row>
    <row r="544" spans="1:11" ht="46.5" customHeight="1" x14ac:dyDescent="0.25">
      <c r="A544" s="70"/>
      <c r="B544" s="69"/>
      <c r="C544" s="69"/>
      <c r="D544" s="69"/>
      <c r="E544" s="69"/>
      <c r="F544" s="69"/>
      <c r="G544" s="69"/>
      <c r="H544" s="69"/>
      <c r="I544" s="69"/>
      <c r="J544" s="69"/>
      <c r="K544" s="69"/>
    </row>
    <row r="545" spans="1:11" ht="46.5" customHeight="1" x14ac:dyDescent="0.25">
      <c r="A545" s="70"/>
      <c r="B545" s="69"/>
      <c r="C545" s="69"/>
      <c r="D545" s="69"/>
      <c r="E545" s="69"/>
      <c r="F545" s="69"/>
      <c r="G545" s="69"/>
      <c r="H545" s="69"/>
      <c r="I545" s="69"/>
      <c r="J545" s="69"/>
      <c r="K545" s="69"/>
    </row>
    <row r="546" spans="1:11" ht="46.5" customHeight="1" x14ac:dyDescent="0.25">
      <c r="A546" s="70"/>
      <c r="B546" s="69"/>
      <c r="C546" s="69"/>
      <c r="D546" s="69"/>
      <c r="E546" s="69"/>
      <c r="F546" s="69"/>
      <c r="G546" s="69"/>
      <c r="H546" s="69"/>
      <c r="I546" s="69"/>
      <c r="J546" s="69"/>
      <c r="K546" s="69"/>
    </row>
    <row r="547" spans="1:11" ht="46.5" customHeight="1" x14ac:dyDescent="0.25">
      <c r="A547" s="70"/>
      <c r="B547" s="69"/>
      <c r="C547" s="69"/>
      <c r="D547" s="69"/>
      <c r="E547" s="69"/>
      <c r="F547" s="69"/>
      <c r="G547" s="69"/>
      <c r="H547" s="69"/>
      <c r="I547" s="69"/>
      <c r="J547" s="69"/>
      <c r="K547" s="69"/>
    </row>
    <row r="548" spans="1:11" ht="46.5" customHeight="1" x14ac:dyDescent="0.25">
      <c r="A548" s="70"/>
      <c r="B548" s="69"/>
      <c r="C548" s="69"/>
      <c r="D548" s="69"/>
      <c r="E548" s="69"/>
      <c r="F548" s="69"/>
      <c r="G548" s="69"/>
      <c r="H548" s="69"/>
      <c r="I548" s="69"/>
      <c r="J548" s="69"/>
      <c r="K548" s="69"/>
    </row>
    <row r="549" spans="1:11" ht="46.5" customHeight="1" x14ac:dyDescent="0.25">
      <c r="A549" s="70"/>
      <c r="B549" s="69"/>
      <c r="C549" s="69"/>
      <c r="D549" s="69"/>
      <c r="E549" s="69"/>
      <c r="F549" s="69"/>
      <c r="G549" s="69"/>
      <c r="H549" s="69"/>
      <c r="I549" s="69"/>
      <c r="J549" s="69"/>
      <c r="K549" s="69"/>
    </row>
    <row r="550" spans="1:11" ht="46.5" customHeight="1" x14ac:dyDescent="0.25">
      <c r="A550" s="70"/>
      <c r="B550" s="69"/>
      <c r="C550" s="69"/>
      <c r="D550" s="69"/>
      <c r="E550" s="69"/>
      <c r="F550" s="69"/>
      <c r="G550" s="69"/>
      <c r="H550" s="69"/>
      <c r="I550" s="69"/>
      <c r="J550" s="69"/>
      <c r="K550" s="69"/>
    </row>
    <row r="551" spans="1:11" ht="46.5" customHeight="1" x14ac:dyDescent="0.25">
      <c r="A551" s="70"/>
      <c r="B551" s="69"/>
      <c r="C551" s="69"/>
      <c r="D551" s="69"/>
      <c r="E551" s="69"/>
      <c r="F551" s="69"/>
      <c r="G551" s="69"/>
      <c r="H551" s="69"/>
      <c r="I551" s="69"/>
      <c r="J551" s="69"/>
      <c r="K551" s="69"/>
    </row>
    <row r="552" spans="1:11" ht="46.5" customHeight="1" x14ac:dyDescent="0.25">
      <c r="A552" s="70"/>
      <c r="B552" s="69"/>
      <c r="C552" s="69"/>
      <c r="D552" s="69"/>
      <c r="E552" s="69"/>
      <c r="F552" s="69"/>
      <c r="G552" s="69"/>
      <c r="H552" s="69"/>
      <c r="I552" s="69"/>
      <c r="J552" s="69"/>
      <c r="K552" s="69"/>
    </row>
    <row r="553" spans="1:11" ht="46.5" customHeight="1" x14ac:dyDescent="0.25">
      <c r="A553" s="70"/>
      <c r="B553" s="69"/>
      <c r="C553" s="69"/>
      <c r="D553" s="69"/>
      <c r="E553" s="69"/>
      <c r="F553" s="69"/>
      <c r="G553" s="69"/>
      <c r="H553" s="69"/>
      <c r="I553" s="69"/>
      <c r="J553" s="69"/>
      <c r="K553" s="69"/>
    </row>
    <row r="554" spans="1:11" ht="46.5" customHeight="1" x14ac:dyDescent="0.25">
      <c r="A554" s="70"/>
      <c r="B554" s="69"/>
      <c r="C554" s="69"/>
      <c r="D554" s="69"/>
      <c r="E554" s="69"/>
      <c r="F554" s="69"/>
      <c r="G554" s="69"/>
      <c r="H554" s="69"/>
      <c r="I554" s="69"/>
      <c r="J554" s="69"/>
      <c r="K554" s="69"/>
    </row>
    <row r="555" spans="1:11" ht="46.5" customHeight="1" x14ac:dyDescent="0.25">
      <c r="A555" s="70"/>
      <c r="B555" s="69"/>
      <c r="C555" s="69"/>
      <c r="D555" s="69"/>
      <c r="E555" s="69"/>
      <c r="F555" s="69"/>
      <c r="G555" s="69"/>
      <c r="H555" s="69"/>
      <c r="I555" s="69"/>
      <c r="J555" s="69"/>
      <c r="K555" s="69"/>
    </row>
    <row r="556" spans="1:11" ht="46.5" customHeight="1" x14ac:dyDescent="0.25">
      <c r="A556" s="70"/>
      <c r="B556" s="69"/>
      <c r="C556" s="69"/>
      <c r="D556" s="69"/>
      <c r="E556" s="69"/>
      <c r="F556" s="69"/>
      <c r="G556" s="69"/>
      <c r="H556" s="69"/>
      <c r="I556" s="69"/>
      <c r="J556" s="69"/>
      <c r="K556" s="69"/>
    </row>
    <row r="557" spans="1:11" ht="46.5" customHeight="1" x14ac:dyDescent="0.25">
      <c r="A557" s="70"/>
      <c r="B557" s="69"/>
      <c r="C557" s="69"/>
      <c r="D557" s="69"/>
      <c r="E557" s="69"/>
      <c r="F557" s="69"/>
      <c r="G557" s="69"/>
      <c r="H557" s="69"/>
      <c r="I557" s="69"/>
      <c r="J557" s="69"/>
      <c r="K557" s="69"/>
    </row>
    <row r="558" spans="1:11" ht="46.5" customHeight="1" x14ac:dyDescent="0.25">
      <c r="A558" s="70"/>
      <c r="B558" s="69"/>
      <c r="C558" s="69"/>
      <c r="D558" s="69"/>
      <c r="E558" s="69"/>
      <c r="F558" s="69"/>
      <c r="G558" s="69"/>
      <c r="H558" s="69"/>
      <c r="I558" s="69"/>
      <c r="J558" s="69"/>
      <c r="K558" s="69"/>
    </row>
    <row r="559" spans="1:11" ht="46.5" customHeight="1" x14ac:dyDescent="0.25">
      <c r="A559" s="70"/>
      <c r="B559" s="69"/>
      <c r="C559" s="69"/>
      <c r="D559" s="69"/>
      <c r="E559" s="69"/>
      <c r="F559" s="69"/>
      <c r="G559" s="69"/>
      <c r="H559" s="69"/>
      <c r="I559" s="69"/>
      <c r="J559" s="69"/>
      <c r="K559" s="69"/>
    </row>
    <row r="560" spans="1:11" ht="46.5" customHeight="1" x14ac:dyDescent="0.25">
      <c r="A560" s="70"/>
      <c r="B560" s="69"/>
      <c r="C560" s="69"/>
      <c r="D560" s="69"/>
      <c r="E560" s="69"/>
      <c r="F560" s="69"/>
      <c r="G560" s="69"/>
      <c r="H560" s="69"/>
      <c r="I560" s="69"/>
      <c r="J560" s="69"/>
      <c r="K560" s="69"/>
    </row>
    <row r="561" spans="1:11" ht="46.5" customHeight="1" x14ac:dyDescent="0.25">
      <c r="A561" s="70"/>
      <c r="B561" s="69"/>
      <c r="C561" s="69"/>
      <c r="D561" s="69"/>
      <c r="E561" s="69"/>
      <c r="F561" s="69"/>
      <c r="G561" s="69"/>
      <c r="H561" s="69"/>
      <c r="I561" s="69"/>
      <c r="J561" s="69"/>
      <c r="K561" s="69"/>
    </row>
    <row r="562" spans="1:11" ht="46.5" customHeight="1" x14ac:dyDescent="0.25">
      <c r="A562" s="70"/>
      <c r="B562" s="69"/>
      <c r="C562" s="69"/>
      <c r="D562" s="69"/>
      <c r="E562" s="69"/>
      <c r="F562" s="69"/>
      <c r="G562" s="69"/>
      <c r="H562" s="69"/>
      <c r="I562" s="69"/>
      <c r="J562" s="69"/>
      <c r="K562" s="69"/>
    </row>
    <row r="563" spans="1:11" ht="46.5" customHeight="1" x14ac:dyDescent="0.25">
      <c r="A563" s="70"/>
      <c r="B563" s="69"/>
      <c r="C563" s="69"/>
      <c r="D563" s="69"/>
      <c r="E563" s="69"/>
      <c r="F563" s="69"/>
      <c r="G563" s="69"/>
      <c r="H563" s="69"/>
      <c r="I563" s="69"/>
      <c r="J563" s="69"/>
      <c r="K563" s="69"/>
    </row>
    <row r="564" spans="1:11" ht="46.5" customHeight="1" x14ac:dyDescent="0.25">
      <c r="A564" s="70"/>
      <c r="B564" s="69"/>
      <c r="C564" s="69"/>
      <c r="D564" s="69"/>
      <c r="E564" s="69"/>
      <c r="F564" s="69"/>
      <c r="G564" s="69"/>
      <c r="H564" s="69"/>
      <c r="I564" s="69"/>
      <c r="J564" s="69"/>
      <c r="K564" s="69"/>
    </row>
    <row r="565" spans="1:11" ht="46.5" customHeight="1" x14ac:dyDescent="0.25">
      <c r="A565" s="70"/>
      <c r="B565" s="69"/>
      <c r="C565" s="69"/>
      <c r="D565" s="69"/>
      <c r="E565" s="69"/>
      <c r="F565" s="69"/>
      <c r="G565" s="69"/>
      <c r="H565" s="69"/>
      <c r="I565" s="69"/>
      <c r="J565" s="69"/>
      <c r="K565" s="69"/>
    </row>
    <row r="566" spans="1:11" ht="46.5" customHeight="1" x14ac:dyDescent="0.25">
      <c r="A566" s="70"/>
      <c r="B566" s="69"/>
      <c r="C566" s="69"/>
      <c r="D566" s="69"/>
      <c r="E566" s="69"/>
      <c r="F566" s="69"/>
      <c r="G566" s="69"/>
      <c r="H566" s="69"/>
      <c r="I566" s="69"/>
      <c r="J566" s="69"/>
      <c r="K566" s="69"/>
    </row>
    <row r="567" spans="1:11" ht="46.5" customHeight="1" x14ac:dyDescent="0.25">
      <c r="A567" s="70"/>
      <c r="B567" s="69"/>
      <c r="C567" s="69"/>
      <c r="D567" s="69"/>
      <c r="E567" s="69"/>
      <c r="F567" s="69"/>
      <c r="G567" s="69"/>
      <c r="H567" s="69"/>
      <c r="I567" s="69"/>
      <c r="J567" s="69"/>
      <c r="K567" s="69"/>
    </row>
    <row r="568" spans="1:11" ht="46.5" customHeight="1" x14ac:dyDescent="0.25">
      <c r="A568" s="70"/>
      <c r="B568" s="69"/>
      <c r="C568" s="69"/>
      <c r="D568" s="69"/>
      <c r="E568" s="69"/>
      <c r="F568" s="69"/>
      <c r="G568" s="69"/>
      <c r="H568" s="69"/>
      <c r="I568" s="69"/>
      <c r="J568" s="69"/>
      <c r="K568" s="69"/>
    </row>
    <row r="569" spans="1:11" ht="46.5" customHeight="1" x14ac:dyDescent="0.25">
      <c r="A569" s="70"/>
      <c r="B569" s="69"/>
      <c r="C569" s="69"/>
      <c r="D569" s="69"/>
      <c r="E569" s="69"/>
      <c r="F569" s="69"/>
      <c r="G569" s="69"/>
      <c r="H569" s="69"/>
      <c r="I569" s="69"/>
      <c r="J569" s="69"/>
      <c r="K569" s="69"/>
    </row>
    <row r="570" spans="1:11" ht="46.5" customHeight="1" x14ac:dyDescent="0.25">
      <c r="A570" s="70"/>
      <c r="B570" s="69"/>
      <c r="C570" s="69"/>
      <c r="D570" s="69"/>
      <c r="E570" s="69"/>
      <c r="F570" s="69"/>
      <c r="G570" s="69"/>
      <c r="H570" s="69"/>
      <c r="I570" s="69"/>
      <c r="J570" s="69"/>
      <c r="K570" s="69"/>
    </row>
    <row r="571" spans="1:11" ht="46.5" customHeight="1" x14ac:dyDescent="0.25">
      <c r="A571" s="70"/>
      <c r="B571" s="69"/>
      <c r="C571" s="69"/>
      <c r="D571" s="69"/>
      <c r="E571" s="69"/>
      <c r="F571" s="69"/>
      <c r="G571" s="69"/>
      <c r="H571" s="69"/>
      <c r="I571" s="69"/>
      <c r="J571" s="69"/>
      <c r="K571" s="69"/>
    </row>
    <row r="572" spans="1:11" ht="46.5" customHeight="1" x14ac:dyDescent="0.25">
      <c r="A572" s="70"/>
      <c r="B572" s="69"/>
      <c r="C572" s="69"/>
      <c r="D572" s="69"/>
      <c r="E572" s="69"/>
      <c r="F572" s="69"/>
      <c r="G572" s="69"/>
      <c r="H572" s="69"/>
      <c r="I572" s="69"/>
      <c r="J572" s="69"/>
      <c r="K572" s="69"/>
    </row>
    <row r="573" spans="1:11" ht="46.5" customHeight="1" x14ac:dyDescent="0.25">
      <c r="A573" s="70"/>
      <c r="B573" s="69"/>
      <c r="C573" s="69"/>
      <c r="D573" s="69"/>
      <c r="E573" s="69"/>
      <c r="F573" s="69"/>
      <c r="G573" s="69"/>
      <c r="H573" s="69"/>
      <c r="I573" s="69"/>
      <c r="J573" s="69"/>
      <c r="K573" s="69"/>
    </row>
    <row r="574" spans="1:11" ht="46.5" customHeight="1" x14ac:dyDescent="0.25">
      <c r="A574" s="70"/>
      <c r="B574" s="69"/>
      <c r="C574" s="69"/>
      <c r="D574" s="69"/>
      <c r="E574" s="69"/>
      <c r="F574" s="69"/>
      <c r="G574" s="69"/>
      <c r="H574" s="69"/>
      <c r="I574" s="69"/>
      <c r="J574" s="69"/>
      <c r="K574" s="69"/>
    </row>
    <row r="575" spans="1:11" ht="46.5" customHeight="1" x14ac:dyDescent="0.25">
      <c r="A575" s="70"/>
      <c r="B575" s="69"/>
      <c r="C575" s="69"/>
      <c r="D575" s="69"/>
      <c r="E575" s="69"/>
      <c r="F575" s="69"/>
      <c r="G575" s="69"/>
      <c r="H575" s="69"/>
      <c r="I575" s="69"/>
      <c r="J575" s="69"/>
      <c r="K575" s="69"/>
    </row>
    <row r="576" spans="1:11" ht="46.5" customHeight="1" x14ac:dyDescent="0.25">
      <c r="A576" s="70"/>
      <c r="B576" s="69"/>
      <c r="C576" s="69"/>
      <c r="D576" s="69"/>
      <c r="E576" s="69"/>
      <c r="F576" s="69"/>
      <c r="G576" s="69"/>
      <c r="H576" s="69"/>
      <c r="I576" s="69"/>
      <c r="J576" s="69"/>
      <c r="K576" s="69"/>
    </row>
    <row r="577" spans="1:11" ht="46.5" customHeight="1" x14ac:dyDescent="0.25">
      <c r="A577" s="70"/>
      <c r="B577" s="69"/>
      <c r="C577" s="69"/>
      <c r="D577" s="69"/>
      <c r="E577" s="69"/>
      <c r="F577" s="69"/>
      <c r="G577" s="69"/>
      <c r="H577" s="69"/>
      <c r="I577" s="69"/>
      <c r="J577" s="69"/>
      <c r="K577" s="69"/>
    </row>
    <row r="578" spans="1:11" ht="46.5" customHeight="1" x14ac:dyDescent="0.25">
      <c r="A578" s="70"/>
      <c r="B578" s="69"/>
      <c r="C578" s="69"/>
      <c r="D578" s="69"/>
      <c r="E578" s="69"/>
      <c r="F578" s="69"/>
      <c r="G578" s="69"/>
      <c r="H578" s="69"/>
      <c r="I578" s="69"/>
      <c r="J578" s="69"/>
      <c r="K578" s="69"/>
    </row>
    <row r="579" spans="1:11" ht="46.5" customHeight="1" x14ac:dyDescent="0.25">
      <c r="A579" s="70"/>
      <c r="B579" s="69"/>
      <c r="C579" s="69"/>
      <c r="D579" s="69"/>
      <c r="E579" s="69"/>
      <c r="F579" s="69"/>
      <c r="G579" s="69"/>
      <c r="H579" s="69"/>
      <c r="I579" s="69"/>
      <c r="J579" s="69"/>
      <c r="K579" s="69"/>
    </row>
    <row r="580" spans="1:11" ht="46.5" customHeight="1" x14ac:dyDescent="0.25">
      <c r="A580" s="70"/>
      <c r="B580" s="69"/>
      <c r="C580" s="69"/>
      <c r="D580" s="69"/>
      <c r="E580" s="69"/>
      <c r="F580" s="69"/>
      <c r="G580" s="69"/>
      <c r="H580" s="69"/>
      <c r="I580" s="69"/>
      <c r="J580" s="69"/>
      <c r="K580" s="69"/>
    </row>
    <row r="581" spans="1:11" ht="46.5" customHeight="1" x14ac:dyDescent="0.25">
      <c r="A581" s="70"/>
      <c r="B581" s="69"/>
      <c r="C581" s="69"/>
      <c r="D581" s="69"/>
      <c r="E581" s="69"/>
      <c r="F581" s="69"/>
      <c r="G581" s="69"/>
      <c r="H581" s="69"/>
      <c r="I581" s="69"/>
      <c r="J581" s="69"/>
      <c r="K581" s="69"/>
    </row>
    <row r="582" spans="1:11" ht="46.5" customHeight="1" x14ac:dyDescent="0.25">
      <c r="A582" s="70"/>
      <c r="B582" s="69"/>
      <c r="C582" s="69"/>
      <c r="D582" s="69"/>
      <c r="E582" s="69"/>
      <c r="F582" s="69"/>
      <c r="G582" s="69"/>
      <c r="H582" s="69"/>
      <c r="I582" s="69"/>
      <c r="J582" s="69"/>
      <c r="K582" s="69"/>
    </row>
    <row r="583" spans="1:11" ht="46.5" customHeight="1" x14ac:dyDescent="0.25">
      <c r="A583" s="70"/>
      <c r="B583" s="69"/>
      <c r="C583" s="69"/>
      <c r="D583" s="69"/>
      <c r="E583" s="69"/>
      <c r="F583" s="69"/>
      <c r="G583" s="69"/>
      <c r="H583" s="69"/>
      <c r="I583" s="69"/>
      <c r="J583" s="69"/>
      <c r="K583" s="69"/>
    </row>
    <row r="584" spans="1:11" ht="46.5" customHeight="1" x14ac:dyDescent="0.25">
      <c r="A584" s="70"/>
      <c r="B584" s="69"/>
      <c r="C584" s="69"/>
      <c r="D584" s="69"/>
      <c r="E584" s="69"/>
      <c r="F584" s="69"/>
      <c r="G584" s="69"/>
      <c r="H584" s="69"/>
      <c r="I584" s="69"/>
      <c r="J584" s="69"/>
      <c r="K584" s="69"/>
    </row>
    <row r="585" spans="1:11" ht="46.5" customHeight="1" x14ac:dyDescent="0.25">
      <c r="A585" s="70"/>
      <c r="B585" s="69"/>
      <c r="C585" s="69"/>
      <c r="D585" s="69"/>
      <c r="E585" s="69"/>
      <c r="F585" s="69"/>
      <c r="G585" s="69"/>
      <c r="H585" s="69"/>
      <c r="I585" s="69"/>
      <c r="J585" s="69"/>
      <c r="K585" s="69"/>
    </row>
    <row r="586" spans="1:11" ht="46.5" customHeight="1" x14ac:dyDescent="0.25">
      <c r="A586" s="70"/>
      <c r="B586" s="69"/>
      <c r="C586" s="69"/>
      <c r="D586" s="69"/>
      <c r="E586" s="69"/>
      <c r="F586" s="69"/>
      <c r="G586" s="69"/>
      <c r="H586" s="69"/>
      <c r="I586" s="69"/>
      <c r="J586" s="69"/>
      <c r="K586" s="69"/>
    </row>
    <row r="587" spans="1:11" ht="46.5" customHeight="1" x14ac:dyDescent="0.25">
      <c r="A587" s="70"/>
      <c r="B587" s="69"/>
      <c r="C587" s="69"/>
      <c r="D587" s="69"/>
      <c r="E587" s="69"/>
      <c r="F587" s="69"/>
      <c r="G587" s="69"/>
      <c r="H587" s="69"/>
      <c r="I587" s="69"/>
      <c r="J587" s="69"/>
      <c r="K587" s="69"/>
    </row>
    <row r="588" spans="1:11" ht="46.5" customHeight="1" x14ac:dyDescent="0.25">
      <c r="A588" s="70"/>
      <c r="B588" s="69"/>
      <c r="C588" s="69"/>
      <c r="D588" s="69"/>
      <c r="E588" s="69"/>
      <c r="F588" s="69"/>
      <c r="G588" s="69"/>
      <c r="H588" s="69"/>
      <c r="I588" s="69"/>
      <c r="J588" s="69"/>
      <c r="K588" s="69"/>
    </row>
    <row r="589" spans="1:11" ht="46.5" customHeight="1" x14ac:dyDescent="0.25">
      <c r="A589" s="70"/>
      <c r="B589" s="69"/>
      <c r="C589" s="69"/>
      <c r="D589" s="69"/>
      <c r="E589" s="69"/>
      <c r="F589" s="69"/>
      <c r="G589" s="69"/>
      <c r="H589" s="69"/>
      <c r="I589" s="69"/>
      <c r="J589" s="69"/>
      <c r="K589" s="69"/>
    </row>
    <row r="590" spans="1:11" ht="46.5" customHeight="1" x14ac:dyDescent="0.25">
      <c r="A590" s="70"/>
      <c r="B590" s="69"/>
      <c r="C590" s="69"/>
      <c r="D590" s="69"/>
      <c r="E590" s="69"/>
      <c r="F590" s="69"/>
      <c r="G590" s="69"/>
      <c r="H590" s="69"/>
      <c r="I590" s="69"/>
      <c r="J590" s="69"/>
      <c r="K590" s="69"/>
    </row>
    <row r="591" spans="1:11" ht="46.5" customHeight="1" x14ac:dyDescent="0.25">
      <c r="A591" s="70"/>
      <c r="B591" s="69"/>
      <c r="C591" s="69"/>
      <c r="D591" s="69"/>
      <c r="E591" s="69"/>
      <c r="F591" s="69"/>
      <c r="G591" s="69"/>
      <c r="H591" s="69"/>
      <c r="I591" s="69"/>
      <c r="J591" s="69"/>
      <c r="K591" s="69"/>
    </row>
    <row r="592" spans="1:11" ht="46.5" customHeight="1" x14ac:dyDescent="0.25">
      <c r="A592" s="70"/>
      <c r="B592" s="69"/>
      <c r="C592" s="69"/>
      <c r="D592" s="69"/>
      <c r="E592" s="69"/>
      <c r="F592" s="69"/>
      <c r="G592" s="69"/>
      <c r="H592" s="69"/>
      <c r="I592" s="69"/>
      <c r="J592" s="69"/>
      <c r="K592" s="69"/>
    </row>
    <row r="593" spans="1:11" ht="46.5" customHeight="1" x14ac:dyDescent="0.25">
      <c r="A593" s="70"/>
      <c r="B593" s="69"/>
      <c r="C593" s="69"/>
      <c r="D593" s="69"/>
      <c r="E593" s="69"/>
      <c r="F593" s="69"/>
      <c r="G593" s="69"/>
      <c r="H593" s="69"/>
      <c r="I593" s="69"/>
      <c r="J593" s="69"/>
      <c r="K593" s="69"/>
    </row>
    <row r="594" spans="1:11" ht="46.5" customHeight="1" x14ac:dyDescent="0.25">
      <c r="A594" s="70"/>
      <c r="B594" s="69"/>
      <c r="C594" s="69"/>
      <c r="D594" s="69"/>
      <c r="E594" s="69"/>
      <c r="F594" s="69"/>
      <c r="G594" s="69"/>
      <c r="H594" s="69"/>
      <c r="I594" s="69"/>
      <c r="J594" s="69"/>
      <c r="K594" s="69"/>
    </row>
    <row r="595" spans="1:11" ht="46.5" customHeight="1" x14ac:dyDescent="0.25">
      <c r="A595" s="70"/>
      <c r="B595" s="69"/>
      <c r="C595" s="69"/>
      <c r="D595" s="69"/>
      <c r="E595" s="69"/>
      <c r="F595" s="69"/>
      <c r="G595" s="69"/>
      <c r="H595" s="69"/>
      <c r="I595" s="69"/>
      <c r="J595" s="69"/>
      <c r="K595" s="69"/>
    </row>
    <row r="596" spans="1:11" ht="46.5" customHeight="1" x14ac:dyDescent="0.25">
      <c r="A596" s="70"/>
      <c r="B596" s="69"/>
      <c r="C596" s="69"/>
      <c r="D596" s="69"/>
      <c r="E596" s="69"/>
      <c r="F596" s="69"/>
      <c r="G596" s="69"/>
      <c r="H596" s="69"/>
      <c r="I596" s="69"/>
      <c r="J596" s="69"/>
      <c r="K596" s="69"/>
    </row>
    <row r="597" spans="1:11" ht="46.5" customHeight="1" x14ac:dyDescent="0.25">
      <c r="A597" s="70"/>
      <c r="B597" s="69"/>
      <c r="C597" s="69"/>
      <c r="D597" s="69"/>
      <c r="E597" s="69"/>
      <c r="F597" s="69"/>
      <c r="G597" s="69"/>
      <c r="H597" s="69"/>
      <c r="I597" s="69"/>
      <c r="J597" s="69"/>
      <c r="K597" s="69"/>
    </row>
    <row r="598" spans="1:11" ht="46.5" customHeight="1" x14ac:dyDescent="0.25">
      <c r="A598" s="70"/>
      <c r="B598" s="69"/>
      <c r="C598" s="69"/>
      <c r="D598" s="69"/>
      <c r="E598" s="69"/>
      <c r="F598" s="69"/>
      <c r="G598" s="69"/>
      <c r="H598" s="69"/>
      <c r="I598" s="69"/>
      <c r="J598" s="69"/>
      <c r="K598" s="69"/>
    </row>
    <row r="599" spans="1:11" ht="46.5" customHeight="1" x14ac:dyDescent="0.25">
      <c r="A599" s="70"/>
      <c r="B599" s="69"/>
      <c r="C599" s="69"/>
      <c r="D599" s="69"/>
      <c r="E599" s="69"/>
      <c r="F599" s="69"/>
      <c r="G599" s="69"/>
      <c r="H599" s="69"/>
      <c r="I599" s="69"/>
      <c r="J599" s="69"/>
      <c r="K599" s="69"/>
    </row>
    <row r="600" spans="1:11" ht="46.5" customHeight="1" x14ac:dyDescent="0.25">
      <c r="A600" s="70"/>
      <c r="B600" s="69"/>
      <c r="C600" s="69"/>
      <c r="D600" s="69"/>
      <c r="E600" s="69"/>
      <c r="F600" s="69"/>
      <c r="G600" s="69"/>
      <c r="H600" s="69"/>
      <c r="I600" s="69"/>
      <c r="J600" s="69"/>
      <c r="K600" s="69"/>
    </row>
    <row r="601" spans="1:11" ht="46.5" customHeight="1" x14ac:dyDescent="0.25">
      <c r="A601" s="70"/>
      <c r="B601" s="69"/>
      <c r="C601" s="69"/>
      <c r="D601" s="69"/>
      <c r="E601" s="69"/>
      <c r="F601" s="69"/>
      <c r="G601" s="69"/>
      <c r="H601" s="69"/>
      <c r="I601" s="69"/>
      <c r="J601" s="69"/>
      <c r="K601" s="69"/>
    </row>
    <row r="602" spans="1:11" ht="46.5" customHeight="1" x14ac:dyDescent="0.25">
      <c r="A602" s="70"/>
      <c r="B602" s="69"/>
      <c r="C602" s="69"/>
      <c r="D602" s="69"/>
      <c r="E602" s="69"/>
      <c r="F602" s="69"/>
      <c r="G602" s="69"/>
      <c r="H602" s="69"/>
      <c r="I602" s="69"/>
      <c r="J602" s="69"/>
      <c r="K602" s="69"/>
    </row>
    <row r="603" spans="1:11" ht="46.5" customHeight="1" x14ac:dyDescent="0.25">
      <c r="A603" s="70"/>
      <c r="B603" s="69"/>
      <c r="C603" s="69"/>
      <c r="D603" s="69"/>
      <c r="E603" s="69"/>
      <c r="F603" s="69"/>
      <c r="G603" s="69"/>
      <c r="H603" s="69"/>
      <c r="I603" s="69"/>
      <c r="J603" s="69"/>
      <c r="K603" s="69"/>
    </row>
    <row r="604" spans="1:11" ht="46.5" customHeight="1" x14ac:dyDescent="0.25">
      <c r="A604" s="70"/>
      <c r="B604" s="69"/>
      <c r="C604" s="69"/>
      <c r="D604" s="69"/>
      <c r="E604" s="69"/>
      <c r="F604" s="69"/>
      <c r="G604" s="69"/>
      <c r="H604" s="69"/>
      <c r="I604" s="69"/>
      <c r="J604" s="69"/>
      <c r="K604" s="69"/>
    </row>
    <row r="605" spans="1:11" ht="46.5" customHeight="1" x14ac:dyDescent="0.25">
      <c r="A605" s="70"/>
      <c r="B605" s="69"/>
      <c r="C605" s="69"/>
      <c r="D605" s="69"/>
      <c r="E605" s="69"/>
      <c r="F605" s="69"/>
      <c r="G605" s="69"/>
      <c r="H605" s="69"/>
      <c r="I605" s="69"/>
      <c r="J605" s="69"/>
      <c r="K605" s="69"/>
    </row>
    <row r="606" spans="1:11" ht="46.5" customHeight="1" x14ac:dyDescent="0.25">
      <c r="A606" s="70"/>
      <c r="B606" s="69"/>
      <c r="C606" s="69"/>
      <c r="D606" s="69"/>
      <c r="E606" s="69"/>
      <c r="F606" s="69"/>
      <c r="G606" s="69"/>
      <c r="H606" s="69"/>
      <c r="I606" s="69"/>
      <c r="J606" s="69"/>
      <c r="K606" s="69"/>
    </row>
    <row r="607" spans="1:11" ht="46.5" customHeight="1" x14ac:dyDescent="0.25">
      <c r="A607" s="70"/>
      <c r="B607" s="69"/>
      <c r="C607" s="69"/>
      <c r="D607" s="69"/>
      <c r="E607" s="69"/>
      <c r="F607" s="69"/>
      <c r="G607" s="69"/>
      <c r="H607" s="69"/>
      <c r="I607" s="69"/>
      <c r="J607" s="69"/>
      <c r="K607" s="69"/>
    </row>
    <row r="608" spans="1:11" ht="46.5" customHeight="1" x14ac:dyDescent="0.25">
      <c r="A608" s="70"/>
      <c r="B608" s="69"/>
      <c r="C608" s="69"/>
      <c r="D608" s="69"/>
      <c r="E608" s="69"/>
      <c r="F608" s="69"/>
      <c r="G608" s="69"/>
      <c r="H608" s="69"/>
      <c r="I608" s="69"/>
      <c r="J608" s="69"/>
      <c r="K608" s="69"/>
    </row>
    <row r="609" spans="1:11" ht="46.5" customHeight="1" x14ac:dyDescent="0.25">
      <c r="A609" s="70"/>
      <c r="B609" s="69"/>
      <c r="C609" s="69"/>
      <c r="D609" s="69"/>
      <c r="E609" s="69"/>
      <c r="F609" s="69"/>
      <c r="G609" s="69"/>
      <c r="H609" s="69"/>
      <c r="I609" s="69"/>
      <c r="J609" s="69"/>
      <c r="K609" s="69"/>
    </row>
    <row r="610" spans="1:11" ht="46.5" customHeight="1" x14ac:dyDescent="0.25">
      <c r="A610" s="70"/>
      <c r="B610" s="69"/>
      <c r="C610" s="69"/>
      <c r="D610" s="69"/>
      <c r="E610" s="69"/>
      <c r="F610" s="69"/>
      <c r="G610" s="69"/>
      <c r="H610" s="69"/>
      <c r="I610" s="69"/>
      <c r="J610" s="69"/>
      <c r="K610" s="69"/>
    </row>
    <row r="611" spans="1:11" ht="46.5" customHeight="1" x14ac:dyDescent="0.25">
      <c r="A611" s="70"/>
      <c r="B611" s="69"/>
      <c r="C611" s="69"/>
      <c r="D611" s="69"/>
      <c r="E611" s="69"/>
      <c r="F611" s="69"/>
      <c r="G611" s="69"/>
      <c r="H611" s="69"/>
      <c r="I611" s="69"/>
      <c r="J611" s="69"/>
      <c r="K611" s="69"/>
    </row>
    <row r="612" spans="1:11" ht="46.5" customHeight="1" x14ac:dyDescent="0.25">
      <c r="A612" s="70"/>
      <c r="B612" s="69"/>
      <c r="C612" s="69"/>
      <c r="D612" s="69"/>
      <c r="E612" s="69"/>
      <c r="F612" s="69"/>
      <c r="G612" s="69"/>
      <c r="H612" s="69"/>
      <c r="I612" s="69"/>
      <c r="J612" s="69"/>
      <c r="K612" s="69"/>
    </row>
    <row r="613" spans="1:11" ht="46.5" customHeight="1" x14ac:dyDescent="0.25">
      <c r="A613" s="70"/>
      <c r="B613" s="69"/>
      <c r="C613" s="69"/>
      <c r="D613" s="69"/>
      <c r="E613" s="69"/>
      <c r="F613" s="69"/>
      <c r="G613" s="69"/>
      <c r="H613" s="69"/>
      <c r="I613" s="69"/>
      <c r="J613" s="69"/>
      <c r="K613" s="69"/>
    </row>
    <row r="614" spans="1:11" ht="46.5" customHeight="1" x14ac:dyDescent="0.25">
      <c r="A614" s="70"/>
      <c r="B614" s="69"/>
      <c r="C614" s="69"/>
      <c r="D614" s="69"/>
      <c r="E614" s="69"/>
      <c r="F614" s="69"/>
      <c r="G614" s="69"/>
      <c r="H614" s="69"/>
      <c r="I614" s="69"/>
      <c r="J614" s="69"/>
      <c r="K614" s="69"/>
    </row>
    <row r="615" spans="1:11" ht="46.5" customHeight="1" x14ac:dyDescent="0.25">
      <c r="A615" s="70"/>
      <c r="B615" s="69"/>
      <c r="C615" s="69"/>
      <c r="D615" s="69"/>
      <c r="E615" s="69"/>
      <c r="F615" s="69"/>
      <c r="G615" s="69"/>
      <c r="H615" s="69"/>
      <c r="I615" s="69"/>
      <c r="J615" s="69"/>
      <c r="K615" s="69"/>
    </row>
    <row r="616" spans="1:11" ht="46.5" customHeight="1" x14ac:dyDescent="0.25">
      <c r="A616" s="70"/>
      <c r="B616" s="69"/>
      <c r="C616" s="69"/>
      <c r="D616" s="69"/>
      <c r="E616" s="69"/>
      <c r="F616" s="69"/>
      <c r="G616" s="69"/>
      <c r="H616" s="69"/>
      <c r="I616" s="69"/>
      <c r="J616" s="69"/>
      <c r="K616" s="69"/>
    </row>
    <row r="617" spans="1:11" ht="46.5" customHeight="1" x14ac:dyDescent="0.25">
      <c r="A617" s="70"/>
      <c r="B617" s="69"/>
      <c r="C617" s="69"/>
      <c r="D617" s="69"/>
      <c r="E617" s="69"/>
      <c r="F617" s="69"/>
      <c r="G617" s="69"/>
      <c r="H617" s="69"/>
      <c r="I617" s="69"/>
      <c r="J617" s="69"/>
      <c r="K617" s="69"/>
    </row>
    <row r="618" spans="1:11" ht="46.5" customHeight="1" x14ac:dyDescent="0.25">
      <c r="A618" s="70"/>
      <c r="B618" s="69"/>
      <c r="C618" s="69"/>
      <c r="D618" s="69"/>
      <c r="E618" s="69"/>
      <c r="F618" s="69"/>
      <c r="G618" s="69"/>
      <c r="H618" s="69"/>
      <c r="I618" s="69"/>
      <c r="J618" s="69"/>
      <c r="K618" s="69"/>
    </row>
    <row r="619" spans="1:11" ht="46.5" customHeight="1" x14ac:dyDescent="0.25">
      <c r="A619" s="70"/>
      <c r="B619" s="69"/>
      <c r="C619" s="69"/>
      <c r="D619" s="69"/>
      <c r="E619" s="69"/>
      <c r="F619" s="69"/>
      <c r="G619" s="69"/>
      <c r="H619" s="69"/>
      <c r="I619" s="69"/>
      <c r="J619" s="69"/>
      <c r="K619" s="69"/>
    </row>
    <row r="620" spans="1:11" ht="46.5" customHeight="1" x14ac:dyDescent="0.25">
      <c r="A620" s="70"/>
      <c r="B620" s="69"/>
      <c r="C620" s="69"/>
      <c r="D620" s="69"/>
      <c r="E620" s="69"/>
      <c r="F620" s="69"/>
      <c r="G620" s="69"/>
      <c r="H620" s="69"/>
      <c r="I620" s="69"/>
      <c r="J620" s="69"/>
      <c r="K620" s="69"/>
    </row>
    <row r="621" spans="1:11" ht="46.5" customHeight="1" x14ac:dyDescent="0.25">
      <c r="A621" s="70"/>
      <c r="B621" s="69"/>
      <c r="C621" s="69"/>
      <c r="D621" s="69"/>
      <c r="E621" s="69"/>
      <c r="F621" s="69"/>
      <c r="G621" s="69"/>
      <c r="H621" s="69"/>
      <c r="I621" s="69"/>
      <c r="J621" s="69"/>
      <c r="K621" s="69"/>
    </row>
    <row r="622" spans="1:11" ht="46.5" customHeight="1" x14ac:dyDescent="0.25">
      <c r="A622" s="70"/>
      <c r="B622" s="69"/>
      <c r="C622" s="69"/>
      <c r="D622" s="69"/>
      <c r="E622" s="69"/>
      <c r="F622" s="69"/>
      <c r="G622" s="69"/>
      <c r="H622" s="69"/>
      <c r="I622" s="69"/>
      <c r="J622" s="69"/>
      <c r="K622" s="69"/>
    </row>
    <row r="623" spans="1:11" ht="46.5" customHeight="1" x14ac:dyDescent="0.25">
      <c r="A623" s="70"/>
      <c r="B623" s="69"/>
      <c r="C623" s="69"/>
      <c r="D623" s="69"/>
      <c r="E623" s="69"/>
      <c r="F623" s="69"/>
      <c r="G623" s="69"/>
      <c r="H623" s="69"/>
      <c r="I623" s="69"/>
      <c r="J623" s="69"/>
      <c r="K623" s="69"/>
    </row>
    <row r="624" spans="1:11" ht="46.5" customHeight="1" x14ac:dyDescent="0.25">
      <c r="A624" s="70"/>
      <c r="B624" s="69"/>
      <c r="C624" s="69"/>
      <c r="D624" s="69"/>
      <c r="E624" s="69"/>
      <c r="F624" s="69"/>
      <c r="G624" s="69"/>
      <c r="H624" s="69"/>
      <c r="I624" s="69"/>
      <c r="J624" s="69"/>
      <c r="K624" s="69"/>
    </row>
    <row r="625" spans="1:11" ht="46.5" customHeight="1" x14ac:dyDescent="0.25">
      <c r="A625" s="70"/>
      <c r="B625" s="69"/>
      <c r="C625" s="69"/>
      <c r="D625" s="69"/>
      <c r="E625" s="69"/>
      <c r="F625" s="69"/>
      <c r="G625" s="69"/>
      <c r="H625" s="69"/>
      <c r="I625" s="69"/>
      <c r="J625" s="69"/>
      <c r="K625" s="69"/>
    </row>
    <row r="626" spans="1:11" ht="46.5" customHeight="1" x14ac:dyDescent="0.25">
      <c r="A626" s="70"/>
      <c r="B626" s="69"/>
      <c r="C626" s="69"/>
      <c r="D626" s="69"/>
      <c r="E626" s="69"/>
      <c r="F626" s="69"/>
      <c r="G626" s="69"/>
      <c r="H626" s="69"/>
      <c r="I626" s="69"/>
      <c r="J626" s="69"/>
      <c r="K626" s="69"/>
    </row>
    <row r="627" spans="1:11" ht="46.5" customHeight="1" x14ac:dyDescent="0.25">
      <c r="A627" s="70"/>
      <c r="B627" s="69"/>
      <c r="C627" s="69"/>
      <c r="D627" s="69"/>
      <c r="E627" s="69"/>
      <c r="F627" s="69"/>
      <c r="G627" s="69"/>
      <c r="H627" s="69"/>
      <c r="I627" s="69"/>
      <c r="J627" s="69"/>
      <c r="K627" s="69"/>
    </row>
    <row r="628" spans="1:11" ht="46.5" customHeight="1" x14ac:dyDescent="0.25">
      <c r="A628" s="70"/>
      <c r="B628" s="69"/>
      <c r="C628" s="69"/>
      <c r="D628" s="69"/>
      <c r="E628" s="69"/>
      <c r="F628" s="69"/>
      <c r="G628" s="69"/>
      <c r="H628" s="69"/>
      <c r="I628" s="69"/>
      <c r="J628" s="69"/>
      <c r="K628" s="69"/>
    </row>
    <row r="629" spans="1:11" ht="46.5" customHeight="1" x14ac:dyDescent="0.25">
      <c r="A629" s="70"/>
      <c r="B629" s="69"/>
      <c r="C629" s="69"/>
      <c r="D629" s="69"/>
      <c r="E629" s="69"/>
      <c r="F629" s="69"/>
      <c r="G629" s="69"/>
      <c r="H629" s="69"/>
      <c r="I629" s="69"/>
      <c r="J629" s="69"/>
      <c r="K629" s="69"/>
    </row>
    <row r="630" spans="1:11" ht="46.5" customHeight="1" x14ac:dyDescent="0.25">
      <c r="A630" s="70"/>
      <c r="B630" s="69"/>
      <c r="C630" s="69"/>
      <c r="D630" s="69"/>
      <c r="E630" s="69"/>
      <c r="F630" s="69"/>
      <c r="G630" s="69"/>
      <c r="H630" s="69"/>
      <c r="I630" s="69"/>
      <c r="J630" s="69"/>
      <c r="K630" s="69"/>
    </row>
    <row r="631" spans="1:11" ht="46.5" customHeight="1" x14ac:dyDescent="0.25">
      <c r="A631" s="70"/>
      <c r="B631" s="69"/>
      <c r="C631" s="69"/>
      <c r="D631" s="69"/>
      <c r="E631" s="69"/>
      <c r="F631" s="69"/>
      <c r="G631" s="69"/>
      <c r="H631" s="69"/>
      <c r="I631" s="69"/>
      <c r="J631" s="69"/>
      <c r="K631" s="69"/>
    </row>
    <row r="632" spans="1:11" ht="46.5" customHeight="1" x14ac:dyDescent="0.25">
      <c r="A632" s="70"/>
      <c r="B632" s="69"/>
      <c r="C632" s="69"/>
      <c r="D632" s="69"/>
      <c r="E632" s="69"/>
      <c r="F632" s="69"/>
      <c r="G632" s="69"/>
      <c r="H632" s="69"/>
      <c r="I632" s="69"/>
      <c r="J632" s="69"/>
      <c r="K632" s="69"/>
    </row>
    <row r="633" spans="1:11" ht="46.5" customHeight="1" x14ac:dyDescent="0.25">
      <c r="A633" s="70"/>
      <c r="B633" s="69"/>
      <c r="C633" s="69"/>
      <c r="D633" s="69"/>
      <c r="E633" s="69"/>
      <c r="F633" s="69"/>
      <c r="G633" s="69"/>
      <c r="H633" s="69"/>
      <c r="I633" s="69"/>
      <c r="J633" s="69"/>
      <c r="K633" s="69"/>
    </row>
    <row r="634" spans="1:11" ht="46.5" customHeight="1" x14ac:dyDescent="0.25">
      <c r="A634" s="70"/>
      <c r="B634" s="69"/>
      <c r="C634" s="69"/>
      <c r="D634" s="69"/>
      <c r="E634" s="69"/>
      <c r="F634" s="69"/>
      <c r="G634" s="69"/>
      <c r="H634" s="69"/>
      <c r="I634" s="69"/>
      <c r="J634" s="69"/>
      <c r="K634" s="69"/>
    </row>
    <row r="635" spans="1:11" ht="46.5" customHeight="1" x14ac:dyDescent="0.25">
      <c r="A635" s="70"/>
      <c r="B635" s="69"/>
      <c r="C635" s="69"/>
      <c r="D635" s="69"/>
      <c r="E635" s="69"/>
      <c r="F635" s="69"/>
      <c r="G635" s="69"/>
      <c r="H635" s="69"/>
      <c r="I635" s="69"/>
      <c r="J635" s="69"/>
      <c r="K635" s="69"/>
    </row>
    <row r="636" spans="1:11" ht="46.5" customHeight="1" x14ac:dyDescent="0.25">
      <c r="A636" s="70"/>
      <c r="B636" s="69"/>
      <c r="C636" s="69"/>
      <c r="D636" s="69"/>
      <c r="E636" s="69"/>
      <c r="F636" s="69"/>
      <c r="G636" s="69"/>
      <c r="H636" s="69"/>
      <c r="I636" s="69"/>
      <c r="J636" s="69"/>
      <c r="K636" s="69"/>
    </row>
    <row r="637" spans="1:11" ht="46.5" customHeight="1" x14ac:dyDescent="0.25">
      <c r="A637" s="70"/>
      <c r="B637" s="69"/>
      <c r="C637" s="69"/>
      <c r="D637" s="69"/>
      <c r="E637" s="69"/>
      <c r="F637" s="69"/>
      <c r="G637" s="69"/>
      <c r="H637" s="69"/>
      <c r="I637" s="69"/>
      <c r="J637" s="69"/>
      <c r="K637" s="69"/>
    </row>
    <row r="638" spans="1:11" ht="46.5" customHeight="1" x14ac:dyDescent="0.25">
      <c r="A638" s="70"/>
      <c r="B638" s="69"/>
      <c r="C638" s="69"/>
      <c r="D638" s="69"/>
      <c r="E638" s="69"/>
      <c r="F638" s="69"/>
      <c r="G638" s="69"/>
      <c r="H638" s="69"/>
      <c r="I638" s="69"/>
      <c r="J638" s="69"/>
      <c r="K638" s="69"/>
    </row>
    <row r="639" spans="1:11" ht="46.5" customHeight="1" x14ac:dyDescent="0.25">
      <c r="A639" s="70"/>
      <c r="B639" s="69"/>
      <c r="C639" s="69"/>
      <c r="D639" s="69"/>
      <c r="E639" s="69"/>
      <c r="F639" s="69"/>
      <c r="G639" s="69"/>
      <c r="H639" s="69"/>
      <c r="I639" s="69"/>
      <c r="J639" s="69"/>
      <c r="K639" s="69"/>
    </row>
    <row r="640" spans="1:11" ht="46.5" customHeight="1" x14ac:dyDescent="0.25">
      <c r="A640" s="70"/>
      <c r="B640" s="69"/>
      <c r="C640" s="69"/>
      <c r="D640" s="69"/>
      <c r="E640" s="69"/>
      <c r="F640" s="69"/>
      <c r="G640" s="69"/>
      <c r="H640" s="69"/>
      <c r="I640" s="69"/>
      <c r="J640" s="69"/>
      <c r="K640" s="69"/>
    </row>
    <row r="641" spans="1:11" ht="46.5" customHeight="1" x14ac:dyDescent="0.25">
      <c r="A641" s="70"/>
      <c r="B641" s="69"/>
      <c r="C641" s="69"/>
      <c r="D641" s="69"/>
      <c r="E641" s="69"/>
      <c r="F641" s="69"/>
      <c r="G641" s="69"/>
      <c r="H641" s="69"/>
      <c r="I641" s="69"/>
      <c r="J641" s="69"/>
      <c r="K641" s="69"/>
    </row>
    <row r="642" spans="1:11" ht="46.5" customHeight="1" x14ac:dyDescent="0.25">
      <c r="A642" s="70"/>
      <c r="B642" s="69"/>
      <c r="C642" s="69"/>
      <c r="D642" s="69"/>
      <c r="E642" s="69"/>
      <c r="F642" s="69"/>
      <c r="G642" s="69"/>
      <c r="H642" s="69"/>
      <c r="I642" s="69"/>
      <c r="J642" s="69"/>
      <c r="K642" s="69"/>
    </row>
    <row r="643" spans="1:11" ht="46.5" customHeight="1" x14ac:dyDescent="0.25">
      <c r="A643" s="70"/>
      <c r="B643" s="69"/>
      <c r="C643" s="69"/>
      <c r="D643" s="69"/>
      <c r="E643" s="69"/>
      <c r="F643" s="69"/>
      <c r="G643" s="69"/>
      <c r="H643" s="69"/>
      <c r="I643" s="69"/>
      <c r="J643" s="69"/>
      <c r="K643" s="69"/>
    </row>
    <row r="644" spans="1:11" ht="46.5" customHeight="1" x14ac:dyDescent="0.25">
      <c r="A644" s="70"/>
      <c r="B644" s="69"/>
      <c r="C644" s="69"/>
      <c r="D644" s="69"/>
      <c r="E644" s="69"/>
      <c r="F644" s="69"/>
      <c r="G644" s="69"/>
      <c r="H644" s="69"/>
      <c r="I644" s="69"/>
      <c r="J644" s="69"/>
      <c r="K644" s="69"/>
    </row>
    <row r="645" spans="1:11" ht="46.5" customHeight="1" x14ac:dyDescent="0.25">
      <c r="A645" s="70"/>
      <c r="B645" s="69"/>
      <c r="C645" s="69"/>
      <c r="D645" s="69"/>
      <c r="E645" s="69"/>
      <c r="F645" s="69"/>
      <c r="G645" s="69"/>
      <c r="H645" s="69"/>
      <c r="I645" s="69"/>
      <c r="J645" s="69"/>
      <c r="K645" s="69"/>
    </row>
    <row r="646" spans="1:11" ht="46.5" customHeight="1" x14ac:dyDescent="0.25">
      <c r="A646" s="70"/>
      <c r="B646" s="69"/>
      <c r="C646" s="69"/>
      <c r="D646" s="69"/>
      <c r="E646" s="69"/>
      <c r="F646" s="69"/>
      <c r="G646" s="69"/>
      <c r="H646" s="69"/>
      <c r="I646" s="69"/>
      <c r="J646" s="69"/>
      <c r="K646" s="69"/>
    </row>
    <row r="647" spans="1:11" ht="46.5" customHeight="1" x14ac:dyDescent="0.25">
      <c r="A647" s="70"/>
      <c r="B647" s="69"/>
      <c r="C647" s="69"/>
      <c r="D647" s="69"/>
      <c r="E647" s="69"/>
      <c r="F647" s="69"/>
      <c r="G647" s="69"/>
      <c r="H647" s="69"/>
      <c r="I647" s="69"/>
      <c r="J647" s="69"/>
      <c r="K647" s="69"/>
    </row>
    <row r="648" spans="1:11" ht="46.5" customHeight="1" x14ac:dyDescent="0.25">
      <c r="A648" s="70"/>
      <c r="B648" s="69"/>
      <c r="C648" s="69"/>
      <c r="D648" s="69"/>
      <c r="E648" s="69"/>
      <c r="F648" s="69"/>
      <c r="G648" s="69"/>
      <c r="H648" s="69"/>
      <c r="I648" s="69"/>
      <c r="J648" s="69"/>
      <c r="K648" s="69"/>
    </row>
    <row r="649" spans="1:11" ht="46.5" customHeight="1" x14ac:dyDescent="0.25">
      <c r="A649" s="70"/>
      <c r="B649" s="69"/>
      <c r="C649" s="69"/>
      <c r="D649" s="69"/>
      <c r="E649" s="69"/>
      <c r="F649" s="69"/>
      <c r="G649" s="69"/>
      <c r="H649" s="69"/>
      <c r="I649" s="69"/>
      <c r="J649" s="69"/>
      <c r="K649" s="69"/>
    </row>
    <row r="650" spans="1:11" ht="46.5" customHeight="1" x14ac:dyDescent="0.25">
      <c r="A650" s="70"/>
      <c r="B650" s="69"/>
      <c r="C650" s="69"/>
      <c r="D650" s="69"/>
      <c r="E650" s="69"/>
      <c r="F650" s="69"/>
      <c r="G650" s="69"/>
      <c r="H650" s="69"/>
      <c r="I650" s="69"/>
      <c r="J650" s="69"/>
      <c r="K650" s="69"/>
    </row>
    <row r="651" spans="1:11" ht="46.5" customHeight="1" x14ac:dyDescent="0.25">
      <c r="A651" s="70"/>
      <c r="B651" s="69"/>
      <c r="C651" s="69"/>
      <c r="D651" s="69"/>
      <c r="E651" s="69"/>
      <c r="F651" s="69"/>
      <c r="G651" s="69"/>
      <c r="H651" s="69"/>
      <c r="I651" s="69"/>
      <c r="J651" s="69"/>
      <c r="K651" s="69"/>
    </row>
    <row r="652" spans="1:11" ht="46.5" customHeight="1" x14ac:dyDescent="0.25">
      <c r="A652" s="70"/>
      <c r="B652" s="69"/>
      <c r="C652" s="69"/>
      <c r="D652" s="69"/>
      <c r="E652" s="69"/>
      <c r="F652" s="69"/>
      <c r="G652" s="69"/>
      <c r="H652" s="69"/>
      <c r="I652" s="69"/>
      <c r="J652" s="69"/>
      <c r="K652" s="69"/>
    </row>
    <row r="653" spans="1:11" ht="46.5" customHeight="1" x14ac:dyDescent="0.25">
      <c r="A653" s="70"/>
      <c r="B653" s="69"/>
      <c r="C653" s="69"/>
      <c r="D653" s="69"/>
      <c r="E653" s="69"/>
      <c r="F653" s="69"/>
      <c r="G653" s="69"/>
      <c r="H653" s="69"/>
      <c r="I653" s="69"/>
      <c r="J653" s="69"/>
      <c r="K653" s="69"/>
    </row>
    <row r="654" spans="1:11" ht="46.5" customHeight="1" x14ac:dyDescent="0.25">
      <c r="A654" s="70"/>
      <c r="B654" s="69"/>
      <c r="C654" s="69"/>
      <c r="D654" s="69"/>
      <c r="E654" s="69"/>
      <c r="F654" s="69"/>
      <c r="G654" s="69"/>
      <c r="H654" s="69"/>
      <c r="I654" s="69"/>
      <c r="J654" s="69"/>
      <c r="K654" s="69"/>
    </row>
    <row r="655" spans="1:11" ht="46.5" customHeight="1" x14ac:dyDescent="0.25">
      <c r="A655" s="70"/>
      <c r="B655" s="69"/>
      <c r="C655" s="69"/>
      <c r="D655" s="69"/>
      <c r="E655" s="69"/>
      <c r="F655" s="69"/>
      <c r="G655" s="69"/>
      <c r="H655" s="69"/>
      <c r="I655" s="69"/>
      <c r="J655" s="69"/>
      <c r="K655" s="69"/>
    </row>
    <row r="656" spans="1:11" ht="46.5" customHeight="1" x14ac:dyDescent="0.25">
      <c r="A656" s="70"/>
      <c r="B656" s="69"/>
      <c r="C656" s="69"/>
      <c r="D656" s="69"/>
      <c r="E656" s="69"/>
      <c r="F656" s="69"/>
      <c r="G656" s="69"/>
      <c r="H656" s="69"/>
      <c r="I656" s="69"/>
      <c r="J656" s="69"/>
      <c r="K656" s="69"/>
    </row>
    <row r="657" spans="1:11" ht="46.5" customHeight="1" x14ac:dyDescent="0.25">
      <c r="A657" s="70"/>
      <c r="B657" s="69"/>
      <c r="C657" s="69"/>
      <c r="D657" s="69"/>
      <c r="E657" s="69"/>
      <c r="F657" s="69"/>
      <c r="G657" s="69"/>
      <c r="H657" s="69"/>
      <c r="I657" s="69"/>
      <c r="J657" s="69"/>
      <c r="K657" s="69"/>
    </row>
    <row r="658" spans="1:11" ht="46.5" customHeight="1" x14ac:dyDescent="0.25">
      <c r="A658" s="70"/>
      <c r="B658" s="69"/>
      <c r="C658" s="69"/>
      <c r="D658" s="69"/>
      <c r="E658" s="69"/>
      <c r="F658" s="69"/>
      <c r="G658" s="69"/>
      <c r="H658" s="69"/>
      <c r="I658" s="69"/>
      <c r="J658" s="69"/>
      <c r="K658" s="69"/>
    </row>
    <row r="659" spans="1:11" ht="46.5" customHeight="1" x14ac:dyDescent="0.25">
      <c r="A659" s="70"/>
      <c r="B659" s="69"/>
      <c r="C659" s="69"/>
      <c r="D659" s="69"/>
      <c r="E659" s="69"/>
      <c r="F659" s="69"/>
      <c r="G659" s="69"/>
      <c r="H659" s="69"/>
      <c r="I659" s="69"/>
      <c r="J659" s="69"/>
      <c r="K659" s="69"/>
    </row>
    <row r="660" spans="1:11" ht="46.5" customHeight="1" x14ac:dyDescent="0.25">
      <c r="A660" s="70"/>
      <c r="B660" s="69"/>
      <c r="C660" s="69"/>
      <c r="D660" s="69"/>
      <c r="E660" s="69"/>
      <c r="F660" s="69"/>
      <c r="G660" s="69"/>
      <c r="H660" s="69"/>
      <c r="I660" s="69"/>
      <c r="J660" s="69"/>
      <c r="K660" s="69"/>
    </row>
    <row r="661" spans="1:11" ht="46.5" customHeight="1" x14ac:dyDescent="0.25">
      <c r="A661" s="70"/>
      <c r="B661" s="69"/>
      <c r="C661" s="69"/>
      <c r="D661" s="69"/>
      <c r="E661" s="69"/>
      <c r="F661" s="69"/>
      <c r="G661" s="69"/>
      <c r="H661" s="69"/>
      <c r="I661" s="69"/>
      <c r="J661" s="69"/>
      <c r="K661" s="69"/>
    </row>
    <row r="662" spans="1:11" ht="46.5" customHeight="1" x14ac:dyDescent="0.25">
      <c r="A662" s="70"/>
      <c r="B662" s="69"/>
      <c r="C662" s="69"/>
      <c r="D662" s="69"/>
      <c r="E662" s="69"/>
      <c r="F662" s="69"/>
      <c r="G662" s="69"/>
      <c r="H662" s="69"/>
      <c r="I662" s="69"/>
      <c r="J662" s="69"/>
      <c r="K662" s="69"/>
    </row>
    <row r="663" spans="1:11" ht="46.5" customHeight="1" x14ac:dyDescent="0.25">
      <c r="A663" s="70"/>
      <c r="B663" s="69"/>
      <c r="C663" s="69"/>
      <c r="D663" s="69"/>
      <c r="E663" s="69"/>
      <c r="F663" s="69"/>
      <c r="G663" s="69"/>
      <c r="H663" s="69"/>
      <c r="I663" s="69"/>
      <c r="J663" s="69"/>
      <c r="K663" s="69"/>
    </row>
    <row r="664" spans="1:11" ht="46.5" customHeight="1" x14ac:dyDescent="0.25">
      <c r="A664" s="70"/>
      <c r="B664" s="69"/>
      <c r="C664" s="69"/>
      <c r="D664" s="69"/>
      <c r="E664" s="69"/>
      <c r="F664" s="69"/>
      <c r="G664" s="69"/>
      <c r="H664" s="69"/>
      <c r="I664" s="69"/>
      <c r="J664" s="69"/>
      <c r="K664" s="69"/>
    </row>
    <row r="665" spans="1:11" ht="46.5" customHeight="1" x14ac:dyDescent="0.25">
      <c r="A665" s="70"/>
      <c r="B665" s="69"/>
      <c r="C665" s="69"/>
      <c r="D665" s="69"/>
      <c r="E665" s="69"/>
      <c r="F665" s="69"/>
      <c r="G665" s="69"/>
      <c r="H665" s="69"/>
      <c r="I665" s="69"/>
      <c r="J665" s="69"/>
      <c r="K665" s="69"/>
    </row>
    <row r="666" spans="1:11" ht="46.5" customHeight="1" x14ac:dyDescent="0.25">
      <c r="A666" s="70"/>
      <c r="B666" s="69"/>
      <c r="C666" s="69"/>
      <c r="D666" s="69"/>
      <c r="E666" s="69"/>
      <c r="F666" s="69"/>
      <c r="G666" s="69"/>
      <c r="H666" s="69"/>
      <c r="I666" s="69"/>
      <c r="J666" s="69"/>
      <c r="K666" s="69"/>
    </row>
    <row r="667" spans="1:11" ht="46.5" customHeight="1" x14ac:dyDescent="0.25">
      <c r="A667" s="70"/>
      <c r="B667" s="69"/>
      <c r="C667" s="69"/>
      <c r="D667" s="69"/>
      <c r="E667" s="69"/>
      <c r="F667" s="69"/>
      <c r="G667" s="69"/>
      <c r="H667" s="69"/>
      <c r="I667" s="69"/>
      <c r="J667" s="69"/>
      <c r="K667" s="69"/>
    </row>
    <row r="668" spans="1:11" ht="46.5" customHeight="1" x14ac:dyDescent="0.25">
      <c r="A668" s="70"/>
      <c r="B668" s="69"/>
      <c r="C668" s="69"/>
      <c r="D668" s="69"/>
      <c r="E668" s="69"/>
      <c r="F668" s="69"/>
      <c r="G668" s="69"/>
      <c r="H668" s="69"/>
      <c r="I668" s="69"/>
      <c r="J668" s="69"/>
      <c r="K668" s="69"/>
    </row>
    <row r="669" spans="1:11" ht="46.5" customHeight="1" x14ac:dyDescent="0.25">
      <c r="A669" s="70"/>
      <c r="B669" s="69"/>
      <c r="C669" s="69"/>
      <c r="D669" s="69"/>
      <c r="E669" s="69"/>
      <c r="F669" s="69"/>
      <c r="G669" s="69"/>
      <c r="H669" s="69"/>
      <c r="I669" s="69"/>
      <c r="J669" s="69"/>
      <c r="K669" s="69"/>
    </row>
    <row r="670" spans="1:11" ht="46.5" customHeight="1" x14ac:dyDescent="0.25">
      <c r="A670" s="70"/>
      <c r="B670" s="69"/>
      <c r="C670" s="69"/>
      <c r="D670" s="69"/>
      <c r="E670" s="69"/>
      <c r="F670" s="69"/>
      <c r="G670" s="69"/>
      <c r="H670" s="69"/>
      <c r="I670" s="69"/>
      <c r="J670" s="69"/>
      <c r="K670" s="69"/>
    </row>
    <row r="671" spans="1:11" ht="46.5" customHeight="1" x14ac:dyDescent="0.25">
      <c r="A671" s="70"/>
      <c r="B671" s="69"/>
      <c r="C671" s="69"/>
      <c r="D671" s="69"/>
      <c r="E671" s="69"/>
      <c r="F671" s="69"/>
      <c r="G671" s="69"/>
      <c r="H671" s="69"/>
      <c r="I671" s="69"/>
      <c r="J671" s="69"/>
      <c r="K671" s="69"/>
    </row>
    <row r="672" spans="1:11" ht="46.5" customHeight="1" x14ac:dyDescent="0.25">
      <c r="A672" s="70"/>
      <c r="B672" s="69"/>
      <c r="C672" s="69"/>
      <c r="D672" s="69"/>
      <c r="E672" s="69"/>
      <c r="F672" s="69"/>
      <c r="G672" s="69"/>
      <c r="H672" s="69"/>
      <c r="I672" s="69"/>
      <c r="J672" s="69"/>
      <c r="K672" s="69"/>
    </row>
    <row r="673" spans="1:11" ht="46.5" customHeight="1" x14ac:dyDescent="0.25">
      <c r="A673" s="70"/>
      <c r="B673" s="69"/>
      <c r="C673" s="69"/>
      <c r="D673" s="69"/>
      <c r="E673" s="69"/>
      <c r="F673" s="69"/>
      <c r="G673" s="69"/>
      <c r="H673" s="69"/>
      <c r="I673" s="69"/>
      <c r="J673" s="69"/>
      <c r="K673" s="69"/>
    </row>
    <row r="674" spans="1:11" ht="46.5" customHeight="1" x14ac:dyDescent="0.25">
      <c r="A674" s="70"/>
      <c r="B674" s="69"/>
      <c r="C674" s="69"/>
      <c r="D674" s="69"/>
      <c r="E674" s="69"/>
      <c r="F674" s="69"/>
      <c r="G674" s="69"/>
      <c r="H674" s="69"/>
      <c r="I674" s="69"/>
      <c r="J674" s="69"/>
      <c r="K674" s="69"/>
    </row>
    <row r="675" spans="1:11" ht="46.5" customHeight="1" x14ac:dyDescent="0.25">
      <c r="A675" s="70"/>
      <c r="B675" s="69"/>
      <c r="C675" s="69"/>
      <c r="D675" s="69"/>
      <c r="E675" s="69"/>
      <c r="F675" s="69"/>
      <c r="G675" s="69"/>
      <c r="H675" s="69"/>
      <c r="I675" s="69"/>
      <c r="J675" s="69"/>
      <c r="K675" s="69"/>
    </row>
    <row r="676" spans="1:11" ht="46.5" customHeight="1" x14ac:dyDescent="0.25">
      <c r="A676" s="70"/>
      <c r="B676" s="69"/>
      <c r="C676" s="69"/>
      <c r="D676" s="69"/>
      <c r="E676" s="69"/>
      <c r="F676" s="69"/>
      <c r="G676" s="69"/>
      <c r="H676" s="69"/>
      <c r="I676" s="69"/>
      <c r="J676" s="69"/>
      <c r="K676" s="69"/>
    </row>
    <row r="677" spans="1:11" ht="46.5" customHeight="1" x14ac:dyDescent="0.25">
      <c r="A677" s="70"/>
      <c r="B677" s="69"/>
      <c r="C677" s="69"/>
      <c r="D677" s="69"/>
      <c r="E677" s="69"/>
      <c r="F677" s="69"/>
      <c r="G677" s="69"/>
      <c r="H677" s="69"/>
      <c r="I677" s="69"/>
      <c r="J677" s="69"/>
      <c r="K677" s="69"/>
    </row>
    <row r="678" spans="1:11" ht="46.5" customHeight="1" x14ac:dyDescent="0.25">
      <c r="A678" s="70"/>
      <c r="B678" s="69"/>
      <c r="C678" s="69"/>
      <c r="D678" s="69"/>
      <c r="E678" s="69"/>
      <c r="F678" s="69"/>
      <c r="G678" s="69"/>
      <c r="H678" s="69"/>
      <c r="I678" s="69"/>
      <c r="J678" s="69"/>
      <c r="K678" s="69"/>
    </row>
    <row r="679" spans="1:11" ht="46.5" customHeight="1" x14ac:dyDescent="0.25">
      <c r="A679" s="70"/>
      <c r="B679" s="69"/>
      <c r="C679" s="69"/>
      <c r="D679" s="69"/>
      <c r="E679" s="69"/>
      <c r="F679" s="69"/>
      <c r="G679" s="69"/>
      <c r="H679" s="69"/>
      <c r="I679" s="69"/>
      <c r="J679" s="69"/>
      <c r="K679" s="69"/>
    </row>
    <row r="680" spans="1:11" ht="46.5" customHeight="1" x14ac:dyDescent="0.25">
      <c r="A680" s="70"/>
      <c r="B680" s="69"/>
      <c r="C680" s="69"/>
      <c r="D680" s="69"/>
      <c r="E680" s="69"/>
      <c r="F680" s="69"/>
      <c r="G680" s="69"/>
      <c r="H680" s="69"/>
      <c r="I680" s="69"/>
      <c r="J680" s="69"/>
      <c r="K680" s="69"/>
    </row>
    <row r="681" spans="1:11" ht="46.5" customHeight="1" x14ac:dyDescent="0.25">
      <c r="A681" s="70"/>
      <c r="B681" s="69"/>
      <c r="C681" s="69"/>
      <c r="D681" s="69"/>
      <c r="E681" s="69"/>
      <c r="F681" s="69"/>
      <c r="G681" s="69"/>
      <c r="H681" s="69"/>
      <c r="I681" s="69"/>
      <c r="J681" s="69"/>
      <c r="K681" s="69"/>
    </row>
    <row r="682" spans="1:11" ht="46.5" customHeight="1" x14ac:dyDescent="0.25">
      <c r="A682" s="70"/>
      <c r="B682" s="69"/>
      <c r="C682" s="69"/>
      <c r="D682" s="69"/>
      <c r="E682" s="69"/>
      <c r="F682" s="69"/>
      <c r="G682" s="69"/>
      <c r="H682" s="69"/>
      <c r="I682" s="69"/>
      <c r="J682" s="69"/>
      <c r="K682" s="69"/>
    </row>
    <row r="683" spans="1:11" ht="46.5" customHeight="1" x14ac:dyDescent="0.25">
      <c r="A683" s="70"/>
      <c r="B683" s="69"/>
      <c r="C683" s="69"/>
      <c r="D683" s="69"/>
      <c r="E683" s="69"/>
      <c r="F683" s="69"/>
      <c r="G683" s="69"/>
      <c r="H683" s="69"/>
      <c r="I683" s="69"/>
      <c r="J683" s="69"/>
      <c r="K683" s="69"/>
    </row>
    <row r="684" spans="1:11" ht="46.5" customHeight="1" x14ac:dyDescent="0.25">
      <c r="A684" s="70"/>
      <c r="B684" s="69"/>
      <c r="C684" s="69"/>
      <c r="D684" s="69"/>
      <c r="E684" s="69"/>
      <c r="F684" s="69"/>
      <c r="G684" s="69"/>
      <c r="H684" s="69"/>
      <c r="I684" s="69"/>
      <c r="J684" s="69"/>
      <c r="K684" s="69"/>
    </row>
    <row r="685" spans="1:11" ht="46.5" customHeight="1" x14ac:dyDescent="0.25">
      <c r="A685" s="70"/>
      <c r="B685" s="69"/>
      <c r="C685" s="69"/>
      <c r="D685" s="69"/>
      <c r="E685" s="69"/>
      <c r="F685" s="69"/>
      <c r="G685" s="69"/>
      <c r="H685" s="69"/>
      <c r="I685" s="69"/>
      <c r="J685" s="69"/>
      <c r="K685" s="69"/>
    </row>
    <row r="686" spans="1:11" ht="46.5" customHeight="1" x14ac:dyDescent="0.25">
      <c r="A686" s="70"/>
      <c r="B686" s="69"/>
      <c r="C686" s="69"/>
      <c r="D686" s="69"/>
      <c r="E686" s="69"/>
      <c r="F686" s="69"/>
      <c r="G686" s="69"/>
      <c r="H686" s="69"/>
      <c r="I686" s="69"/>
      <c r="J686" s="69"/>
      <c r="K686" s="69"/>
    </row>
    <row r="687" spans="1:11" ht="46.5" customHeight="1" x14ac:dyDescent="0.25">
      <c r="A687" s="70"/>
      <c r="B687" s="69"/>
      <c r="C687" s="69"/>
      <c r="D687" s="69"/>
      <c r="E687" s="69"/>
      <c r="F687" s="69"/>
      <c r="G687" s="69"/>
      <c r="H687" s="69"/>
      <c r="I687" s="69"/>
      <c r="J687" s="69"/>
      <c r="K687" s="69"/>
    </row>
    <row r="688" spans="1:11" ht="46.5" customHeight="1" x14ac:dyDescent="0.25">
      <c r="A688" s="70"/>
      <c r="B688" s="69"/>
      <c r="C688" s="69"/>
      <c r="D688" s="69"/>
      <c r="E688" s="69"/>
      <c r="F688" s="69"/>
      <c r="G688" s="69"/>
      <c r="H688" s="69"/>
      <c r="I688" s="69"/>
      <c r="J688" s="69"/>
      <c r="K688" s="69"/>
    </row>
    <row r="689" spans="1:11" ht="46.5" customHeight="1" x14ac:dyDescent="0.25">
      <c r="A689" s="70"/>
      <c r="B689" s="69"/>
      <c r="C689" s="69"/>
      <c r="D689" s="69"/>
      <c r="E689" s="69"/>
      <c r="F689" s="69"/>
      <c r="G689" s="69"/>
      <c r="H689" s="69"/>
      <c r="I689" s="69"/>
      <c r="J689" s="69"/>
      <c r="K689" s="69"/>
    </row>
    <row r="690" spans="1:11" ht="46.5" customHeight="1" x14ac:dyDescent="0.25">
      <c r="A690" s="70"/>
      <c r="B690" s="69"/>
      <c r="C690" s="69"/>
      <c r="D690" s="69"/>
      <c r="E690" s="69"/>
      <c r="F690" s="69"/>
      <c r="G690" s="69"/>
      <c r="H690" s="69"/>
      <c r="I690" s="69"/>
      <c r="J690" s="69"/>
      <c r="K690" s="69"/>
    </row>
    <row r="691" spans="1:11" ht="46.5" customHeight="1" x14ac:dyDescent="0.25">
      <c r="A691" s="70"/>
      <c r="B691" s="69"/>
      <c r="C691" s="69"/>
      <c r="D691" s="69"/>
      <c r="E691" s="69"/>
      <c r="F691" s="69"/>
      <c r="G691" s="69"/>
      <c r="H691" s="69"/>
      <c r="I691" s="69"/>
      <c r="J691" s="69"/>
      <c r="K691" s="69"/>
    </row>
    <row r="692" spans="1:11" ht="46.5" customHeight="1" x14ac:dyDescent="0.25">
      <c r="A692" s="70"/>
      <c r="B692" s="69"/>
      <c r="C692" s="69"/>
      <c r="D692" s="69"/>
      <c r="E692" s="69"/>
      <c r="F692" s="69"/>
      <c r="G692" s="69"/>
      <c r="H692" s="69"/>
      <c r="I692" s="69"/>
      <c r="J692" s="69"/>
      <c r="K692" s="69"/>
    </row>
    <row r="693" spans="1:11" ht="46.5" customHeight="1" x14ac:dyDescent="0.25">
      <c r="A693" s="70"/>
      <c r="B693" s="69"/>
      <c r="C693" s="69"/>
      <c r="D693" s="69"/>
      <c r="E693" s="69"/>
      <c r="F693" s="69"/>
      <c r="G693" s="69"/>
      <c r="H693" s="69"/>
      <c r="I693" s="69"/>
      <c r="J693" s="69"/>
      <c r="K693" s="69"/>
    </row>
    <row r="694" spans="1:11" ht="46.5" customHeight="1" x14ac:dyDescent="0.25">
      <c r="A694" s="70"/>
      <c r="B694" s="69"/>
      <c r="C694" s="69"/>
      <c r="D694" s="69"/>
      <c r="E694" s="69"/>
      <c r="F694" s="69"/>
      <c r="G694" s="69"/>
      <c r="H694" s="69"/>
      <c r="I694" s="69"/>
      <c r="J694" s="69"/>
      <c r="K694" s="69"/>
    </row>
    <row r="695" spans="1:11" ht="46.5" customHeight="1" x14ac:dyDescent="0.25">
      <c r="A695" s="70"/>
      <c r="B695" s="69"/>
      <c r="C695" s="69"/>
      <c r="D695" s="69"/>
      <c r="E695" s="69"/>
      <c r="F695" s="69"/>
      <c r="G695" s="69"/>
      <c r="H695" s="69"/>
      <c r="I695" s="69"/>
      <c r="J695" s="69"/>
      <c r="K695" s="69"/>
    </row>
    <row r="696" spans="1:11" ht="46.5" customHeight="1" x14ac:dyDescent="0.25">
      <c r="A696" s="70"/>
      <c r="B696" s="69"/>
      <c r="C696" s="69"/>
      <c r="D696" s="69"/>
      <c r="E696" s="69"/>
      <c r="F696" s="69"/>
      <c r="G696" s="69"/>
      <c r="H696" s="69"/>
      <c r="I696" s="69"/>
      <c r="J696" s="69"/>
      <c r="K696" s="69"/>
    </row>
    <row r="697" spans="1:11" ht="46.5" customHeight="1" x14ac:dyDescent="0.25">
      <c r="A697" s="70"/>
      <c r="B697" s="69"/>
      <c r="C697" s="69"/>
      <c r="D697" s="69"/>
      <c r="E697" s="69"/>
      <c r="F697" s="69"/>
      <c r="G697" s="69"/>
      <c r="H697" s="69"/>
      <c r="I697" s="69"/>
      <c r="J697" s="69"/>
      <c r="K697" s="69"/>
    </row>
    <row r="698" spans="1:11" ht="46.5" customHeight="1" x14ac:dyDescent="0.25">
      <c r="A698" s="70"/>
      <c r="B698" s="69"/>
      <c r="C698" s="69"/>
      <c r="D698" s="69"/>
      <c r="E698" s="69"/>
      <c r="F698" s="69"/>
      <c r="G698" s="69"/>
      <c r="H698" s="69"/>
      <c r="I698" s="69"/>
      <c r="J698" s="69"/>
      <c r="K698" s="69"/>
    </row>
    <row r="699" spans="1:11" ht="46.5" customHeight="1" x14ac:dyDescent="0.25">
      <c r="A699" s="70"/>
      <c r="B699" s="69"/>
      <c r="C699" s="69"/>
      <c r="D699" s="69"/>
      <c r="E699" s="69"/>
      <c r="F699" s="69"/>
      <c r="G699" s="69"/>
      <c r="H699" s="69"/>
      <c r="I699" s="69"/>
      <c r="J699" s="69"/>
      <c r="K699" s="69"/>
    </row>
    <row r="700" spans="1:11" ht="46.5" customHeight="1" x14ac:dyDescent="0.25">
      <c r="A700" s="70"/>
      <c r="B700" s="69"/>
      <c r="C700" s="69"/>
      <c r="D700" s="69"/>
      <c r="E700" s="69"/>
      <c r="F700" s="69"/>
      <c r="G700" s="69"/>
      <c r="H700" s="69"/>
      <c r="I700" s="69"/>
      <c r="J700" s="69"/>
      <c r="K700" s="69"/>
    </row>
    <row r="701" spans="1:11" ht="46.5" customHeight="1" x14ac:dyDescent="0.25">
      <c r="A701" s="70"/>
      <c r="B701" s="69"/>
      <c r="C701" s="69"/>
      <c r="D701" s="69"/>
      <c r="E701" s="69"/>
      <c r="F701" s="69"/>
      <c r="G701" s="69"/>
      <c r="H701" s="69"/>
      <c r="I701" s="69"/>
      <c r="J701" s="69"/>
      <c r="K701" s="69"/>
    </row>
    <row r="702" spans="1:11" ht="46.5" customHeight="1" x14ac:dyDescent="0.25">
      <c r="A702" s="70"/>
      <c r="B702" s="69"/>
      <c r="C702" s="69"/>
      <c r="D702" s="69"/>
      <c r="E702" s="69"/>
      <c r="F702" s="69"/>
      <c r="G702" s="69"/>
      <c r="H702" s="69"/>
      <c r="I702" s="69"/>
      <c r="J702" s="69"/>
      <c r="K702" s="69"/>
    </row>
    <row r="703" spans="1:11" ht="46.5" customHeight="1" x14ac:dyDescent="0.25">
      <c r="A703" s="70"/>
      <c r="B703" s="69"/>
      <c r="C703" s="69"/>
      <c r="D703" s="69"/>
      <c r="E703" s="69"/>
      <c r="F703" s="69"/>
      <c r="G703" s="69"/>
      <c r="H703" s="69"/>
      <c r="I703" s="69"/>
      <c r="J703" s="69"/>
      <c r="K703" s="69"/>
    </row>
    <row r="704" spans="1:11" ht="46.5" customHeight="1" x14ac:dyDescent="0.25">
      <c r="A704" s="70"/>
      <c r="B704" s="69"/>
      <c r="C704" s="69"/>
      <c r="D704" s="69"/>
      <c r="E704" s="69"/>
      <c r="F704" s="69"/>
      <c r="G704" s="69"/>
      <c r="H704" s="69"/>
      <c r="I704" s="69"/>
      <c r="J704" s="69"/>
      <c r="K704" s="69"/>
    </row>
    <row r="705" spans="1:11" ht="46.5" customHeight="1" x14ac:dyDescent="0.25">
      <c r="A705" s="70"/>
      <c r="B705" s="69"/>
      <c r="C705" s="69"/>
      <c r="D705" s="69"/>
      <c r="E705" s="69"/>
      <c r="F705" s="69"/>
      <c r="G705" s="69"/>
      <c r="H705" s="69"/>
      <c r="I705" s="69"/>
      <c r="J705" s="69"/>
      <c r="K705" s="69"/>
    </row>
    <row r="706" spans="1:11" ht="46.5" customHeight="1" x14ac:dyDescent="0.25">
      <c r="A706" s="70"/>
      <c r="B706" s="69"/>
      <c r="C706" s="69"/>
      <c r="D706" s="69"/>
      <c r="E706" s="69"/>
      <c r="F706" s="69"/>
      <c r="G706" s="69"/>
      <c r="H706" s="69"/>
      <c r="I706" s="69"/>
      <c r="J706" s="69"/>
      <c r="K706" s="69"/>
    </row>
    <row r="707" spans="1:11" ht="46.5" customHeight="1" x14ac:dyDescent="0.25">
      <c r="A707" s="70"/>
      <c r="B707" s="69"/>
      <c r="C707" s="69"/>
      <c r="D707" s="69"/>
      <c r="E707" s="69"/>
      <c r="F707" s="69"/>
      <c r="G707" s="69"/>
      <c r="H707" s="69"/>
      <c r="I707" s="69"/>
      <c r="J707" s="69"/>
      <c r="K707" s="69"/>
    </row>
    <row r="708" spans="1:11" ht="46.5" customHeight="1" x14ac:dyDescent="0.25">
      <c r="A708" s="70"/>
      <c r="B708" s="69"/>
      <c r="C708" s="69"/>
      <c r="D708" s="69"/>
      <c r="E708" s="69"/>
      <c r="F708" s="69"/>
      <c r="G708" s="69"/>
      <c r="H708" s="69"/>
      <c r="I708" s="69"/>
      <c r="J708" s="69"/>
      <c r="K708" s="69"/>
    </row>
    <row r="709" spans="1:11" ht="46.5" customHeight="1" x14ac:dyDescent="0.25">
      <c r="A709" s="70"/>
      <c r="B709" s="69"/>
      <c r="C709" s="69"/>
      <c r="D709" s="69"/>
      <c r="E709" s="69"/>
      <c r="F709" s="69"/>
      <c r="G709" s="69"/>
      <c r="H709" s="69"/>
      <c r="I709" s="69"/>
      <c r="J709" s="69"/>
      <c r="K709" s="69"/>
    </row>
    <row r="710" spans="1:11" ht="46.5" customHeight="1" x14ac:dyDescent="0.25">
      <c r="A710" s="70"/>
      <c r="B710" s="69"/>
      <c r="C710" s="69"/>
      <c r="D710" s="69"/>
      <c r="E710" s="69"/>
      <c r="F710" s="69"/>
      <c r="G710" s="69"/>
      <c r="H710" s="69"/>
      <c r="I710" s="69"/>
      <c r="J710" s="69"/>
      <c r="K710" s="69"/>
    </row>
    <row r="711" spans="1:11" ht="46.5" customHeight="1" x14ac:dyDescent="0.25">
      <c r="A711" s="70"/>
      <c r="B711" s="69"/>
      <c r="C711" s="69"/>
      <c r="D711" s="69"/>
      <c r="E711" s="69"/>
      <c r="F711" s="69"/>
      <c r="G711" s="69"/>
      <c r="H711" s="69"/>
      <c r="I711" s="69"/>
      <c r="J711" s="69"/>
      <c r="K711" s="69"/>
    </row>
    <row r="712" spans="1:11" ht="46.5" customHeight="1" x14ac:dyDescent="0.25">
      <c r="A712" s="70"/>
      <c r="B712" s="69"/>
      <c r="C712" s="69"/>
      <c r="D712" s="69"/>
      <c r="E712" s="69"/>
      <c r="F712" s="69"/>
      <c r="G712" s="69"/>
      <c r="H712" s="69"/>
      <c r="I712" s="69"/>
      <c r="J712" s="69"/>
      <c r="K712" s="69"/>
    </row>
    <row r="713" spans="1:11" ht="46.5" customHeight="1" x14ac:dyDescent="0.25">
      <c r="A713" s="70"/>
      <c r="B713" s="69"/>
      <c r="C713" s="69"/>
      <c r="D713" s="69"/>
      <c r="E713" s="69"/>
      <c r="F713" s="69"/>
      <c r="G713" s="69"/>
      <c r="H713" s="69"/>
      <c r="I713" s="69"/>
      <c r="J713" s="69"/>
      <c r="K713" s="69"/>
    </row>
    <row r="714" spans="1:11" ht="46.5" customHeight="1" x14ac:dyDescent="0.25">
      <c r="A714" s="70"/>
      <c r="B714" s="69"/>
      <c r="C714" s="69"/>
      <c r="D714" s="69"/>
      <c r="E714" s="69"/>
      <c r="F714" s="69"/>
      <c r="G714" s="69"/>
      <c r="H714" s="69"/>
      <c r="I714" s="69"/>
      <c r="J714" s="69"/>
      <c r="K714" s="69"/>
    </row>
    <row r="715" spans="1:11" ht="46.5" customHeight="1" x14ac:dyDescent="0.25">
      <c r="A715" s="70"/>
      <c r="B715" s="69"/>
      <c r="C715" s="69"/>
      <c r="D715" s="69"/>
      <c r="E715" s="69"/>
      <c r="F715" s="69"/>
      <c r="G715" s="69"/>
      <c r="H715" s="69"/>
      <c r="I715" s="69"/>
      <c r="J715" s="69"/>
      <c r="K715" s="69"/>
    </row>
    <row r="716" spans="1:11" ht="46.5" customHeight="1" x14ac:dyDescent="0.25">
      <c r="A716" s="70"/>
      <c r="B716" s="69"/>
      <c r="C716" s="69"/>
      <c r="D716" s="69"/>
      <c r="E716" s="69"/>
      <c r="F716" s="69"/>
      <c r="G716" s="69"/>
      <c r="H716" s="69"/>
      <c r="I716" s="69"/>
      <c r="J716" s="69"/>
      <c r="K716" s="69"/>
    </row>
    <row r="717" spans="1:11" ht="46.5" customHeight="1" x14ac:dyDescent="0.25">
      <c r="A717" s="70"/>
      <c r="B717" s="69"/>
      <c r="C717" s="69"/>
      <c r="D717" s="69"/>
      <c r="E717" s="69"/>
      <c r="F717" s="69"/>
      <c r="G717" s="69"/>
      <c r="H717" s="69"/>
      <c r="I717" s="69"/>
      <c r="J717" s="69"/>
      <c r="K717" s="69"/>
    </row>
    <row r="718" spans="1:11" ht="46.5" customHeight="1" x14ac:dyDescent="0.25">
      <c r="A718" s="70"/>
      <c r="B718" s="69"/>
      <c r="C718" s="69"/>
      <c r="D718" s="69"/>
      <c r="E718" s="69"/>
      <c r="F718" s="69"/>
      <c r="G718" s="69"/>
      <c r="H718" s="69"/>
      <c r="I718" s="69"/>
      <c r="J718" s="69"/>
      <c r="K718" s="69"/>
    </row>
    <row r="719" spans="1:11" ht="46.5" customHeight="1" x14ac:dyDescent="0.25">
      <c r="A719" s="70"/>
      <c r="B719" s="69"/>
      <c r="C719" s="69"/>
      <c r="D719" s="69"/>
      <c r="E719" s="69"/>
      <c r="F719" s="69"/>
      <c r="G719" s="69"/>
      <c r="H719" s="69"/>
      <c r="I719" s="69"/>
      <c r="J719" s="69"/>
      <c r="K719" s="69"/>
    </row>
    <row r="720" spans="1:11" ht="46.5" customHeight="1" x14ac:dyDescent="0.25">
      <c r="A720" s="70"/>
      <c r="B720" s="69"/>
      <c r="C720" s="69"/>
      <c r="D720" s="69"/>
      <c r="E720" s="69"/>
      <c r="F720" s="69"/>
      <c r="G720" s="69"/>
      <c r="H720" s="69"/>
      <c r="I720" s="69"/>
      <c r="J720" s="69"/>
      <c r="K720" s="69"/>
    </row>
    <row r="721" spans="1:11" ht="46.5" customHeight="1" x14ac:dyDescent="0.25">
      <c r="A721" s="70"/>
      <c r="B721" s="69"/>
      <c r="C721" s="69"/>
      <c r="D721" s="69"/>
      <c r="E721" s="69"/>
      <c r="F721" s="69"/>
      <c r="G721" s="69"/>
      <c r="H721" s="69"/>
      <c r="I721" s="69"/>
      <c r="J721" s="69"/>
      <c r="K721" s="69"/>
    </row>
    <row r="722" spans="1:11" ht="46.5" customHeight="1" x14ac:dyDescent="0.25">
      <c r="A722" s="70"/>
      <c r="B722" s="69"/>
      <c r="C722" s="69"/>
      <c r="D722" s="69"/>
      <c r="E722" s="69"/>
      <c r="F722" s="69"/>
      <c r="G722" s="69"/>
      <c r="H722" s="69"/>
      <c r="I722" s="69"/>
      <c r="J722" s="69"/>
      <c r="K722" s="69"/>
    </row>
    <row r="723" spans="1:11" ht="46.5" customHeight="1" x14ac:dyDescent="0.25">
      <c r="A723" s="70"/>
      <c r="B723" s="69"/>
      <c r="C723" s="69"/>
      <c r="D723" s="69"/>
      <c r="E723" s="69"/>
      <c r="F723" s="69"/>
      <c r="G723" s="69"/>
      <c r="H723" s="69"/>
      <c r="I723" s="69"/>
      <c r="J723" s="69"/>
      <c r="K723" s="69"/>
    </row>
    <row r="724" spans="1:11" ht="46.5" customHeight="1" x14ac:dyDescent="0.25">
      <c r="A724" s="70"/>
      <c r="B724" s="69"/>
      <c r="C724" s="69"/>
      <c r="D724" s="69"/>
      <c r="E724" s="69"/>
      <c r="F724" s="69"/>
      <c r="G724" s="69"/>
      <c r="H724" s="69"/>
      <c r="I724" s="69"/>
      <c r="J724" s="69"/>
      <c r="K724" s="69"/>
    </row>
    <row r="725" spans="1:11" ht="46.5" customHeight="1" x14ac:dyDescent="0.25">
      <c r="A725" s="70"/>
      <c r="B725" s="69"/>
      <c r="C725" s="69"/>
      <c r="D725" s="69"/>
      <c r="E725" s="69"/>
      <c r="F725" s="69"/>
      <c r="G725" s="69"/>
      <c r="H725" s="69"/>
      <c r="I725" s="69"/>
      <c r="J725" s="69"/>
      <c r="K725" s="69"/>
    </row>
    <row r="726" spans="1:11" ht="46.5" customHeight="1" x14ac:dyDescent="0.25">
      <c r="A726" s="70"/>
      <c r="B726" s="69"/>
      <c r="C726" s="69"/>
      <c r="D726" s="69"/>
      <c r="E726" s="69"/>
      <c r="F726" s="69"/>
      <c r="G726" s="69"/>
      <c r="H726" s="69"/>
      <c r="I726" s="69"/>
      <c r="J726" s="69"/>
      <c r="K726" s="69"/>
    </row>
    <row r="727" spans="1:11" ht="46.5" customHeight="1" x14ac:dyDescent="0.25">
      <c r="A727" s="70"/>
      <c r="B727" s="69"/>
      <c r="C727" s="69"/>
      <c r="D727" s="69"/>
      <c r="E727" s="69"/>
      <c r="F727" s="69"/>
      <c r="G727" s="69"/>
      <c r="H727" s="69"/>
      <c r="I727" s="69"/>
      <c r="J727" s="69"/>
      <c r="K727" s="69"/>
    </row>
    <row r="728" spans="1:11" ht="46.5" customHeight="1" x14ac:dyDescent="0.25">
      <c r="A728" s="70"/>
      <c r="B728" s="69"/>
      <c r="C728" s="69"/>
      <c r="D728" s="69"/>
      <c r="E728" s="69"/>
      <c r="F728" s="69"/>
      <c r="G728" s="69"/>
      <c r="H728" s="69"/>
      <c r="I728" s="69"/>
      <c r="J728" s="69"/>
      <c r="K728" s="69"/>
    </row>
    <row r="729" spans="1:11" ht="46.5" customHeight="1" x14ac:dyDescent="0.25">
      <c r="A729" s="70"/>
      <c r="B729" s="69"/>
      <c r="C729" s="69"/>
      <c r="D729" s="69"/>
      <c r="E729" s="69"/>
      <c r="F729" s="69"/>
      <c r="G729" s="69"/>
      <c r="H729" s="69"/>
      <c r="I729" s="69"/>
      <c r="J729" s="69"/>
      <c r="K729" s="69"/>
    </row>
    <row r="730" spans="1:11" ht="46.5" customHeight="1" x14ac:dyDescent="0.25">
      <c r="A730" s="70"/>
      <c r="B730" s="69"/>
      <c r="C730" s="69"/>
      <c r="D730" s="69"/>
      <c r="E730" s="69"/>
      <c r="F730" s="69"/>
      <c r="G730" s="69"/>
      <c r="H730" s="69"/>
      <c r="I730" s="69"/>
      <c r="J730" s="69"/>
      <c r="K730" s="69"/>
    </row>
    <row r="731" spans="1:11" ht="46.5" customHeight="1" x14ac:dyDescent="0.25">
      <c r="A731" s="70"/>
      <c r="B731" s="69"/>
      <c r="C731" s="69"/>
      <c r="D731" s="69"/>
      <c r="E731" s="69"/>
      <c r="F731" s="69"/>
      <c r="G731" s="69"/>
      <c r="H731" s="69"/>
      <c r="I731" s="69"/>
      <c r="J731" s="69"/>
      <c r="K731" s="69"/>
    </row>
    <row r="732" spans="1:11" ht="46.5" customHeight="1" x14ac:dyDescent="0.25">
      <c r="A732" s="70"/>
      <c r="B732" s="69"/>
      <c r="C732" s="69"/>
      <c r="D732" s="69"/>
      <c r="E732" s="69"/>
      <c r="F732" s="69"/>
      <c r="G732" s="69"/>
      <c r="H732" s="69"/>
      <c r="I732" s="69"/>
      <c r="J732" s="69"/>
      <c r="K732" s="69"/>
    </row>
    <row r="733" spans="1:11" ht="46.5" customHeight="1" x14ac:dyDescent="0.25">
      <c r="A733" s="70"/>
      <c r="B733" s="69"/>
      <c r="C733" s="69"/>
      <c r="D733" s="69"/>
      <c r="E733" s="69"/>
      <c r="F733" s="69"/>
      <c r="G733" s="69"/>
      <c r="H733" s="69"/>
      <c r="I733" s="69"/>
      <c r="J733" s="69"/>
      <c r="K733" s="69"/>
    </row>
    <row r="734" spans="1:11" ht="46.5" customHeight="1" x14ac:dyDescent="0.25">
      <c r="A734" s="70"/>
      <c r="B734" s="69"/>
      <c r="C734" s="69"/>
      <c r="D734" s="69"/>
      <c r="E734" s="69"/>
      <c r="F734" s="69"/>
      <c r="G734" s="69"/>
      <c r="H734" s="69"/>
      <c r="I734" s="69"/>
      <c r="J734" s="69"/>
      <c r="K734" s="69"/>
    </row>
    <row r="735" spans="1:11" ht="46.5" customHeight="1" x14ac:dyDescent="0.25">
      <c r="A735" s="70"/>
      <c r="B735" s="69"/>
      <c r="C735" s="69"/>
      <c r="D735" s="69"/>
      <c r="E735" s="69"/>
      <c r="F735" s="69"/>
      <c r="G735" s="69"/>
      <c r="H735" s="69"/>
      <c r="I735" s="69"/>
      <c r="J735" s="69"/>
      <c r="K735" s="69"/>
    </row>
    <row r="736" spans="1:11" ht="46.5" customHeight="1" x14ac:dyDescent="0.25">
      <c r="A736" s="70"/>
      <c r="B736" s="69"/>
      <c r="C736" s="69"/>
      <c r="D736" s="69"/>
      <c r="E736" s="69"/>
      <c r="F736" s="69"/>
      <c r="G736" s="69"/>
      <c r="H736" s="69"/>
      <c r="I736" s="69"/>
      <c r="J736" s="69"/>
      <c r="K736" s="69"/>
    </row>
    <row r="737" spans="1:11" ht="46.5" customHeight="1" x14ac:dyDescent="0.25">
      <c r="A737" s="70"/>
      <c r="B737" s="69"/>
      <c r="C737" s="69"/>
      <c r="D737" s="69"/>
      <c r="E737" s="69"/>
      <c r="F737" s="69"/>
      <c r="G737" s="69"/>
      <c r="H737" s="69"/>
      <c r="I737" s="69"/>
      <c r="J737" s="69"/>
      <c r="K737" s="69"/>
    </row>
    <row r="738" spans="1:11" ht="46.5" customHeight="1" x14ac:dyDescent="0.25">
      <c r="A738" s="70"/>
      <c r="B738" s="69"/>
      <c r="C738" s="69"/>
      <c r="D738" s="69"/>
      <c r="E738" s="69"/>
      <c r="F738" s="69"/>
      <c r="G738" s="69"/>
      <c r="H738" s="69"/>
      <c r="I738" s="69"/>
      <c r="J738" s="69"/>
      <c r="K738" s="69"/>
    </row>
    <row r="739" spans="1:11" ht="46.5" customHeight="1" x14ac:dyDescent="0.25">
      <c r="A739" s="70"/>
      <c r="B739" s="69"/>
      <c r="C739" s="69"/>
      <c r="D739" s="69"/>
      <c r="E739" s="69"/>
      <c r="F739" s="69"/>
      <c r="G739" s="69"/>
      <c r="H739" s="69"/>
      <c r="I739" s="69"/>
      <c r="J739" s="69"/>
      <c r="K739" s="69"/>
    </row>
    <row r="740" spans="1:11" ht="46.5" customHeight="1" x14ac:dyDescent="0.25">
      <c r="A740" s="70"/>
      <c r="B740" s="69"/>
      <c r="C740" s="69"/>
      <c r="D740" s="69"/>
      <c r="E740" s="69"/>
      <c r="F740" s="69"/>
      <c r="G740" s="69"/>
      <c r="H740" s="69"/>
      <c r="I740" s="69"/>
      <c r="J740" s="69"/>
      <c r="K740" s="69"/>
    </row>
    <row r="741" spans="1:11" ht="46.5" customHeight="1" x14ac:dyDescent="0.25">
      <c r="A741" s="70"/>
      <c r="B741" s="69"/>
      <c r="C741" s="69"/>
      <c r="D741" s="69"/>
      <c r="E741" s="69"/>
      <c r="F741" s="69"/>
      <c r="G741" s="69"/>
      <c r="H741" s="69"/>
      <c r="I741" s="69"/>
      <c r="J741" s="69"/>
      <c r="K741" s="69"/>
    </row>
    <row r="742" spans="1:11" ht="46.5" customHeight="1" x14ac:dyDescent="0.25">
      <c r="A742" s="70"/>
      <c r="B742" s="69"/>
      <c r="C742" s="69"/>
      <c r="D742" s="69"/>
      <c r="E742" s="69"/>
      <c r="F742" s="69"/>
      <c r="G742" s="69"/>
      <c r="H742" s="69"/>
      <c r="I742" s="69"/>
      <c r="J742" s="69"/>
      <c r="K742" s="69"/>
    </row>
    <row r="743" spans="1:11" ht="46.5" customHeight="1" x14ac:dyDescent="0.25">
      <c r="A743" s="70"/>
      <c r="B743" s="69"/>
      <c r="C743" s="69"/>
      <c r="D743" s="69"/>
      <c r="E743" s="69"/>
      <c r="F743" s="69"/>
      <c r="G743" s="69"/>
      <c r="H743" s="69"/>
      <c r="I743" s="69"/>
      <c r="J743" s="69"/>
      <c r="K743" s="69"/>
    </row>
    <row r="744" spans="1:11" ht="46.5" customHeight="1" x14ac:dyDescent="0.25">
      <c r="A744" s="70"/>
      <c r="B744" s="69"/>
      <c r="C744" s="69"/>
      <c r="D744" s="69"/>
      <c r="E744" s="69"/>
      <c r="F744" s="69"/>
      <c r="G744" s="69"/>
      <c r="H744" s="69"/>
      <c r="I744" s="69"/>
      <c r="J744" s="69"/>
      <c r="K744" s="69"/>
    </row>
    <row r="745" spans="1:11" ht="46.5" customHeight="1" x14ac:dyDescent="0.25">
      <c r="A745" s="70"/>
      <c r="B745" s="69"/>
      <c r="C745" s="69"/>
      <c r="D745" s="69"/>
      <c r="E745" s="69"/>
      <c r="F745" s="69"/>
      <c r="G745" s="69"/>
      <c r="H745" s="69"/>
      <c r="I745" s="69"/>
      <c r="J745" s="69"/>
      <c r="K745" s="69"/>
    </row>
    <row r="746" spans="1:11" ht="46.5" customHeight="1" x14ac:dyDescent="0.25">
      <c r="A746" s="70"/>
      <c r="B746" s="69"/>
      <c r="C746" s="69"/>
      <c r="D746" s="69"/>
      <c r="E746" s="69"/>
      <c r="F746" s="69"/>
      <c r="G746" s="69"/>
      <c r="H746" s="69"/>
      <c r="I746" s="69"/>
      <c r="J746" s="69"/>
      <c r="K746" s="69"/>
    </row>
    <row r="747" spans="1:11" ht="46.5" customHeight="1" x14ac:dyDescent="0.25">
      <c r="A747" s="70"/>
      <c r="B747" s="69"/>
      <c r="C747" s="69"/>
      <c r="D747" s="69"/>
      <c r="E747" s="69"/>
      <c r="F747" s="69"/>
      <c r="G747" s="69"/>
      <c r="H747" s="69"/>
      <c r="I747" s="69"/>
      <c r="J747" s="69"/>
      <c r="K747" s="69"/>
    </row>
    <row r="748" spans="1:11" ht="46.5" customHeight="1" x14ac:dyDescent="0.25">
      <c r="A748" s="70"/>
      <c r="B748" s="69"/>
      <c r="C748" s="69"/>
      <c r="D748" s="69"/>
      <c r="E748" s="69"/>
      <c r="F748" s="69"/>
      <c r="G748" s="69"/>
      <c r="H748" s="69"/>
      <c r="I748" s="69"/>
      <c r="J748" s="69"/>
      <c r="K748" s="69"/>
    </row>
    <row r="749" spans="1:11" ht="46.5" customHeight="1" x14ac:dyDescent="0.25">
      <c r="A749" s="70"/>
      <c r="B749" s="69"/>
      <c r="C749" s="69"/>
      <c r="D749" s="69"/>
      <c r="E749" s="69"/>
      <c r="F749" s="69"/>
      <c r="G749" s="69"/>
      <c r="H749" s="69"/>
      <c r="I749" s="69"/>
      <c r="J749" s="69"/>
      <c r="K749" s="69"/>
    </row>
    <row r="750" spans="1:11" ht="46.5" customHeight="1" x14ac:dyDescent="0.25">
      <c r="A750" s="70"/>
      <c r="B750" s="69"/>
      <c r="C750" s="69"/>
      <c r="D750" s="69"/>
      <c r="E750" s="69"/>
      <c r="F750" s="69"/>
      <c r="G750" s="69"/>
      <c r="H750" s="69"/>
      <c r="I750" s="69"/>
      <c r="J750" s="69"/>
      <c r="K750" s="69"/>
    </row>
    <row r="751" spans="1:11" ht="46.5" customHeight="1" x14ac:dyDescent="0.25">
      <c r="A751" s="70"/>
      <c r="B751" s="69"/>
      <c r="C751" s="69"/>
      <c r="D751" s="69"/>
      <c r="E751" s="69"/>
      <c r="F751" s="69"/>
      <c r="G751" s="69"/>
      <c r="H751" s="69"/>
      <c r="I751" s="69"/>
      <c r="J751" s="69"/>
      <c r="K751" s="69"/>
    </row>
    <row r="752" spans="1:11" ht="46.5" customHeight="1" x14ac:dyDescent="0.25">
      <c r="A752" s="70"/>
      <c r="B752" s="69"/>
      <c r="C752" s="69"/>
      <c r="D752" s="69"/>
      <c r="E752" s="69"/>
      <c r="F752" s="69"/>
      <c r="G752" s="69"/>
      <c r="H752" s="69"/>
      <c r="I752" s="69"/>
      <c r="J752" s="69"/>
      <c r="K752" s="69"/>
    </row>
    <row r="753" spans="1:11" ht="46.5" customHeight="1" x14ac:dyDescent="0.25">
      <c r="A753" s="70"/>
      <c r="B753" s="69"/>
      <c r="C753" s="69"/>
      <c r="D753" s="69"/>
      <c r="E753" s="69"/>
      <c r="F753" s="69"/>
      <c r="G753" s="69"/>
      <c r="H753" s="69"/>
      <c r="I753" s="69"/>
      <c r="J753" s="69"/>
      <c r="K753" s="69"/>
    </row>
    <row r="754" spans="1:11" ht="46.5" customHeight="1" x14ac:dyDescent="0.25">
      <c r="A754" s="70"/>
      <c r="B754" s="69"/>
      <c r="C754" s="69"/>
      <c r="D754" s="69"/>
      <c r="E754" s="69"/>
      <c r="F754" s="69"/>
      <c r="G754" s="69"/>
      <c r="H754" s="69"/>
      <c r="I754" s="69"/>
      <c r="J754" s="69"/>
      <c r="K754" s="69"/>
    </row>
    <row r="755" spans="1:11" ht="46.5" customHeight="1" x14ac:dyDescent="0.25">
      <c r="A755" s="70"/>
      <c r="B755" s="69"/>
      <c r="C755" s="69"/>
      <c r="D755" s="69"/>
      <c r="E755" s="69"/>
      <c r="F755" s="69"/>
      <c r="G755" s="69"/>
      <c r="H755" s="69"/>
      <c r="I755" s="69"/>
      <c r="J755" s="69"/>
      <c r="K755" s="69"/>
    </row>
    <row r="756" spans="1:11" ht="46.5" customHeight="1" x14ac:dyDescent="0.25">
      <c r="A756" s="70"/>
      <c r="B756" s="69"/>
      <c r="C756" s="69"/>
      <c r="D756" s="69"/>
      <c r="E756" s="69"/>
      <c r="F756" s="69"/>
      <c r="G756" s="69"/>
      <c r="H756" s="69"/>
      <c r="I756" s="69"/>
      <c r="J756" s="69"/>
      <c r="K756" s="69"/>
    </row>
    <row r="757" spans="1:11" ht="46.5" customHeight="1" x14ac:dyDescent="0.25">
      <c r="A757" s="70"/>
      <c r="B757" s="69"/>
      <c r="C757" s="69"/>
      <c r="D757" s="69"/>
      <c r="E757" s="69"/>
      <c r="F757" s="69"/>
      <c r="G757" s="69"/>
      <c r="H757" s="69"/>
      <c r="I757" s="69"/>
      <c r="J757" s="69"/>
      <c r="K757" s="69"/>
    </row>
    <row r="758" spans="1:11" ht="46.5" customHeight="1" x14ac:dyDescent="0.25">
      <c r="A758" s="70"/>
      <c r="B758" s="69"/>
      <c r="C758" s="69"/>
      <c r="D758" s="69"/>
      <c r="E758" s="69"/>
      <c r="F758" s="69"/>
      <c r="G758" s="69"/>
      <c r="H758" s="69"/>
      <c r="I758" s="69"/>
      <c r="J758" s="69"/>
      <c r="K758" s="69"/>
    </row>
    <row r="759" spans="1:11" ht="46.5" customHeight="1" x14ac:dyDescent="0.25">
      <c r="A759" s="70"/>
      <c r="B759" s="69"/>
      <c r="C759" s="69"/>
      <c r="D759" s="69"/>
      <c r="E759" s="69"/>
      <c r="F759" s="69"/>
      <c r="G759" s="69"/>
      <c r="H759" s="69"/>
      <c r="I759" s="69"/>
      <c r="J759" s="69"/>
      <c r="K759" s="69"/>
    </row>
    <row r="760" spans="1:11" ht="46.5" customHeight="1" x14ac:dyDescent="0.25">
      <c r="A760" s="70"/>
      <c r="B760" s="69"/>
      <c r="C760" s="69"/>
      <c r="D760" s="69"/>
      <c r="E760" s="69"/>
      <c r="F760" s="69"/>
      <c r="G760" s="69"/>
      <c r="H760" s="69"/>
      <c r="I760" s="69"/>
      <c r="J760" s="69"/>
      <c r="K760" s="69"/>
    </row>
    <row r="761" spans="1:11" ht="46.5" customHeight="1" x14ac:dyDescent="0.25">
      <c r="A761" s="70"/>
      <c r="B761" s="69"/>
      <c r="C761" s="69"/>
      <c r="D761" s="69"/>
      <c r="E761" s="69"/>
      <c r="F761" s="69"/>
      <c r="G761" s="69"/>
      <c r="H761" s="69"/>
      <c r="I761" s="69"/>
      <c r="J761" s="69"/>
      <c r="K761" s="69"/>
    </row>
    <row r="762" spans="1:11" ht="46.5" customHeight="1" x14ac:dyDescent="0.25">
      <c r="A762" s="70"/>
      <c r="B762" s="69"/>
      <c r="C762" s="69"/>
      <c r="D762" s="69"/>
      <c r="E762" s="69"/>
      <c r="F762" s="69"/>
      <c r="G762" s="69"/>
      <c r="H762" s="69"/>
      <c r="I762" s="69"/>
      <c r="J762" s="69"/>
      <c r="K762" s="69"/>
    </row>
    <row r="763" spans="1:11" ht="46.5" customHeight="1" x14ac:dyDescent="0.25">
      <c r="A763" s="70"/>
      <c r="B763" s="69"/>
      <c r="C763" s="69"/>
      <c r="D763" s="69"/>
      <c r="E763" s="69"/>
      <c r="F763" s="69"/>
      <c r="G763" s="69"/>
      <c r="H763" s="69"/>
      <c r="I763" s="69"/>
      <c r="J763" s="69"/>
      <c r="K763" s="69"/>
    </row>
    <row r="764" spans="1:11" ht="46.5" customHeight="1" x14ac:dyDescent="0.25">
      <c r="A764" s="70"/>
      <c r="B764" s="69"/>
      <c r="C764" s="69"/>
      <c r="D764" s="69"/>
      <c r="E764" s="69"/>
      <c r="F764" s="69"/>
      <c r="G764" s="69"/>
      <c r="H764" s="69"/>
      <c r="I764" s="69"/>
      <c r="J764" s="69"/>
      <c r="K764" s="69"/>
    </row>
    <row r="765" spans="1:11" ht="46.5" customHeight="1" x14ac:dyDescent="0.25">
      <c r="A765" s="70"/>
      <c r="B765" s="69"/>
      <c r="C765" s="69"/>
      <c r="D765" s="69"/>
      <c r="E765" s="69"/>
      <c r="F765" s="69"/>
      <c r="G765" s="69"/>
      <c r="H765" s="69"/>
      <c r="I765" s="69"/>
      <c r="J765" s="69"/>
      <c r="K765" s="69"/>
    </row>
    <row r="766" spans="1:11" ht="46.5" customHeight="1" x14ac:dyDescent="0.25">
      <c r="A766" s="70"/>
      <c r="B766" s="69"/>
      <c r="C766" s="69"/>
      <c r="D766" s="69"/>
      <c r="E766" s="69"/>
      <c r="F766" s="69"/>
      <c r="G766" s="69"/>
      <c r="H766" s="69"/>
      <c r="I766" s="69"/>
      <c r="J766" s="69"/>
      <c r="K766" s="69"/>
    </row>
    <row r="767" spans="1:11" ht="46.5" customHeight="1" x14ac:dyDescent="0.25">
      <c r="A767" s="70"/>
      <c r="B767" s="69"/>
      <c r="C767" s="69"/>
      <c r="D767" s="69"/>
      <c r="E767" s="69"/>
      <c r="F767" s="69"/>
      <c r="G767" s="69"/>
      <c r="H767" s="69"/>
      <c r="I767" s="69"/>
      <c r="J767" s="69"/>
      <c r="K767" s="69"/>
    </row>
    <row r="768" spans="1:11" ht="46.5" customHeight="1" x14ac:dyDescent="0.25">
      <c r="A768" s="70"/>
      <c r="B768" s="69"/>
      <c r="C768" s="69"/>
      <c r="D768" s="69"/>
      <c r="E768" s="69"/>
      <c r="F768" s="69"/>
      <c r="G768" s="69"/>
      <c r="H768" s="69"/>
      <c r="I768" s="69"/>
      <c r="J768" s="69"/>
      <c r="K768" s="69"/>
    </row>
    <row r="769" spans="1:11" ht="46.5" customHeight="1" x14ac:dyDescent="0.25">
      <c r="A769" s="70"/>
      <c r="B769" s="69"/>
      <c r="C769" s="69"/>
      <c r="D769" s="69"/>
      <c r="E769" s="69"/>
      <c r="F769" s="69"/>
      <c r="G769" s="69"/>
      <c r="H769" s="69"/>
      <c r="I769" s="69"/>
      <c r="J769" s="69"/>
      <c r="K769" s="69"/>
    </row>
    <row r="770" spans="1:11" ht="46.5" customHeight="1" x14ac:dyDescent="0.25">
      <c r="A770" s="70"/>
      <c r="B770" s="69"/>
      <c r="C770" s="69"/>
      <c r="D770" s="69"/>
      <c r="E770" s="69"/>
      <c r="F770" s="69"/>
      <c r="G770" s="69"/>
      <c r="H770" s="69"/>
      <c r="I770" s="69"/>
      <c r="J770" s="69"/>
      <c r="K770" s="69"/>
    </row>
    <row r="771" spans="1:11" ht="46.5" customHeight="1" x14ac:dyDescent="0.25">
      <c r="A771" s="70"/>
      <c r="B771" s="69"/>
      <c r="C771" s="69"/>
      <c r="D771" s="69"/>
      <c r="E771" s="69"/>
      <c r="F771" s="69"/>
      <c r="G771" s="69"/>
      <c r="H771" s="69"/>
      <c r="I771" s="69"/>
      <c r="J771" s="69"/>
      <c r="K771" s="69"/>
    </row>
    <row r="772" spans="1:11" ht="46.5" customHeight="1" x14ac:dyDescent="0.25">
      <c r="A772" s="70"/>
      <c r="B772" s="69"/>
      <c r="C772" s="69"/>
      <c r="D772" s="69"/>
      <c r="E772" s="69"/>
      <c r="F772" s="69"/>
      <c r="G772" s="69"/>
      <c r="H772" s="69"/>
      <c r="I772" s="69"/>
      <c r="J772" s="69"/>
      <c r="K772" s="69"/>
    </row>
    <row r="773" spans="1:11" ht="46.5" customHeight="1" x14ac:dyDescent="0.25">
      <c r="A773" s="70"/>
      <c r="B773" s="69"/>
      <c r="C773" s="69"/>
      <c r="D773" s="69"/>
      <c r="E773" s="69"/>
      <c r="F773" s="69"/>
      <c r="G773" s="69"/>
      <c r="H773" s="69"/>
      <c r="I773" s="69"/>
      <c r="J773" s="69"/>
      <c r="K773" s="69"/>
    </row>
    <row r="774" spans="1:11" ht="46.5" customHeight="1" x14ac:dyDescent="0.25">
      <c r="A774" s="70"/>
      <c r="B774" s="69"/>
      <c r="C774" s="69"/>
      <c r="D774" s="69"/>
      <c r="E774" s="69"/>
      <c r="F774" s="69"/>
      <c r="G774" s="69"/>
      <c r="H774" s="69"/>
      <c r="I774" s="69"/>
      <c r="J774" s="69"/>
      <c r="K774" s="69"/>
    </row>
    <row r="775" spans="1:11" ht="46.5" customHeight="1" x14ac:dyDescent="0.25">
      <c r="A775" s="70"/>
      <c r="B775" s="69"/>
      <c r="C775" s="69"/>
      <c r="D775" s="69"/>
      <c r="E775" s="69"/>
      <c r="F775" s="69"/>
      <c r="G775" s="69"/>
      <c r="H775" s="69"/>
      <c r="I775" s="69"/>
      <c r="J775" s="69"/>
      <c r="K775" s="69"/>
    </row>
    <row r="776" spans="1:11" ht="46.5" customHeight="1" x14ac:dyDescent="0.25">
      <c r="A776" s="70"/>
      <c r="B776" s="69"/>
      <c r="C776" s="69"/>
      <c r="D776" s="69"/>
      <c r="E776" s="69"/>
      <c r="F776" s="69"/>
      <c r="G776" s="69"/>
      <c r="H776" s="69"/>
      <c r="I776" s="69"/>
      <c r="J776" s="69"/>
      <c r="K776" s="69"/>
    </row>
    <row r="777" spans="1:11" ht="46.5" customHeight="1" x14ac:dyDescent="0.25">
      <c r="A777" s="70"/>
      <c r="B777" s="69"/>
      <c r="C777" s="69"/>
      <c r="D777" s="69"/>
      <c r="E777" s="69"/>
      <c r="F777" s="69"/>
      <c r="G777" s="69"/>
      <c r="H777" s="69"/>
      <c r="I777" s="69"/>
      <c r="J777" s="69"/>
      <c r="K777" s="69"/>
    </row>
    <row r="778" spans="1:11" ht="46.5" customHeight="1" x14ac:dyDescent="0.25">
      <c r="A778" s="70"/>
      <c r="B778" s="69"/>
      <c r="C778" s="69"/>
      <c r="D778" s="69"/>
      <c r="E778" s="69"/>
      <c r="F778" s="69"/>
      <c r="G778" s="69"/>
      <c r="H778" s="69"/>
      <c r="I778" s="69"/>
      <c r="J778" s="69"/>
      <c r="K778" s="69"/>
    </row>
    <row r="779" spans="1:11" ht="46.5" customHeight="1" x14ac:dyDescent="0.25">
      <c r="A779" s="70"/>
      <c r="B779" s="69"/>
      <c r="C779" s="69"/>
      <c r="D779" s="69"/>
      <c r="E779" s="69"/>
      <c r="F779" s="69"/>
      <c r="G779" s="69"/>
      <c r="H779" s="69"/>
      <c r="I779" s="69"/>
      <c r="J779" s="69"/>
      <c r="K779" s="69"/>
    </row>
    <row r="780" spans="1:11" ht="46.5" customHeight="1" x14ac:dyDescent="0.25">
      <c r="A780" s="70"/>
      <c r="B780" s="69"/>
      <c r="C780" s="69"/>
      <c r="D780" s="69"/>
      <c r="E780" s="69"/>
      <c r="F780" s="69"/>
      <c r="G780" s="69"/>
      <c r="H780" s="69"/>
      <c r="I780" s="69"/>
      <c r="J780" s="69"/>
      <c r="K780" s="69"/>
    </row>
    <row r="781" spans="1:11" ht="46.5" customHeight="1" x14ac:dyDescent="0.25">
      <c r="A781" s="70"/>
      <c r="B781" s="69"/>
      <c r="C781" s="69"/>
      <c r="D781" s="69"/>
      <c r="E781" s="69"/>
      <c r="F781" s="69"/>
      <c r="G781" s="69"/>
      <c r="H781" s="69"/>
      <c r="I781" s="69"/>
      <c r="J781" s="69"/>
      <c r="K781" s="69"/>
    </row>
    <row r="782" spans="1:11" ht="46.5" customHeight="1" x14ac:dyDescent="0.25">
      <c r="A782" s="70"/>
      <c r="B782" s="69"/>
      <c r="C782" s="69"/>
      <c r="D782" s="69"/>
      <c r="E782" s="69"/>
      <c r="F782" s="69"/>
      <c r="G782" s="69"/>
      <c r="H782" s="69"/>
      <c r="I782" s="69"/>
      <c r="J782" s="69"/>
      <c r="K782" s="69"/>
    </row>
    <row r="783" spans="1:11" ht="46.5" customHeight="1" x14ac:dyDescent="0.25">
      <c r="A783" s="70"/>
      <c r="B783" s="69"/>
      <c r="C783" s="69"/>
      <c r="D783" s="69"/>
      <c r="E783" s="69"/>
      <c r="F783" s="69"/>
      <c r="G783" s="69"/>
      <c r="H783" s="69"/>
      <c r="I783" s="69"/>
      <c r="J783" s="69"/>
      <c r="K783" s="69"/>
    </row>
    <row r="784" spans="1:11" ht="46.5" customHeight="1" x14ac:dyDescent="0.25">
      <c r="A784" s="70"/>
      <c r="B784" s="69"/>
      <c r="C784" s="69"/>
      <c r="D784" s="69"/>
      <c r="E784" s="69"/>
      <c r="F784" s="69"/>
      <c r="G784" s="69"/>
      <c r="H784" s="69"/>
      <c r="I784" s="69"/>
      <c r="J784" s="69"/>
      <c r="K784" s="69"/>
    </row>
    <row r="785" spans="1:11" ht="46.5" customHeight="1" x14ac:dyDescent="0.25">
      <c r="A785" s="70"/>
      <c r="B785" s="69"/>
      <c r="C785" s="69"/>
      <c r="D785" s="69"/>
      <c r="E785" s="69"/>
      <c r="F785" s="69"/>
      <c r="G785" s="69"/>
      <c r="H785" s="69"/>
      <c r="I785" s="69"/>
      <c r="J785" s="69"/>
      <c r="K785" s="69"/>
    </row>
    <row r="786" spans="1:11" ht="46.5" customHeight="1" x14ac:dyDescent="0.25">
      <c r="A786" s="70"/>
      <c r="B786" s="69"/>
      <c r="C786" s="69"/>
      <c r="D786" s="69"/>
      <c r="E786" s="69"/>
      <c r="F786" s="69"/>
      <c r="G786" s="69"/>
      <c r="H786" s="69"/>
      <c r="I786" s="69"/>
      <c r="J786" s="69"/>
      <c r="K786" s="69"/>
    </row>
    <row r="787" spans="1:11" ht="46.5" customHeight="1" x14ac:dyDescent="0.25">
      <c r="A787" s="70"/>
      <c r="B787" s="69"/>
      <c r="C787" s="69"/>
      <c r="D787" s="69"/>
      <c r="E787" s="69"/>
      <c r="F787" s="69"/>
      <c r="G787" s="69"/>
      <c r="H787" s="69"/>
      <c r="I787" s="69"/>
      <c r="J787" s="69"/>
      <c r="K787" s="69"/>
    </row>
    <row r="788" spans="1:11" ht="46.5" customHeight="1" x14ac:dyDescent="0.25">
      <c r="A788" s="70"/>
      <c r="B788" s="69"/>
      <c r="C788" s="69"/>
      <c r="D788" s="69"/>
      <c r="E788" s="69"/>
      <c r="F788" s="69"/>
      <c r="G788" s="69"/>
      <c r="H788" s="69"/>
      <c r="I788" s="69"/>
      <c r="J788" s="69"/>
      <c r="K788" s="69"/>
    </row>
    <row r="789" spans="1:11" ht="46.5" customHeight="1" x14ac:dyDescent="0.25">
      <c r="A789" s="70"/>
      <c r="B789" s="69"/>
      <c r="C789" s="69"/>
      <c r="D789" s="69"/>
      <c r="E789" s="69"/>
      <c r="F789" s="69"/>
      <c r="G789" s="69"/>
      <c r="H789" s="69"/>
      <c r="I789" s="69"/>
      <c r="J789" s="69"/>
      <c r="K789" s="69"/>
    </row>
    <row r="790" spans="1:11" ht="46.5" customHeight="1" x14ac:dyDescent="0.25">
      <c r="A790" s="70"/>
      <c r="B790" s="69"/>
      <c r="C790" s="69"/>
      <c r="D790" s="69"/>
      <c r="E790" s="69"/>
      <c r="F790" s="69"/>
      <c r="G790" s="69"/>
      <c r="H790" s="69"/>
      <c r="I790" s="69"/>
      <c r="J790" s="69"/>
      <c r="K790" s="69"/>
    </row>
    <row r="791" spans="1:11" ht="46.5" customHeight="1" x14ac:dyDescent="0.25">
      <c r="A791" s="70"/>
      <c r="B791" s="69"/>
      <c r="C791" s="69"/>
      <c r="D791" s="69"/>
      <c r="E791" s="69"/>
      <c r="F791" s="69"/>
      <c r="G791" s="69"/>
      <c r="H791" s="69"/>
      <c r="I791" s="69"/>
      <c r="J791" s="69"/>
      <c r="K791" s="69"/>
    </row>
    <row r="792" spans="1:11" ht="46.5" customHeight="1" x14ac:dyDescent="0.25">
      <c r="A792" s="70"/>
      <c r="B792" s="69"/>
      <c r="C792" s="69"/>
      <c r="D792" s="69"/>
      <c r="E792" s="69"/>
      <c r="F792" s="69"/>
      <c r="G792" s="69"/>
      <c r="H792" s="69"/>
      <c r="I792" s="69"/>
      <c r="J792" s="69"/>
      <c r="K792" s="69"/>
    </row>
    <row r="793" spans="1:11" ht="46.5" customHeight="1" x14ac:dyDescent="0.25">
      <c r="A793" s="70"/>
      <c r="B793" s="69"/>
      <c r="C793" s="69"/>
      <c r="D793" s="69"/>
      <c r="E793" s="69"/>
      <c r="F793" s="69"/>
      <c r="G793" s="69"/>
      <c r="H793" s="69"/>
      <c r="I793" s="69"/>
      <c r="J793" s="69"/>
      <c r="K793" s="69"/>
    </row>
    <row r="794" spans="1:11" ht="46.5" customHeight="1" x14ac:dyDescent="0.25">
      <c r="A794" s="70"/>
      <c r="B794" s="69"/>
      <c r="C794" s="69"/>
      <c r="D794" s="69"/>
      <c r="E794" s="69"/>
      <c r="F794" s="69"/>
      <c r="G794" s="69"/>
      <c r="H794" s="69"/>
      <c r="I794" s="69"/>
      <c r="J794" s="69"/>
      <c r="K794" s="69"/>
    </row>
    <row r="795" spans="1:11" ht="46.5" customHeight="1" x14ac:dyDescent="0.25">
      <c r="A795" s="70"/>
      <c r="B795" s="69"/>
      <c r="C795" s="69"/>
      <c r="D795" s="69"/>
      <c r="E795" s="69"/>
      <c r="F795" s="69"/>
      <c r="G795" s="69"/>
      <c r="H795" s="69"/>
      <c r="I795" s="69"/>
      <c r="J795" s="69"/>
      <c r="K795" s="69"/>
    </row>
    <row r="796" spans="1:11" ht="46.5" customHeight="1" x14ac:dyDescent="0.25">
      <c r="A796" s="70"/>
      <c r="B796" s="69"/>
      <c r="C796" s="69"/>
      <c r="D796" s="69"/>
      <c r="E796" s="69"/>
      <c r="F796" s="69"/>
      <c r="G796" s="69"/>
      <c r="H796" s="69"/>
      <c r="I796" s="69"/>
      <c r="J796" s="69"/>
      <c r="K796" s="69"/>
    </row>
    <row r="797" spans="1:11" ht="46.5" customHeight="1" x14ac:dyDescent="0.25">
      <c r="A797" s="70"/>
      <c r="B797" s="69"/>
      <c r="C797" s="69"/>
      <c r="D797" s="69"/>
      <c r="E797" s="69"/>
      <c r="F797" s="69"/>
      <c r="G797" s="69"/>
      <c r="H797" s="69"/>
      <c r="I797" s="69"/>
      <c r="J797" s="69"/>
      <c r="K797" s="69"/>
    </row>
    <row r="798" spans="1:11" ht="46.5" customHeight="1" x14ac:dyDescent="0.25">
      <c r="A798" s="70"/>
      <c r="B798" s="69"/>
      <c r="C798" s="69"/>
      <c r="D798" s="69"/>
      <c r="E798" s="69"/>
      <c r="F798" s="69"/>
      <c r="G798" s="69"/>
      <c r="H798" s="69"/>
      <c r="I798" s="69"/>
      <c r="J798" s="69"/>
      <c r="K798" s="69"/>
    </row>
    <row r="799" spans="1:11" ht="46.5" customHeight="1" x14ac:dyDescent="0.25">
      <c r="A799" s="70"/>
      <c r="B799" s="69"/>
      <c r="C799" s="69"/>
      <c r="D799" s="69"/>
      <c r="E799" s="69"/>
      <c r="F799" s="69"/>
      <c r="G799" s="69"/>
      <c r="H799" s="69"/>
      <c r="I799" s="69"/>
      <c r="J799" s="69"/>
      <c r="K799" s="69"/>
    </row>
    <row r="800" spans="1:11" ht="46.5" customHeight="1" x14ac:dyDescent="0.25">
      <c r="A800" s="70"/>
      <c r="B800" s="69"/>
      <c r="C800" s="69"/>
      <c r="D800" s="69"/>
      <c r="E800" s="69"/>
      <c r="F800" s="69"/>
      <c r="G800" s="69"/>
      <c r="H800" s="69"/>
      <c r="I800" s="69"/>
      <c r="J800" s="69"/>
      <c r="K800" s="69"/>
    </row>
    <row r="801" spans="1:11" ht="46.5" customHeight="1" x14ac:dyDescent="0.25">
      <c r="A801" s="70"/>
      <c r="B801" s="69"/>
      <c r="C801" s="69"/>
      <c r="D801" s="69"/>
      <c r="E801" s="69"/>
      <c r="F801" s="69"/>
      <c r="G801" s="69"/>
      <c r="H801" s="69"/>
      <c r="I801" s="69"/>
      <c r="J801" s="69"/>
      <c r="K801" s="69"/>
    </row>
    <row r="802" spans="1:11" ht="46.5" customHeight="1" x14ac:dyDescent="0.25">
      <c r="A802" s="70"/>
      <c r="B802" s="69"/>
      <c r="C802" s="69"/>
      <c r="D802" s="69"/>
      <c r="E802" s="69"/>
      <c r="F802" s="69"/>
      <c r="G802" s="69"/>
      <c r="H802" s="69"/>
      <c r="I802" s="69"/>
      <c r="J802" s="69"/>
      <c r="K802" s="69"/>
    </row>
    <row r="803" spans="1:11" ht="46.5" customHeight="1" x14ac:dyDescent="0.25">
      <c r="A803" s="70"/>
      <c r="B803" s="69"/>
      <c r="C803" s="69"/>
      <c r="D803" s="69"/>
      <c r="E803" s="69"/>
      <c r="F803" s="69"/>
      <c r="G803" s="69"/>
      <c r="H803" s="69"/>
      <c r="I803" s="69"/>
      <c r="J803" s="69"/>
      <c r="K803" s="69"/>
    </row>
    <row r="804" spans="1:11" ht="46.5" customHeight="1" x14ac:dyDescent="0.25">
      <c r="A804" s="70"/>
      <c r="B804" s="69"/>
      <c r="C804" s="69"/>
      <c r="D804" s="69"/>
      <c r="E804" s="69"/>
      <c r="F804" s="69"/>
      <c r="G804" s="69"/>
      <c r="H804" s="69"/>
      <c r="I804" s="69"/>
      <c r="J804" s="69"/>
      <c r="K804" s="69"/>
    </row>
    <row r="805" spans="1:11" ht="46.5" customHeight="1" x14ac:dyDescent="0.25">
      <c r="A805" s="70"/>
      <c r="B805" s="69"/>
      <c r="C805" s="69"/>
      <c r="D805" s="69"/>
      <c r="E805" s="69"/>
      <c r="F805" s="69"/>
      <c r="G805" s="69"/>
      <c r="H805" s="69"/>
      <c r="I805" s="69"/>
      <c r="J805" s="69"/>
      <c r="K805" s="69"/>
    </row>
    <row r="806" spans="1:11" ht="46.5" customHeight="1" x14ac:dyDescent="0.25">
      <c r="A806" s="70"/>
      <c r="B806" s="69"/>
      <c r="C806" s="69"/>
      <c r="D806" s="69"/>
      <c r="E806" s="69"/>
      <c r="F806" s="69"/>
      <c r="G806" s="69"/>
      <c r="H806" s="69"/>
      <c r="I806" s="69"/>
      <c r="J806" s="69"/>
      <c r="K806" s="69"/>
    </row>
    <row r="807" spans="1:11" ht="46.5" customHeight="1" x14ac:dyDescent="0.25">
      <c r="A807" s="70"/>
      <c r="B807" s="69"/>
      <c r="C807" s="69"/>
      <c r="D807" s="69"/>
      <c r="E807" s="69"/>
      <c r="F807" s="69"/>
      <c r="G807" s="69"/>
      <c r="H807" s="69"/>
      <c r="I807" s="69"/>
      <c r="J807" s="69"/>
      <c r="K807" s="69"/>
    </row>
    <row r="808" spans="1:11" ht="46.5" customHeight="1" x14ac:dyDescent="0.25">
      <c r="A808" s="70"/>
      <c r="B808" s="69"/>
      <c r="C808" s="69"/>
      <c r="D808" s="69"/>
      <c r="E808" s="69"/>
      <c r="F808" s="69"/>
      <c r="G808" s="69"/>
      <c r="H808" s="69"/>
      <c r="I808" s="69"/>
      <c r="J808" s="69"/>
      <c r="K808" s="69"/>
    </row>
    <row r="809" spans="1:11" ht="46.5" customHeight="1" x14ac:dyDescent="0.25">
      <c r="A809" s="70"/>
      <c r="B809" s="69"/>
      <c r="C809" s="69"/>
      <c r="D809" s="69"/>
      <c r="E809" s="69"/>
      <c r="F809" s="69"/>
      <c r="G809" s="69"/>
      <c r="H809" s="69"/>
      <c r="I809" s="69"/>
      <c r="J809" s="69"/>
      <c r="K809" s="69"/>
    </row>
    <row r="810" spans="1:11" ht="46.5" customHeight="1" x14ac:dyDescent="0.25">
      <c r="A810" s="70"/>
      <c r="B810" s="69"/>
      <c r="C810" s="69"/>
      <c r="D810" s="69"/>
      <c r="E810" s="69"/>
      <c r="F810" s="69"/>
      <c r="G810" s="69"/>
      <c r="H810" s="69"/>
      <c r="I810" s="69"/>
      <c r="J810" s="69"/>
      <c r="K810" s="69"/>
    </row>
    <row r="811" spans="1:11" ht="46.5" customHeight="1" x14ac:dyDescent="0.25">
      <c r="A811" s="70"/>
      <c r="B811" s="69"/>
      <c r="C811" s="69"/>
      <c r="D811" s="69"/>
      <c r="E811" s="69"/>
      <c r="F811" s="69"/>
      <c r="G811" s="69"/>
      <c r="H811" s="69"/>
      <c r="I811" s="69"/>
      <c r="J811" s="69"/>
      <c r="K811" s="69"/>
    </row>
    <row r="812" spans="1:11" ht="46.5" customHeight="1" x14ac:dyDescent="0.25">
      <c r="A812" s="70"/>
      <c r="B812" s="69"/>
      <c r="C812" s="69"/>
      <c r="D812" s="69"/>
      <c r="E812" s="69"/>
      <c r="F812" s="69"/>
      <c r="G812" s="69"/>
      <c r="H812" s="69"/>
      <c r="I812" s="69"/>
      <c r="J812" s="69"/>
      <c r="K812" s="69"/>
    </row>
    <row r="813" spans="1:11" ht="46.5" customHeight="1" x14ac:dyDescent="0.25">
      <c r="A813" s="70"/>
      <c r="B813" s="69"/>
      <c r="C813" s="69"/>
      <c r="D813" s="69"/>
      <c r="E813" s="69"/>
      <c r="F813" s="69"/>
      <c r="G813" s="69"/>
      <c r="H813" s="69"/>
      <c r="I813" s="69"/>
      <c r="J813" s="69"/>
      <c r="K813" s="69"/>
    </row>
    <row r="814" spans="1:11" ht="46.5" customHeight="1" x14ac:dyDescent="0.25">
      <c r="A814" s="70"/>
      <c r="B814" s="69"/>
      <c r="C814" s="69"/>
      <c r="D814" s="69"/>
      <c r="E814" s="69"/>
      <c r="F814" s="69"/>
      <c r="G814" s="69"/>
      <c r="H814" s="69"/>
      <c r="I814" s="69"/>
      <c r="J814" s="69"/>
      <c r="K814" s="69"/>
    </row>
    <row r="815" spans="1:11" ht="46.5" customHeight="1" x14ac:dyDescent="0.25">
      <c r="A815" s="70"/>
      <c r="B815" s="69"/>
      <c r="C815" s="69"/>
      <c r="D815" s="69"/>
      <c r="E815" s="69"/>
      <c r="F815" s="69"/>
      <c r="G815" s="69"/>
      <c r="H815" s="69"/>
      <c r="I815" s="69"/>
      <c r="J815" s="69"/>
      <c r="K815" s="69"/>
    </row>
    <row r="816" spans="1:11" ht="46.5" customHeight="1" x14ac:dyDescent="0.25">
      <c r="A816" s="70"/>
      <c r="B816" s="69"/>
      <c r="C816" s="69"/>
      <c r="D816" s="69"/>
      <c r="E816" s="69"/>
      <c r="F816" s="69"/>
      <c r="G816" s="69"/>
      <c r="H816" s="69"/>
      <c r="I816" s="69"/>
      <c r="J816" s="69"/>
      <c r="K816" s="69"/>
    </row>
    <row r="817" spans="1:11" ht="46.5" customHeight="1" x14ac:dyDescent="0.25">
      <c r="A817" s="70"/>
      <c r="B817" s="69"/>
      <c r="C817" s="69"/>
      <c r="D817" s="69"/>
      <c r="E817" s="69"/>
      <c r="F817" s="69"/>
      <c r="G817" s="69"/>
      <c r="H817" s="69"/>
      <c r="I817" s="69"/>
      <c r="J817" s="69"/>
      <c r="K817" s="69"/>
    </row>
    <row r="818" spans="1:11" ht="46.5" customHeight="1" x14ac:dyDescent="0.25">
      <c r="A818" s="70"/>
      <c r="B818" s="69"/>
      <c r="C818" s="69"/>
      <c r="D818" s="69"/>
      <c r="E818" s="69"/>
      <c r="F818" s="69"/>
      <c r="G818" s="69"/>
      <c r="H818" s="69"/>
      <c r="I818" s="69"/>
      <c r="J818" s="69"/>
      <c r="K818" s="69"/>
    </row>
    <row r="819" spans="1:11" ht="46.5" customHeight="1" x14ac:dyDescent="0.25">
      <c r="A819" s="70"/>
      <c r="B819" s="69"/>
      <c r="C819" s="69"/>
      <c r="D819" s="69"/>
      <c r="E819" s="69"/>
      <c r="F819" s="69"/>
      <c r="G819" s="69"/>
      <c r="H819" s="69"/>
      <c r="I819" s="69"/>
      <c r="J819" s="69"/>
      <c r="K819" s="69"/>
    </row>
    <row r="820" spans="1:11" ht="46.5" customHeight="1" x14ac:dyDescent="0.25">
      <c r="A820" s="70"/>
      <c r="B820" s="69"/>
      <c r="C820" s="69"/>
      <c r="D820" s="69"/>
      <c r="E820" s="69"/>
      <c r="F820" s="69"/>
      <c r="G820" s="69"/>
      <c r="H820" s="69"/>
      <c r="I820" s="69"/>
      <c r="J820" s="69"/>
      <c r="K820" s="69"/>
    </row>
    <row r="821" spans="1:11" ht="46.5" customHeight="1" x14ac:dyDescent="0.25">
      <c r="A821" s="70"/>
      <c r="B821" s="69"/>
      <c r="C821" s="69"/>
      <c r="D821" s="69"/>
      <c r="E821" s="69"/>
      <c r="F821" s="69"/>
      <c r="G821" s="69"/>
      <c r="H821" s="69"/>
      <c r="I821" s="69"/>
      <c r="J821" s="69"/>
      <c r="K821" s="69"/>
    </row>
    <row r="822" spans="1:11" ht="46.5" customHeight="1" x14ac:dyDescent="0.25">
      <c r="A822" s="70"/>
      <c r="B822" s="69"/>
      <c r="C822" s="69"/>
      <c r="D822" s="69"/>
      <c r="E822" s="69"/>
      <c r="F822" s="69"/>
      <c r="G822" s="69"/>
      <c r="H822" s="69"/>
      <c r="I822" s="69"/>
      <c r="J822" s="69"/>
      <c r="K822" s="69"/>
    </row>
    <row r="823" spans="1:11" ht="46.5" customHeight="1" x14ac:dyDescent="0.25">
      <c r="A823" s="70"/>
      <c r="B823" s="69"/>
      <c r="C823" s="69"/>
      <c r="D823" s="69"/>
      <c r="E823" s="69"/>
      <c r="F823" s="69"/>
      <c r="G823" s="69"/>
      <c r="H823" s="69"/>
      <c r="I823" s="69"/>
      <c r="J823" s="69"/>
      <c r="K823" s="69"/>
    </row>
    <row r="824" spans="1:11" ht="46.5" customHeight="1" x14ac:dyDescent="0.25">
      <c r="A824" s="70"/>
      <c r="B824" s="69"/>
      <c r="C824" s="69"/>
      <c r="D824" s="69"/>
      <c r="E824" s="69"/>
      <c r="F824" s="69"/>
      <c r="G824" s="69"/>
      <c r="H824" s="69"/>
      <c r="I824" s="69"/>
      <c r="J824" s="69"/>
      <c r="K824" s="69"/>
    </row>
    <row r="825" spans="1:11" ht="46.5" customHeight="1" x14ac:dyDescent="0.25">
      <c r="A825" s="70"/>
      <c r="B825" s="69"/>
      <c r="C825" s="69"/>
      <c r="D825" s="69"/>
      <c r="E825" s="69"/>
      <c r="F825" s="69"/>
      <c r="G825" s="69"/>
      <c r="H825" s="69"/>
      <c r="I825" s="69"/>
      <c r="J825" s="69"/>
      <c r="K825" s="69"/>
    </row>
    <row r="826" spans="1:11" ht="46.5" customHeight="1" x14ac:dyDescent="0.25">
      <c r="A826" s="70"/>
      <c r="B826" s="69"/>
      <c r="C826" s="69"/>
      <c r="D826" s="69"/>
      <c r="E826" s="69"/>
      <c r="F826" s="69"/>
      <c r="G826" s="69"/>
      <c r="H826" s="69"/>
      <c r="I826" s="69"/>
      <c r="J826" s="69"/>
      <c r="K826" s="69"/>
    </row>
    <row r="827" spans="1:11" ht="46.5" customHeight="1" x14ac:dyDescent="0.25">
      <c r="A827" s="70"/>
      <c r="B827" s="69"/>
      <c r="C827" s="69"/>
      <c r="D827" s="69"/>
      <c r="E827" s="69"/>
      <c r="F827" s="69"/>
      <c r="G827" s="69"/>
      <c r="H827" s="69"/>
      <c r="I827" s="69"/>
      <c r="J827" s="69"/>
      <c r="K827" s="69"/>
    </row>
    <row r="828" spans="1:11" ht="46.5" customHeight="1" x14ac:dyDescent="0.25">
      <c r="A828" s="70"/>
      <c r="B828" s="69"/>
      <c r="C828" s="69"/>
      <c r="D828" s="69"/>
      <c r="E828" s="69"/>
      <c r="F828" s="69"/>
      <c r="G828" s="69"/>
      <c r="H828" s="69"/>
      <c r="I828" s="69"/>
      <c r="J828" s="69"/>
      <c r="K828" s="69"/>
    </row>
    <row r="829" spans="1:11" ht="46.5" customHeight="1" x14ac:dyDescent="0.25">
      <c r="A829" s="70"/>
      <c r="B829" s="69"/>
      <c r="C829" s="69"/>
      <c r="D829" s="69"/>
      <c r="E829" s="69"/>
      <c r="F829" s="69"/>
      <c r="G829" s="69"/>
      <c r="H829" s="69"/>
      <c r="I829" s="69"/>
      <c r="J829" s="69"/>
      <c r="K829" s="69"/>
    </row>
    <row r="830" spans="1:11" ht="46.5" customHeight="1" x14ac:dyDescent="0.25">
      <c r="A830" s="70"/>
      <c r="B830" s="69"/>
      <c r="C830" s="69"/>
      <c r="D830" s="69"/>
      <c r="E830" s="69"/>
      <c r="F830" s="69"/>
      <c r="G830" s="69"/>
      <c r="H830" s="69"/>
      <c r="I830" s="69"/>
      <c r="J830" s="69"/>
      <c r="K830" s="69"/>
    </row>
    <row r="831" spans="1:11" ht="46.5" customHeight="1" x14ac:dyDescent="0.25">
      <c r="A831" s="70"/>
      <c r="B831" s="69"/>
      <c r="C831" s="69"/>
      <c r="D831" s="69"/>
      <c r="E831" s="69"/>
      <c r="F831" s="69"/>
      <c r="G831" s="69"/>
      <c r="H831" s="69"/>
      <c r="I831" s="69"/>
      <c r="J831" s="69"/>
      <c r="K831" s="69"/>
    </row>
    <row r="832" spans="1:11" ht="46.5" customHeight="1" x14ac:dyDescent="0.25">
      <c r="A832" s="70"/>
      <c r="B832" s="69"/>
      <c r="C832" s="69"/>
      <c r="D832" s="69"/>
      <c r="E832" s="69"/>
      <c r="F832" s="69"/>
      <c r="G832" s="69"/>
      <c r="H832" s="69"/>
      <c r="I832" s="69"/>
      <c r="J832" s="69"/>
      <c r="K832" s="69"/>
    </row>
    <row r="833" spans="1:11" ht="46.5" customHeight="1" x14ac:dyDescent="0.25">
      <c r="A833" s="70"/>
      <c r="B833" s="69"/>
      <c r="C833" s="69"/>
      <c r="D833" s="69"/>
      <c r="E833" s="69"/>
      <c r="F833" s="69"/>
      <c r="G833" s="69"/>
      <c r="H833" s="69"/>
      <c r="I833" s="69"/>
      <c r="J833" s="69"/>
      <c r="K833" s="69"/>
    </row>
    <row r="834" spans="1:11" ht="46.5" customHeight="1" x14ac:dyDescent="0.25">
      <c r="A834" s="70"/>
      <c r="B834" s="69"/>
      <c r="C834" s="69"/>
      <c r="D834" s="69"/>
      <c r="E834" s="69"/>
      <c r="F834" s="69"/>
      <c r="G834" s="69"/>
      <c r="H834" s="69"/>
      <c r="I834" s="69"/>
      <c r="J834" s="69"/>
      <c r="K834" s="69"/>
    </row>
    <row r="835" spans="1:11" ht="46.5" customHeight="1" x14ac:dyDescent="0.25">
      <c r="A835" s="70"/>
      <c r="B835" s="69"/>
      <c r="C835" s="69"/>
      <c r="D835" s="69"/>
      <c r="E835" s="69"/>
      <c r="F835" s="69"/>
      <c r="G835" s="69"/>
      <c r="H835" s="69"/>
      <c r="I835" s="69"/>
      <c r="J835" s="69"/>
      <c r="K835" s="69"/>
    </row>
    <row r="836" spans="1:11" ht="46.5" customHeight="1" x14ac:dyDescent="0.25">
      <c r="A836" s="70"/>
      <c r="B836" s="69"/>
      <c r="C836" s="69"/>
      <c r="D836" s="69"/>
      <c r="E836" s="69"/>
      <c r="F836" s="69"/>
      <c r="G836" s="69"/>
      <c r="H836" s="69"/>
      <c r="I836" s="69"/>
      <c r="J836" s="69"/>
      <c r="K836" s="69"/>
    </row>
    <row r="837" spans="1:11" ht="46.5" customHeight="1" x14ac:dyDescent="0.25">
      <c r="A837" s="70"/>
      <c r="B837" s="69"/>
      <c r="C837" s="69"/>
      <c r="D837" s="69"/>
      <c r="E837" s="69"/>
      <c r="F837" s="69"/>
      <c r="G837" s="69"/>
      <c r="H837" s="69"/>
      <c r="I837" s="69"/>
      <c r="J837" s="69"/>
      <c r="K837" s="69"/>
    </row>
    <row r="838" spans="1:11" ht="46.5" customHeight="1" x14ac:dyDescent="0.25">
      <c r="A838" s="70"/>
      <c r="B838" s="69"/>
      <c r="C838" s="69"/>
      <c r="D838" s="69"/>
      <c r="E838" s="69"/>
      <c r="F838" s="69"/>
      <c r="G838" s="69"/>
      <c r="H838" s="69"/>
      <c r="I838" s="69"/>
      <c r="J838" s="69"/>
      <c r="K838" s="69"/>
    </row>
    <row r="839" spans="1:11" ht="46.5" customHeight="1" x14ac:dyDescent="0.25">
      <c r="A839" s="70"/>
      <c r="B839" s="69"/>
      <c r="C839" s="69"/>
      <c r="D839" s="69"/>
      <c r="E839" s="69"/>
      <c r="F839" s="69"/>
      <c r="G839" s="69"/>
      <c r="H839" s="69"/>
      <c r="I839" s="69"/>
      <c r="J839" s="69"/>
      <c r="K839" s="69"/>
    </row>
    <row r="840" spans="1:11" ht="46.5" customHeight="1" x14ac:dyDescent="0.25">
      <c r="A840" s="70"/>
      <c r="B840" s="69"/>
      <c r="C840" s="69"/>
      <c r="D840" s="69"/>
      <c r="E840" s="69"/>
      <c r="F840" s="69"/>
      <c r="G840" s="69"/>
      <c r="H840" s="69"/>
      <c r="I840" s="69"/>
      <c r="J840" s="69"/>
      <c r="K840" s="69"/>
    </row>
    <row r="841" spans="1:11" ht="46.5" customHeight="1" x14ac:dyDescent="0.25">
      <c r="A841" s="70"/>
      <c r="B841" s="69"/>
      <c r="C841" s="69"/>
      <c r="D841" s="69"/>
      <c r="E841" s="69"/>
      <c r="F841" s="69"/>
      <c r="G841" s="69"/>
      <c r="H841" s="69"/>
      <c r="I841" s="69"/>
      <c r="J841" s="69"/>
      <c r="K841" s="69"/>
    </row>
    <row r="842" spans="1:11" ht="46.5" customHeight="1" x14ac:dyDescent="0.25">
      <c r="A842" s="70"/>
      <c r="B842" s="69"/>
      <c r="C842" s="69"/>
      <c r="D842" s="69"/>
      <c r="E842" s="69"/>
      <c r="F842" s="69"/>
      <c r="G842" s="69"/>
      <c r="H842" s="69"/>
      <c r="I842" s="69"/>
      <c r="J842" s="69"/>
      <c r="K842" s="69"/>
    </row>
    <row r="843" spans="1:11" ht="46.5" customHeight="1" x14ac:dyDescent="0.25">
      <c r="A843" s="70"/>
      <c r="B843" s="69"/>
      <c r="C843" s="69"/>
      <c r="D843" s="69"/>
      <c r="E843" s="69"/>
      <c r="F843" s="69"/>
      <c r="G843" s="69"/>
      <c r="H843" s="69"/>
      <c r="I843" s="69"/>
      <c r="J843" s="69"/>
      <c r="K843" s="69"/>
    </row>
    <row r="844" spans="1:11" ht="46.5" customHeight="1" x14ac:dyDescent="0.25">
      <c r="A844" s="70"/>
      <c r="B844" s="69"/>
      <c r="C844" s="69"/>
      <c r="D844" s="69"/>
      <c r="E844" s="69"/>
      <c r="F844" s="69"/>
      <c r="G844" s="69"/>
      <c r="H844" s="69"/>
      <c r="I844" s="69"/>
      <c r="J844" s="69"/>
      <c r="K844" s="69"/>
    </row>
    <row r="845" spans="1:11" ht="46.5" customHeight="1" x14ac:dyDescent="0.25">
      <c r="A845" s="70"/>
      <c r="B845" s="69"/>
      <c r="C845" s="69"/>
      <c r="D845" s="69"/>
      <c r="E845" s="69"/>
      <c r="F845" s="69"/>
      <c r="G845" s="69"/>
      <c r="H845" s="69"/>
      <c r="I845" s="69"/>
      <c r="J845" s="69"/>
      <c r="K845" s="69"/>
    </row>
    <row r="846" spans="1:11" ht="46.5" customHeight="1" x14ac:dyDescent="0.25">
      <c r="A846" s="70"/>
      <c r="B846" s="69"/>
      <c r="C846" s="69"/>
      <c r="D846" s="69"/>
      <c r="E846" s="69"/>
      <c r="F846" s="69"/>
      <c r="G846" s="69"/>
      <c r="H846" s="69"/>
      <c r="I846" s="69"/>
      <c r="J846" s="69"/>
      <c r="K846" s="69"/>
    </row>
    <row r="847" spans="1:11" ht="46.5" customHeight="1" x14ac:dyDescent="0.25">
      <c r="A847" s="70"/>
      <c r="B847" s="69"/>
      <c r="C847" s="69"/>
      <c r="D847" s="69"/>
      <c r="E847" s="69"/>
      <c r="F847" s="69"/>
      <c r="G847" s="69"/>
      <c r="H847" s="69"/>
      <c r="I847" s="69"/>
      <c r="J847" s="69"/>
      <c r="K847" s="69"/>
    </row>
    <row r="848" spans="1:11" ht="46.5" customHeight="1" x14ac:dyDescent="0.25">
      <c r="A848" s="70"/>
      <c r="B848" s="69"/>
      <c r="C848" s="69"/>
      <c r="D848" s="69"/>
      <c r="E848" s="69"/>
      <c r="F848" s="69"/>
      <c r="G848" s="69"/>
      <c r="H848" s="69"/>
      <c r="I848" s="69"/>
      <c r="J848" s="69"/>
      <c r="K848" s="69"/>
    </row>
    <row r="849" spans="1:11" ht="46.5" customHeight="1" x14ac:dyDescent="0.25">
      <c r="A849" s="70"/>
      <c r="B849" s="69"/>
      <c r="C849" s="69"/>
      <c r="D849" s="69"/>
      <c r="E849" s="69"/>
      <c r="F849" s="69"/>
      <c r="G849" s="69"/>
      <c r="H849" s="69"/>
      <c r="I849" s="69"/>
      <c r="J849" s="69"/>
      <c r="K849" s="69"/>
    </row>
    <row r="850" spans="1:11" ht="46.5" customHeight="1" x14ac:dyDescent="0.25">
      <c r="A850" s="70"/>
      <c r="B850" s="69"/>
      <c r="C850" s="69"/>
      <c r="D850" s="69"/>
      <c r="E850" s="69"/>
      <c r="F850" s="69"/>
      <c r="G850" s="69"/>
      <c r="H850" s="69"/>
      <c r="I850" s="69"/>
      <c r="J850" s="69"/>
      <c r="K850" s="69"/>
    </row>
    <row r="851" spans="1:11" ht="46.5" customHeight="1" x14ac:dyDescent="0.25">
      <c r="A851" s="70"/>
      <c r="B851" s="69"/>
      <c r="C851" s="69"/>
      <c r="D851" s="69"/>
      <c r="E851" s="69"/>
      <c r="F851" s="69"/>
      <c r="G851" s="69"/>
      <c r="H851" s="69"/>
      <c r="I851" s="69"/>
      <c r="J851" s="69"/>
      <c r="K851" s="69"/>
    </row>
    <row r="852" spans="1:11" ht="46.5" customHeight="1" x14ac:dyDescent="0.25">
      <c r="A852" s="70"/>
      <c r="B852" s="69"/>
      <c r="C852" s="69"/>
      <c r="D852" s="69"/>
      <c r="E852" s="69"/>
      <c r="F852" s="69"/>
      <c r="G852" s="69"/>
      <c r="H852" s="69"/>
      <c r="I852" s="69"/>
      <c r="J852" s="69"/>
      <c r="K852" s="69"/>
    </row>
    <row r="853" spans="1:11" ht="46.5" customHeight="1" x14ac:dyDescent="0.25">
      <c r="A853" s="70"/>
      <c r="B853" s="69"/>
      <c r="C853" s="69"/>
      <c r="D853" s="69"/>
      <c r="E853" s="69"/>
      <c r="F853" s="69"/>
      <c r="G853" s="69"/>
      <c r="H853" s="69"/>
      <c r="I853" s="69"/>
      <c r="J853" s="69"/>
      <c r="K853" s="69"/>
    </row>
    <row r="854" spans="1:11" ht="46.5" customHeight="1" x14ac:dyDescent="0.25">
      <c r="A854" s="70"/>
      <c r="B854" s="69"/>
      <c r="C854" s="69"/>
      <c r="D854" s="69"/>
      <c r="E854" s="69"/>
      <c r="F854" s="69"/>
      <c r="G854" s="69"/>
      <c r="H854" s="69"/>
      <c r="I854" s="69"/>
      <c r="J854" s="69"/>
      <c r="K854" s="69"/>
    </row>
    <row r="855" spans="1:11" ht="46.5" customHeight="1" x14ac:dyDescent="0.25">
      <c r="A855" s="70"/>
      <c r="B855" s="69"/>
      <c r="C855" s="69"/>
      <c r="D855" s="69"/>
      <c r="E855" s="69"/>
      <c r="F855" s="69"/>
      <c r="G855" s="69"/>
      <c r="H855" s="69"/>
      <c r="I855" s="69"/>
      <c r="J855" s="69"/>
      <c r="K855" s="69"/>
    </row>
    <row r="856" spans="1:11" ht="46.5" customHeight="1" x14ac:dyDescent="0.25">
      <c r="A856" s="70"/>
      <c r="B856" s="69"/>
      <c r="C856" s="69"/>
      <c r="D856" s="69"/>
      <c r="E856" s="69"/>
      <c r="F856" s="69"/>
      <c r="G856" s="69"/>
      <c r="H856" s="69"/>
      <c r="I856" s="69"/>
      <c r="J856" s="69"/>
      <c r="K856" s="69"/>
    </row>
    <row r="857" spans="1:11" ht="46.5" customHeight="1" x14ac:dyDescent="0.25">
      <c r="A857" s="70"/>
      <c r="B857" s="69"/>
      <c r="C857" s="69"/>
      <c r="D857" s="69"/>
      <c r="E857" s="69"/>
      <c r="F857" s="69"/>
      <c r="G857" s="69"/>
      <c r="H857" s="69"/>
      <c r="I857" s="69"/>
      <c r="J857" s="69"/>
      <c r="K857" s="69"/>
    </row>
    <row r="858" spans="1:11" ht="46.5" customHeight="1" x14ac:dyDescent="0.25">
      <c r="A858" s="70"/>
      <c r="B858" s="69"/>
      <c r="C858" s="69"/>
      <c r="D858" s="69"/>
      <c r="E858" s="69"/>
      <c r="F858" s="69"/>
      <c r="G858" s="69"/>
      <c r="H858" s="69"/>
      <c r="I858" s="69"/>
      <c r="J858" s="69"/>
      <c r="K858" s="69"/>
    </row>
    <row r="859" spans="1:11" ht="46.5" customHeight="1" x14ac:dyDescent="0.25">
      <c r="A859" s="70"/>
      <c r="B859" s="69"/>
      <c r="C859" s="69"/>
      <c r="D859" s="69"/>
      <c r="E859" s="69"/>
      <c r="F859" s="69"/>
      <c r="G859" s="69"/>
      <c r="H859" s="69"/>
      <c r="I859" s="69"/>
      <c r="J859" s="69"/>
      <c r="K859" s="69"/>
    </row>
    <row r="860" spans="1:11" ht="46.5" customHeight="1" x14ac:dyDescent="0.25">
      <c r="A860" s="70"/>
      <c r="B860" s="69"/>
      <c r="C860" s="69"/>
      <c r="D860" s="69"/>
      <c r="E860" s="69"/>
      <c r="F860" s="69"/>
      <c r="G860" s="69"/>
      <c r="H860" s="69"/>
      <c r="I860" s="69"/>
      <c r="J860" s="69"/>
      <c r="K860" s="69"/>
    </row>
    <row r="861" spans="1:11" ht="46.5" customHeight="1" x14ac:dyDescent="0.25">
      <c r="A861" s="70"/>
      <c r="B861" s="69"/>
      <c r="C861" s="69"/>
      <c r="D861" s="69"/>
      <c r="E861" s="69"/>
      <c r="F861" s="69"/>
      <c r="G861" s="69"/>
      <c r="H861" s="69"/>
      <c r="I861" s="69"/>
      <c r="J861" s="69"/>
      <c r="K861" s="69"/>
    </row>
    <row r="862" spans="1:11" ht="46.5" customHeight="1" x14ac:dyDescent="0.25">
      <c r="A862" s="70"/>
      <c r="B862" s="69"/>
      <c r="C862" s="69"/>
      <c r="D862" s="69"/>
      <c r="E862" s="69"/>
      <c r="F862" s="69"/>
      <c r="G862" s="69"/>
      <c r="H862" s="69"/>
      <c r="I862" s="69"/>
      <c r="J862" s="69"/>
      <c r="K862" s="69"/>
    </row>
    <row r="863" spans="1:11" ht="46.5" customHeight="1" x14ac:dyDescent="0.25">
      <c r="A863" s="70"/>
      <c r="B863" s="69"/>
      <c r="C863" s="69"/>
      <c r="D863" s="69"/>
      <c r="E863" s="69"/>
      <c r="F863" s="69"/>
      <c r="G863" s="69"/>
      <c r="H863" s="69"/>
      <c r="I863" s="69"/>
      <c r="J863" s="69"/>
      <c r="K863" s="69"/>
    </row>
    <row r="864" spans="1:11" ht="46.5" customHeight="1" x14ac:dyDescent="0.25">
      <c r="A864" s="70"/>
      <c r="B864" s="69"/>
      <c r="C864" s="69"/>
      <c r="D864" s="69"/>
      <c r="E864" s="69"/>
      <c r="F864" s="69"/>
      <c r="G864" s="69"/>
      <c r="H864" s="69"/>
      <c r="I864" s="69"/>
      <c r="J864" s="69"/>
      <c r="K864" s="69"/>
    </row>
    <row r="865" spans="1:11" ht="46.5" customHeight="1" x14ac:dyDescent="0.25">
      <c r="A865" s="70"/>
      <c r="B865" s="69"/>
      <c r="C865" s="69"/>
      <c r="D865" s="69"/>
      <c r="E865" s="69"/>
      <c r="F865" s="69"/>
      <c r="G865" s="69"/>
      <c r="H865" s="69"/>
      <c r="I865" s="69"/>
      <c r="J865" s="69"/>
      <c r="K865" s="69"/>
    </row>
    <row r="866" spans="1:11" ht="46.5" customHeight="1" x14ac:dyDescent="0.25">
      <c r="A866" s="70"/>
      <c r="B866" s="69"/>
      <c r="C866" s="69"/>
      <c r="D866" s="69"/>
      <c r="E866" s="69"/>
      <c r="F866" s="69"/>
      <c r="G866" s="69"/>
      <c r="H866" s="69"/>
      <c r="I866" s="69"/>
      <c r="J866" s="69"/>
      <c r="K866" s="69"/>
    </row>
    <row r="867" spans="1:11" ht="46.5" customHeight="1" x14ac:dyDescent="0.25">
      <c r="A867" s="70"/>
      <c r="B867" s="69"/>
      <c r="C867" s="69"/>
      <c r="D867" s="69"/>
      <c r="E867" s="69"/>
      <c r="F867" s="69"/>
      <c r="G867" s="69"/>
      <c r="H867" s="69"/>
      <c r="I867" s="69"/>
      <c r="J867" s="69"/>
      <c r="K867" s="69"/>
    </row>
    <row r="868" spans="1:11" ht="46.5" customHeight="1" x14ac:dyDescent="0.25">
      <c r="A868" s="70"/>
      <c r="B868" s="69"/>
      <c r="C868" s="69"/>
      <c r="D868" s="69"/>
      <c r="E868" s="69"/>
      <c r="F868" s="69"/>
      <c r="G868" s="69"/>
      <c r="H868" s="69"/>
      <c r="I868" s="69"/>
      <c r="J868" s="69"/>
      <c r="K868" s="69"/>
    </row>
    <row r="869" spans="1:11" ht="46.5" customHeight="1" x14ac:dyDescent="0.25">
      <c r="A869" s="70"/>
      <c r="B869" s="69"/>
      <c r="C869" s="69"/>
      <c r="D869" s="69"/>
      <c r="E869" s="69"/>
      <c r="F869" s="69"/>
      <c r="G869" s="69"/>
      <c r="H869" s="69"/>
      <c r="I869" s="69"/>
      <c r="J869" s="69"/>
      <c r="K869" s="69"/>
    </row>
    <row r="870" spans="1:11" ht="46.5" customHeight="1" x14ac:dyDescent="0.25">
      <c r="A870" s="70"/>
      <c r="B870" s="69"/>
      <c r="C870" s="69"/>
      <c r="D870" s="69"/>
      <c r="E870" s="69"/>
      <c r="F870" s="69"/>
      <c r="G870" s="69"/>
      <c r="H870" s="69"/>
      <c r="I870" s="69"/>
      <c r="J870" s="69"/>
      <c r="K870" s="69"/>
    </row>
    <row r="871" spans="1:11" ht="46.5" customHeight="1" x14ac:dyDescent="0.25">
      <c r="A871" s="70"/>
      <c r="B871" s="69"/>
      <c r="C871" s="69"/>
      <c r="D871" s="69"/>
      <c r="E871" s="69"/>
      <c r="F871" s="69"/>
      <c r="G871" s="69"/>
      <c r="H871" s="69"/>
      <c r="I871" s="69"/>
      <c r="J871" s="69"/>
      <c r="K871" s="69"/>
    </row>
    <row r="872" spans="1:11" ht="46.5" customHeight="1" x14ac:dyDescent="0.25">
      <c r="A872" s="70"/>
      <c r="B872" s="69"/>
      <c r="C872" s="69"/>
      <c r="D872" s="69"/>
      <c r="E872" s="69"/>
      <c r="F872" s="69"/>
      <c r="G872" s="69"/>
      <c r="H872" s="69"/>
      <c r="I872" s="69"/>
      <c r="J872" s="69"/>
      <c r="K872" s="69"/>
    </row>
    <row r="873" spans="1:11" ht="46.5" customHeight="1" x14ac:dyDescent="0.25">
      <c r="A873" s="70"/>
      <c r="B873" s="69"/>
      <c r="C873" s="69"/>
      <c r="D873" s="69"/>
      <c r="E873" s="69"/>
      <c r="F873" s="69"/>
      <c r="G873" s="69"/>
      <c r="H873" s="69"/>
      <c r="I873" s="69"/>
      <c r="J873" s="69"/>
      <c r="K873" s="69"/>
    </row>
    <row r="874" spans="1:11" ht="46.5" customHeight="1" x14ac:dyDescent="0.25">
      <c r="A874" s="70"/>
      <c r="B874" s="69"/>
      <c r="C874" s="69"/>
      <c r="D874" s="69"/>
      <c r="E874" s="69"/>
      <c r="F874" s="69"/>
      <c r="G874" s="69"/>
      <c r="H874" s="69"/>
      <c r="I874" s="69"/>
      <c r="J874" s="69"/>
      <c r="K874" s="69"/>
    </row>
    <row r="875" spans="1:11" ht="46.5" customHeight="1" x14ac:dyDescent="0.25">
      <c r="A875" s="70"/>
      <c r="B875" s="69"/>
      <c r="C875" s="69"/>
      <c r="D875" s="69"/>
      <c r="E875" s="69"/>
      <c r="F875" s="69"/>
      <c r="G875" s="69"/>
      <c r="H875" s="69"/>
      <c r="I875" s="69"/>
      <c r="J875" s="69"/>
      <c r="K875" s="69"/>
    </row>
    <row r="876" spans="1:11" ht="46.5" customHeight="1" x14ac:dyDescent="0.25">
      <c r="A876" s="70"/>
      <c r="B876" s="69"/>
      <c r="C876" s="69"/>
      <c r="D876" s="69"/>
      <c r="E876" s="69"/>
      <c r="F876" s="69"/>
      <c r="G876" s="69"/>
      <c r="H876" s="69"/>
      <c r="I876" s="69"/>
      <c r="J876" s="69"/>
      <c r="K876" s="69"/>
    </row>
    <row r="877" spans="1:11" ht="46.5" customHeight="1" x14ac:dyDescent="0.25">
      <c r="A877" s="70"/>
      <c r="B877" s="69"/>
      <c r="C877" s="69"/>
      <c r="D877" s="69"/>
      <c r="E877" s="69"/>
      <c r="F877" s="69"/>
      <c r="G877" s="69"/>
      <c r="H877" s="69"/>
      <c r="I877" s="69"/>
      <c r="J877" s="69"/>
      <c r="K877" s="69"/>
    </row>
    <row r="878" spans="1:11" ht="46.5" customHeight="1" x14ac:dyDescent="0.25">
      <c r="A878" s="70"/>
      <c r="B878" s="69"/>
      <c r="C878" s="69"/>
      <c r="D878" s="69"/>
      <c r="E878" s="69"/>
      <c r="F878" s="69"/>
      <c r="G878" s="69"/>
      <c r="H878" s="69"/>
      <c r="I878" s="69"/>
      <c r="J878" s="69"/>
      <c r="K878" s="69"/>
    </row>
    <row r="879" spans="1:11" ht="46.5" customHeight="1" x14ac:dyDescent="0.25">
      <c r="A879" s="70"/>
      <c r="B879" s="69"/>
      <c r="C879" s="69"/>
      <c r="D879" s="69"/>
      <c r="E879" s="69"/>
      <c r="F879" s="69"/>
      <c r="G879" s="69"/>
      <c r="H879" s="69"/>
      <c r="I879" s="69"/>
      <c r="J879" s="69"/>
      <c r="K879" s="69"/>
    </row>
    <row r="880" spans="1:11" ht="46.5" customHeight="1" x14ac:dyDescent="0.25">
      <c r="A880" s="70"/>
      <c r="B880" s="69"/>
      <c r="C880" s="69"/>
      <c r="D880" s="69"/>
      <c r="E880" s="69"/>
      <c r="F880" s="69"/>
      <c r="G880" s="69"/>
      <c r="H880" s="69"/>
      <c r="I880" s="69"/>
      <c r="J880" s="69"/>
      <c r="K880" s="69"/>
    </row>
    <row r="881" spans="1:11" ht="46.5" customHeight="1" x14ac:dyDescent="0.25">
      <c r="A881" s="70"/>
      <c r="B881" s="69"/>
      <c r="C881" s="69"/>
      <c r="D881" s="69"/>
      <c r="E881" s="69"/>
      <c r="F881" s="69"/>
      <c r="G881" s="69"/>
      <c r="H881" s="69"/>
      <c r="I881" s="69"/>
      <c r="J881" s="69"/>
      <c r="K881" s="69"/>
    </row>
    <row r="882" spans="1:11" ht="46.5" customHeight="1" x14ac:dyDescent="0.25">
      <c r="A882" s="70"/>
      <c r="B882" s="69"/>
      <c r="C882" s="69"/>
      <c r="D882" s="69"/>
      <c r="E882" s="69"/>
      <c r="F882" s="69"/>
      <c r="G882" s="69"/>
      <c r="H882" s="69"/>
      <c r="I882" s="69"/>
      <c r="J882" s="69"/>
      <c r="K882" s="69"/>
    </row>
    <row r="883" spans="1:11" ht="46.5" customHeight="1" x14ac:dyDescent="0.25">
      <c r="A883" s="70"/>
      <c r="B883" s="69"/>
      <c r="C883" s="69"/>
      <c r="D883" s="69"/>
      <c r="E883" s="69"/>
      <c r="F883" s="69"/>
      <c r="G883" s="69"/>
      <c r="H883" s="69"/>
      <c r="I883" s="69"/>
      <c r="J883" s="69"/>
      <c r="K883" s="69"/>
    </row>
    <row r="884" spans="1:11" ht="46.5" customHeight="1" x14ac:dyDescent="0.25">
      <c r="A884" s="70"/>
      <c r="B884" s="69"/>
      <c r="C884" s="69"/>
      <c r="D884" s="69"/>
      <c r="E884" s="69"/>
      <c r="F884" s="69"/>
      <c r="G884" s="69"/>
      <c r="H884" s="69"/>
      <c r="I884" s="69"/>
      <c r="J884" s="69"/>
      <c r="K884" s="69"/>
    </row>
    <row r="885" spans="1:11" ht="46.5" customHeight="1" x14ac:dyDescent="0.25">
      <c r="A885" s="70"/>
      <c r="B885" s="69"/>
      <c r="C885" s="69"/>
      <c r="D885" s="69"/>
      <c r="E885" s="69"/>
      <c r="F885" s="69"/>
      <c r="G885" s="69"/>
      <c r="H885" s="69"/>
      <c r="I885" s="69"/>
      <c r="J885" s="69"/>
      <c r="K885" s="69"/>
    </row>
    <row r="886" spans="1:11" ht="46.5" customHeight="1" x14ac:dyDescent="0.25">
      <c r="A886" s="70"/>
      <c r="B886" s="69"/>
      <c r="C886" s="69"/>
      <c r="D886" s="69"/>
      <c r="E886" s="69"/>
      <c r="F886" s="69"/>
      <c r="G886" s="69"/>
      <c r="H886" s="69"/>
      <c r="I886" s="69"/>
      <c r="J886" s="69"/>
      <c r="K886" s="69"/>
    </row>
    <row r="887" spans="1:11" ht="46.5" customHeight="1" x14ac:dyDescent="0.25">
      <c r="A887" s="70"/>
      <c r="B887" s="69"/>
      <c r="C887" s="69"/>
      <c r="D887" s="69"/>
      <c r="E887" s="69"/>
      <c r="F887" s="69"/>
      <c r="G887" s="69"/>
      <c r="H887" s="69"/>
      <c r="I887" s="69"/>
      <c r="J887" s="69"/>
      <c r="K887" s="69"/>
    </row>
    <row r="888" spans="1:11" ht="46.5" customHeight="1" x14ac:dyDescent="0.25">
      <c r="A888" s="70"/>
      <c r="B888" s="69"/>
      <c r="C888" s="69"/>
      <c r="D888" s="69"/>
      <c r="E888" s="69"/>
      <c r="F888" s="69"/>
      <c r="G888" s="69"/>
      <c r="H888" s="69"/>
      <c r="I888" s="69"/>
      <c r="J888" s="69"/>
      <c r="K888" s="69"/>
    </row>
    <row r="889" spans="1:11" ht="46.5" customHeight="1" x14ac:dyDescent="0.25">
      <c r="A889" s="70"/>
      <c r="B889" s="69"/>
      <c r="C889" s="69"/>
      <c r="D889" s="69"/>
      <c r="E889" s="69"/>
      <c r="F889" s="69"/>
      <c r="G889" s="69"/>
      <c r="H889" s="69"/>
      <c r="I889" s="69"/>
      <c r="J889" s="69"/>
      <c r="K889" s="69"/>
    </row>
    <row r="890" spans="1:11" ht="46.5" customHeight="1" x14ac:dyDescent="0.25">
      <c r="A890" s="70"/>
      <c r="B890" s="69"/>
      <c r="C890" s="69"/>
      <c r="D890" s="69"/>
      <c r="E890" s="69"/>
      <c r="F890" s="69"/>
      <c r="G890" s="69"/>
      <c r="H890" s="69"/>
      <c r="I890" s="69"/>
      <c r="J890" s="69"/>
      <c r="K890" s="69"/>
    </row>
    <row r="891" spans="1:11" ht="46.5" customHeight="1" x14ac:dyDescent="0.25">
      <c r="A891" s="70"/>
      <c r="B891" s="69"/>
      <c r="C891" s="69"/>
      <c r="D891" s="69"/>
      <c r="E891" s="69"/>
      <c r="F891" s="69"/>
      <c r="G891" s="69"/>
      <c r="H891" s="69"/>
      <c r="I891" s="69"/>
      <c r="J891" s="69"/>
      <c r="K891" s="69"/>
    </row>
    <row r="892" spans="1:11" ht="46.5" customHeight="1" x14ac:dyDescent="0.25">
      <c r="A892" s="70"/>
      <c r="B892" s="69"/>
      <c r="C892" s="69"/>
      <c r="D892" s="69"/>
      <c r="E892" s="69"/>
      <c r="F892" s="69"/>
      <c r="G892" s="69"/>
      <c r="H892" s="69"/>
      <c r="I892" s="69"/>
      <c r="J892" s="69"/>
      <c r="K892" s="69"/>
    </row>
    <row r="893" spans="1:11" ht="46.5" customHeight="1" x14ac:dyDescent="0.25">
      <c r="A893" s="70"/>
      <c r="B893" s="69"/>
      <c r="C893" s="69"/>
      <c r="D893" s="69"/>
      <c r="E893" s="69"/>
      <c r="F893" s="69"/>
      <c r="G893" s="69"/>
      <c r="H893" s="69"/>
      <c r="I893" s="69"/>
      <c r="J893" s="69"/>
      <c r="K893" s="69"/>
    </row>
    <row r="894" spans="1:11" ht="46.5" customHeight="1" x14ac:dyDescent="0.25">
      <c r="A894" s="70"/>
      <c r="B894" s="69"/>
      <c r="C894" s="69"/>
      <c r="D894" s="69"/>
      <c r="E894" s="69"/>
      <c r="F894" s="69"/>
      <c r="G894" s="69"/>
      <c r="H894" s="69"/>
      <c r="I894" s="69"/>
      <c r="J894" s="69"/>
      <c r="K894" s="69"/>
    </row>
    <row r="895" spans="1:11" ht="46.5" customHeight="1" x14ac:dyDescent="0.25">
      <c r="A895" s="70"/>
      <c r="B895" s="69"/>
      <c r="C895" s="69"/>
      <c r="D895" s="69"/>
      <c r="E895" s="69"/>
      <c r="F895" s="69"/>
      <c r="G895" s="69"/>
      <c r="H895" s="69"/>
      <c r="I895" s="69"/>
      <c r="J895" s="69"/>
      <c r="K895" s="69"/>
    </row>
    <row r="896" spans="1:11" ht="46.5" customHeight="1" x14ac:dyDescent="0.25">
      <c r="A896" s="70"/>
      <c r="B896" s="69"/>
      <c r="C896" s="69"/>
      <c r="D896" s="69"/>
      <c r="E896" s="69"/>
      <c r="F896" s="69"/>
      <c r="G896" s="69"/>
      <c r="H896" s="69"/>
      <c r="I896" s="69"/>
      <c r="J896" s="69"/>
      <c r="K896" s="69"/>
    </row>
    <row r="897" spans="1:11" ht="46.5" customHeight="1" x14ac:dyDescent="0.25">
      <c r="A897" s="70"/>
      <c r="B897" s="69"/>
      <c r="C897" s="69"/>
      <c r="D897" s="69"/>
      <c r="E897" s="69"/>
      <c r="F897" s="69"/>
      <c r="G897" s="69"/>
      <c r="H897" s="69"/>
      <c r="I897" s="69"/>
      <c r="J897" s="69"/>
      <c r="K897" s="69"/>
    </row>
    <row r="898" spans="1:11" ht="46.5" customHeight="1" x14ac:dyDescent="0.25">
      <c r="A898" s="70"/>
      <c r="B898" s="69"/>
      <c r="C898" s="69"/>
      <c r="D898" s="69"/>
      <c r="E898" s="69"/>
      <c r="F898" s="69"/>
      <c r="G898" s="69"/>
      <c r="H898" s="69"/>
      <c r="I898" s="69"/>
      <c r="J898" s="69"/>
      <c r="K898" s="69"/>
    </row>
    <row r="899" spans="1:11" ht="46.5" customHeight="1" x14ac:dyDescent="0.25">
      <c r="A899" s="70"/>
      <c r="B899" s="69"/>
      <c r="C899" s="69"/>
      <c r="D899" s="69"/>
      <c r="E899" s="69"/>
      <c r="F899" s="69"/>
      <c r="G899" s="69"/>
      <c r="H899" s="69"/>
      <c r="I899" s="69"/>
      <c r="J899" s="69"/>
      <c r="K899" s="69"/>
    </row>
    <row r="900" spans="1:11" ht="46.5" customHeight="1" x14ac:dyDescent="0.25">
      <c r="A900" s="70"/>
      <c r="B900" s="69"/>
      <c r="C900" s="69"/>
      <c r="D900" s="69"/>
      <c r="E900" s="69"/>
      <c r="F900" s="69"/>
      <c r="G900" s="69"/>
      <c r="H900" s="69"/>
      <c r="I900" s="69"/>
      <c r="J900" s="69"/>
      <c r="K900" s="69"/>
    </row>
    <row r="901" spans="1:11" ht="46.5" customHeight="1" x14ac:dyDescent="0.25">
      <c r="A901" s="70"/>
      <c r="B901" s="69"/>
      <c r="C901" s="69"/>
      <c r="D901" s="69"/>
      <c r="E901" s="69"/>
      <c r="F901" s="69"/>
      <c r="G901" s="69"/>
      <c r="H901" s="69"/>
      <c r="I901" s="69"/>
      <c r="J901" s="69"/>
      <c r="K901" s="69"/>
    </row>
    <row r="902" spans="1:11" ht="46.5" customHeight="1" x14ac:dyDescent="0.25">
      <c r="A902" s="70"/>
      <c r="B902" s="69"/>
      <c r="C902" s="69"/>
      <c r="D902" s="69"/>
      <c r="E902" s="69"/>
      <c r="F902" s="69"/>
      <c r="G902" s="69"/>
      <c r="H902" s="69"/>
      <c r="I902" s="69"/>
      <c r="J902" s="69"/>
      <c r="K902" s="69"/>
    </row>
    <row r="903" spans="1:11" ht="46.5" customHeight="1" x14ac:dyDescent="0.25">
      <c r="A903" s="70"/>
      <c r="B903" s="69"/>
      <c r="C903" s="69"/>
      <c r="D903" s="69"/>
      <c r="E903" s="69"/>
      <c r="F903" s="69"/>
      <c r="G903" s="69"/>
      <c r="H903" s="69"/>
      <c r="I903" s="69"/>
      <c r="J903" s="69"/>
      <c r="K903" s="69"/>
    </row>
    <row r="904" spans="1:11" ht="46.5" customHeight="1" x14ac:dyDescent="0.25">
      <c r="A904" s="70"/>
      <c r="B904" s="69"/>
      <c r="C904" s="69"/>
      <c r="D904" s="69"/>
      <c r="E904" s="69"/>
      <c r="F904" s="69"/>
      <c r="G904" s="69"/>
      <c r="H904" s="69"/>
      <c r="I904" s="69"/>
      <c r="J904" s="69"/>
      <c r="K904" s="69"/>
    </row>
    <row r="905" spans="1:11" ht="46.5" customHeight="1" x14ac:dyDescent="0.25">
      <c r="A905" s="70"/>
      <c r="B905" s="69"/>
      <c r="C905" s="69"/>
      <c r="D905" s="69"/>
      <c r="E905" s="69"/>
      <c r="F905" s="69"/>
      <c r="G905" s="69"/>
      <c r="H905" s="69"/>
      <c r="I905" s="69"/>
      <c r="J905" s="69"/>
      <c r="K905" s="69"/>
    </row>
    <row r="906" spans="1:11" ht="46.5" customHeight="1" x14ac:dyDescent="0.25">
      <c r="A906" s="70"/>
      <c r="B906" s="69"/>
      <c r="C906" s="69"/>
      <c r="D906" s="69"/>
      <c r="E906" s="69"/>
      <c r="F906" s="69"/>
      <c r="G906" s="69"/>
      <c r="H906" s="69"/>
      <c r="I906" s="69"/>
      <c r="J906" s="69"/>
      <c r="K906" s="69"/>
    </row>
    <row r="907" spans="1:11" ht="46.5" customHeight="1" x14ac:dyDescent="0.25">
      <c r="A907" s="70"/>
      <c r="B907" s="69"/>
      <c r="C907" s="69"/>
      <c r="D907" s="69"/>
      <c r="E907" s="69"/>
      <c r="F907" s="69"/>
      <c r="G907" s="69"/>
      <c r="H907" s="69"/>
      <c r="I907" s="69"/>
      <c r="J907" s="69"/>
      <c r="K907" s="69"/>
    </row>
    <row r="908" spans="1:11" ht="46.5" customHeight="1" x14ac:dyDescent="0.25">
      <c r="A908" s="70"/>
      <c r="B908" s="69"/>
      <c r="C908" s="69"/>
      <c r="D908" s="69"/>
      <c r="E908" s="69"/>
      <c r="F908" s="69"/>
      <c r="G908" s="69"/>
      <c r="H908" s="69"/>
      <c r="I908" s="69"/>
      <c r="J908" s="69"/>
      <c r="K908" s="69"/>
    </row>
    <row r="909" spans="1:11" ht="46.5" customHeight="1" x14ac:dyDescent="0.25">
      <c r="A909" s="70"/>
      <c r="B909" s="69"/>
      <c r="C909" s="69"/>
      <c r="D909" s="69"/>
      <c r="E909" s="69"/>
      <c r="F909" s="69"/>
      <c r="G909" s="69"/>
      <c r="H909" s="69"/>
      <c r="I909" s="69"/>
      <c r="J909" s="69"/>
      <c r="K909" s="69"/>
    </row>
    <row r="910" spans="1:11" ht="46.5" customHeight="1" x14ac:dyDescent="0.25">
      <c r="A910" s="70"/>
      <c r="B910" s="69"/>
      <c r="C910" s="69"/>
      <c r="D910" s="69"/>
      <c r="E910" s="69"/>
      <c r="F910" s="69"/>
      <c r="G910" s="69"/>
      <c r="H910" s="69"/>
      <c r="I910" s="69"/>
      <c r="J910" s="69"/>
      <c r="K910" s="69"/>
    </row>
    <row r="911" spans="1:11" ht="46.5" customHeight="1" x14ac:dyDescent="0.25">
      <c r="A911" s="70"/>
      <c r="B911" s="69"/>
      <c r="C911" s="69"/>
      <c r="D911" s="69"/>
      <c r="E911" s="69"/>
      <c r="F911" s="69"/>
      <c r="G911" s="69"/>
      <c r="H911" s="69"/>
      <c r="I911" s="69"/>
      <c r="J911" s="69"/>
      <c r="K911" s="69"/>
    </row>
    <row r="912" spans="1:11" ht="46.5" customHeight="1" x14ac:dyDescent="0.25">
      <c r="A912" s="70"/>
      <c r="B912" s="69"/>
      <c r="C912" s="69"/>
      <c r="D912" s="69"/>
      <c r="E912" s="69"/>
      <c r="F912" s="69"/>
      <c r="G912" s="69"/>
      <c r="H912" s="69"/>
      <c r="I912" s="69"/>
      <c r="J912" s="69"/>
      <c r="K912" s="69"/>
    </row>
    <row r="913" spans="1:11" ht="46.5" customHeight="1" x14ac:dyDescent="0.25">
      <c r="A913" s="70"/>
      <c r="B913" s="69"/>
      <c r="C913" s="69"/>
      <c r="D913" s="69"/>
      <c r="E913" s="69"/>
      <c r="F913" s="69"/>
      <c r="G913" s="69"/>
      <c r="H913" s="69"/>
      <c r="I913" s="69"/>
      <c r="J913" s="69"/>
      <c r="K913" s="69"/>
    </row>
    <row r="914" spans="1:11" ht="46.5" customHeight="1" x14ac:dyDescent="0.25">
      <c r="A914" s="70"/>
      <c r="B914" s="69"/>
      <c r="C914" s="69"/>
      <c r="D914" s="69"/>
      <c r="E914" s="69"/>
      <c r="F914" s="69"/>
      <c r="G914" s="69"/>
      <c r="H914" s="69"/>
      <c r="I914" s="69"/>
      <c r="J914" s="69"/>
      <c r="K914" s="69"/>
    </row>
    <row r="915" spans="1:11" ht="46.5" customHeight="1" x14ac:dyDescent="0.25">
      <c r="A915" s="70"/>
      <c r="B915" s="69"/>
      <c r="C915" s="69"/>
      <c r="D915" s="69"/>
      <c r="E915" s="69"/>
      <c r="F915" s="69"/>
      <c r="G915" s="69"/>
      <c r="H915" s="69"/>
      <c r="I915" s="69"/>
      <c r="J915" s="69"/>
      <c r="K915" s="69"/>
    </row>
    <row r="916" spans="1:11" ht="46.5" customHeight="1" x14ac:dyDescent="0.25">
      <c r="A916" s="70"/>
      <c r="B916" s="69"/>
      <c r="C916" s="69"/>
      <c r="D916" s="69"/>
      <c r="E916" s="69"/>
      <c r="F916" s="69"/>
      <c r="G916" s="69"/>
      <c r="H916" s="69"/>
      <c r="I916" s="69"/>
      <c r="J916" s="69"/>
      <c r="K916" s="69"/>
    </row>
    <row r="917" spans="1:11" ht="46.5" customHeight="1" x14ac:dyDescent="0.25">
      <c r="A917" s="70"/>
      <c r="B917" s="69"/>
      <c r="C917" s="69"/>
      <c r="D917" s="69"/>
      <c r="E917" s="69"/>
      <c r="F917" s="69"/>
      <c r="G917" s="69"/>
      <c r="H917" s="69"/>
      <c r="I917" s="69"/>
      <c r="J917" s="69"/>
      <c r="K917" s="69"/>
    </row>
    <row r="918" spans="1:11" ht="46.5" customHeight="1" x14ac:dyDescent="0.25">
      <c r="A918" s="70"/>
      <c r="B918" s="69"/>
      <c r="C918" s="69"/>
      <c r="D918" s="69"/>
      <c r="E918" s="69"/>
      <c r="F918" s="69"/>
      <c r="G918" s="69"/>
      <c r="H918" s="69"/>
      <c r="I918" s="69"/>
      <c r="J918" s="69"/>
      <c r="K918" s="69"/>
    </row>
    <row r="919" spans="1:11" ht="46.5" customHeight="1" x14ac:dyDescent="0.25">
      <c r="A919" s="70"/>
      <c r="B919" s="69"/>
      <c r="C919" s="69"/>
      <c r="D919" s="69"/>
      <c r="E919" s="69"/>
      <c r="F919" s="69"/>
      <c r="G919" s="69"/>
      <c r="H919" s="69"/>
      <c r="I919" s="69"/>
      <c r="J919" s="69"/>
      <c r="K919" s="69"/>
    </row>
    <row r="920" spans="1:11" ht="46.5" customHeight="1" x14ac:dyDescent="0.25">
      <c r="A920" s="70"/>
      <c r="B920" s="69"/>
      <c r="C920" s="69"/>
      <c r="D920" s="69"/>
      <c r="E920" s="69"/>
      <c r="F920" s="69"/>
      <c r="G920" s="69"/>
      <c r="H920" s="69"/>
      <c r="I920" s="69"/>
      <c r="J920" s="69"/>
      <c r="K920" s="69"/>
    </row>
    <row r="921" spans="1:11" ht="46.5" customHeight="1" x14ac:dyDescent="0.25">
      <c r="A921" s="70"/>
      <c r="B921" s="69"/>
      <c r="C921" s="69"/>
      <c r="D921" s="69"/>
      <c r="E921" s="69"/>
      <c r="F921" s="69"/>
      <c r="G921" s="69"/>
      <c r="H921" s="69"/>
      <c r="I921" s="69"/>
      <c r="J921" s="69"/>
      <c r="K921" s="69"/>
    </row>
    <row r="922" spans="1:11" ht="46.5" customHeight="1" x14ac:dyDescent="0.25">
      <c r="A922" s="70"/>
      <c r="B922" s="69"/>
      <c r="C922" s="69"/>
      <c r="D922" s="69"/>
      <c r="E922" s="69"/>
      <c r="F922" s="69"/>
      <c r="G922" s="69"/>
      <c r="H922" s="69"/>
      <c r="I922" s="69"/>
      <c r="J922" s="69"/>
      <c r="K922" s="69"/>
    </row>
    <row r="923" spans="1:11" ht="46.5" customHeight="1" x14ac:dyDescent="0.25">
      <c r="A923" s="70"/>
      <c r="B923" s="69"/>
      <c r="C923" s="69"/>
      <c r="D923" s="69"/>
      <c r="E923" s="69"/>
      <c r="F923" s="69"/>
      <c r="G923" s="69"/>
      <c r="H923" s="69"/>
      <c r="I923" s="69"/>
      <c r="J923" s="69"/>
      <c r="K923" s="69"/>
    </row>
    <row r="924" spans="1:11" ht="46.5" customHeight="1" x14ac:dyDescent="0.25">
      <c r="A924" s="70"/>
      <c r="B924" s="69"/>
      <c r="C924" s="69"/>
      <c r="D924" s="69"/>
      <c r="E924" s="69"/>
      <c r="F924" s="69"/>
      <c r="G924" s="69"/>
      <c r="H924" s="69"/>
      <c r="I924" s="69"/>
      <c r="J924" s="69"/>
      <c r="K924" s="69"/>
    </row>
    <row r="925" spans="1:11" ht="46.5" customHeight="1" x14ac:dyDescent="0.25">
      <c r="A925" s="70"/>
      <c r="B925" s="69"/>
      <c r="C925" s="69"/>
      <c r="D925" s="69"/>
      <c r="E925" s="69"/>
      <c r="F925" s="69"/>
      <c r="G925" s="69"/>
      <c r="H925" s="69"/>
      <c r="I925" s="69"/>
      <c r="J925" s="69"/>
      <c r="K925" s="69"/>
    </row>
    <row r="926" spans="1:11" ht="46.5" customHeight="1" x14ac:dyDescent="0.25">
      <c r="A926" s="70"/>
      <c r="B926" s="69"/>
      <c r="C926" s="69"/>
      <c r="D926" s="69"/>
      <c r="E926" s="69"/>
      <c r="F926" s="69"/>
      <c r="G926" s="69"/>
      <c r="H926" s="69"/>
      <c r="I926" s="69"/>
      <c r="J926" s="69"/>
      <c r="K926" s="69"/>
    </row>
    <row r="927" spans="1:11" ht="46.5" customHeight="1" x14ac:dyDescent="0.25">
      <c r="A927" s="70"/>
      <c r="B927" s="69"/>
      <c r="C927" s="69"/>
      <c r="D927" s="69"/>
      <c r="E927" s="69"/>
      <c r="F927" s="69"/>
      <c r="G927" s="69"/>
      <c r="H927" s="69"/>
      <c r="I927" s="69"/>
      <c r="J927" s="69"/>
      <c r="K927" s="69"/>
    </row>
    <row r="928" spans="1:11" ht="46.5" customHeight="1" x14ac:dyDescent="0.25">
      <c r="A928" s="70"/>
      <c r="B928" s="69"/>
      <c r="C928" s="69"/>
      <c r="D928" s="69"/>
      <c r="E928" s="69"/>
      <c r="F928" s="69"/>
      <c r="G928" s="69"/>
      <c r="H928" s="69"/>
      <c r="I928" s="69"/>
      <c r="J928" s="69"/>
      <c r="K928" s="69"/>
    </row>
    <row r="929" spans="1:11" ht="46.5" customHeight="1" x14ac:dyDescent="0.25">
      <c r="A929" s="70"/>
      <c r="B929" s="69"/>
      <c r="C929" s="69"/>
      <c r="D929" s="69"/>
      <c r="E929" s="69"/>
      <c r="F929" s="69"/>
      <c r="G929" s="69"/>
      <c r="H929" s="69"/>
      <c r="I929" s="69"/>
      <c r="J929" s="69"/>
      <c r="K929" s="69"/>
    </row>
    <row r="930" spans="1:11" ht="46.5" customHeight="1" x14ac:dyDescent="0.25">
      <c r="A930" s="70"/>
      <c r="B930" s="69"/>
      <c r="C930" s="69"/>
      <c r="D930" s="69"/>
      <c r="E930" s="69"/>
      <c r="F930" s="69"/>
      <c r="G930" s="69"/>
      <c r="H930" s="69"/>
      <c r="I930" s="69"/>
      <c r="J930" s="69"/>
      <c r="K930" s="69"/>
    </row>
    <row r="931" spans="1:11" ht="46.5" customHeight="1" x14ac:dyDescent="0.25">
      <c r="A931" s="70"/>
      <c r="B931" s="69"/>
      <c r="C931" s="69"/>
      <c r="D931" s="69"/>
      <c r="E931" s="69"/>
      <c r="F931" s="69"/>
      <c r="G931" s="69"/>
      <c r="H931" s="69"/>
      <c r="I931" s="69"/>
      <c r="J931" s="69"/>
      <c r="K931" s="69"/>
    </row>
    <row r="932" spans="1:11" ht="46.5" customHeight="1" x14ac:dyDescent="0.25">
      <c r="A932" s="70"/>
      <c r="B932" s="69"/>
      <c r="C932" s="69"/>
      <c r="D932" s="69"/>
      <c r="E932" s="69"/>
      <c r="F932" s="69"/>
      <c r="G932" s="69"/>
      <c r="H932" s="69"/>
      <c r="I932" s="69"/>
      <c r="J932" s="69"/>
      <c r="K932" s="69"/>
    </row>
    <row r="933" spans="1:11" ht="46.5" customHeight="1" x14ac:dyDescent="0.25">
      <c r="A933" s="70"/>
      <c r="B933" s="69"/>
      <c r="C933" s="69"/>
      <c r="D933" s="69"/>
      <c r="E933" s="69"/>
      <c r="F933" s="69"/>
      <c r="G933" s="69"/>
      <c r="H933" s="69"/>
      <c r="I933" s="69"/>
      <c r="J933" s="69"/>
      <c r="K933" s="69"/>
    </row>
    <row r="934" spans="1:11" ht="46.5" customHeight="1" x14ac:dyDescent="0.25">
      <c r="A934" s="70"/>
      <c r="B934" s="69"/>
      <c r="C934" s="69"/>
      <c r="D934" s="69"/>
      <c r="E934" s="69"/>
      <c r="F934" s="69"/>
      <c r="G934" s="69"/>
      <c r="H934" s="69"/>
      <c r="I934" s="69"/>
      <c r="J934" s="69"/>
      <c r="K934" s="69"/>
    </row>
    <row r="935" spans="1:11" ht="46.5" customHeight="1" x14ac:dyDescent="0.25">
      <c r="A935" s="70"/>
      <c r="B935" s="69"/>
      <c r="C935" s="69"/>
      <c r="D935" s="69"/>
      <c r="E935" s="69"/>
      <c r="F935" s="69"/>
      <c r="G935" s="69"/>
      <c r="H935" s="69"/>
      <c r="I935" s="69"/>
      <c r="J935" s="69"/>
      <c r="K935" s="69"/>
    </row>
    <row r="936" spans="1:11" ht="46.5" customHeight="1" x14ac:dyDescent="0.25">
      <c r="A936" s="70"/>
      <c r="B936" s="69"/>
      <c r="C936" s="69"/>
      <c r="D936" s="69"/>
      <c r="E936" s="69"/>
      <c r="F936" s="69"/>
      <c r="G936" s="69"/>
      <c r="H936" s="69"/>
      <c r="I936" s="69"/>
      <c r="J936" s="69"/>
      <c r="K936" s="69"/>
    </row>
    <row r="937" spans="1:11" ht="46.5" customHeight="1" x14ac:dyDescent="0.25">
      <c r="A937" s="70"/>
      <c r="B937" s="69"/>
      <c r="C937" s="69"/>
      <c r="D937" s="69"/>
      <c r="E937" s="69"/>
      <c r="F937" s="69"/>
      <c r="G937" s="69"/>
      <c r="H937" s="69"/>
      <c r="I937" s="69"/>
      <c r="J937" s="69"/>
      <c r="K937" s="69"/>
    </row>
    <row r="938" spans="1:11" ht="46.5" customHeight="1" x14ac:dyDescent="0.25">
      <c r="A938" s="70"/>
      <c r="B938" s="69"/>
      <c r="C938" s="69"/>
      <c r="D938" s="69"/>
      <c r="E938" s="69"/>
      <c r="F938" s="69"/>
      <c r="G938" s="69"/>
      <c r="H938" s="69"/>
      <c r="I938" s="69"/>
      <c r="J938" s="69"/>
      <c r="K938" s="69"/>
    </row>
    <row r="939" spans="1:11" ht="46.5" customHeight="1" x14ac:dyDescent="0.25">
      <c r="A939" s="70"/>
      <c r="B939" s="69"/>
      <c r="C939" s="69"/>
      <c r="D939" s="69"/>
      <c r="E939" s="69"/>
      <c r="F939" s="69"/>
      <c r="G939" s="69"/>
      <c r="H939" s="69"/>
      <c r="I939" s="69"/>
      <c r="J939" s="69"/>
      <c r="K939" s="69"/>
    </row>
    <row r="940" spans="1:11" ht="46.5" customHeight="1" x14ac:dyDescent="0.25">
      <c r="A940" s="70"/>
      <c r="B940" s="69"/>
      <c r="C940" s="69"/>
      <c r="D940" s="69"/>
      <c r="E940" s="69"/>
      <c r="F940" s="69"/>
      <c r="G940" s="69"/>
      <c r="H940" s="69"/>
      <c r="I940" s="69"/>
      <c r="J940" s="69"/>
      <c r="K940" s="69"/>
    </row>
    <row r="941" spans="1:11" ht="46.5" customHeight="1" x14ac:dyDescent="0.25">
      <c r="A941" s="70"/>
      <c r="B941" s="69"/>
      <c r="C941" s="69"/>
      <c r="D941" s="69"/>
      <c r="E941" s="69"/>
      <c r="F941" s="69"/>
      <c r="G941" s="69"/>
      <c r="H941" s="69"/>
      <c r="I941" s="69"/>
      <c r="J941" s="69"/>
      <c r="K941" s="69"/>
    </row>
    <row r="942" spans="1:11" ht="46.5" customHeight="1" x14ac:dyDescent="0.25">
      <c r="A942" s="70"/>
      <c r="B942" s="69"/>
      <c r="C942" s="69"/>
      <c r="D942" s="69"/>
      <c r="E942" s="69"/>
      <c r="F942" s="69"/>
      <c r="G942" s="69"/>
      <c r="H942" s="69"/>
      <c r="I942" s="69"/>
      <c r="J942" s="69"/>
      <c r="K942" s="69"/>
    </row>
    <row r="943" spans="1:11" ht="46.5" customHeight="1" x14ac:dyDescent="0.25">
      <c r="A943" s="70"/>
      <c r="B943" s="69"/>
      <c r="C943" s="69"/>
      <c r="D943" s="69"/>
      <c r="E943" s="69"/>
      <c r="F943" s="69"/>
      <c r="G943" s="69"/>
      <c r="H943" s="69"/>
      <c r="I943" s="69"/>
      <c r="J943" s="69"/>
      <c r="K943" s="69"/>
    </row>
    <row r="944" spans="1:11" ht="46.5" customHeight="1" x14ac:dyDescent="0.25">
      <c r="A944" s="70"/>
      <c r="B944" s="69"/>
      <c r="C944" s="69"/>
      <c r="D944" s="69"/>
      <c r="E944" s="69"/>
      <c r="F944" s="69"/>
      <c r="G944" s="69"/>
      <c r="H944" s="69"/>
      <c r="I944" s="69"/>
      <c r="J944" s="69"/>
      <c r="K944" s="69"/>
    </row>
    <row r="945" spans="1:11" ht="46.5" customHeight="1" x14ac:dyDescent="0.25">
      <c r="A945" s="70"/>
      <c r="B945" s="69"/>
      <c r="C945" s="69"/>
      <c r="D945" s="69"/>
      <c r="E945" s="69"/>
      <c r="F945" s="69"/>
      <c r="G945" s="69"/>
      <c r="H945" s="69"/>
      <c r="I945" s="69"/>
      <c r="J945" s="69"/>
      <c r="K945" s="69"/>
    </row>
    <row r="946" spans="1:11" ht="46.5" customHeight="1" x14ac:dyDescent="0.25">
      <c r="A946" s="70"/>
      <c r="B946" s="69"/>
      <c r="C946" s="69"/>
      <c r="D946" s="69"/>
      <c r="E946" s="69"/>
      <c r="F946" s="69"/>
      <c r="G946" s="69"/>
      <c r="H946" s="69"/>
      <c r="I946" s="69"/>
      <c r="J946" s="69"/>
      <c r="K946" s="69"/>
    </row>
    <row r="947" spans="1:11" ht="46.5" customHeight="1" x14ac:dyDescent="0.25">
      <c r="A947" s="70"/>
      <c r="B947" s="69"/>
      <c r="C947" s="69"/>
      <c r="D947" s="69"/>
      <c r="E947" s="69"/>
      <c r="F947" s="69"/>
      <c r="G947" s="69"/>
      <c r="H947" s="69"/>
      <c r="I947" s="69"/>
      <c r="J947" s="69"/>
      <c r="K947" s="69"/>
    </row>
    <row r="948" spans="1:11" ht="46.5" customHeight="1" x14ac:dyDescent="0.25">
      <c r="A948" s="70"/>
      <c r="B948" s="69"/>
      <c r="C948" s="69"/>
      <c r="D948" s="69"/>
      <c r="E948" s="69"/>
      <c r="F948" s="69"/>
      <c r="G948" s="69"/>
      <c r="H948" s="69"/>
      <c r="I948" s="69"/>
      <c r="J948" s="69"/>
      <c r="K948" s="69"/>
    </row>
    <row r="949" spans="1:11" ht="46.5" customHeight="1" x14ac:dyDescent="0.25">
      <c r="A949" s="70"/>
      <c r="B949" s="69"/>
      <c r="C949" s="69"/>
      <c r="D949" s="69"/>
      <c r="E949" s="69"/>
      <c r="F949" s="69"/>
      <c r="G949" s="69"/>
      <c r="H949" s="69"/>
      <c r="I949" s="69"/>
      <c r="J949" s="69"/>
      <c r="K949" s="69"/>
    </row>
    <row r="950" spans="1:11" ht="46.5" customHeight="1" x14ac:dyDescent="0.25">
      <c r="A950" s="70"/>
      <c r="B950" s="69"/>
      <c r="C950" s="69"/>
      <c r="D950" s="69"/>
      <c r="E950" s="69"/>
      <c r="F950" s="69"/>
      <c r="G950" s="69"/>
      <c r="H950" s="69"/>
      <c r="I950" s="69"/>
      <c r="J950" s="69"/>
      <c r="K950" s="69"/>
    </row>
    <row r="951" spans="1:11" ht="46.5" customHeight="1" x14ac:dyDescent="0.25">
      <c r="A951" s="70"/>
      <c r="B951" s="69"/>
      <c r="C951" s="69"/>
      <c r="D951" s="69"/>
      <c r="E951" s="69"/>
      <c r="F951" s="69"/>
      <c r="G951" s="69"/>
      <c r="H951" s="69"/>
      <c r="I951" s="69"/>
      <c r="J951" s="69"/>
      <c r="K951" s="69"/>
    </row>
    <row r="952" spans="1:11" ht="46.5" customHeight="1" x14ac:dyDescent="0.25">
      <c r="A952" s="70"/>
      <c r="B952" s="69"/>
      <c r="C952" s="69"/>
      <c r="D952" s="69"/>
      <c r="E952" s="69"/>
      <c r="F952" s="69"/>
      <c r="G952" s="69"/>
      <c r="H952" s="69"/>
      <c r="I952" s="69"/>
      <c r="J952" s="69"/>
      <c r="K952" s="69"/>
    </row>
    <row r="953" spans="1:11" ht="46.5" customHeight="1" x14ac:dyDescent="0.25">
      <c r="A953" s="70"/>
      <c r="B953" s="69"/>
      <c r="C953" s="69"/>
      <c r="D953" s="69"/>
      <c r="E953" s="69"/>
      <c r="F953" s="69"/>
      <c r="G953" s="69"/>
      <c r="H953" s="69"/>
      <c r="I953" s="69"/>
      <c r="J953" s="69"/>
      <c r="K953" s="69"/>
    </row>
    <row r="954" spans="1:11" ht="46.5" customHeight="1" x14ac:dyDescent="0.25">
      <c r="A954" s="70"/>
      <c r="B954" s="69"/>
      <c r="C954" s="69"/>
      <c r="D954" s="69"/>
      <c r="E954" s="69"/>
      <c r="F954" s="69"/>
      <c r="G954" s="69"/>
      <c r="H954" s="69"/>
      <c r="I954" s="69"/>
      <c r="J954" s="69"/>
      <c r="K954" s="69"/>
    </row>
    <row r="955" spans="1:11" ht="46.5" customHeight="1" x14ac:dyDescent="0.25">
      <c r="A955" s="70"/>
      <c r="B955" s="69"/>
      <c r="C955" s="69"/>
      <c r="D955" s="69"/>
      <c r="E955" s="69"/>
      <c r="F955" s="69"/>
      <c r="G955" s="69"/>
      <c r="H955" s="69"/>
      <c r="I955" s="69"/>
      <c r="J955" s="69"/>
      <c r="K955" s="69"/>
    </row>
    <row r="956" spans="1:11" ht="46.5" customHeight="1" x14ac:dyDescent="0.25">
      <c r="A956" s="70"/>
      <c r="B956" s="69"/>
      <c r="C956" s="69"/>
      <c r="D956" s="69"/>
      <c r="E956" s="69"/>
      <c r="F956" s="69"/>
      <c r="G956" s="69"/>
      <c r="H956" s="69"/>
      <c r="I956" s="69"/>
      <c r="J956" s="69"/>
      <c r="K956" s="69"/>
    </row>
    <row r="957" spans="1:11" ht="46.5" customHeight="1" x14ac:dyDescent="0.25">
      <c r="A957" s="70"/>
      <c r="B957" s="69"/>
      <c r="C957" s="69"/>
      <c r="D957" s="69"/>
      <c r="E957" s="69"/>
      <c r="F957" s="69"/>
      <c r="G957" s="69"/>
      <c r="H957" s="69"/>
      <c r="I957" s="69"/>
      <c r="J957" s="69"/>
      <c r="K957" s="69"/>
    </row>
    <row r="958" spans="1:11" ht="46.5" customHeight="1" x14ac:dyDescent="0.25">
      <c r="A958" s="70"/>
      <c r="B958" s="69"/>
      <c r="C958" s="69"/>
      <c r="D958" s="69"/>
      <c r="E958" s="69"/>
      <c r="F958" s="69"/>
      <c r="G958" s="69"/>
      <c r="H958" s="69"/>
      <c r="I958" s="69"/>
      <c r="J958" s="69"/>
      <c r="K958" s="69"/>
    </row>
    <row r="959" spans="1:11" ht="46.5" customHeight="1" x14ac:dyDescent="0.25">
      <c r="A959" s="70"/>
      <c r="B959" s="69"/>
      <c r="C959" s="69"/>
      <c r="D959" s="69"/>
      <c r="E959" s="69"/>
      <c r="F959" s="69"/>
      <c r="G959" s="69"/>
      <c r="H959" s="69"/>
      <c r="I959" s="69"/>
      <c r="J959" s="69"/>
      <c r="K959" s="69"/>
    </row>
    <row r="960" spans="1:11" ht="46.5" customHeight="1" x14ac:dyDescent="0.25">
      <c r="A960" s="70"/>
      <c r="B960" s="69"/>
      <c r="C960" s="69"/>
      <c r="D960" s="69"/>
      <c r="E960" s="69"/>
      <c r="F960" s="69"/>
      <c r="G960" s="69"/>
      <c r="H960" s="69"/>
      <c r="I960" s="69"/>
      <c r="J960" s="69"/>
      <c r="K960" s="69"/>
    </row>
    <row r="961" spans="1:11" ht="46.5" customHeight="1" x14ac:dyDescent="0.25">
      <c r="A961" s="70"/>
      <c r="B961" s="69"/>
      <c r="C961" s="69"/>
      <c r="D961" s="69"/>
      <c r="E961" s="69"/>
      <c r="F961" s="69"/>
      <c r="G961" s="69"/>
      <c r="H961" s="69"/>
      <c r="I961" s="69"/>
      <c r="J961" s="69"/>
      <c r="K961" s="69"/>
    </row>
    <row r="962" spans="1:11" ht="46.5" customHeight="1" x14ac:dyDescent="0.25">
      <c r="A962" s="70"/>
      <c r="B962" s="69"/>
      <c r="C962" s="69"/>
      <c r="D962" s="69"/>
      <c r="E962" s="69"/>
      <c r="F962" s="69"/>
      <c r="G962" s="69"/>
      <c r="H962" s="69"/>
      <c r="I962" s="69"/>
      <c r="J962" s="69"/>
      <c r="K962" s="69"/>
    </row>
    <row r="963" spans="1:11" ht="46.5" customHeight="1" x14ac:dyDescent="0.25">
      <c r="A963" s="70"/>
      <c r="B963" s="69"/>
      <c r="C963" s="69"/>
      <c r="D963" s="69"/>
      <c r="E963" s="69"/>
      <c r="F963" s="69"/>
      <c r="G963" s="69"/>
      <c r="H963" s="69"/>
      <c r="I963" s="69"/>
      <c r="J963" s="69"/>
      <c r="K963" s="69"/>
    </row>
    <row r="964" spans="1:11" ht="46.5" customHeight="1" x14ac:dyDescent="0.25">
      <c r="A964" s="70"/>
      <c r="B964" s="69"/>
      <c r="C964" s="69"/>
      <c r="D964" s="69"/>
      <c r="E964" s="69"/>
      <c r="F964" s="69"/>
      <c r="G964" s="69"/>
      <c r="H964" s="69"/>
      <c r="I964" s="69"/>
      <c r="J964" s="69"/>
      <c r="K964" s="69"/>
    </row>
    <row r="965" spans="1:11" ht="46.5" customHeight="1" x14ac:dyDescent="0.25">
      <c r="A965" s="70"/>
      <c r="B965" s="69"/>
      <c r="C965" s="69"/>
      <c r="D965" s="69"/>
      <c r="E965" s="69"/>
      <c r="F965" s="69"/>
      <c r="G965" s="69"/>
      <c r="H965" s="69"/>
      <c r="I965" s="69"/>
      <c r="J965" s="69"/>
      <c r="K965" s="69"/>
    </row>
    <row r="966" spans="1:11" ht="46.5" customHeight="1" x14ac:dyDescent="0.25">
      <c r="A966" s="70"/>
      <c r="B966" s="69"/>
      <c r="C966" s="69"/>
      <c r="D966" s="69"/>
      <c r="E966" s="69"/>
      <c r="F966" s="69"/>
      <c r="G966" s="69"/>
      <c r="H966" s="69"/>
      <c r="I966" s="69"/>
      <c r="J966" s="69"/>
      <c r="K966" s="69"/>
    </row>
    <row r="967" spans="1:11" ht="46.5" customHeight="1" x14ac:dyDescent="0.25">
      <c r="A967" s="70"/>
      <c r="B967" s="69"/>
      <c r="C967" s="69"/>
      <c r="D967" s="69"/>
      <c r="E967" s="69"/>
      <c r="F967" s="69"/>
      <c r="G967" s="69"/>
      <c r="H967" s="69"/>
      <c r="I967" s="69"/>
      <c r="J967" s="69"/>
      <c r="K967" s="69"/>
    </row>
    <row r="968" spans="1:11" ht="46.5" customHeight="1" x14ac:dyDescent="0.25">
      <c r="A968" s="70"/>
      <c r="B968" s="69"/>
      <c r="C968" s="69"/>
      <c r="D968" s="69"/>
      <c r="E968" s="69"/>
      <c r="F968" s="69"/>
      <c r="G968" s="69"/>
      <c r="H968" s="69"/>
      <c r="I968" s="69"/>
      <c r="J968" s="69"/>
      <c r="K968" s="69"/>
    </row>
    <row r="969" spans="1:11" ht="46.5" customHeight="1" x14ac:dyDescent="0.25">
      <c r="A969" s="70"/>
      <c r="B969" s="69"/>
      <c r="C969" s="69"/>
      <c r="D969" s="69"/>
      <c r="E969" s="69"/>
      <c r="F969" s="69"/>
      <c r="G969" s="69"/>
      <c r="H969" s="69"/>
      <c r="I969" s="69"/>
      <c r="J969" s="69"/>
      <c r="K969" s="69"/>
    </row>
    <row r="970" spans="1:11" ht="46.5" customHeight="1" x14ac:dyDescent="0.25">
      <c r="A970" s="70"/>
      <c r="B970" s="69"/>
      <c r="C970" s="69"/>
      <c r="D970" s="69"/>
      <c r="E970" s="69"/>
      <c r="F970" s="69"/>
      <c r="G970" s="69"/>
      <c r="H970" s="69"/>
      <c r="I970" s="69"/>
      <c r="J970" s="69"/>
      <c r="K970" s="69"/>
    </row>
    <row r="971" spans="1:11" ht="46.5" customHeight="1" x14ac:dyDescent="0.25">
      <c r="A971" s="70"/>
      <c r="B971" s="69"/>
      <c r="C971" s="69"/>
      <c r="D971" s="69"/>
      <c r="E971" s="69"/>
      <c r="F971" s="69"/>
      <c r="G971" s="69"/>
      <c r="H971" s="69"/>
      <c r="I971" s="69"/>
      <c r="J971" s="69"/>
      <c r="K971" s="69"/>
    </row>
    <row r="972" spans="1:11" ht="46.5" customHeight="1" x14ac:dyDescent="0.25">
      <c r="A972" s="70"/>
      <c r="B972" s="69"/>
      <c r="C972" s="69"/>
      <c r="D972" s="69"/>
      <c r="E972" s="69"/>
      <c r="F972" s="69"/>
      <c r="G972" s="69"/>
      <c r="H972" s="69"/>
      <c r="I972" s="69"/>
      <c r="J972" s="69"/>
      <c r="K972" s="69"/>
    </row>
    <row r="973" spans="1:11" ht="46.5" customHeight="1" x14ac:dyDescent="0.25">
      <c r="A973" s="70"/>
      <c r="B973" s="69"/>
      <c r="C973" s="69"/>
      <c r="D973" s="69"/>
      <c r="E973" s="69"/>
      <c r="F973" s="69"/>
      <c r="G973" s="69"/>
      <c r="H973" s="69"/>
      <c r="I973" s="69"/>
      <c r="J973" s="69"/>
      <c r="K973" s="69"/>
    </row>
    <row r="974" spans="1:11" ht="46.5" customHeight="1" x14ac:dyDescent="0.25">
      <c r="A974" s="70"/>
      <c r="B974" s="69"/>
      <c r="C974" s="69"/>
      <c r="D974" s="69"/>
      <c r="E974" s="69"/>
      <c r="F974" s="69"/>
      <c r="G974" s="69"/>
      <c r="H974" s="69"/>
      <c r="I974" s="69"/>
      <c r="J974" s="69"/>
      <c r="K974" s="69"/>
    </row>
    <row r="975" spans="1:11" ht="46.5" customHeight="1" x14ac:dyDescent="0.25">
      <c r="A975" s="70"/>
      <c r="B975" s="69"/>
      <c r="C975" s="69"/>
      <c r="D975" s="69"/>
      <c r="E975" s="69"/>
      <c r="F975" s="69"/>
      <c r="G975" s="69"/>
      <c r="H975" s="69"/>
      <c r="I975" s="69"/>
      <c r="J975" s="69"/>
      <c r="K975" s="69"/>
    </row>
    <row r="976" spans="1:11" ht="46.5" customHeight="1" x14ac:dyDescent="0.25">
      <c r="A976" s="70"/>
      <c r="B976" s="69"/>
      <c r="C976" s="69"/>
      <c r="D976" s="69"/>
      <c r="E976" s="69"/>
      <c r="F976" s="69"/>
      <c r="G976" s="69"/>
      <c r="H976" s="69"/>
      <c r="I976" s="69"/>
      <c r="J976" s="69"/>
      <c r="K976" s="69"/>
    </row>
    <row r="977" spans="1:11" ht="46.5" customHeight="1" x14ac:dyDescent="0.25">
      <c r="A977" s="70"/>
      <c r="B977" s="69"/>
      <c r="C977" s="69"/>
      <c r="D977" s="69"/>
      <c r="E977" s="69"/>
      <c r="F977" s="69"/>
      <c r="G977" s="69"/>
      <c r="H977" s="69"/>
      <c r="I977" s="69"/>
      <c r="J977" s="69"/>
      <c r="K977" s="69"/>
    </row>
    <row r="978" spans="1:11" ht="46.5" customHeight="1" x14ac:dyDescent="0.25">
      <c r="A978" s="70"/>
      <c r="B978" s="69"/>
      <c r="C978" s="69"/>
      <c r="D978" s="69"/>
      <c r="E978" s="69"/>
      <c r="F978" s="69"/>
      <c r="G978" s="69"/>
      <c r="H978" s="69"/>
      <c r="I978" s="69"/>
      <c r="J978" s="69"/>
      <c r="K978" s="69"/>
    </row>
    <row r="979" spans="1:11" ht="46.5" customHeight="1" x14ac:dyDescent="0.25">
      <c r="A979" s="70"/>
      <c r="B979" s="69"/>
      <c r="C979" s="69"/>
      <c r="D979" s="69"/>
      <c r="E979" s="69"/>
      <c r="F979" s="69"/>
      <c r="G979" s="69"/>
      <c r="H979" s="69"/>
      <c r="I979" s="69"/>
      <c r="J979" s="69"/>
      <c r="K979" s="69"/>
    </row>
    <row r="980" spans="1:11" ht="46.5" customHeight="1" x14ac:dyDescent="0.25">
      <c r="A980" s="70"/>
      <c r="B980" s="69"/>
      <c r="C980" s="69"/>
      <c r="D980" s="69"/>
      <c r="E980" s="69"/>
      <c r="F980" s="69"/>
      <c r="G980" s="69"/>
      <c r="H980" s="69"/>
      <c r="I980" s="69"/>
      <c r="J980" s="69"/>
      <c r="K980" s="69"/>
    </row>
    <row r="981" spans="1:11" ht="46.5" customHeight="1" x14ac:dyDescent="0.25">
      <c r="A981" s="70"/>
      <c r="B981" s="69"/>
      <c r="C981" s="69"/>
      <c r="D981" s="69"/>
      <c r="E981" s="69"/>
      <c r="F981" s="69"/>
      <c r="G981" s="69"/>
      <c r="H981" s="69"/>
      <c r="I981" s="69"/>
      <c r="J981" s="69"/>
      <c r="K981" s="69"/>
    </row>
    <row r="982" spans="1:11" ht="46.5" customHeight="1" x14ac:dyDescent="0.25">
      <c r="A982" s="70"/>
      <c r="B982" s="69"/>
      <c r="C982" s="69"/>
      <c r="D982" s="69"/>
      <c r="E982" s="69"/>
      <c r="F982" s="69"/>
      <c r="G982" s="69"/>
      <c r="H982" s="69"/>
      <c r="I982" s="69"/>
      <c r="J982" s="69"/>
      <c r="K982" s="69"/>
    </row>
    <row r="983" spans="1:11" ht="46.5" customHeight="1" x14ac:dyDescent="0.25">
      <c r="A983" s="70"/>
      <c r="B983" s="69"/>
      <c r="C983" s="69"/>
      <c r="D983" s="69"/>
      <c r="E983" s="69"/>
      <c r="F983" s="69"/>
      <c r="G983" s="69"/>
      <c r="H983" s="69"/>
      <c r="I983" s="69"/>
      <c r="J983" s="69"/>
      <c r="K983" s="69"/>
    </row>
    <row r="984" spans="1:11" ht="46.5" customHeight="1" x14ac:dyDescent="0.25">
      <c r="A984" s="70"/>
      <c r="B984" s="69"/>
      <c r="C984" s="69"/>
      <c r="D984" s="69"/>
      <c r="E984" s="69"/>
      <c r="F984" s="69"/>
      <c r="G984" s="69"/>
      <c r="H984" s="69"/>
      <c r="I984" s="69"/>
      <c r="J984" s="69"/>
      <c r="K984" s="69"/>
    </row>
    <row r="985" spans="1:11" ht="46.5" customHeight="1" x14ac:dyDescent="0.25">
      <c r="A985" s="70"/>
      <c r="B985" s="69"/>
      <c r="C985" s="69"/>
      <c r="D985" s="69"/>
      <c r="E985" s="69"/>
      <c r="F985" s="69"/>
      <c r="G985" s="69"/>
      <c r="H985" s="69"/>
      <c r="I985" s="69"/>
      <c r="J985" s="69"/>
      <c r="K985" s="69"/>
    </row>
    <row r="986" spans="1:11" ht="46.5" customHeight="1" x14ac:dyDescent="0.25">
      <c r="A986" s="70"/>
      <c r="B986" s="69"/>
      <c r="C986" s="69"/>
      <c r="D986" s="69"/>
      <c r="E986" s="69"/>
      <c r="F986" s="69"/>
      <c r="G986" s="69"/>
      <c r="H986" s="69"/>
      <c r="I986" s="69"/>
      <c r="J986" s="69"/>
      <c r="K986" s="69"/>
    </row>
    <row r="987" spans="1:11" ht="46.5" customHeight="1" x14ac:dyDescent="0.25">
      <c r="A987" s="70"/>
      <c r="B987" s="69"/>
      <c r="C987" s="69"/>
      <c r="D987" s="69"/>
      <c r="E987" s="69"/>
      <c r="F987" s="69"/>
      <c r="G987" s="69"/>
      <c r="H987" s="69"/>
      <c r="I987" s="69"/>
      <c r="J987" s="69"/>
      <c r="K987" s="69"/>
    </row>
    <row r="988" spans="1:11" ht="46.5" customHeight="1" x14ac:dyDescent="0.25">
      <c r="A988" s="70"/>
      <c r="B988" s="69"/>
      <c r="C988" s="69"/>
      <c r="D988" s="69"/>
      <c r="E988" s="69"/>
      <c r="F988" s="69"/>
      <c r="G988" s="69"/>
      <c r="H988" s="69"/>
      <c r="I988" s="69"/>
      <c r="J988" s="69"/>
      <c r="K988" s="69"/>
    </row>
    <row r="989" spans="1:11" ht="46.5" customHeight="1" x14ac:dyDescent="0.25">
      <c r="A989" s="70"/>
      <c r="B989" s="69"/>
      <c r="C989" s="69"/>
      <c r="D989" s="69"/>
      <c r="E989" s="69"/>
      <c r="F989" s="69"/>
      <c r="G989" s="69"/>
      <c r="H989" s="69"/>
      <c r="I989" s="69"/>
      <c r="J989" s="69"/>
      <c r="K989" s="69"/>
    </row>
    <row r="990" spans="1:11" ht="46.5" customHeight="1" x14ac:dyDescent="0.25">
      <c r="A990" s="70"/>
      <c r="B990" s="69"/>
      <c r="C990" s="69"/>
      <c r="D990" s="69"/>
      <c r="E990" s="69"/>
      <c r="F990" s="69"/>
      <c r="G990" s="69"/>
      <c r="H990" s="69"/>
      <c r="I990" s="69"/>
      <c r="J990" s="69"/>
      <c r="K990" s="69"/>
    </row>
    <row r="991" spans="1:11" ht="46.5" customHeight="1" x14ac:dyDescent="0.25">
      <c r="A991" s="70"/>
      <c r="B991" s="69"/>
      <c r="C991" s="69"/>
      <c r="D991" s="69"/>
      <c r="E991" s="69"/>
      <c r="F991" s="69"/>
      <c r="G991" s="69"/>
      <c r="H991" s="69"/>
      <c r="I991" s="69"/>
      <c r="J991" s="69"/>
      <c r="K991" s="69"/>
    </row>
    <row r="992" spans="1:11" ht="46.5" customHeight="1" x14ac:dyDescent="0.25">
      <c r="A992" s="70"/>
      <c r="B992" s="69"/>
      <c r="C992" s="69"/>
      <c r="D992" s="69"/>
      <c r="E992" s="69"/>
      <c r="F992" s="69"/>
      <c r="G992" s="69"/>
      <c r="H992" s="69"/>
      <c r="I992" s="69"/>
      <c r="J992" s="69"/>
      <c r="K992" s="69"/>
    </row>
    <row r="993" spans="1:11" ht="46.5" customHeight="1" x14ac:dyDescent="0.25">
      <c r="A993" s="70"/>
      <c r="B993" s="69"/>
      <c r="C993" s="69"/>
      <c r="D993" s="69"/>
      <c r="E993" s="69"/>
      <c r="F993" s="69"/>
      <c r="G993" s="69"/>
      <c r="H993" s="69"/>
      <c r="I993" s="69"/>
      <c r="J993" s="69"/>
      <c r="K993" s="69"/>
    </row>
    <row r="994" spans="1:11" ht="46.5" customHeight="1" x14ac:dyDescent="0.25">
      <c r="A994" s="70"/>
      <c r="B994" s="69"/>
      <c r="C994" s="69"/>
      <c r="D994" s="69"/>
      <c r="E994" s="69"/>
      <c r="F994" s="69"/>
      <c r="G994" s="69"/>
      <c r="H994" s="69"/>
      <c r="I994" s="69"/>
      <c r="J994" s="69"/>
      <c r="K994" s="69"/>
    </row>
    <row r="995" spans="1:11" ht="46.5" customHeight="1" x14ac:dyDescent="0.25">
      <c r="A995" s="70"/>
      <c r="B995" s="69"/>
      <c r="C995" s="69"/>
      <c r="D995" s="69"/>
      <c r="E995" s="69"/>
      <c r="F995" s="69"/>
      <c r="G995" s="69"/>
      <c r="H995" s="69"/>
      <c r="I995" s="69"/>
      <c r="J995" s="69"/>
      <c r="K995" s="69"/>
    </row>
    <row r="996" spans="1:11" ht="46.5" customHeight="1" x14ac:dyDescent="0.25">
      <c r="A996" s="70"/>
      <c r="B996" s="69"/>
      <c r="C996" s="69"/>
      <c r="D996" s="69"/>
      <c r="E996" s="69"/>
      <c r="F996" s="69"/>
      <c r="G996" s="69"/>
      <c r="H996" s="69"/>
      <c r="I996" s="69"/>
      <c r="J996" s="69"/>
      <c r="K996" s="69"/>
    </row>
    <row r="997" spans="1:11" ht="46.5" customHeight="1" x14ac:dyDescent="0.25">
      <c r="A997" s="70"/>
      <c r="B997" s="69"/>
      <c r="C997" s="69"/>
      <c r="D997" s="69"/>
      <c r="E997" s="69"/>
      <c r="F997" s="69"/>
      <c r="G997" s="69"/>
      <c r="H997" s="69"/>
      <c r="I997" s="69"/>
      <c r="J997" s="69"/>
      <c r="K997" s="69"/>
    </row>
    <row r="998" spans="1:11" ht="46.5" customHeight="1" x14ac:dyDescent="0.25">
      <c r="A998" s="70"/>
      <c r="B998" s="69"/>
      <c r="C998" s="69"/>
      <c r="D998" s="69"/>
      <c r="E998" s="69"/>
      <c r="F998" s="69"/>
      <c r="G998" s="69"/>
      <c r="H998" s="69"/>
      <c r="I998" s="69"/>
      <c r="J998" s="69"/>
      <c r="K998" s="69"/>
    </row>
    <row r="999" spans="1:11" ht="46.5" customHeight="1" x14ac:dyDescent="0.25">
      <c r="A999" s="70"/>
      <c r="B999" s="69"/>
      <c r="C999" s="69"/>
      <c r="D999" s="69"/>
      <c r="E999" s="69"/>
      <c r="F999" s="69"/>
      <c r="G999" s="69"/>
      <c r="H999" s="69"/>
      <c r="I999" s="69"/>
      <c r="J999" s="69"/>
      <c r="K999" s="69"/>
    </row>
    <row r="1000" spans="1:11" ht="46.5" customHeight="1" x14ac:dyDescent="0.25">
      <c r="A1000" s="70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</row>
    <row r="1001" spans="1:11" ht="46.5" customHeight="1" x14ac:dyDescent="0.25">
      <c r="A1001" s="70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</row>
    <row r="1002" spans="1:11" ht="46.5" customHeight="1" x14ac:dyDescent="0.25">
      <c r="A1002" s="70"/>
      <c r="B1002" s="69"/>
      <c r="C1002" s="69"/>
      <c r="D1002" s="69"/>
      <c r="E1002" s="69"/>
      <c r="F1002" s="69"/>
      <c r="G1002" s="69"/>
      <c r="H1002" s="69"/>
      <c r="I1002" s="69"/>
      <c r="J1002" s="69"/>
      <c r="K1002" s="69"/>
    </row>
    <row r="1003" spans="1:11" ht="46.5" customHeight="1" x14ac:dyDescent="0.25">
      <c r="A1003" s="70"/>
      <c r="B1003" s="69"/>
      <c r="C1003" s="69"/>
      <c r="D1003" s="69"/>
      <c r="E1003" s="69"/>
      <c r="F1003" s="69"/>
      <c r="G1003" s="69"/>
      <c r="H1003" s="69"/>
      <c r="I1003" s="69"/>
      <c r="J1003" s="69"/>
      <c r="K1003" s="69"/>
    </row>
    <row r="1004" spans="1:11" ht="46.5" customHeight="1" x14ac:dyDescent="0.25">
      <c r="A1004" s="70"/>
      <c r="B1004" s="69"/>
      <c r="C1004" s="69"/>
      <c r="D1004" s="69"/>
      <c r="E1004" s="69"/>
      <c r="F1004" s="69"/>
      <c r="G1004" s="69"/>
      <c r="H1004" s="69"/>
      <c r="I1004" s="69"/>
      <c r="J1004" s="69"/>
      <c r="K1004" s="69"/>
    </row>
    <row r="1005" spans="1:11" ht="46.5" customHeight="1" x14ac:dyDescent="0.25">
      <c r="A1005" s="70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</row>
    <row r="1006" spans="1:11" ht="46.5" customHeight="1" x14ac:dyDescent="0.25">
      <c r="A1006" s="70"/>
      <c r="B1006" s="69"/>
      <c r="C1006" s="69"/>
      <c r="D1006" s="69"/>
      <c r="E1006" s="69"/>
      <c r="F1006" s="69"/>
      <c r="G1006" s="69"/>
      <c r="H1006" s="69"/>
      <c r="I1006" s="69"/>
      <c r="J1006" s="69"/>
      <c r="K1006" s="69"/>
    </row>
    <row r="1007" spans="1:11" ht="46.5" customHeight="1" x14ac:dyDescent="0.25">
      <c r="A1007" s="70"/>
      <c r="B1007" s="69"/>
      <c r="C1007" s="69"/>
      <c r="D1007" s="69"/>
      <c r="E1007" s="69"/>
      <c r="F1007" s="69"/>
      <c r="G1007" s="69"/>
      <c r="H1007" s="69"/>
      <c r="I1007" s="69"/>
      <c r="J1007" s="69"/>
      <c r="K1007" s="69"/>
    </row>
    <row r="1008" spans="1:11" ht="46.5" customHeight="1" x14ac:dyDescent="0.25">
      <c r="A1008" s="70"/>
      <c r="B1008" s="69"/>
      <c r="C1008" s="69"/>
      <c r="D1008" s="69"/>
      <c r="E1008" s="69"/>
      <c r="F1008" s="69"/>
      <c r="G1008" s="69"/>
      <c r="H1008" s="69"/>
      <c r="I1008" s="69"/>
      <c r="J1008" s="69"/>
      <c r="K1008" s="69"/>
    </row>
    <row r="1009" spans="1:11" ht="46.5" customHeight="1" x14ac:dyDescent="0.25">
      <c r="A1009" s="70"/>
      <c r="B1009" s="69"/>
      <c r="C1009" s="69"/>
      <c r="D1009" s="69"/>
      <c r="E1009" s="69"/>
      <c r="F1009" s="69"/>
      <c r="G1009" s="69"/>
      <c r="H1009" s="69"/>
      <c r="I1009" s="69"/>
      <c r="J1009" s="69"/>
      <c r="K1009" s="69"/>
    </row>
    <row r="1010" spans="1:11" ht="46.5" customHeight="1" x14ac:dyDescent="0.25">
      <c r="A1010" s="70"/>
      <c r="B1010" s="69"/>
      <c r="C1010" s="69"/>
      <c r="D1010" s="69"/>
      <c r="E1010" s="69"/>
      <c r="F1010" s="69"/>
      <c r="G1010" s="69"/>
      <c r="H1010" s="69"/>
      <c r="I1010" s="69"/>
      <c r="J1010" s="69"/>
      <c r="K1010" s="69"/>
    </row>
    <row r="1011" spans="1:11" ht="46.5" customHeight="1" x14ac:dyDescent="0.25">
      <c r="A1011" s="70"/>
      <c r="B1011" s="69"/>
      <c r="C1011" s="69"/>
      <c r="D1011" s="69"/>
      <c r="E1011" s="69"/>
      <c r="F1011" s="69"/>
      <c r="G1011" s="69"/>
      <c r="H1011" s="69"/>
      <c r="I1011" s="69"/>
      <c r="J1011" s="69"/>
      <c r="K1011" s="69"/>
    </row>
    <row r="1012" spans="1:11" ht="46.5" customHeight="1" x14ac:dyDescent="0.25">
      <c r="A1012" s="70"/>
      <c r="B1012" s="69"/>
      <c r="C1012" s="69"/>
      <c r="D1012" s="69"/>
      <c r="E1012" s="69"/>
      <c r="F1012" s="69"/>
      <c r="G1012" s="69"/>
      <c r="H1012" s="69"/>
      <c r="I1012" s="69"/>
      <c r="J1012" s="69"/>
      <c r="K1012" s="69"/>
    </row>
    <row r="1013" spans="1:11" ht="46.5" customHeight="1" x14ac:dyDescent="0.25">
      <c r="A1013" s="70"/>
      <c r="B1013" s="69"/>
      <c r="C1013" s="69"/>
      <c r="D1013" s="69"/>
      <c r="E1013" s="69"/>
      <c r="F1013" s="69"/>
      <c r="G1013" s="69"/>
      <c r="H1013" s="69"/>
      <c r="I1013" s="69"/>
      <c r="J1013" s="69"/>
      <c r="K1013" s="69"/>
    </row>
    <row r="1014" spans="1:11" ht="46.5" customHeight="1" x14ac:dyDescent="0.25">
      <c r="A1014" s="70"/>
      <c r="B1014" s="69"/>
      <c r="C1014" s="69"/>
      <c r="D1014" s="69"/>
      <c r="E1014" s="69"/>
      <c r="F1014" s="69"/>
      <c r="G1014" s="69"/>
      <c r="H1014" s="69"/>
      <c r="I1014" s="69"/>
      <c r="J1014" s="69"/>
      <c r="K1014" s="69"/>
    </row>
    <row r="1015" spans="1:11" ht="46.5" customHeight="1" x14ac:dyDescent="0.25">
      <c r="A1015" s="70"/>
      <c r="B1015" s="69"/>
      <c r="C1015" s="69"/>
      <c r="D1015" s="69"/>
      <c r="E1015" s="69"/>
      <c r="F1015" s="69"/>
      <c r="G1015" s="69"/>
      <c r="H1015" s="69"/>
      <c r="I1015" s="69"/>
      <c r="J1015" s="69"/>
      <c r="K1015" s="69"/>
    </row>
    <row r="1016" spans="1:11" ht="46.5" customHeight="1" x14ac:dyDescent="0.25">
      <c r="A1016" s="70"/>
      <c r="B1016" s="69"/>
      <c r="C1016" s="69"/>
      <c r="D1016" s="69"/>
      <c r="E1016" s="69"/>
      <c r="F1016" s="69"/>
      <c r="G1016" s="69"/>
      <c r="H1016" s="69"/>
      <c r="I1016" s="69"/>
      <c r="J1016" s="69"/>
      <c r="K1016" s="69"/>
    </row>
    <row r="1017" spans="1:11" ht="46.5" customHeight="1" x14ac:dyDescent="0.25">
      <c r="A1017" s="70"/>
      <c r="B1017" s="69"/>
      <c r="C1017" s="69"/>
      <c r="D1017" s="69"/>
      <c r="E1017" s="69"/>
      <c r="F1017" s="69"/>
      <c r="G1017" s="69"/>
      <c r="H1017" s="69"/>
      <c r="I1017" s="69"/>
      <c r="J1017" s="69"/>
      <c r="K1017" s="69"/>
    </row>
    <row r="1018" spans="1:11" ht="46.5" customHeight="1" x14ac:dyDescent="0.25">
      <c r="A1018" s="70"/>
      <c r="B1018" s="69"/>
      <c r="C1018" s="69"/>
      <c r="D1018" s="69"/>
      <c r="E1018" s="69"/>
      <c r="F1018" s="69"/>
      <c r="G1018" s="69"/>
      <c r="H1018" s="69"/>
      <c r="I1018" s="69"/>
      <c r="J1018" s="69"/>
      <c r="K1018" s="69"/>
    </row>
    <row r="1019" spans="1:11" ht="46.5" customHeight="1" x14ac:dyDescent="0.25">
      <c r="A1019" s="70"/>
      <c r="B1019" s="69"/>
      <c r="C1019" s="69"/>
      <c r="D1019" s="69"/>
      <c r="E1019" s="69"/>
      <c r="F1019" s="69"/>
      <c r="G1019" s="69"/>
      <c r="H1019" s="69"/>
      <c r="I1019" s="69"/>
      <c r="J1019" s="69"/>
      <c r="K1019" s="69"/>
    </row>
    <row r="1020" spans="1:11" ht="46.5" customHeight="1" x14ac:dyDescent="0.25">
      <c r="A1020" s="70"/>
      <c r="B1020" s="69"/>
      <c r="C1020" s="69"/>
      <c r="D1020" s="69"/>
      <c r="E1020" s="69"/>
      <c r="F1020" s="69"/>
      <c r="G1020" s="69"/>
      <c r="H1020" s="69"/>
      <c r="I1020" s="69"/>
      <c r="J1020" s="69"/>
      <c r="K1020" s="69"/>
    </row>
    <row r="1021" spans="1:11" ht="46.5" customHeight="1" x14ac:dyDescent="0.25">
      <c r="A1021" s="70"/>
      <c r="B1021" s="69"/>
      <c r="C1021" s="69"/>
      <c r="D1021" s="69"/>
      <c r="E1021" s="69"/>
      <c r="F1021" s="69"/>
      <c r="G1021" s="69"/>
      <c r="H1021" s="69"/>
      <c r="I1021" s="69"/>
      <c r="J1021" s="69"/>
      <c r="K1021" s="69"/>
    </row>
    <row r="1022" spans="1:11" ht="46.5" customHeight="1" x14ac:dyDescent="0.25">
      <c r="A1022" s="70"/>
      <c r="B1022" s="69"/>
      <c r="C1022" s="69"/>
      <c r="D1022" s="69"/>
      <c r="E1022" s="69"/>
      <c r="F1022" s="69"/>
      <c r="G1022" s="69"/>
      <c r="H1022" s="69"/>
      <c r="I1022" s="69"/>
      <c r="J1022" s="69"/>
      <c r="K1022" s="69"/>
    </row>
    <row r="1023" spans="1:11" ht="46.5" customHeight="1" x14ac:dyDescent="0.25">
      <c r="A1023" s="70"/>
      <c r="B1023" s="69"/>
      <c r="C1023" s="69"/>
      <c r="D1023" s="69"/>
      <c r="E1023" s="69"/>
      <c r="F1023" s="69"/>
      <c r="G1023" s="69"/>
      <c r="H1023" s="69"/>
      <c r="I1023" s="69"/>
      <c r="J1023" s="69"/>
      <c r="K1023" s="69"/>
    </row>
    <row r="1024" spans="1:11" ht="46.5" customHeight="1" x14ac:dyDescent="0.25">
      <c r="A1024" s="70"/>
      <c r="B1024" s="69"/>
      <c r="C1024" s="69"/>
      <c r="D1024" s="69"/>
      <c r="E1024" s="69"/>
      <c r="F1024" s="69"/>
      <c r="G1024" s="69"/>
      <c r="H1024" s="69"/>
      <c r="I1024" s="69"/>
      <c r="J1024" s="69"/>
      <c r="K1024" s="69"/>
    </row>
    <row r="1025" spans="1:11" ht="46.5" customHeight="1" x14ac:dyDescent="0.25">
      <c r="A1025" s="70"/>
      <c r="B1025" s="69"/>
      <c r="C1025" s="69"/>
      <c r="D1025" s="69"/>
      <c r="E1025" s="69"/>
      <c r="F1025" s="69"/>
      <c r="G1025" s="69"/>
      <c r="H1025" s="69"/>
      <c r="I1025" s="69"/>
      <c r="J1025" s="69"/>
      <c r="K1025" s="69"/>
    </row>
    <row r="1026" spans="1:11" ht="46.5" customHeight="1" x14ac:dyDescent="0.25">
      <c r="A1026" s="70"/>
      <c r="B1026" s="69"/>
      <c r="C1026" s="69"/>
      <c r="D1026" s="69"/>
      <c r="E1026" s="69"/>
      <c r="F1026" s="69"/>
      <c r="G1026" s="69"/>
      <c r="H1026" s="69"/>
      <c r="I1026" s="69"/>
      <c r="J1026" s="69"/>
      <c r="K1026" s="69"/>
    </row>
    <row r="1027" spans="1:11" ht="46.5" customHeight="1" x14ac:dyDescent="0.25">
      <c r="A1027" s="70"/>
      <c r="B1027" s="69"/>
      <c r="C1027" s="69"/>
      <c r="D1027" s="69"/>
      <c r="E1027" s="69"/>
      <c r="F1027" s="69"/>
      <c r="G1027" s="69"/>
      <c r="H1027" s="69"/>
      <c r="I1027" s="69"/>
      <c r="J1027" s="69"/>
      <c r="K1027" s="69"/>
    </row>
    <row r="1028" spans="1:11" ht="46.5" customHeight="1" x14ac:dyDescent="0.25">
      <c r="A1028" s="70"/>
      <c r="B1028" s="69"/>
      <c r="C1028" s="69"/>
      <c r="D1028" s="69"/>
      <c r="E1028" s="69"/>
      <c r="F1028" s="69"/>
      <c r="G1028" s="69"/>
      <c r="H1028" s="69"/>
      <c r="I1028" s="69"/>
      <c r="J1028" s="69"/>
      <c r="K1028" s="69"/>
    </row>
    <row r="1029" spans="1:11" ht="46.5" customHeight="1" x14ac:dyDescent="0.25">
      <c r="A1029" s="70"/>
      <c r="B1029" s="69"/>
      <c r="C1029" s="69"/>
      <c r="D1029" s="69"/>
      <c r="E1029" s="69"/>
      <c r="F1029" s="69"/>
      <c r="G1029" s="69"/>
      <c r="H1029" s="69"/>
      <c r="I1029" s="69"/>
      <c r="J1029" s="69"/>
      <c r="K1029" s="69"/>
    </row>
    <row r="1030" spans="1:11" ht="46.5" customHeight="1" x14ac:dyDescent="0.25">
      <c r="A1030" s="70"/>
      <c r="B1030" s="69"/>
      <c r="C1030" s="69"/>
      <c r="D1030" s="69"/>
      <c r="E1030" s="69"/>
      <c r="F1030" s="69"/>
      <c r="G1030" s="69"/>
      <c r="H1030" s="69"/>
      <c r="I1030" s="69"/>
      <c r="J1030" s="69"/>
      <c r="K1030" s="69"/>
    </row>
    <row r="1031" spans="1:11" ht="46.5" customHeight="1" x14ac:dyDescent="0.25">
      <c r="A1031" s="70"/>
      <c r="B1031" s="69"/>
      <c r="C1031" s="69"/>
      <c r="D1031" s="69"/>
      <c r="E1031" s="69"/>
      <c r="F1031" s="69"/>
      <c r="G1031" s="69"/>
      <c r="H1031" s="69"/>
      <c r="I1031" s="69"/>
      <c r="J1031" s="69"/>
      <c r="K1031" s="69"/>
    </row>
    <row r="1032" spans="1:11" ht="46.5" customHeight="1" x14ac:dyDescent="0.25">
      <c r="A1032" s="70"/>
      <c r="B1032" s="69"/>
      <c r="C1032" s="69"/>
      <c r="D1032" s="69"/>
      <c r="E1032" s="69"/>
      <c r="F1032" s="69"/>
      <c r="G1032" s="69"/>
      <c r="H1032" s="69"/>
      <c r="I1032" s="69"/>
      <c r="J1032" s="69"/>
      <c r="K1032" s="69"/>
    </row>
    <row r="1033" spans="1:11" ht="46.5" customHeight="1" x14ac:dyDescent="0.25">
      <c r="A1033" s="70"/>
      <c r="B1033" s="69"/>
      <c r="C1033" s="69"/>
      <c r="D1033" s="69"/>
      <c r="E1033" s="69"/>
      <c r="F1033" s="69"/>
      <c r="G1033" s="69"/>
      <c r="H1033" s="69"/>
      <c r="I1033" s="69"/>
      <c r="J1033" s="69"/>
      <c r="K1033" s="69"/>
    </row>
    <row r="1034" spans="1:11" ht="46.5" customHeight="1" x14ac:dyDescent="0.25">
      <c r="A1034" s="70"/>
      <c r="B1034" s="69"/>
      <c r="C1034" s="69"/>
      <c r="D1034" s="69"/>
      <c r="E1034" s="69"/>
      <c r="F1034" s="69"/>
      <c r="G1034" s="69"/>
      <c r="H1034" s="69"/>
      <c r="I1034" s="69"/>
      <c r="J1034" s="69"/>
      <c r="K1034" s="69"/>
    </row>
    <row r="1035" spans="1:11" ht="46.5" customHeight="1" x14ac:dyDescent="0.25">
      <c r="A1035" s="70"/>
      <c r="B1035" s="69"/>
      <c r="C1035" s="69"/>
      <c r="D1035" s="69"/>
      <c r="E1035" s="69"/>
      <c r="F1035" s="69"/>
      <c r="G1035" s="69"/>
      <c r="H1035" s="69"/>
      <c r="I1035" s="69"/>
      <c r="J1035" s="69"/>
      <c r="K1035" s="69"/>
    </row>
    <row r="1036" spans="1:11" ht="46.5" customHeight="1" x14ac:dyDescent="0.25">
      <c r="A1036" s="70"/>
      <c r="B1036" s="69"/>
      <c r="C1036" s="69"/>
      <c r="D1036" s="69"/>
      <c r="E1036" s="69"/>
      <c r="F1036" s="69"/>
      <c r="G1036" s="69"/>
      <c r="H1036" s="69"/>
      <c r="I1036" s="69"/>
      <c r="J1036" s="69"/>
      <c r="K1036" s="69"/>
    </row>
    <row r="1037" spans="1:11" ht="46.5" customHeight="1" x14ac:dyDescent="0.25">
      <c r="A1037" s="70"/>
      <c r="B1037" s="69"/>
      <c r="C1037" s="69"/>
      <c r="D1037" s="69"/>
      <c r="E1037" s="69"/>
      <c r="F1037" s="69"/>
      <c r="G1037" s="69"/>
      <c r="H1037" s="69"/>
      <c r="I1037" s="69"/>
      <c r="J1037" s="69"/>
      <c r="K1037" s="69"/>
    </row>
    <row r="1038" spans="1:11" ht="46.5" customHeight="1" x14ac:dyDescent="0.25">
      <c r="A1038" s="70"/>
      <c r="B1038" s="69"/>
      <c r="C1038" s="69"/>
      <c r="D1038" s="69"/>
      <c r="E1038" s="69"/>
      <c r="F1038" s="69"/>
      <c r="G1038" s="69"/>
      <c r="H1038" s="69"/>
      <c r="I1038" s="69"/>
      <c r="J1038" s="69"/>
      <c r="K1038" s="69"/>
    </row>
    <row r="1039" spans="1:11" ht="46.5" customHeight="1" x14ac:dyDescent="0.25">
      <c r="A1039" s="70"/>
      <c r="B1039" s="69"/>
      <c r="C1039" s="69"/>
      <c r="D1039" s="69"/>
      <c r="E1039" s="69"/>
      <c r="F1039" s="69"/>
      <c r="G1039" s="69"/>
      <c r="H1039" s="69"/>
      <c r="I1039" s="69"/>
      <c r="J1039" s="69"/>
      <c r="K1039" s="69"/>
    </row>
    <row r="1040" spans="1:11" ht="46.5" customHeight="1" x14ac:dyDescent="0.25">
      <c r="A1040" s="70"/>
      <c r="B1040" s="69"/>
      <c r="C1040" s="69"/>
      <c r="D1040" s="69"/>
      <c r="E1040" s="69"/>
      <c r="F1040" s="69"/>
      <c r="G1040" s="69"/>
      <c r="H1040" s="69"/>
      <c r="I1040" s="69"/>
      <c r="J1040" s="69"/>
      <c r="K1040" s="69"/>
    </row>
    <row r="1041" spans="1:11" ht="46.5" customHeight="1" x14ac:dyDescent="0.25">
      <c r="A1041" s="70"/>
      <c r="B1041" s="69"/>
      <c r="C1041" s="69"/>
      <c r="D1041" s="69"/>
      <c r="E1041" s="69"/>
      <c r="F1041" s="69"/>
      <c r="G1041" s="69"/>
      <c r="H1041" s="69"/>
      <c r="I1041" s="69"/>
      <c r="J1041" s="69"/>
      <c r="K1041" s="69"/>
    </row>
    <row r="1042" spans="1:11" ht="46.5" customHeight="1" x14ac:dyDescent="0.25">
      <c r="A1042" s="70"/>
      <c r="B1042" s="69"/>
      <c r="C1042" s="69"/>
      <c r="D1042" s="69"/>
      <c r="E1042" s="69"/>
      <c r="F1042" s="69"/>
      <c r="G1042" s="69"/>
      <c r="H1042" s="69"/>
      <c r="I1042" s="69"/>
      <c r="J1042" s="69"/>
      <c r="K1042" s="69"/>
    </row>
    <row r="1043" spans="1:11" ht="46.5" customHeight="1" x14ac:dyDescent="0.25">
      <c r="A1043" s="70"/>
      <c r="B1043" s="69"/>
      <c r="C1043" s="69"/>
      <c r="D1043" s="69"/>
      <c r="E1043" s="69"/>
      <c r="F1043" s="69"/>
      <c r="G1043" s="69"/>
      <c r="H1043" s="69"/>
      <c r="I1043" s="69"/>
      <c r="J1043" s="69"/>
      <c r="K1043" s="69"/>
    </row>
    <row r="1044" spans="1:11" ht="46.5" customHeight="1" x14ac:dyDescent="0.25">
      <c r="A1044" s="70"/>
      <c r="B1044" s="69"/>
      <c r="C1044" s="69"/>
      <c r="D1044" s="69"/>
      <c r="E1044" s="69"/>
      <c r="F1044" s="69"/>
      <c r="G1044" s="69"/>
      <c r="H1044" s="69"/>
      <c r="I1044" s="69"/>
      <c r="J1044" s="69"/>
      <c r="K1044" s="69"/>
    </row>
    <row r="1045" spans="1:11" ht="46.5" customHeight="1" x14ac:dyDescent="0.25">
      <c r="A1045" s="70"/>
      <c r="B1045" s="69"/>
      <c r="C1045" s="69"/>
      <c r="D1045" s="69"/>
      <c r="E1045" s="69"/>
      <c r="F1045" s="69"/>
      <c r="G1045" s="69"/>
      <c r="H1045" s="69"/>
      <c r="I1045" s="69"/>
      <c r="J1045" s="69"/>
      <c r="K1045" s="69"/>
    </row>
    <row r="1046" spans="1:11" ht="46.5" customHeight="1" x14ac:dyDescent="0.25">
      <c r="A1046" s="70"/>
      <c r="B1046" s="69"/>
      <c r="C1046" s="69"/>
      <c r="D1046" s="69"/>
      <c r="E1046" s="69"/>
      <c r="F1046" s="69"/>
      <c r="G1046" s="69"/>
      <c r="H1046" s="69"/>
      <c r="I1046" s="69"/>
      <c r="J1046" s="69"/>
      <c r="K1046" s="69"/>
    </row>
    <row r="1047" spans="1:11" ht="46.5" customHeight="1" x14ac:dyDescent="0.25">
      <c r="A1047" s="70"/>
      <c r="B1047" s="69"/>
      <c r="C1047" s="69"/>
      <c r="D1047" s="69"/>
      <c r="E1047" s="69"/>
      <c r="F1047" s="69"/>
      <c r="G1047" s="69"/>
      <c r="H1047" s="69"/>
      <c r="I1047" s="69"/>
      <c r="J1047" s="69"/>
      <c r="K1047" s="69"/>
    </row>
    <row r="1048" spans="1:11" ht="46.5" customHeight="1" x14ac:dyDescent="0.25">
      <c r="A1048" s="70"/>
      <c r="B1048" s="69"/>
      <c r="C1048" s="69"/>
      <c r="D1048" s="69"/>
      <c r="E1048" s="69"/>
      <c r="F1048" s="69"/>
      <c r="G1048" s="69"/>
      <c r="H1048" s="69"/>
      <c r="I1048" s="69"/>
      <c r="J1048" s="69"/>
      <c r="K1048" s="69"/>
    </row>
    <row r="1049" spans="1:11" ht="46.5" customHeight="1" x14ac:dyDescent="0.25">
      <c r="A1049" s="70"/>
      <c r="B1049" s="69"/>
      <c r="C1049" s="69"/>
      <c r="D1049" s="69"/>
      <c r="E1049" s="69"/>
      <c r="F1049" s="69"/>
      <c r="G1049" s="69"/>
      <c r="H1049" s="69"/>
      <c r="I1049" s="69"/>
      <c r="J1049" s="69"/>
      <c r="K1049" s="69"/>
    </row>
    <row r="1050" spans="1:11" ht="46.5" customHeight="1" x14ac:dyDescent="0.25">
      <c r="A1050" s="70"/>
      <c r="B1050" s="69"/>
      <c r="C1050" s="69"/>
      <c r="D1050" s="69"/>
      <c r="E1050" s="69"/>
      <c r="F1050" s="69"/>
      <c r="G1050" s="69"/>
      <c r="H1050" s="69"/>
      <c r="I1050" s="69"/>
      <c r="J1050" s="69"/>
      <c r="K1050" s="69"/>
    </row>
    <row r="1051" spans="1:11" ht="46.5" customHeight="1" x14ac:dyDescent="0.25">
      <c r="A1051" s="70"/>
      <c r="B1051" s="69"/>
      <c r="C1051" s="69"/>
      <c r="D1051" s="69"/>
      <c r="E1051" s="69"/>
      <c r="F1051" s="69"/>
      <c r="G1051" s="69"/>
      <c r="H1051" s="69"/>
      <c r="I1051" s="69"/>
      <c r="J1051" s="69"/>
      <c r="K1051" s="69"/>
    </row>
    <row r="1052" spans="1:11" ht="46.5" customHeight="1" x14ac:dyDescent="0.25">
      <c r="A1052" s="70"/>
      <c r="B1052" s="69"/>
      <c r="C1052" s="69"/>
      <c r="D1052" s="69"/>
      <c r="E1052" s="69"/>
      <c r="F1052" s="69"/>
      <c r="G1052" s="69"/>
      <c r="H1052" s="69"/>
      <c r="I1052" s="69"/>
      <c r="J1052" s="69"/>
      <c r="K1052" s="69"/>
    </row>
    <row r="1053" spans="1:11" ht="46.5" customHeight="1" x14ac:dyDescent="0.25">
      <c r="A1053" s="70"/>
      <c r="B1053" s="69"/>
      <c r="C1053" s="69"/>
      <c r="D1053" s="69"/>
      <c r="E1053" s="69"/>
      <c r="F1053" s="69"/>
      <c r="G1053" s="69"/>
      <c r="H1053" s="69"/>
      <c r="I1053" s="69"/>
      <c r="J1053" s="69"/>
      <c r="K1053" s="69"/>
    </row>
    <row r="1054" spans="1:11" ht="46.5" customHeight="1" x14ac:dyDescent="0.25">
      <c r="A1054" s="70"/>
      <c r="B1054" s="69"/>
      <c r="C1054" s="69"/>
      <c r="D1054" s="69"/>
      <c r="E1054" s="69"/>
      <c r="F1054" s="69"/>
      <c r="G1054" s="69"/>
      <c r="H1054" s="69"/>
      <c r="I1054" s="69"/>
      <c r="J1054" s="69"/>
      <c r="K1054" s="69"/>
    </row>
    <row r="1055" spans="1:11" ht="46.5" customHeight="1" x14ac:dyDescent="0.25">
      <c r="A1055" s="70"/>
      <c r="B1055" s="69"/>
      <c r="C1055" s="69"/>
      <c r="D1055" s="69"/>
      <c r="E1055" s="69"/>
      <c r="F1055" s="69"/>
      <c r="G1055" s="69"/>
      <c r="H1055" s="69"/>
      <c r="I1055" s="69"/>
      <c r="J1055" s="69"/>
      <c r="K1055" s="69"/>
    </row>
    <row r="1056" spans="1:11" ht="46.5" customHeight="1" x14ac:dyDescent="0.25">
      <c r="A1056" s="70"/>
      <c r="B1056" s="69"/>
      <c r="C1056" s="69"/>
      <c r="D1056" s="69"/>
      <c r="E1056" s="69"/>
      <c r="F1056" s="69"/>
      <c r="G1056" s="69"/>
      <c r="H1056" s="69"/>
      <c r="I1056" s="69"/>
      <c r="J1056" s="69"/>
      <c r="K1056" s="69"/>
    </row>
    <row r="1057" spans="1:11" ht="46.5" customHeight="1" x14ac:dyDescent="0.25">
      <c r="A1057" s="70"/>
      <c r="B1057" s="69"/>
      <c r="C1057" s="69"/>
      <c r="D1057" s="69"/>
      <c r="E1057" s="69"/>
      <c r="F1057" s="69"/>
      <c r="G1057" s="69"/>
      <c r="H1057" s="69"/>
      <c r="I1057" s="69"/>
      <c r="J1057" s="69"/>
      <c r="K1057" s="69"/>
    </row>
    <row r="1058" spans="1:11" ht="46.5" customHeight="1" x14ac:dyDescent="0.25">
      <c r="A1058" s="70"/>
      <c r="B1058" s="69"/>
      <c r="C1058" s="69"/>
      <c r="D1058" s="69"/>
      <c r="E1058" s="69"/>
      <c r="F1058" s="69"/>
      <c r="G1058" s="69"/>
      <c r="H1058" s="69"/>
      <c r="I1058" s="69"/>
      <c r="J1058" s="69"/>
      <c r="K1058" s="69"/>
    </row>
    <row r="1059" spans="1:11" ht="46.5" customHeight="1" x14ac:dyDescent="0.25">
      <c r="A1059" s="70"/>
      <c r="B1059" s="69"/>
      <c r="C1059" s="69"/>
      <c r="D1059" s="69"/>
      <c r="E1059" s="69"/>
      <c r="F1059" s="69"/>
      <c r="G1059" s="69"/>
      <c r="H1059" s="69"/>
      <c r="I1059" s="69"/>
      <c r="J1059" s="69"/>
      <c r="K1059" s="69"/>
    </row>
    <row r="1060" spans="1:11" ht="46.5" customHeight="1" x14ac:dyDescent="0.25">
      <c r="A1060" s="70"/>
      <c r="B1060" s="69"/>
      <c r="C1060" s="69"/>
      <c r="D1060" s="69"/>
      <c r="E1060" s="69"/>
      <c r="F1060" s="69"/>
      <c r="G1060" s="69"/>
      <c r="H1060" s="69"/>
      <c r="I1060" s="69"/>
      <c r="J1060" s="69"/>
      <c r="K1060" s="69"/>
    </row>
    <row r="1061" spans="1:11" ht="46.5" customHeight="1" x14ac:dyDescent="0.25">
      <c r="A1061" s="70"/>
      <c r="B1061" s="69"/>
      <c r="C1061" s="69"/>
      <c r="D1061" s="69"/>
      <c r="E1061" s="69"/>
      <c r="F1061" s="69"/>
      <c r="G1061" s="69"/>
      <c r="H1061" s="69"/>
      <c r="I1061" s="69"/>
      <c r="J1061" s="69"/>
      <c r="K1061" s="69"/>
    </row>
    <row r="1062" spans="1:11" ht="46.5" customHeight="1" x14ac:dyDescent="0.25">
      <c r="A1062" s="70"/>
      <c r="B1062" s="69"/>
      <c r="C1062" s="69"/>
      <c r="D1062" s="69"/>
      <c r="E1062" s="69"/>
      <c r="F1062" s="69"/>
      <c r="G1062" s="69"/>
      <c r="H1062" s="69"/>
      <c r="I1062" s="69"/>
      <c r="J1062" s="69"/>
      <c r="K1062" s="69"/>
    </row>
    <row r="1063" spans="1:11" ht="46.5" customHeight="1" x14ac:dyDescent="0.25">
      <c r="A1063" s="70"/>
      <c r="B1063" s="69"/>
      <c r="C1063" s="69"/>
      <c r="D1063" s="69"/>
      <c r="E1063" s="69"/>
      <c r="F1063" s="69"/>
      <c r="G1063" s="69"/>
      <c r="H1063" s="69"/>
      <c r="I1063" s="69"/>
      <c r="J1063" s="69"/>
      <c r="K1063" s="69"/>
    </row>
    <row r="1064" spans="1:11" ht="46.5" customHeight="1" x14ac:dyDescent="0.25">
      <c r="A1064" s="70"/>
      <c r="B1064" s="69"/>
      <c r="C1064" s="69"/>
      <c r="D1064" s="69"/>
      <c r="E1064" s="69"/>
      <c r="F1064" s="69"/>
      <c r="G1064" s="69"/>
      <c r="H1064" s="69"/>
      <c r="I1064" s="69"/>
      <c r="J1064" s="69"/>
      <c r="K1064" s="69"/>
    </row>
    <row r="1065" spans="1:11" ht="46.5" customHeight="1" x14ac:dyDescent="0.25">
      <c r="A1065" s="70"/>
      <c r="B1065" s="69"/>
      <c r="C1065" s="69"/>
      <c r="D1065" s="69"/>
      <c r="E1065" s="69"/>
      <c r="F1065" s="69"/>
      <c r="G1065" s="69"/>
      <c r="H1065" s="69"/>
      <c r="I1065" s="69"/>
      <c r="J1065" s="69"/>
      <c r="K1065" s="69"/>
    </row>
    <row r="1066" spans="1:11" ht="46.5" customHeight="1" x14ac:dyDescent="0.25">
      <c r="A1066" s="70"/>
      <c r="B1066" s="69"/>
      <c r="C1066" s="69"/>
      <c r="D1066" s="69"/>
      <c r="E1066" s="69"/>
      <c r="F1066" s="69"/>
      <c r="G1066" s="69"/>
      <c r="H1066" s="69"/>
      <c r="I1066" s="69"/>
      <c r="J1066" s="69"/>
      <c r="K1066" s="69"/>
    </row>
    <row r="1067" spans="1:11" ht="46.5" customHeight="1" x14ac:dyDescent="0.25">
      <c r="A1067" s="70"/>
      <c r="B1067" s="69"/>
      <c r="C1067" s="69"/>
      <c r="D1067" s="69"/>
      <c r="E1067" s="69"/>
      <c r="F1067" s="69"/>
      <c r="G1067" s="69"/>
      <c r="H1067" s="69"/>
      <c r="I1067" s="69"/>
      <c r="J1067" s="69"/>
      <c r="K1067" s="69"/>
    </row>
    <row r="1068" spans="1:11" ht="46.5" customHeight="1" x14ac:dyDescent="0.25">
      <c r="A1068" s="70"/>
      <c r="B1068" s="69"/>
      <c r="C1068" s="69"/>
      <c r="D1068" s="69"/>
      <c r="E1068" s="69"/>
      <c r="F1068" s="69"/>
      <c r="G1068" s="69"/>
      <c r="H1068" s="69"/>
      <c r="I1068" s="69"/>
      <c r="J1068" s="69"/>
      <c r="K1068" s="69"/>
    </row>
    <row r="1069" spans="1:11" ht="46.5" customHeight="1" x14ac:dyDescent="0.25">
      <c r="A1069" s="70"/>
      <c r="B1069" s="69"/>
      <c r="C1069" s="69"/>
      <c r="D1069" s="69"/>
      <c r="E1069" s="69"/>
      <c r="F1069" s="69"/>
      <c r="G1069" s="69"/>
      <c r="H1069" s="69"/>
      <c r="I1069" s="69"/>
      <c r="J1069" s="69"/>
      <c r="K1069" s="69"/>
    </row>
    <row r="1070" spans="1:11" ht="46.5" customHeight="1" x14ac:dyDescent="0.25">
      <c r="A1070" s="70"/>
      <c r="B1070" s="69"/>
      <c r="C1070" s="69"/>
      <c r="D1070" s="69"/>
      <c r="E1070" s="69"/>
      <c r="F1070" s="69"/>
      <c r="G1070" s="69"/>
      <c r="H1070" s="69"/>
      <c r="I1070" s="69"/>
      <c r="J1070" s="69"/>
      <c r="K1070" s="69"/>
    </row>
    <row r="1071" spans="1:11" ht="46.5" customHeight="1" x14ac:dyDescent="0.25">
      <c r="A1071" s="70"/>
      <c r="B1071" s="69"/>
      <c r="C1071" s="69"/>
      <c r="D1071" s="69"/>
      <c r="E1071" s="69"/>
      <c r="F1071" s="69"/>
      <c r="G1071" s="69"/>
      <c r="H1071" s="69"/>
      <c r="I1071" s="69"/>
      <c r="J1071" s="69"/>
      <c r="K1071" s="69"/>
    </row>
    <row r="1072" spans="1:11" ht="46.5" customHeight="1" x14ac:dyDescent="0.25">
      <c r="A1072" s="70"/>
      <c r="B1072" s="69"/>
      <c r="C1072" s="69"/>
      <c r="D1072" s="69"/>
      <c r="E1072" s="69"/>
      <c r="F1072" s="69"/>
      <c r="G1072" s="69"/>
      <c r="H1072" s="69"/>
      <c r="I1072" s="69"/>
      <c r="J1072" s="69"/>
      <c r="K1072" s="69"/>
    </row>
    <row r="1073" spans="1:11" ht="46.5" customHeight="1" x14ac:dyDescent="0.25">
      <c r="A1073" s="70"/>
      <c r="B1073" s="69"/>
      <c r="C1073" s="69"/>
      <c r="D1073" s="69"/>
      <c r="E1073" s="69"/>
      <c r="F1073" s="69"/>
      <c r="G1073" s="69"/>
      <c r="H1073" s="69"/>
      <c r="I1073" s="69"/>
      <c r="J1073" s="69"/>
      <c r="K1073" s="69"/>
    </row>
    <row r="1074" spans="1:11" ht="46.5" customHeight="1" x14ac:dyDescent="0.25">
      <c r="A1074" s="70"/>
      <c r="B1074" s="69"/>
      <c r="C1074" s="69"/>
      <c r="D1074" s="69"/>
      <c r="E1074" s="69"/>
      <c r="F1074" s="69"/>
      <c r="G1074" s="69"/>
      <c r="H1074" s="69"/>
      <c r="I1074" s="69"/>
      <c r="J1074" s="69"/>
      <c r="K1074" s="69"/>
    </row>
    <row r="1075" spans="1:11" ht="46.5" customHeight="1" x14ac:dyDescent="0.25">
      <c r="A1075" s="70"/>
      <c r="B1075" s="69"/>
      <c r="C1075" s="69"/>
      <c r="D1075" s="69"/>
      <c r="E1075" s="69"/>
      <c r="F1075" s="69"/>
      <c r="G1075" s="69"/>
      <c r="H1075" s="69"/>
      <c r="I1075" s="69"/>
      <c r="J1075" s="69"/>
      <c r="K1075" s="69"/>
    </row>
    <row r="1076" spans="1:11" ht="46.5" customHeight="1" x14ac:dyDescent="0.25">
      <c r="A1076" s="70"/>
      <c r="B1076" s="69"/>
      <c r="C1076" s="69"/>
      <c r="D1076" s="69"/>
      <c r="E1076" s="69"/>
      <c r="F1076" s="69"/>
      <c r="G1076" s="69"/>
      <c r="H1076" s="69"/>
      <c r="I1076" s="69"/>
      <c r="J1076" s="69"/>
      <c r="K1076" s="69"/>
    </row>
    <row r="1077" spans="1:11" ht="46.5" customHeight="1" x14ac:dyDescent="0.25">
      <c r="A1077" s="70"/>
      <c r="B1077" s="69"/>
      <c r="C1077" s="69"/>
      <c r="D1077" s="69"/>
      <c r="E1077" s="69"/>
      <c r="F1077" s="69"/>
      <c r="G1077" s="69"/>
      <c r="H1077" s="69"/>
      <c r="I1077" s="69"/>
      <c r="J1077" s="69"/>
      <c r="K1077" s="69"/>
    </row>
    <row r="1078" spans="1:11" ht="46.5" customHeight="1" x14ac:dyDescent="0.25">
      <c r="A1078" s="70"/>
      <c r="B1078" s="69"/>
      <c r="C1078" s="69"/>
      <c r="D1078" s="69"/>
      <c r="E1078" s="69"/>
      <c r="F1078" s="69"/>
      <c r="G1078" s="69"/>
      <c r="H1078" s="69"/>
      <c r="I1078" s="69"/>
      <c r="J1078" s="69"/>
      <c r="K1078" s="69"/>
    </row>
    <row r="1079" spans="1:11" ht="46.5" customHeight="1" x14ac:dyDescent="0.25">
      <c r="A1079" s="70"/>
      <c r="B1079" s="69"/>
      <c r="C1079" s="69"/>
      <c r="D1079" s="69"/>
      <c r="E1079" s="69"/>
      <c r="F1079" s="69"/>
      <c r="G1079" s="69"/>
      <c r="H1079" s="69"/>
      <c r="I1079" s="69"/>
      <c r="J1079" s="69"/>
      <c r="K1079" s="69"/>
    </row>
    <row r="1080" spans="1:11" ht="46.5" customHeight="1" x14ac:dyDescent="0.25">
      <c r="A1080" s="70"/>
      <c r="B1080" s="69"/>
      <c r="C1080" s="69"/>
      <c r="D1080" s="69"/>
      <c r="E1080" s="69"/>
      <c r="F1080" s="69"/>
      <c r="G1080" s="69"/>
      <c r="H1080" s="69"/>
      <c r="I1080" s="69"/>
      <c r="J1080" s="69"/>
      <c r="K1080" s="69"/>
    </row>
    <row r="1081" spans="1:11" ht="46.5" customHeight="1" x14ac:dyDescent="0.25">
      <c r="A1081" s="70"/>
      <c r="B1081" s="69"/>
      <c r="C1081" s="69"/>
      <c r="D1081" s="69"/>
      <c r="E1081" s="69"/>
      <c r="F1081" s="69"/>
      <c r="G1081" s="69"/>
      <c r="H1081" s="69"/>
      <c r="I1081" s="69"/>
      <c r="J1081" s="69"/>
      <c r="K1081" s="69"/>
    </row>
    <row r="1082" spans="1:11" ht="46.5" customHeight="1" x14ac:dyDescent="0.25">
      <c r="A1082" s="70"/>
      <c r="B1082" s="69"/>
      <c r="C1082" s="69"/>
      <c r="D1082" s="69"/>
      <c r="E1082" s="69"/>
      <c r="F1082" s="69"/>
      <c r="G1082" s="69"/>
      <c r="H1082" s="69"/>
      <c r="I1082" s="69"/>
      <c r="J1082" s="69"/>
      <c r="K1082" s="69"/>
    </row>
    <row r="1083" spans="1:11" ht="46.5" customHeight="1" x14ac:dyDescent="0.25">
      <c r="A1083" s="70"/>
      <c r="B1083" s="69"/>
      <c r="C1083" s="69"/>
      <c r="D1083" s="69"/>
      <c r="E1083" s="69"/>
      <c r="F1083" s="69"/>
      <c r="G1083" s="69"/>
      <c r="H1083" s="69"/>
      <c r="I1083" s="69"/>
      <c r="J1083" s="69"/>
      <c r="K1083" s="69"/>
    </row>
    <row r="1084" spans="1:11" ht="46.5" customHeight="1" x14ac:dyDescent="0.25">
      <c r="A1084" s="70"/>
      <c r="B1084" s="69"/>
      <c r="C1084" s="69"/>
      <c r="D1084" s="69"/>
      <c r="E1084" s="69"/>
      <c r="F1084" s="69"/>
      <c r="G1084" s="69"/>
      <c r="H1084" s="69"/>
      <c r="I1084" s="69"/>
      <c r="J1084" s="69"/>
      <c r="K1084" s="69"/>
    </row>
    <row r="1085" spans="1:11" ht="46.5" customHeight="1" x14ac:dyDescent="0.25">
      <c r="A1085" s="70"/>
      <c r="B1085" s="69"/>
      <c r="C1085" s="69"/>
      <c r="D1085" s="69"/>
      <c r="E1085" s="69"/>
      <c r="F1085" s="69"/>
      <c r="G1085" s="69"/>
      <c r="H1085" s="69"/>
      <c r="I1085" s="69"/>
      <c r="J1085" s="69"/>
      <c r="K1085" s="69"/>
    </row>
    <row r="1086" spans="1:11" ht="46.5" customHeight="1" x14ac:dyDescent="0.25">
      <c r="A1086" s="70"/>
      <c r="B1086" s="69"/>
      <c r="C1086" s="69"/>
      <c r="D1086" s="69"/>
      <c r="E1086" s="69"/>
      <c r="F1086" s="69"/>
      <c r="G1086" s="69"/>
      <c r="H1086" s="69"/>
      <c r="I1086" s="69"/>
      <c r="J1086" s="69"/>
      <c r="K1086" s="69"/>
    </row>
    <row r="1087" spans="1:11" ht="46.5" customHeight="1" x14ac:dyDescent="0.25">
      <c r="A1087" s="70"/>
      <c r="B1087" s="69"/>
      <c r="C1087" s="69"/>
      <c r="D1087" s="69"/>
      <c r="E1087" s="69"/>
      <c r="F1087" s="69"/>
      <c r="G1087" s="69"/>
      <c r="H1087" s="69"/>
      <c r="I1087" s="69"/>
      <c r="J1087" s="69"/>
      <c r="K1087" s="69"/>
    </row>
    <row r="1088" spans="1:11" ht="46.5" customHeight="1" x14ac:dyDescent="0.25">
      <c r="A1088" s="70"/>
      <c r="B1088" s="69"/>
      <c r="C1088" s="69"/>
      <c r="D1088" s="69"/>
      <c r="E1088" s="69"/>
      <c r="F1088" s="69"/>
      <c r="G1088" s="69"/>
      <c r="H1088" s="69"/>
      <c r="I1088" s="69"/>
      <c r="J1088" s="69"/>
      <c r="K1088" s="69"/>
    </row>
    <row r="1089" spans="1:11" ht="46.5" customHeight="1" x14ac:dyDescent="0.25">
      <c r="A1089" s="70"/>
      <c r="B1089" s="69"/>
      <c r="C1089" s="69"/>
      <c r="D1089" s="69"/>
      <c r="E1089" s="69"/>
      <c r="F1089" s="69"/>
      <c r="G1089" s="69"/>
      <c r="H1089" s="69"/>
      <c r="I1089" s="69"/>
      <c r="J1089" s="69"/>
      <c r="K1089" s="69"/>
    </row>
    <row r="1090" spans="1:11" ht="46.5" customHeight="1" x14ac:dyDescent="0.25">
      <c r="A1090" s="70"/>
      <c r="B1090" s="69"/>
      <c r="C1090" s="69"/>
      <c r="D1090" s="69"/>
      <c r="E1090" s="69"/>
      <c r="F1090" s="69"/>
      <c r="G1090" s="69"/>
      <c r="H1090" s="69"/>
      <c r="I1090" s="69"/>
      <c r="J1090" s="69"/>
      <c r="K1090" s="69"/>
    </row>
    <row r="1091" spans="1:11" ht="46.5" customHeight="1" x14ac:dyDescent="0.25">
      <c r="A1091" s="70"/>
      <c r="B1091" s="69"/>
      <c r="C1091" s="69"/>
      <c r="D1091" s="69"/>
      <c r="E1091" s="69"/>
      <c r="F1091" s="69"/>
      <c r="G1091" s="69"/>
      <c r="H1091" s="69"/>
      <c r="I1091" s="69"/>
      <c r="J1091" s="69"/>
      <c r="K1091" s="69"/>
    </row>
    <row r="1092" spans="1:11" ht="46.5" customHeight="1" x14ac:dyDescent="0.25">
      <c r="A1092" s="70"/>
      <c r="B1092" s="69"/>
      <c r="C1092" s="69"/>
      <c r="D1092" s="69"/>
      <c r="E1092" s="69"/>
      <c r="F1092" s="69"/>
      <c r="G1092" s="69"/>
      <c r="H1092" s="69"/>
      <c r="I1092" s="69"/>
      <c r="J1092" s="69"/>
      <c r="K1092" s="69"/>
    </row>
    <row r="1093" spans="1:11" ht="46.5" customHeight="1" x14ac:dyDescent="0.25">
      <c r="A1093" s="70"/>
      <c r="B1093" s="69"/>
      <c r="C1093" s="69"/>
      <c r="D1093" s="69"/>
      <c r="E1093" s="69"/>
      <c r="F1093" s="69"/>
      <c r="G1093" s="69"/>
      <c r="H1093" s="69"/>
      <c r="I1093" s="69"/>
      <c r="J1093" s="69"/>
      <c r="K1093" s="69"/>
    </row>
    <row r="1094" spans="1:11" ht="46.5" customHeight="1" x14ac:dyDescent="0.25">
      <c r="A1094" s="70"/>
      <c r="B1094" s="69"/>
      <c r="C1094" s="69"/>
      <c r="D1094" s="69"/>
      <c r="E1094" s="69"/>
      <c r="F1094" s="69"/>
      <c r="G1094" s="69"/>
      <c r="H1094" s="69"/>
      <c r="I1094" s="69"/>
      <c r="J1094" s="69"/>
      <c r="K1094" s="69"/>
    </row>
    <row r="1095" spans="1:11" ht="46.5" customHeight="1" x14ac:dyDescent="0.25">
      <c r="A1095" s="70"/>
      <c r="B1095" s="69"/>
      <c r="C1095" s="69"/>
      <c r="D1095" s="69"/>
      <c r="E1095" s="69"/>
      <c r="F1095" s="69"/>
      <c r="G1095" s="69"/>
      <c r="H1095" s="69"/>
      <c r="I1095" s="69"/>
      <c r="J1095" s="69"/>
      <c r="K1095" s="69"/>
    </row>
    <row r="1096" spans="1:11" ht="46.5" customHeight="1" x14ac:dyDescent="0.25">
      <c r="A1096" s="70"/>
      <c r="B1096" s="69"/>
      <c r="C1096" s="69"/>
      <c r="D1096" s="69"/>
      <c r="E1096" s="69"/>
      <c r="F1096" s="69"/>
      <c r="G1096" s="69"/>
      <c r="H1096" s="69"/>
      <c r="I1096" s="69"/>
      <c r="J1096" s="69"/>
      <c r="K1096" s="69"/>
    </row>
    <row r="1097" spans="1:11" ht="46.5" customHeight="1" x14ac:dyDescent="0.25">
      <c r="A1097" s="70"/>
      <c r="B1097" s="69"/>
      <c r="C1097" s="69"/>
      <c r="D1097" s="69"/>
      <c r="E1097" s="69"/>
      <c r="F1097" s="69"/>
      <c r="G1097" s="69"/>
      <c r="H1097" s="69"/>
      <c r="I1097" s="69"/>
      <c r="J1097" s="69"/>
      <c r="K1097" s="69"/>
    </row>
    <row r="1098" spans="1:11" ht="46.5" customHeight="1" x14ac:dyDescent="0.25">
      <c r="A1098" s="70"/>
      <c r="B1098" s="69"/>
      <c r="C1098" s="69"/>
      <c r="D1098" s="69"/>
      <c r="E1098" s="69"/>
      <c r="F1098" s="69"/>
      <c r="G1098" s="69"/>
      <c r="H1098" s="69"/>
      <c r="I1098" s="69"/>
      <c r="J1098" s="69"/>
      <c r="K1098" s="69"/>
    </row>
    <row r="1099" spans="1:11" ht="46.5" customHeight="1" x14ac:dyDescent="0.25">
      <c r="A1099" s="70"/>
      <c r="B1099" s="69"/>
      <c r="C1099" s="69"/>
      <c r="D1099" s="69"/>
      <c r="E1099" s="69"/>
      <c r="F1099" s="69"/>
      <c r="G1099" s="69"/>
      <c r="H1099" s="69"/>
      <c r="I1099" s="69"/>
      <c r="J1099" s="69"/>
      <c r="K1099" s="69"/>
    </row>
    <row r="1100" spans="1:11" ht="46.5" customHeight="1" x14ac:dyDescent="0.25">
      <c r="A1100" s="70"/>
      <c r="B1100" s="69"/>
      <c r="C1100" s="69"/>
      <c r="D1100" s="69"/>
      <c r="E1100" s="69"/>
      <c r="F1100" s="69"/>
      <c r="G1100" s="69"/>
      <c r="H1100" s="69"/>
      <c r="I1100" s="69"/>
      <c r="J1100" s="69"/>
      <c r="K1100" s="69"/>
    </row>
    <row r="1101" spans="1:11" ht="46.5" customHeight="1" x14ac:dyDescent="0.25">
      <c r="A1101" s="70"/>
      <c r="B1101" s="69"/>
      <c r="C1101" s="69"/>
      <c r="D1101" s="69"/>
      <c r="E1101" s="69"/>
      <c r="F1101" s="69"/>
      <c r="G1101" s="69"/>
      <c r="H1101" s="69"/>
      <c r="I1101" s="69"/>
      <c r="J1101" s="69"/>
      <c r="K1101" s="69"/>
    </row>
    <row r="1102" spans="1:11" ht="46.5" customHeight="1" x14ac:dyDescent="0.25">
      <c r="A1102" s="70"/>
      <c r="B1102" s="69"/>
      <c r="C1102" s="69"/>
      <c r="D1102" s="69"/>
      <c r="E1102" s="69"/>
      <c r="F1102" s="69"/>
      <c r="G1102" s="69"/>
      <c r="H1102" s="69"/>
      <c r="I1102" s="69"/>
      <c r="J1102" s="69"/>
      <c r="K1102" s="69"/>
    </row>
    <row r="1103" spans="1:11" ht="46.5" customHeight="1" x14ac:dyDescent="0.25">
      <c r="A1103" s="70"/>
      <c r="B1103" s="69"/>
      <c r="C1103" s="69"/>
      <c r="D1103" s="69"/>
      <c r="E1103" s="69"/>
      <c r="F1103" s="69"/>
      <c r="G1103" s="69"/>
      <c r="H1103" s="69"/>
      <c r="I1103" s="69"/>
      <c r="J1103" s="69"/>
      <c r="K1103" s="69"/>
    </row>
    <row r="1104" spans="1:11" ht="46.5" customHeight="1" x14ac:dyDescent="0.25">
      <c r="A1104" s="70"/>
      <c r="B1104" s="69"/>
      <c r="C1104" s="69"/>
      <c r="D1104" s="69"/>
      <c r="E1104" s="69"/>
      <c r="F1104" s="69"/>
      <c r="G1104" s="69"/>
      <c r="H1104" s="69"/>
      <c r="I1104" s="69"/>
      <c r="J1104" s="69"/>
      <c r="K1104" s="69"/>
    </row>
    <row r="1105" spans="1:11" ht="46.5" customHeight="1" x14ac:dyDescent="0.25">
      <c r="A1105" s="70"/>
      <c r="B1105" s="69"/>
      <c r="C1105" s="69"/>
      <c r="D1105" s="69"/>
      <c r="E1105" s="69"/>
      <c r="F1105" s="69"/>
      <c r="G1105" s="69"/>
      <c r="H1105" s="69"/>
      <c r="I1105" s="69"/>
      <c r="J1105" s="69"/>
      <c r="K1105" s="69"/>
    </row>
    <row r="1106" spans="1:11" ht="46.5" customHeight="1" x14ac:dyDescent="0.25">
      <c r="A1106" s="70"/>
      <c r="B1106" s="69"/>
      <c r="C1106" s="69"/>
      <c r="D1106" s="69"/>
      <c r="E1106" s="69"/>
      <c r="F1106" s="69"/>
      <c r="G1106" s="69"/>
      <c r="H1106" s="69"/>
      <c r="I1106" s="69"/>
      <c r="J1106" s="69"/>
      <c r="K1106" s="69"/>
    </row>
    <row r="1107" spans="1:11" ht="46.5" customHeight="1" x14ac:dyDescent="0.25">
      <c r="A1107" s="70"/>
      <c r="B1107" s="69"/>
      <c r="C1107" s="69"/>
      <c r="D1107" s="69"/>
      <c r="E1107" s="69"/>
      <c r="F1107" s="69"/>
      <c r="G1107" s="69"/>
      <c r="H1107" s="69"/>
      <c r="I1107" s="69"/>
      <c r="J1107" s="69"/>
      <c r="K1107" s="69"/>
    </row>
    <row r="1108" spans="1:11" ht="46.5" customHeight="1" x14ac:dyDescent="0.25">
      <c r="A1108" s="70"/>
      <c r="B1108" s="69"/>
      <c r="C1108" s="69"/>
      <c r="D1108" s="69"/>
      <c r="E1108" s="69"/>
      <c r="F1108" s="69"/>
      <c r="G1108" s="69"/>
      <c r="H1108" s="69"/>
      <c r="I1108" s="69"/>
      <c r="J1108" s="69"/>
      <c r="K1108" s="69"/>
    </row>
    <row r="1109" spans="1:11" ht="46.5" customHeight="1" x14ac:dyDescent="0.25">
      <c r="A1109" s="70"/>
      <c r="B1109" s="69"/>
      <c r="C1109" s="69"/>
      <c r="D1109" s="69"/>
      <c r="E1109" s="69"/>
      <c r="F1109" s="69"/>
      <c r="G1109" s="69"/>
      <c r="H1109" s="69"/>
      <c r="I1109" s="69"/>
      <c r="J1109" s="69"/>
      <c r="K1109" s="69"/>
    </row>
    <row r="1110" spans="1:11" ht="46.5" customHeight="1" x14ac:dyDescent="0.25">
      <c r="A1110" s="70"/>
      <c r="B1110" s="69"/>
      <c r="C1110" s="69"/>
      <c r="D1110" s="69"/>
      <c r="E1110" s="69"/>
      <c r="F1110" s="69"/>
      <c r="G1110" s="69"/>
      <c r="H1110" s="69"/>
      <c r="I1110" s="69"/>
      <c r="J1110" s="69"/>
      <c r="K1110" s="69"/>
    </row>
    <row r="1111" spans="1:11" ht="46.5" customHeight="1" x14ac:dyDescent="0.25">
      <c r="A1111" s="70"/>
      <c r="B1111" s="69"/>
      <c r="C1111" s="69"/>
      <c r="D1111" s="69"/>
      <c r="E1111" s="69"/>
      <c r="F1111" s="69"/>
      <c r="G1111" s="69"/>
      <c r="H1111" s="69"/>
      <c r="I1111" s="69"/>
      <c r="J1111" s="69"/>
      <c r="K1111" s="69"/>
    </row>
    <row r="1112" spans="1:11" ht="46.5" customHeight="1" x14ac:dyDescent="0.25">
      <c r="A1112" s="70"/>
      <c r="B1112" s="69"/>
      <c r="C1112" s="69"/>
      <c r="D1112" s="69"/>
      <c r="E1112" s="69"/>
      <c r="F1112" s="69"/>
      <c r="G1112" s="69"/>
      <c r="H1112" s="69"/>
      <c r="I1112" s="69"/>
      <c r="J1112" s="69"/>
      <c r="K1112" s="69"/>
    </row>
    <row r="1113" spans="1:11" ht="46.5" customHeight="1" x14ac:dyDescent="0.25">
      <c r="A1113" s="70"/>
      <c r="B1113" s="69"/>
      <c r="C1113" s="69"/>
      <c r="D1113" s="69"/>
      <c r="E1113" s="69"/>
      <c r="F1113" s="69"/>
      <c r="G1113" s="69"/>
      <c r="H1113" s="69"/>
      <c r="I1113" s="69"/>
      <c r="J1113" s="69"/>
      <c r="K1113" s="69"/>
    </row>
    <row r="1114" spans="1:11" ht="46.5" customHeight="1" x14ac:dyDescent="0.25">
      <c r="A1114" s="70"/>
      <c r="B1114" s="69"/>
      <c r="C1114" s="69"/>
      <c r="D1114" s="69"/>
      <c r="E1114" s="69"/>
      <c r="F1114" s="69"/>
      <c r="G1114" s="69"/>
      <c r="H1114" s="69"/>
      <c r="I1114" s="69"/>
      <c r="J1114" s="69"/>
      <c r="K1114" s="69"/>
    </row>
    <row r="1115" spans="1:11" ht="46.5" customHeight="1" x14ac:dyDescent="0.25">
      <c r="A1115" s="70"/>
      <c r="B1115" s="69"/>
      <c r="C1115" s="69"/>
      <c r="D1115" s="69"/>
      <c r="E1115" s="69"/>
      <c r="F1115" s="69"/>
      <c r="G1115" s="69"/>
      <c r="H1115" s="69"/>
      <c r="I1115" s="69"/>
      <c r="J1115" s="69"/>
      <c r="K1115" s="69"/>
    </row>
    <row r="1116" spans="1:11" ht="46.5" customHeight="1" x14ac:dyDescent="0.25">
      <c r="A1116" s="70"/>
      <c r="B1116" s="69"/>
      <c r="C1116" s="69"/>
      <c r="D1116" s="69"/>
      <c r="E1116" s="69"/>
      <c r="F1116" s="69"/>
      <c r="G1116" s="69"/>
      <c r="H1116" s="69"/>
      <c r="I1116" s="69"/>
      <c r="J1116" s="69"/>
      <c r="K1116" s="69"/>
    </row>
    <row r="1117" spans="1:11" ht="46.5" customHeight="1" x14ac:dyDescent="0.25">
      <c r="A1117" s="70"/>
      <c r="B1117" s="69"/>
      <c r="C1117" s="69"/>
      <c r="D1117" s="69"/>
      <c r="E1117" s="69"/>
      <c r="F1117" s="69"/>
      <c r="G1117" s="69"/>
      <c r="H1117" s="69"/>
      <c r="I1117" s="69"/>
      <c r="J1117" s="69"/>
      <c r="K1117" s="69"/>
    </row>
    <row r="1118" spans="1:11" ht="46.5" customHeight="1" x14ac:dyDescent="0.25">
      <c r="A1118" s="70"/>
      <c r="B1118" s="69"/>
      <c r="C1118" s="69"/>
      <c r="D1118" s="69"/>
      <c r="E1118" s="69"/>
      <c r="F1118" s="69"/>
      <c r="G1118" s="69"/>
      <c r="H1118" s="69"/>
      <c r="I1118" s="69"/>
      <c r="J1118" s="69"/>
      <c r="K1118" s="69"/>
    </row>
    <row r="1119" spans="1:11" ht="46.5" customHeight="1" x14ac:dyDescent="0.25">
      <c r="A1119" s="70"/>
      <c r="B1119" s="69"/>
      <c r="C1119" s="69"/>
      <c r="D1119" s="69"/>
      <c r="E1119" s="69"/>
      <c r="F1119" s="69"/>
      <c r="G1119" s="69"/>
      <c r="H1119" s="69"/>
      <c r="I1119" s="69"/>
      <c r="J1119" s="69"/>
      <c r="K1119" s="69"/>
    </row>
    <row r="1120" spans="1:11" ht="46.5" customHeight="1" x14ac:dyDescent="0.25">
      <c r="A1120" s="70"/>
      <c r="B1120" s="69"/>
      <c r="C1120" s="69"/>
      <c r="D1120" s="69"/>
      <c r="E1120" s="69"/>
      <c r="F1120" s="69"/>
      <c r="G1120" s="69"/>
      <c r="H1120" s="69"/>
      <c r="I1120" s="69"/>
      <c r="J1120" s="69"/>
      <c r="K1120" s="69"/>
    </row>
    <row r="1121" spans="1:11" ht="46.5" customHeight="1" x14ac:dyDescent="0.25">
      <c r="A1121" s="70"/>
      <c r="B1121" s="69"/>
      <c r="C1121" s="69"/>
      <c r="D1121" s="69"/>
      <c r="E1121" s="69"/>
      <c r="F1121" s="69"/>
      <c r="G1121" s="69"/>
      <c r="H1121" s="69"/>
      <c r="I1121" s="69"/>
      <c r="J1121" s="69"/>
      <c r="K1121" s="69"/>
    </row>
    <row r="1122" spans="1:11" ht="46.5" customHeight="1" x14ac:dyDescent="0.25">
      <c r="A1122" s="70"/>
      <c r="B1122" s="69"/>
      <c r="C1122" s="69"/>
      <c r="D1122" s="69"/>
      <c r="E1122" s="69"/>
      <c r="F1122" s="69"/>
      <c r="G1122" s="69"/>
      <c r="H1122" s="69"/>
      <c r="I1122" s="69"/>
      <c r="J1122" s="69"/>
      <c r="K1122" s="69"/>
    </row>
    <row r="1123" spans="1:11" ht="46.5" customHeight="1" x14ac:dyDescent="0.25">
      <c r="A1123" s="70"/>
      <c r="B1123" s="69"/>
      <c r="C1123" s="69"/>
      <c r="D1123" s="69"/>
      <c r="E1123" s="69"/>
      <c r="F1123" s="69"/>
      <c r="G1123" s="69"/>
      <c r="H1123" s="69"/>
      <c r="I1123" s="69"/>
      <c r="J1123" s="69"/>
      <c r="K1123" s="69"/>
    </row>
    <row r="1124" spans="1:11" ht="46.5" customHeight="1" x14ac:dyDescent="0.25">
      <c r="A1124" s="70"/>
      <c r="B1124" s="69"/>
      <c r="C1124" s="69"/>
      <c r="D1124" s="69"/>
      <c r="E1124" s="69"/>
      <c r="F1124" s="69"/>
      <c r="G1124" s="69"/>
      <c r="H1124" s="69"/>
      <c r="I1124" s="69"/>
      <c r="J1124" s="69"/>
      <c r="K1124" s="69"/>
    </row>
    <row r="1125" spans="1:11" ht="46.5" customHeight="1" x14ac:dyDescent="0.25">
      <c r="A1125" s="70"/>
      <c r="B1125" s="69"/>
      <c r="C1125" s="69"/>
      <c r="D1125" s="69"/>
      <c r="E1125" s="69"/>
      <c r="F1125" s="69"/>
      <c r="G1125" s="69"/>
      <c r="H1125" s="69"/>
      <c r="I1125" s="69"/>
      <c r="J1125" s="69"/>
      <c r="K1125" s="69"/>
    </row>
    <row r="1126" spans="1:11" ht="46.5" customHeight="1" x14ac:dyDescent="0.25">
      <c r="A1126" s="70"/>
      <c r="B1126" s="69"/>
      <c r="C1126" s="69"/>
      <c r="D1126" s="69"/>
      <c r="E1126" s="69"/>
      <c r="F1126" s="69"/>
      <c r="G1126" s="69"/>
      <c r="H1126" s="69"/>
      <c r="I1126" s="69"/>
      <c r="J1126" s="69"/>
      <c r="K1126" s="69"/>
    </row>
    <row r="1127" spans="1:11" ht="46.5" customHeight="1" x14ac:dyDescent="0.25">
      <c r="A1127" s="70"/>
      <c r="B1127" s="69"/>
      <c r="C1127" s="69"/>
      <c r="D1127" s="69"/>
      <c r="E1127" s="69"/>
      <c r="F1127" s="69"/>
      <c r="G1127" s="69"/>
      <c r="H1127" s="69"/>
      <c r="I1127" s="69"/>
      <c r="J1127" s="69"/>
      <c r="K1127" s="69"/>
    </row>
    <row r="1128" spans="1:11" ht="46.5" customHeight="1" x14ac:dyDescent="0.25">
      <c r="A1128" s="70"/>
      <c r="B1128" s="69"/>
      <c r="C1128" s="69"/>
      <c r="D1128" s="69"/>
      <c r="E1128" s="69"/>
      <c r="F1128" s="69"/>
      <c r="G1128" s="69"/>
      <c r="H1128" s="69"/>
      <c r="I1128" s="69"/>
      <c r="J1128" s="69"/>
      <c r="K1128" s="69"/>
    </row>
    <row r="1129" spans="1:11" ht="46.5" customHeight="1" x14ac:dyDescent="0.25">
      <c r="A1129" s="70"/>
      <c r="B1129" s="69"/>
      <c r="C1129" s="69"/>
      <c r="D1129" s="69"/>
      <c r="E1129" s="69"/>
      <c r="F1129" s="69"/>
      <c r="G1129" s="69"/>
      <c r="H1129" s="69"/>
      <c r="I1129" s="69"/>
      <c r="J1129" s="69"/>
      <c r="K1129" s="69"/>
    </row>
    <row r="1130" spans="1:11" ht="46.5" customHeight="1" x14ac:dyDescent="0.25">
      <c r="A1130" s="70"/>
      <c r="B1130" s="69"/>
      <c r="C1130" s="69"/>
      <c r="D1130" s="69"/>
      <c r="E1130" s="69"/>
      <c r="F1130" s="69"/>
      <c r="G1130" s="69"/>
      <c r="H1130" s="69"/>
      <c r="I1130" s="69"/>
      <c r="J1130" s="69"/>
      <c r="K1130" s="69"/>
    </row>
    <row r="1131" spans="1:11" ht="46.5" customHeight="1" x14ac:dyDescent="0.25">
      <c r="A1131" s="70"/>
      <c r="B1131" s="69"/>
      <c r="C1131" s="69"/>
      <c r="D1131" s="69"/>
      <c r="E1131" s="69"/>
      <c r="F1131" s="69"/>
      <c r="G1131" s="69"/>
      <c r="H1131" s="69"/>
      <c r="I1131" s="69"/>
      <c r="J1131" s="69"/>
      <c r="K1131" s="69"/>
    </row>
    <row r="1132" spans="1:11" ht="46.5" customHeight="1" x14ac:dyDescent="0.25">
      <c r="A1132" s="70"/>
      <c r="B1132" s="69"/>
      <c r="C1132" s="69"/>
      <c r="D1132" s="69"/>
      <c r="E1132" s="69"/>
      <c r="F1132" s="69"/>
      <c r="G1132" s="69"/>
      <c r="H1132" s="69"/>
      <c r="I1132" s="69"/>
      <c r="J1132" s="69"/>
      <c r="K1132" s="69"/>
    </row>
    <row r="1133" spans="1:11" ht="46.5" customHeight="1" x14ac:dyDescent="0.25">
      <c r="A1133" s="70"/>
      <c r="B1133" s="69"/>
      <c r="C1133" s="69"/>
      <c r="D1133" s="69"/>
      <c r="E1133" s="69"/>
      <c r="F1133" s="69"/>
      <c r="G1133" s="69"/>
      <c r="H1133" s="69"/>
      <c r="I1133" s="69"/>
      <c r="J1133" s="69"/>
      <c r="K1133" s="69"/>
    </row>
    <row r="1134" spans="1:11" ht="46.5" customHeight="1" x14ac:dyDescent="0.25">
      <c r="A1134" s="70"/>
      <c r="B1134" s="69"/>
      <c r="C1134" s="69"/>
      <c r="D1134" s="69"/>
      <c r="E1134" s="69"/>
      <c r="F1134" s="69"/>
      <c r="G1134" s="69"/>
      <c r="H1134" s="69"/>
      <c r="I1134" s="69"/>
      <c r="J1134" s="69"/>
      <c r="K1134" s="69"/>
    </row>
    <row r="1135" spans="1:11" ht="46.5" customHeight="1" x14ac:dyDescent="0.25">
      <c r="A1135" s="70"/>
      <c r="B1135" s="69"/>
      <c r="C1135" s="69"/>
      <c r="D1135" s="69"/>
      <c r="E1135" s="69"/>
      <c r="F1135" s="69"/>
      <c r="G1135" s="69"/>
      <c r="H1135" s="69"/>
      <c r="I1135" s="69"/>
      <c r="J1135" s="69"/>
      <c r="K1135" s="69"/>
    </row>
    <row r="1136" spans="1:11" ht="46.5" customHeight="1" x14ac:dyDescent="0.25">
      <c r="A1136" s="70"/>
      <c r="B1136" s="69"/>
      <c r="C1136" s="69"/>
      <c r="D1136" s="69"/>
      <c r="E1136" s="69"/>
      <c r="F1136" s="69"/>
      <c r="G1136" s="69"/>
      <c r="H1136" s="69"/>
      <c r="I1136" s="69"/>
      <c r="J1136" s="69"/>
      <c r="K1136" s="69"/>
    </row>
    <row r="1137" spans="1:11" ht="46.5" customHeight="1" x14ac:dyDescent="0.25">
      <c r="A1137" s="70"/>
      <c r="B1137" s="69"/>
      <c r="C1137" s="69"/>
      <c r="D1137" s="69"/>
      <c r="E1137" s="69"/>
      <c r="F1137" s="69"/>
      <c r="G1137" s="69"/>
      <c r="H1137" s="69"/>
      <c r="I1137" s="69"/>
      <c r="J1137" s="69"/>
      <c r="K1137" s="69"/>
    </row>
    <row r="1138" spans="1:11" ht="46.5" customHeight="1" x14ac:dyDescent="0.25">
      <c r="A1138" s="70"/>
      <c r="B1138" s="69"/>
      <c r="C1138" s="69"/>
      <c r="D1138" s="69"/>
      <c r="E1138" s="69"/>
      <c r="F1138" s="69"/>
      <c r="G1138" s="69"/>
      <c r="H1138" s="69"/>
      <c r="I1138" s="69"/>
      <c r="J1138" s="69"/>
      <c r="K1138" s="69"/>
    </row>
    <row r="1139" spans="1:11" ht="46.5" customHeight="1" x14ac:dyDescent="0.25">
      <c r="A1139" s="70"/>
      <c r="B1139" s="69"/>
      <c r="C1139" s="69"/>
      <c r="D1139" s="69"/>
      <c r="E1139" s="69"/>
      <c r="F1139" s="69"/>
      <c r="G1139" s="69"/>
      <c r="H1139" s="69"/>
      <c r="I1139" s="69"/>
      <c r="J1139" s="69"/>
      <c r="K1139" s="69"/>
    </row>
    <row r="1140" spans="1:11" ht="46.5" customHeight="1" x14ac:dyDescent="0.25">
      <c r="A1140" s="70"/>
      <c r="B1140" s="69"/>
      <c r="C1140" s="69"/>
      <c r="D1140" s="69"/>
      <c r="E1140" s="69"/>
      <c r="F1140" s="69"/>
      <c r="G1140" s="69"/>
      <c r="H1140" s="69"/>
      <c r="I1140" s="69"/>
      <c r="J1140" s="69"/>
      <c r="K1140" s="69"/>
    </row>
    <row r="1141" spans="1:11" ht="46.5" customHeight="1" x14ac:dyDescent="0.25">
      <c r="A1141" s="70"/>
      <c r="B1141" s="69"/>
      <c r="C1141" s="69"/>
      <c r="D1141" s="69"/>
      <c r="E1141" s="69"/>
      <c r="F1141" s="69"/>
      <c r="G1141" s="69"/>
      <c r="H1141" s="69"/>
      <c r="I1141" s="69"/>
      <c r="J1141" s="69"/>
      <c r="K1141" s="69"/>
    </row>
    <row r="1142" spans="1:11" ht="46.5" customHeight="1" x14ac:dyDescent="0.25">
      <c r="A1142" s="70"/>
      <c r="B1142" s="69"/>
      <c r="C1142" s="69"/>
      <c r="D1142" s="69"/>
      <c r="E1142" s="69"/>
      <c r="F1142" s="69"/>
      <c r="G1142" s="69"/>
      <c r="H1142" s="69"/>
      <c r="I1142" s="69"/>
      <c r="J1142" s="69"/>
      <c r="K1142" s="69"/>
    </row>
    <row r="1143" spans="1:11" ht="46.5" customHeight="1" x14ac:dyDescent="0.25">
      <c r="A1143" s="70"/>
      <c r="B1143" s="69"/>
      <c r="C1143" s="69"/>
      <c r="D1143" s="69"/>
      <c r="E1143" s="69"/>
      <c r="F1143" s="69"/>
      <c r="G1143" s="69"/>
      <c r="H1143" s="69"/>
      <c r="I1143" s="69"/>
      <c r="J1143" s="69"/>
      <c r="K1143" s="69"/>
    </row>
    <row r="1144" spans="1:11" ht="46.5" customHeight="1" x14ac:dyDescent="0.25">
      <c r="A1144" s="70"/>
      <c r="B1144" s="69"/>
      <c r="C1144" s="69"/>
      <c r="D1144" s="69"/>
      <c r="E1144" s="69"/>
      <c r="F1144" s="69"/>
      <c r="G1144" s="69"/>
      <c r="H1144" s="69"/>
      <c r="I1144" s="69"/>
      <c r="J1144" s="69"/>
      <c r="K1144" s="69"/>
    </row>
    <row r="1145" spans="1:11" ht="46.5" customHeight="1" x14ac:dyDescent="0.25">
      <c r="A1145" s="70"/>
      <c r="B1145" s="69"/>
      <c r="C1145" s="69"/>
      <c r="D1145" s="69"/>
      <c r="E1145" s="69"/>
      <c r="F1145" s="69"/>
      <c r="G1145" s="69"/>
      <c r="H1145" s="69"/>
      <c r="I1145" s="69"/>
      <c r="J1145" s="69"/>
      <c r="K1145" s="69"/>
    </row>
    <row r="1146" spans="1:11" ht="46.5" customHeight="1" x14ac:dyDescent="0.25">
      <c r="A1146" s="70"/>
      <c r="B1146" s="69"/>
      <c r="C1146" s="69"/>
      <c r="D1146" s="69"/>
      <c r="E1146" s="69"/>
      <c r="F1146" s="69"/>
      <c r="G1146" s="69"/>
      <c r="H1146" s="69"/>
      <c r="I1146" s="69"/>
      <c r="J1146" s="69"/>
      <c r="K1146" s="69"/>
    </row>
    <row r="1147" spans="1:11" ht="46.5" customHeight="1" x14ac:dyDescent="0.25">
      <c r="A1147" s="70"/>
      <c r="B1147" s="69"/>
      <c r="C1147" s="69"/>
      <c r="D1147" s="69"/>
      <c r="E1147" s="69"/>
      <c r="F1147" s="69"/>
      <c r="G1147" s="69"/>
      <c r="H1147" s="69"/>
      <c r="I1147" s="69"/>
      <c r="J1147" s="69"/>
      <c r="K1147" s="69"/>
    </row>
    <row r="1148" spans="1:11" ht="46.5" customHeight="1" x14ac:dyDescent="0.25">
      <c r="A1148" s="70"/>
      <c r="B1148" s="69"/>
      <c r="C1148" s="69"/>
      <c r="D1148" s="69"/>
      <c r="E1148" s="69"/>
      <c r="F1148" s="69"/>
      <c r="G1148" s="69"/>
      <c r="H1148" s="69"/>
      <c r="I1148" s="69"/>
      <c r="J1148" s="69"/>
      <c r="K1148" s="69"/>
    </row>
    <row r="1149" spans="1:11" ht="46.5" customHeight="1" x14ac:dyDescent="0.25">
      <c r="A1149" s="70"/>
      <c r="B1149" s="69"/>
      <c r="C1149" s="69"/>
      <c r="D1149" s="69"/>
      <c r="E1149" s="69"/>
      <c r="F1149" s="69"/>
      <c r="G1149" s="69"/>
      <c r="H1149" s="69"/>
      <c r="I1149" s="69"/>
      <c r="J1149" s="69"/>
      <c r="K1149" s="69"/>
    </row>
    <row r="1150" spans="1:11" ht="46.5" customHeight="1" x14ac:dyDescent="0.25">
      <c r="A1150" s="70"/>
      <c r="B1150" s="69"/>
      <c r="C1150" s="69"/>
      <c r="D1150" s="69"/>
      <c r="E1150" s="69"/>
      <c r="F1150" s="69"/>
      <c r="G1150" s="69"/>
      <c r="H1150" s="69"/>
      <c r="I1150" s="69"/>
      <c r="J1150" s="69"/>
      <c r="K1150" s="69"/>
    </row>
    <row r="1151" spans="1:11" ht="46.5" customHeight="1" x14ac:dyDescent="0.25">
      <c r="A1151" s="70"/>
      <c r="B1151" s="69"/>
      <c r="C1151" s="69"/>
      <c r="D1151" s="69"/>
      <c r="E1151" s="69"/>
      <c r="F1151" s="69"/>
      <c r="G1151" s="69"/>
      <c r="H1151" s="69"/>
      <c r="I1151" s="69"/>
      <c r="J1151" s="69"/>
      <c r="K1151" s="69"/>
    </row>
    <row r="1152" spans="1:11" ht="46.5" customHeight="1" x14ac:dyDescent="0.25">
      <c r="A1152" s="70"/>
      <c r="B1152" s="69"/>
      <c r="C1152" s="69"/>
      <c r="D1152" s="69"/>
      <c r="E1152" s="69"/>
      <c r="F1152" s="69"/>
      <c r="G1152" s="69"/>
      <c r="H1152" s="69"/>
      <c r="I1152" s="69"/>
      <c r="J1152" s="69"/>
      <c r="K1152" s="69"/>
    </row>
    <row r="1153" spans="1:11" ht="46.5" customHeight="1" x14ac:dyDescent="0.25">
      <c r="A1153" s="70"/>
      <c r="B1153" s="69"/>
      <c r="C1153" s="69"/>
      <c r="D1153" s="69"/>
      <c r="E1153" s="69"/>
      <c r="F1153" s="69"/>
      <c r="G1153" s="69"/>
      <c r="H1153" s="69"/>
      <c r="I1153" s="69"/>
      <c r="J1153" s="69"/>
      <c r="K1153" s="69"/>
    </row>
    <row r="1154" spans="1:11" ht="46.5" customHeight="1" x14ac:dyDescent="0.25">
      <c r="A1154" s="70"/>
      <c r="B1154" s="69"/>
      <c r="C1154" s="69"/>
      <c r="D1154" s="69"/>
      <c r="E1154" s="69"/>
      <c r="F1154" s="69"/>
      <c r="G1154" s="69"/>
      <c r="H1154" s="69"/>
      <c r="I1154" s="69"/>
      <c r="J1154" s="69"/>
      <c r="K1154" s="69"/>
    </row>
    <row r="1155" spans="1:11" ht="46.5" customHeight="1" x14ac:dyDescent="0.25">
      <c r="A1155" s="70"/>
      <c r="B1155" s="69"/>
      <c r="C1155" s="69"/>
      <c r="D1155" s="69"/>
      <c r="E1155" s="69"/>
      <c r="F1155" s="69"/>
      <c r="G1155" s="69"/>
      <c r="H1155" s="69"/>
      <c r="I1155" s="69"/>
      <c r="J1155" s="69"/>
      <c r="K1155" s="69"/>
    </row>
    <row r="1156" spans="1:11" ht="46.5" customHeight="1" x14ac:dyDescent="0.25">
      <c r="A1156" s="70"/>
      <c r="B1156" s="69"/>
      <c r="C1156" s="69"/>
      <c r="D1156" s="69"/>
      <c r="E1156" s="69"/>
      <c r="F1156" s="69"/>
      <c r="G1156" s="69"/>
      <c r="H1156" s="69"/>
      <c r="I1156" s="69"/>
      <c r="J1156" s="69"/>
      <c r="K1156" s="69"/>
    </row>
    <row r="1157" spans="1:11" ht="46.5" customHeight="1" x14ac:dyDescent="0.25">
      <c r="A1157" s="70"/>
      <c r="B1157" s="69"/>
      <c r="C1157" s="69"/>
      <c r="D1157" s="69"/>
      <c r="E1157" s="69"/>
      <c r="F1157" s="69"/>
      <c r="G1157" s="69"/>
      <c r="H1157" s="69"/>
      <c r="I1157" s="69"/>
      <c r="J1157" s="69"/>
      <c r="K1157" s="69"/>
    </row>
    <row r="1158" spans="1:11" ht="46.5" customHeight="1" x14ac:dyDescent="0.25">
      <c r="A1158" s="70"/>
      <c r="B1158" s="69"/>
      <c r="C1158" s="69"/>
      <c r="D1158" s="69"/>
      <c r="E1158" s="69"/>
      <c r="F1158" s="69"/>
      <c r="G1158" s="69"/>
      <c r="H1158" s="69"/>
      <c r="I1158" s="69"/>
      <c r="J1158" s="69"/>
      <c r="K1158" s="69"/>
    </row>
    <row r="1159" spans="1:11" ht="46.5" customHeight="1" x14ac:dyDescent="0.25">
      <c r="A1159" s="70"/>
      <c r="B1159" s="69"/>
      <c r="C1159" s="69"/>
      <c r="D1159" s="69"/>
      <c r="E1159" s="69"/>
      <c r="F1159" s="69"/>
      <c r="G1159" s="69"/>
      <c r="H1159" s="69"/>
      <c r="I1159" s="69"/>
      <c r="J1159" s="69"/>
      <c r="K1159" s="69"/>
    </row>
    <row r="1160" spans="1:11" ht="46.5" customHeight="1" x14ac:dyDescent="0.25">
      <c r="A1160" s="70"/>
      <c r="B1160" s="69"/>
      <c r="C1160" s="69"/>
      <c r="D1160" s="69"/>
      <c r="E1160" s="69"/>
      <c r="F1160" s="69"/>
      <c r="G1160" s="69"/>
      <c r="H1160" s="69"/>
      <c r="I1160" s="69"/>
      <c r="J1160" s="69"/>
      <c r="K1160" s="69"/>
    </row>
    <row r="1161" spans="1:11" ht="46.5" customHeight="1" x14ac:dyDescent="0.25">
      <c r="A1161" s="70"/>
      <c r="B1161" s="69"/>
      <c r="C1161" s="69"/>
      <c r="D1161" s="69"/>
      <c r="E1161" s="69"/>
      <c r="F1161" s="69"/>
      <c r="G1161" s="69"/>
      <c r="H1161" s="69"/>
      <c r="I1161" s="69"/>
      <c r="J1161" s="69"/>
      <c r="K1161" s="69"/>
    </row>
    <row r="1162" spans="1:11" ht="46.5" customHeight="1" x14ac:dyDescent="0.25">
      <c r="A1162" s="70"/>
      <c r="B1162" s="69"/>
      <c r="C1162" s="69"/>
      <c r="D1162" s="69"/>
      <c r="E1162" s="69"/>
      <c r="F1162" s="69"/>
      <c r="G1162" s="69"/>
      <c r="H1162" s="69"/>
      <c r="I1162" s="69"/>
      <c r="J1162" s="69"/>
      <c r="K1162" s="69"/>
    </row>
    <row r="1163" spans="1:11" ht="46.5" customHeight="1" x14ac:dyDescent="0.25">
      <c r="A1163" s="70"/>
      <c r="B1163" s="69"/>
      <c r="C1163" s="69"/>
      <c r="D1163" s="69"/>
      <c r="E1163" s="69"/>
      <c r="F1163" s="69"/>
      <c r="G1163" s="69"/>
      <c r="H1163" s="69"/>
      <c r="I1163" s="69"/>
      <c r="J1163" s="69"/>
      <c r="K1163" s="69"/>
    </row>
    <row r="1164" spans="1:11" ht="46.5" customHeight="1" x14ac:dyDescent="0.25">
      <c r="A1164" s="70"/>
      <c r="B1164" s="69"/>
      <c r="C1164" s="69"/>
      <c r="D1164" s="69"/>
      <c r="E1164" s="69"/>
      <c r="F1164" s="69"/>
      <c r="G1164" s="69"/>
      <c r="H1164" s="69"/>
      <c r="I1164" s="69"/>
      <c r="J1164" s="69"/>
      <c r="K1164" s="69"/>
    </row>
    <row r="1165" spans="1:11" ht="46.5" customHeight="1" x14ac:dyDescent="0.25">
      <c r="A1165" s="70"/>
      <c r="B1165" s="69"/>
      <c r="C1165" s="69"/>
      <c r="D1165" s="69"/>
      <c r="E1165" s="69"/>
      <c r="F1165" s="69"/>
      <c r="G1165" s="69"/>
      <c r="H1165" s="69"/>
      <c r="I1165" s="69"/>
      <c r="J1165" s="69"/>
      <c r="K1165" s="69"/>
    </row>
    <row r="1166" spans="1:11" ht="46.5" customHeight="1" x14ac:dyDescent="0.25">
      <c r="A1166" s="70"/>
      <c r="B1166" s="69"/>
      <c r="C1166" s="69"/>
      <c r="D1166" s="69"/>
      <c r="E1166" s="69"/>
      <c r="F1166" s="69"/>
      <c r="G1166" s="69"/>
      <c r="H1166" s="69"/>
      <c r="I1166" s="69"/>
      <c r="J1166" s="69"/>
      <c r="K1166" s="69"/>
    </row>
    <row r="1167" spans="1:11" ht="46.5" customHeight="1" x14ac:dyDescent="0.25">
      <c r="A1167" s="70"/>
      <c r="B1167" s="69"/>
      <c r="C1167" s="69"/>
      <c r="D1167" s="69"/>
      <c r="E1167" s="69"/>
      <c r="F1167" s="69"/>
      <c r="G1167" s="69"/>
      <c r="H1167" s="69"/>
      <c r="I1167" s="69"/>
      <c r="J1167" s="69"/>
      <c r="K1167" s="69"/>
    </row>
    <row r="1168" spans="1:11" ht="46.5" customHeight="1" x14ac:dyDescent="0.25">
      <c r="A1168" s="70"/>
      <c r="B1168" s="69"/>
      <c r="C1168" s="69"/>
      <c r="D1168" s="69"/>
      <c r="E1168" s="69"/>
      <c r="F1168" s="69"/>
      <c r="G1168" s="69"/>
      <c r="H1168" s="69"/>
      <c r="I1168" s="69"/>
      <c r="J1168" s="69"/>
      <c r="K1168" s="69"/>
    </row>
    <row r="1169" spans="1:11" ht="46.5" customHeight="1" x14ac:dyDescent="0.25">
      <c r="A1169" s="70"/>
      <c r="B1169" s="69"/>
      <c r="C1169" s="69"/>
      <c r="D1169" s="69"/>
      <c r="E1169" s="69"/>
      <c r="F1169" s="69"/>
      <c r="G1169" s="69"/>
      <c r="H1169" s="69"/>
      <c r="I1169" s="69"/>
      <c r="J1169" s="69"/>
      <c r="K1169" s="69"/>
    </row>
    <row r="1170" spans="1:11" ht="46.5" customHeight="1" x14ac:dyDescent="0.25">
      <c r="A1170" s="70"/>
      <c r="B1170" s="69"/>
      <c r="C1170" s="69"/>
      <c r="D1170" s="69"/>
      <c r="E1170" s="69"/>
      <c r="F1170" s="69"/>
      <c r="G1170" s="69"/>
      <c r="H1170" s="69"/>
      <c r="I1170" s="69"/>
      <c r="J1170" s="69"/>
      <c r="K1170" s="69"/>
    </row>
    <row r="1171" spans="1:11" ht="46.5" customHeight="1" x14ac:dyDescent="0.25">
      <c r="A1171" s="70"/>
      <c r="B1171" s="69"/>
      <c r="C1171" s="69"/>
      <c r="D1171" s="69"/>
      <c r="E1171" s="69"/>
      <c r="F1171" s="69"/>
      <c r="G1171" s="69"/>
      <c r="H1171" s="69"/>
      <c r="I1171" s="69"/>
      <c r="J1171" s="69"/>
      <c r="K1171" s="69"/>
    </row>
    <row r="1172" spans="1:11" ht="46.5" customHeight="1" x14ac:dyDescent="0.25">
      <c r="A1172" s="70"/>
      <c r="B1172" s="69"/>
      <c r="C1172" s="69"/>
      <c r="D1172" s="69"/>
      <c r="E1172" s="69"/>
      <c r="F1172" s="69"/>
      <c r="G1172" s="69"/>
      <c r="H1172" s="69"/>
      <c r="I1172" s="69"/>
      <c r="J1172" s="69"/>
      <c r="K1172" s="69"/>
    </row>
    <row r="1173" spans="1:11" ht="46.5" customHeight="1" x14ac:dyDescent="0.25">
      <c r="A1173" s="70"/>
      <c r="B1173" s="69"/>
      <c r="C1173" s="69"/>
      <c r="D1173" s="69"/>
      <c r="E1173" s="69"/>
      <c r="F1173" s="69"/>
      <c r="G1173" s="69"/>
      <c r="H1173" s="69"/>
      <c r="I1173" s="69"/>
      <c r="J1173" s="69"/>
      <c r="K1173" s="69"/>
    </row>
    <row r="1174" spans="1:11" ht="46.5" customHeight="1" x14ac:dyDescent="0.25">
      <c r="A1174" s="70"/>
      <c r="B1174" s="69"/>
      <c r="C1174" s="69"/>
      <c r="D1174" s="69"/>
      <c r="E1174" s="69"/>
      <c r="F1174" s="69"/>
      <c r="G1174" s="69"/>
      <c r="H1174" s="69"/>
      <c r="I1174" s="69"/>
      <c r="J1174" s="69"/>
      <c r="K1174" s="69"/>
    </row>
    <row r="1175" spans="1:11" ht="46.5" customHeight="1" x14ac:dyDescent="0.25">
      <c r="A1175" s="70"/>
      <c r="B1175" s="69"/>
      <c r="C1175" s="69"/>
      <c r="D1175" s="69"/>
      <c r="E1175" s="69"/>
      <c r="F1175" s="69"/>
      <c r="G1175" s="69"/>
      <c r="H1175" s="69"/>
      <c r="I1175" s="69"/>
      <c r="J1175" s="69"/>
      <c r="K1175" s="69"/>
    </row>
    <row r="1176" spans="1:11" ht="46.5" customHeight="1" x14ac:dyDescent="0.25">
      <c r="A1176" s="70"/>
      <c r="B1176" s="69"/>
      <c r="C1176" s="69"/>
      <c r="D1176" s="69"/>
      <c r="E1176" s="69"/>
      <c r="F1176" s="69"/>
      <c r="G1176" s="69"/>
      <c r="H1176" s="69"/>
      <c r="I1176" s="69"/>
      <c r="J1176" s="69"/>
      <c r="K1176" s="69"/>
    </row>
    <row r="1177" spans="1:11" ht="46.5" customHeight="1" x14ac:dyDescent="0.25">
      <c r="A1177" s="70"/>
      <c r="B1177" s="69"/>
      <c r="C1177" s="69"/>
      <c r="D1177" s="69"/>
      <c r="E1177" s="69"/>
      <c r="F1177" s="69"/>
      <c r="G1177" s="69"/>
      <c r="H1177" s="69"/>
      <c r="I1177" s="69"/>
      <c r="J1177" s="69"/>
      <c r="K1177" s="69"/>
    </row>
    <row r="1178" spans="1:11" ht="46.5" customHeight="1" x14ac:dyDescent="0.25">
      <c r="A1178" s="70"/>
      <c r="B1178" s="69"/>
      <c r="C1178" s="69"/>
      <c r="D1178" s="69"/>
      <c r="E1178" s="69"/>
      <c r="F1178" s="69"/>
      <c r="G1178" s="69"/>
      <c r="H1178" s="69"/>
      <c r="I1178" s="69"/>
      <c r="J1178" s="69"/>
      <c r="K1178" s="69"/>
    </row>
    <row r="1179" spans="1:11" ht="46.5" customHeight="1" x14ac:dyDescent="0.25">
      <c r="A1179" s="70"/>
      <c r="B1179" s="69"/>
      <c r="C1179" s="69"/>
      <c r="D1179" s="69"/>
      <c r="E1179" s="69"/>
      <c r="F1179" s="69"/>
      <c r="G1179" s="69"/>
      <c r="H1179" s="69"/>
      <c r="I1179" s="69"/>
      <c r="J1179" s="69"/>
      <c r="K1179" s="69"/>
    </row>
    <row r="1180" spans="1:11" ht="46.5" customHeight="1" x14ac:dyDescent="0.25">
      <c r="A1180" s="70"/>
      <c r="B1180" s="69"/>
      <c r="C1180" s="69"/>
      <c r="D1180" s="69"/>
      <c r="E1180" s="69"/>
      <c r="F1180" s="69"/>
      <c r="G1180" s="69"/>
      <c r="H1180" s="69"/>
      <c r="I1180" s="69"/>
      <c r="J1180" s="69"/>
      <c r="K1180" s="69"/>
    </row>
    <row r="1181" spans="1:11" ht="46.5" customHeight="1" x14ac:dyDescent="0.25">
      <c r="A1181" s="70"/>
      <c r="B1181" s="69"/>
      <c r="C1181" s="69"/>
      <c r="D1181" s="69"/>
      <c r="E1181" s="69"/>
      <c r="F1181" s="69"/>
      <c r="G1181" s="69"/>
      <c r="H1181" s="69"/>
      <c r="I1181" s="69"/>
      <c r="J1181" s="69"/>
      <c r="K1181" s="69"/>
    </row>
    <row r="1182" spans="1:11" ht="46.5" customHeight="1" x14ac:dyDescent="0.25">
      <c r="A1182" s="70"/>
      <c r="B1182" s="69"/>
      <c r="C1182" s="69"/>
      <c r="D1182" s="69"/>
      <c r="E1182" s="69"/>
      <c r="F1182" s="69"/>
      <c r="G1182" s="69"/>
      <c r="H1182" s="69"/>
      <c r="I1182" s="69"/>
      <c r="J1182" s="69"/>
      <c r="K1182" s="69"/>
    </row>
    <row r="1183" spans="1:11" ht="46.5" customHeight="1" x14ac:dyDescent="0.25">
      <c r="A1183" s="70"/>
      <c r="B1183" s="69"/>
      <c r="C1183" s="69"/>
      <c r="D1183" s="69"/>
      <c r="E1183" s="69"/>
      <c r="F1183" s="69"/>
      <c r="G1183" s="69"/>
      <c r="H1183" s="69"/>
      <c r="I1183" s="69"/>
      <c r="J1183" s="69"/>
      <c r="K1183" s="69"/>
    </row>
    <row r="1184" spans="1:11" ht="46.5" customHeight="1" x14ac:dyDescent="0.25">
      <c r="A1184" s="70"/>
      <c r="B1184" s="69"/>
      <c r="C1184" s="69"/>
      <c r="D1184" s="69"/>
      <c r="E1184" s="69"/>
      <c r="F1184" s="69"/>
      <c r="G1184" s="69"/>
      <c r="H1184" s="69"/>
      <c r="I1184" s="69"/>
      <c r="J1184" s="69"/>
      <c r="K1184" s="69"/>
    </row>
    <row r="1185" spans="1:11" ht="46.5" customHeight="1" x14ac:dyDescent="0.25">
      <c r="A1185" s="70"/>
      <c r="B1185" s="69"/>
      <c r="C1185" s="69"/>
      <c r="D1185" s="69"/>
      <c r="E1185" s="69"/>
      <c r="F1185" s="69"/>
      <c r="G1185" s="69"/>
      <c r="H1185" s="69"/>
      <c r="I1185" s="69"/>
      <c r="J1185" s="69"/>
      <c r="K1185" s="69"/>
    </row>
    <row r="1186" spans="1:11" ht="46.5" customHeight="1" x14ac:dyDescent="0.25">
      <c r="A1186" s="70"/>
      <c r="B1186" s="69"/>
      <c r="C1186" s="69"/>
      <c r="D1186" s="69"/>
      <c r="E1186" s="69"/>
      <c r="F1186" s="69"/>
      <c r="G1186" s="69"/>
      <c r="H1186" s="69"/>
      <c r="I1186" s="69"/>
      <c r="J1186" s="69"/>
      <c r="K1186" s="69"/>
    </row>
    <row r="1187" spans="1:11" ht="46.5" customHeight="1" x14ac:dyDescent="0.25">
      <c r="A1187" s="70"/>
      <c r="B1187" s="69"/>
      <c r="C1187" s="69"/>
      <c r="D1187" s="69"/>
      <c r="E1187" s="69"/>
      <c r="F1187" s="69"/>
      <c r="G1187" s="69"/>
      <c r="H1187" s="69"/>
      <c r="I1187" s="69"/>
      <c r="J1187" s="69"/>
      <c r="K1187" s="69"/>
    </row>
    <row r="1188" spans="1:11" ht="46.5" customHeight="1" x14ac:dyDescent="0.25">
      <c r="A1188" s="70"/>
      <c r="B1188" s="69"/>
      <c r="C1188" s="69"/>
      <c r="D1188" s="69"/>
      <c r="E1188" s="69"/>
      <c r="F1188" s="69"/>
      <c r="G1188" s="69"/>
      <c r="H1188" s="69"/>
      <c r="I1188" s="69"/>
      <c r="J1188" s="69"/>
      <c r="K1188" s="69"/>
    </row>
    <row r="1189" spans="1:11" ht="46.5" customHeight="1" x14ac:dyDescent="0.25">
      <c r="A1189" s="70"/>
      <c r="B1189" s="69"/>
      <c r="C1189" s="69"/>
      <c r="D1189" s="69"/>
      <c r="E1189" s="69"/>
      <c r="F1189" s="69"/>
      <c r="G1189" s="69"/>
      <c r="H1189" s="69"/>
      <c r="I1189" s="69"/>
      <c r="J1189" s="69"/>
      <c r="K1189" s="69"/>
    </row>
    <row r="1190" spans="1:11" ht="46.5" customHeight="1" x14ac:dyDescent="0.25">
      <c r="A1190" s="70"/>
      <c r="B1190" s="69"/>
      <c r="C1190" s="69"/>
      <c r="D1190" s="69"/>
      <c r="E1190" s="69"/>
      <c r="F1190" s="69"/>
      <c r="G1190" s="69"/>
      <c r="H1190" s="69"/>
      <c r="I1190" s="69"/>
      <c r="J1190" s="69"/>
      <c r="K1190" s="69"/>
    </row>
    <row r="1191" spans="1:11" ht="46.5" customHeight="1" x14ac:dyDescent="0.25">
      <c r="A1191" s="70"/>
      <c r="B1191" s="69"/>
      <c r="C1191" s="69"/>
      <c r="D1191" s="69"/>
      <c r="E1191" s="69"/>
      <c r="F1191" s="69"/>
      <c r="G1191" s="69"/>
      <c r="H1191" s="69"/>
      <c r="I1191" s="69"/>
      <c r="J1191" s="69"/>
      <c r="K1191" s="69"/>
    </row>
    <row r="1192" spans="1:11" ht="46.5" customHeight="1" x14ac:dyDescent="0.25">
      <c r="A1192" s="70"/>
      <c r="B1192" s="69"/>
      <c r="C1192" s="69"/>
      <c r="D1192" s="69"/>
      <c r="E1192" s="69"/>
      <c r="F1192" s="69"/>
      <c r="G1192" s="69"/>
      <c r="H1192" s="69"/>
      <c r="I1192" s="69"/>
      <c r="J1192" s="69"/>
      <c r="K1192" s="69"/>
    </row>
    <row r="1193" spans="1:11" ht="46.5" customHeight="1" x14ac:dyDescent="0.25">
      <c r="A1193" s="70"/>
      <c r="B1193" s="69"/>
      <c r="C1193" s="69"/>
      <c r="D1193" s="69"/>
      <c r="E1193" s="69"/>
      <c r="F1193" s="69"/>
      <c r="G1193" s="69"/>
      <c r="H1193" s="69"/>
      <c r="I1193" s="69"/>
      <c r="J1193" s="69"/>
      <c r="K1193" s="69"/>
    </row>
    <row r="1194" spans="1:11" ht="46.5" customHeight="1" x14ac:dyDescent="0.25">
      <c r="A1194" s="70"/>
      <c r="B1194" s="69"/>
      <c r="C1194" s="69"/>
      <c r="D1194" s="69"/>
      <c r="E1194" s="69"/>
      <c r="F1194" s="69"/>
      <c r="G1194" s="69"/>
      <c r="H1194" s="69"/>
      <c r="I1194" s="69"/>
      <c r="J1194" s="69"/>
      <c r="K1194" s="69"/>
    </row>
    <row r="1195" spans="1:11" ht="46.5" customHeight="1" x14ac:dyDescent="0.25">
      <c r="A1195" s="70"/>
      <c r="B1195" s="69"/>
      <c r="C1195" s="69"/>
      <c r="D1195" s="69"/>
      <c r="E1195" s="69"/>
      <c r="F1195" s="69"/>
      <c r="G1195" s="69"/>
      <c r="H1195" s="69"/>
      <c r="I1195" s="69"/>
      <c r="J1195" s="69"/>
      <c r="K1195" s="69"/>
    </row>
    <row r="1196" spans="1:11" ht="46.5" customHeight="1" x14ac:dyDescent="0.25">
      <c r="A1196" s="70"/>
      <c r="B1196" s="69"/>
      <c r="C1196" s="69"/>
      <c r="D1196" s="69"/>
      <c r="E1196" s="69"/>
      <c r="F1196" s="69"/>
      <c r="G1196" s="69"/>
      <c r="H1196" s="69"/>
      <c r="I1196" s="69"/>
      <c r="J1196" s="69"/>
      <c r="K1196" s="69"/>
    </row>
    <row r="1197" spans="1:11" ht="46.5" customHeight="1" x14ac:dyDescent="0.25">
      <c r="A1197" s="70"/>
      <c r="B1197" s="69"/>
      <c r="C1197" s="69"/>
      <c r="D1197" s="69"/>
      <c r="E1197" s="69"/>
      <c r="F1197" s="69"/>
      <c r="G1197" s="69"/>
      <c r="H1197" s="69"/>
      <c r="I1197" s="69"/>
      <c r="J1197" s="69"/>
      <c r="K1197" s="69"/>
    </row>
    <row r="1198" spans="1:11" ht="46.5" customHeight="1" x14ac:dyDescent="0.25">
      <c r="A1198" s="70"/>
      <c r="B1198" s="69"/>
      <c r="C1198" s="69"/>
      <c r="D1198" s="69"/>
      <c r="E1198" s="69"/>
      <c r="F1198" s="69"/>
      <c r="G1198" s="69"/>
      <c r="H1198" s="69"/>
      <c r="I1198" s="69"/>
      <c r="J1198" s="69"/>
      <c r="K1198" s="69"/>
    </row>
    <row r="1199" spans="1:11" ht="46.5" customHeight="1" x14ac:dyDescent="0.25">
      <c r="A1199" s="70"/>
      <c r="B1199" s="69"/>
      <c r="C1199" s="69"/>
      <c r="D1199" s="69"/>
      <c r="E1199" s="69"/>
      <c r="F1199" s="69"/>
      <c r="G1199" s="69"/>
      <c r="H1199" s="69"/>
      <c r="I1199" s="69"/>
      <c r="J1199" s="69"/>
      <c r="K1199" s="69"/>
    </row>
    <row r="1200" spans="1:11" ht="46.5" customHeight="1" x14ac:dyDescent="0.25">
      <c r="A1200" s="70"/>
      <c r="B1200" s="69"/>
      <c r="C1200" s="69"/>
      <c r="D1200" s="69"/>
      <c r="E1200" s="69"/>
      <c r="F1200" s="69"/>
      <c r="G1200" s="69"/>
      <c r="H1200" s="69"/>
      <c r="I1200" s="69"/>
      <c r="J1200" s="69"/>
      <c r="K1200" s="69"/>
    </row>
    <row r="1201" spans="1:11" ht="46.5" customHeight="1" x14ac:dyDescent="0.25">
      <c r="A1201" s="70"/>
      <c r="B1201" s="69"/>
      <c r="C1201" s="69"/>
      <c r="D1201" s="69"/>
      <c r="E1201" s="69"/>
      <c r="F1201" s="69"/>
      <c r="G1201" s="69"/>
      <c r="H1201" s="69"/>
      <c r="I1201" s="69"/>
      <c r="J1201" s="69"/>
      <c r="K1201" s="69"/>
    </row>
    <row r="1202" spans="1:11" ht="46.5" customHeight="1" x14ac:dyDescent="0.25">
      <c r="A1202" s="70"/>
      <c r="B1202" s="69"/>
      <c r="C1202" s="69"/>
      <c r="D1202" s="69"/>
      <c r="E1202" s="69"/>
      <c r="F1202" s="69"/>
      <c r="G1202" s="69"/>
      <c r="H1202" s="69"/>
      <c r="I1202" s="69"/>
      <c r="J1202" s="69"/>
      <c r="K1202" s="69"/>
    </row>
    <row r="1203" spans="1:11" ht="46.5" customHeight="1" x14ac:dyDescent="0.25">
      <c r="A1203" s="70"/>
      <c r="B1203" s="69"/>
      <c r="C1203" s="69"/>
      <c r="D1203" s="69"/>
      <c r="E1203" s="69"/>
      <c r="F1203" s="69"/>
      <c r="G1203" s="69"/>
      <c r="H1203" s="69"/>
      <c r="I1203" s="69"/>
      <c r="J1203" s="69"/>
      <c r="K1203" s="69"/>
    </row>
    <row r="1204" spans="1:11" ht="46.5" customHeight="1" x14ac:dyDescent="0.25">
      <c r="A1204" s="70"/>
      <c r="B1204" s="69"/>
      <c r="C1204" s="69"/>
      <c r="D1204" s="69"/>
      <c r="E1204" s="69"/>
      <c r="F1204" s="69"/>
      <c r="G1204" s="69"/>
      <c r="H1204" s="69"/>
      <c r="I1204" s="69"/>
      <c r="J1204" s="69"/>
      <c r="K1204" s="69"/>
    </row>
    <row r="1205" spans="1:11" ht="46.5" customHeight="1" x14ac:dyDescent="0.25">
      <c r="A1205" s="70"/>
      <c r="B1205" s="69"/>
      <c r="C1205" s="69"/>
      <c r="D1205" s="69"/>
      <c r="E1205" s="69"/>
      <c r="F1205" s="69"/>
      <c r="G1205" s="69"/>
      <c r="H1205" s="69"/>
      <c r="I1205" s="69"/>
      <c r="J1205" s="69"/>
      <c r="K1205" s="69"/>
    </row>
    <row r="1206" spans="1:11" ht="46.5" customHeight="1" x14ac:dyDescent="0.25">
      <c r="A1206" s="70"/>
      <c r="B1206" s="69"/>
      <c r="C1206" s="69"/>
      <c r="D1206" s="69"/>
      <c r="E1206" s="69"/>
      <c r="F1206" s="69"/>
      <c r="G1206" s="69"/>
      <c r="H1206" s="69"/>
      <c r="I1206" s="69"/>
      <c r="J1206" s="69"/>
      <c r="K1206" s="69"/>
    </row>
    <row r="1207" spans="1:11" ht="46.5" customHeight="1" x14ac:dyDescent="0.25">
      <c r="A1207" s="70"/>
      <c r="B1207" s="69"/>
      <c r="C1207" s="69"/>
      <c r="D1207" s="69"/>
      <c r="E1207" s="69"/>
      <c r="F1207" s="69"/>
      <c r="G1207" s="69"/>
      <c r="H1207" s="69"/>
      <c r="I1207" s="69"/>
      <c r="J1207" s="69"/>
      <c r="K1207" s="69"/>
    </row>
    <row r="1208" spans="1:11" ht="46.5" customHeight="1" x14ac:dyDescent="0.25">
      <c r="A1208" s="70"/>
      <c r="B1208" s="69"/>
      <c r="C1208" s="69"/>
      <c r="D1208" s="69"/>
      <c r="E1208" s="69"/>
      <c r="F1208" s="69"/>
      <c r="G1208" s="69"/>
      <c r="H1208" s="69"/>
      <c r="I1208" s="69"/>
      <c r="J1208" s="69"/>
      <c r="K1208" s="69"/>
    </row>
    <row r="1209" spans="1:11" ht="46.5" customHeight="1" x14ac:dyDescent="0.25">
      <c r="A1209" s="70"/>
      <c r="B1209" s="69"/>
      <c r="C1209" s="69"/>
      <c r="D1209" s="69"/>
      <c r="E1209" s="69"/>
      <c r="F1209" s="69"/>
      <c r="G1209" s="69"/>
      <c r="H1209" s="69"/>
      <c r="I1209" s="69"/>
      <c r="J1209" s="69"/>
      <c r="K1209" s="69"/>
    </row>
    <row r="1210" spans="1:11" ht="46.5" customHeight="1" x14ac:dyDescent="0.25">
      <c r="A1210" s="70"/>
      <c r="B1210" s="69"/>
      <c r="C1210" s="69"/>
      <c r="D1210" s="69"/>
      <c r="E1210" s="69"/>
      <c r="F1210" s="69"/>
      <c r="G1210" s="69"/>
      <c r="H1210" s="69"/>
      <c r="I1210" s="69"/>
      <c r="J1210" s="69"/>
      <c r="K1210" s="69"/>
    </row>
    <row r="1211" spans="1:11" ht="46.5" customHeight="1" x14ac:dyDescent="0.25">
      <c r="A1211" s="70"/>
      <c r="B1211" s="69"/>
      <c r="C1211" s="69"/>
      <c r="D1211" s="69"/>
      <c r="E1211" s="69"/>
      <c r="F1211" s="69"/>
      <c r="G1211" s="69"/>
      <c r="H1211" s="69"/>
      <c r="I1211" s="69"/>
      <c r="J1211" s="69"/>
      <c r="K1211" s="69"/>
    </row>
    <row r="1212" spans="1:11" ht="46.5" customHeight="1" x14ac:dyDescent="0.25">
      <c r="A1212" s="70"/>
      <c r="B1212" s="69"/>
      <c r="C1212" s="69"/>
      <c r="D1212" s="69"/>
      <c r="E1212" s="69"/>
      <c r="F1212" s="69"/>
      <c r="G1212" s="69"/>
      <c r="H1212" s="69"/>
      <c r="I1212" s="69"/>
      <c r="J1212" s="69"/>
      <c r="K1212" s="69"/>
    </row>
    <row r="1213" spans="1:11" ht="46.5" customHeight="1" x14ac:dyDescent="0.25">
      <c r="A1213" s="70"/>
      <c r="B1213" s="69"/>
      <c r="C1213" s="69"/>
      <c r="D1213" s="69"/>
      <c r="E1213" s="69"/>
      <c r="F1213" s="69"/>
      <c r="G1213" s="69"/>
      <c r="H1213" s="69"/>
      <c r="I1213" s="69"/>
      <c r="J1213" s="69"/>
      <c r="K1213" s="69"/>
    </row>
    <row r="1214" spans="1:11" ht="46.5" customHeight="1" x14ac:dyDescent="0.25">
      <c r="A1214" s="70"/>
      <c r="B1214" s="69"/>
      <c r="C1214" s="69"/>
      <c r="D1214" s="69"/>
      <c r="E1214" s="69"/>
      <c r="F1214" s="69"/>
      <c r="G1214" s="69"/>
      <c r="H1214" s="69"/>
      <c r="I1214" s="69"/>
      <c r="J1214" s="69"/>
      <c r="K1214" s="69"/>
    </row>
    <row r="1215" spans="1:11" ht="46.5" customHeight="1" x14ac:dyDescent="0.25">
      <c r="A1215" s="70"/>
      <c r="B1215" s="69"/>
      <c r="C1215" s="69"/>
      <c r="D1215" s="69"/>
      <c r="E1215" s="69"/>
      <c r="F1215" s="69"/>
      <c r="G1215" s="69"/>
      <c r="H1215" s="69"/>
      <c r="I1215" s="69"/>
      <c r="J1215" s="69"/>
      <c r="K1215" s="69"/>
    </row>
    <row r="1216" spans="1:11" ht="46.5" customHeight="1" x14ac:dyDescent="0.25">
      <c r="A1216" s="70"/>
      <c r="B1216" s="69"/>
      <c r="C1216" s="69"/>
      <c r="D1216" s="69"/>
      <c r="E1216" s="69"/>
      <c r="F1216" s="69"/>
      <c r="G1216" s="69"/>
      <c r="H1216" s="69"/>
      <c r="I1216" s="69"/>
      <c r="J1216" s="69"/>
      <c r="K1216" s="69"/>
    </row>
    <row r="1217" spans="1:11" ht="46.5" customHeight="1" x14ac:dyDescent="0.25">
      <c r="A1217" s="70"/>
      <c r="B1217" s="69"/>
      <c r="C1217" s="69"/>
      <c r="D1217" s="69"/>
      <c r="E1217" s="69"/>
      <c r="F1217" s="69"/>
      <c r="G1217" s="69"/>
      <c r="H1217" s="69"/>
      <c r="I1217" s="69"/>
      <c r="J1217" s="69"/>
      <c r="K1217" s="69"/>
    </row>
    <row r="1218" spans="1:11" ht="46.5" customHeight="1" x14ac:dyDescent="0.25">
      <c r="A1218" s="70"/>
      <c r="B1218" s="69"/>
      <c r="C1218" s="69"/>
      <c r="D1218" s="69"/>
      <c r="E1218" s="69"/>
      <c r="F1218" s="69"/>
      <c r="G1218" s="69"/>
      <c r="H1218" s="69"/>
      <c r="I1218" s="69"/>
      <c r="J1218" s="69"/>
      <c r="K1218" s="69"/>
    </row>
    <row r="1219" spans="1:11" ht="46.5" customHeight="1" x14ac:dyDescent="0.25">
      <c r="A1219" s="70"/>
      <c r="B1219" s="69"/>
      <c r="C1219" s="69"/>
      <c r="D1219" s="69"/>
      <c r="E1219" s="69"/>
      <c r="F1219" s="69"/>
      <c r="G1219" s="69"/>
      <c r="H1219" s="69"/>
      <c r="I1219" s="69"/>
      <c r="J1219" s="69"/>
      <c r="K1219" s="69"/>
    </row>
    <row r="1220" spans="1:11" ht="46.5" customHeight="1" x14ac:dyDescent="0.25">
      <c r="A1220" s="70"/>
      <c r="B1220" s="69"/>
      <c r="C1220" s="69"/>
      <c r="D1220" s="69"/>
      <c r="E1220" s="69"/>
      <c r="F1220" s="69"/>
      <c r="G1220" s="69"/>
      <c r="H1220" s="69"/>
      <c r="I1220" s="69"/>
      <c r="J1220" s="69"/>
      <c r="K1220" s="69"/>
    </row>
    <row r="1221" spans="1:11" ht="46.5" customHeight="1" x14ac:dyDescent="0.25">
      <c r="A1221" s="70"/>
      <c r="B1221" s="69"/>
      <c r="C1221" s="69"/>
      <c r="D1221" s="69"/>
      <c r="E1221" s="69"/>
      <c r="F1221" s="69"/>
      <c r="G1221" s="69"/>
      <c r="H1221" s="69"/>
      <c r="I1221" s="69"/>
      <c r="J1221" s="69"/>
      <c r="K1221" s="69"/>
    </row>
    <row r="1222" spans="1:11" ht="46.5" customHeight="1" x14ac:dyDescent="0.25">
      <c r="A1222" s="70"/>
      <c r="B1222" s="69"/>
      <c r="C1222" s="69"/>
      <c r="D1222" s="69"/>
      <c r="E1222" s="69"/>
      <c r="F1222" s="69"/>
      <c r="G1222" s="69"/>
      <c r="H1222" s="69"/>
      <c r="I1222" s="69"/>
      <c r="J1222" s="69"/>
      <c r="K1222" s="69"/>
    </row>
    <row r="1223" spans="1:11" ht="46.5" customHeight="1" x14ac:dyDescent="0.25">
      <c r="A1223" s="70"/>
      <c r="B1223" s="69"/>
      <c r="C1223" s="69"/>
      <c r="D1223" s="69"/>
      <c r="E1223" s="69"/>
      <c r="F1223" s="69"/>
      <c r="G1223" s="69"/>
      <c r="H1223" s="69"/>
      <c r="I1223" s="69"/>
      <c r="J1223" s="69"/>
      <c r="K1223" s="69"/>
    </row>
    <row r="1224" spans="1:11" ht="46.5" customHeight="1" x14ac:dyDescent="0.25">
      <c r="A1224" s="70"/>
      <c r="B1224" s="69"/>
      <c r="C1224" s="69"/>
      <c r="D1224" s="69"/>
      <c r="E1224" s="69"/>
      <c r="F1224" s="69"/>
      <c r="G1224" s="69"/>
      <c r="H1224" s="69"/>
      <c r="I1224" s="69"/>
      <c r="J1224" s="69"/>
      <c r="K1224" s="69"/>
    </row>
    <row r="1225" spans="1:11" ht="46.5" customHeight="1" x14ac:dyDescent="0.25">
      <c r="A1225" s="70"/>
      <c r="B1225" s="69"/>
      <c r="C1225" s="69"/>
      <c r="D1225" s="69"/>
      <c r="E1225" s="69"/>
      <c r="F1225" s="69"/>
      <c r="G1225" s="69"/>
      <c r="H1225" s="69"/>
      <c r="I1225" s="69"/>
      <c r="J1225" s="69"/>
      <c r="K1225" s="69"/>
    </row>
    <row r="1226" spans="1:11" ht="46.5" customHeight="1" x14ac:dyDescent="0.25">
      <c r="A1226" s="70"/>
      <c r="B1226" s="69"/>
      <c r="C1226" s="69"/>
      <c r="D1226" s="69"/>
      <c r="E1226" s="69"/>
      <c r="F1226" s="69"/>
      <c r="G1226" s="69"/>
      <c r="H1226" s="69"/>
      <c r="I1226" s="69"/>
      <c r="J1226" s="69"/>
      <c r="K1226" s="69"/>
    </row>
    <row r="1227" spans="1:11" ht="46.5" customHeight="1" x14ac:dyDescent="0.25">
      <c r="A1227" s="70"/>
      <c r="B1227" s="69"/>
      <c r="C1227" s="69"/>
      <c r="D1227" s="69"/>
      <c r="E1227" s="69"/>
      <c r="F1227" s="69"/>
      <c r="G1227" s="69"/>
      <c r="H1227" s="69"/>
      <c r="I1227" s="69"/>
      <c r="J1227" s="69"/>
      <c r="K1227" s="69"/>
    </row>
    <row r="1228" spans="1:11" ht="46.5" customHeight="1" x14ac:dyDescent="0.25">
      <c r="A1228" s="70"/>
      <c r="B1228" s="69"/>
      <c r="C1228" s="69"/>
      <c r="D1228" s="69"/>
      <c r="E1228" s="69"/>
      <c r="F1228" s="69"/>
      <c r="G1228" s="69"/>
      <c r="H1228" s="69"/>
      <c r="I1228" s="69"/>
      <c r="J1228" s="69"/>
      <c r="K1228" s="69"/>
    </row>
    <row r="1229" spans="1:11" ht="46.5" customHeight="1" x14ac:dyDescent="0.25">
      <c r="A1229" s="70"/>
      <c r="B1229" s="69"/>
      <c r="C1229" s="69"/>
      <c r="D1229" s="69"/>
      <c r="E1229" s="69"/>
      <c r="F1229" s="69"/>
      <c r="G1229" s="69"/>
      <c r="H1229" s="69"/>
      <c r="I1229" s="69"/>
      <c r="J1229" s="69"/>
      <c r="K1229" s="69"/>
    </row>
    <row r="1230" spans="1:11" ht="46.5" customHeight="1" x14ac:dyDescent="0.25">
      <c r="A1230" s="70"/>
      <c r="B1230" s="69"/>
      <c r="C1230" s="69"/>
      <c r="D1230" s="69"/>
      <c r="E1230" s="69"/>
      <c r="F1230" s="69"/>
      <c r="G1230" s="69"/>
      <c r="H1230" s="69"/>
      <c r="I1230" s="69"/>
      <c r="J1230" s="69"/>
      <c r="K1230" s="69"/>
    </row>
    <row r="1231" spans="1:11" ht="46.5" customHeight="1" x14ac:dyDescent="0.25">
      <c r="A1231" s="70"/>
      <c r="B1231" s="69"/>
      <c r="C1231" s="69"/>
      <c r="D1231" s="69"/>
      <c r="E1231" s="69"/>
      <c r="F1231" s="69"/>
      <c r="G1231" s="69"/>
      <c r="H1231" s="69"/>
      <c r="I1231" s="69"/>
      <c r="J1231" s="69"/>
      <c r="K1231" s="69"/>
    </row>
    <row r="1232" spans="1:11" ht="46.5" customHeight="1" x14ac:dyDescent="0.25">
      <c r="A1232" s="70"/>
      <c r="B1232" s="69"/>
      <c r="C1232" s="69"/>
      <c r="D1232" s="69"/>
      <c r="E1232" s="69"/>
      <c r="F1232" s="69"/>
      <c r="G1232" s="69"/>
      <c r="H1232" s="69"/>
      <c r="I1232" s="69"/>
      <c r="J1232" s="69"/>
      <c r="K1232" s="69"/>
    </row>
    <row r="1233" spans="1:11" ht="46.5" customHeight="1" x14ac:dyDescent="0.25">
      <c r="A1233" s="70"/>
      <c r="B1233" s="69"/>
      <c r="C1233" s="69"/>
      <c r="D1233" s="69"/>
      <c r="E1233" s="69"/>
      <c r="F1233" s="69"/>
      <c r="G1233" s="69"/>
      <c r="H1233" s="69"/>
      <c r="I1233" s="69"/>
      <c r="J1233" s="69"/>
      <c r="K1233" s="69"/>
    </row>
    <row r="1234" spans="1:11" ht="46.5" customHeight="1" x14ac:dyDescent="0.25">
      <c r="A1234" s="70"/>
      <c r="B1234" s="69"/>
      <c r="C1234" s="69"/>
      <c r="D1234" s="69"/>
      <c r="E1234" s="69"/>
      <c r="F1234" s="69"/>
      <c r="G1234" s="69"/>
      <c r="H1234" s="69"/>
      <c r="I1234" s="69"/>
      <c r="J1234" s="69"/>
      <c r="K1234" s="69"/>
    </row>
    <row r="1235" spans="1:11" ht="46.5" customHeight="1" x14ac:dyDescent="0.25">
      <c r="A1235" s="70"/>
      <c r="B1235" s="69"/>
      <c r="C1235" s="69"/>
      <c r="D1235" s="69"/>
      <c r="E1235" s="69"/>
      <c r="F1235" s="69"/>
      <c r="G1235" s="69"/>
      <c r="H1235" s="69"/>
      <c r="I1235" s="69"/>
      <c r="J1235" s="69"/>
      <c r="K1235" s="69"/>
    </row>
    <row r="1236" spans="1:11" ht="46.5" customHeight="1" x14ac:dyDescent="0.25">
      <c r="A1236" s="70"/>
      <c r="B1236" s="69"/>
      <c r="C1236" s="69"/>
      <c r="D1236" s="69"/>
      <c r="E1236" s="69"/>
      <c r="F1236" s="69"/>
      <c r="G1236" s="69"/>
      <c r="H1236" s="69"/>
      <c r="I1236" s="69"/>
      <c r="J1236" s="69"/>
      <c r="K1236" s="69"/>
    </row>
    <row r="1237" spans="1:11" ht="46.5" customHeight="1" x14ac:dyDescent="0.25">
      <c r="A1237" s="70"/>
      <c r="B1237" s="69"/>
      <c r="C1237" s="69"/>
      <c r="D1237" s="69"/>
      <c r="E1237" s="69"/>
      <c r="F1237" s="69"/>
      <c r="G1237" s="69"/>
      <c r="H1237" s="69"/>
      <c r="I1237" s="69"/>
      <c r="J1237" s="69"/>
      <c r="K1237" s="69"/>
    </row>
    <row r="1238" spans="1:11" ht="46.5" customHeight="1" x14ac:dyDescent="0.25">
      <c r="A1238" s="70"/>
      <c r="B1238" s="69"/>
      <c r="C1238" s="69"/>
      <c r="D1238" s="69"/>
      <c r="E1238" s="69"/>
      <c r="F1238" s="69"/>
      <c r="G1238" s="69"/>
      <c r="H1238" s="69"/>
      <c r="I1238" s="69"/>
      <c r="J1238" s="69"/>
      <c r="K1238" s="69"/>
    </row>
    <row r="1239" spans="1:11" ht="46.5" customHeight="1" x14ac:dyDescent="0.25">
      <c r="A1239" s="70"/>
      <c r="B1239" s="69"/>
      <c r="C1239" s="69"/>
      <c r="D1239" s="69"/>
      <c r="E1239" s="69"/>
      <c r="F1239" s="69"/>
      <c r="G1239" s="69"/>
      <c r="H1239" s="69"/>
      <c r="I1239" s="69"/>
      <c r="J1239" s="69"/>
      <c r="K1239" s="69"/>
    </row>
    <row r="1240" spans="1:11" ht="46.5" customHeight="1" x14ac:dyDescent="0.25">
      <c r="A1240" s="70"/>
      <c r="B1240" s="69"/>
      <c r="C1240" s="69"/>
      <c r="D1240" s="69"/>
      <c r="E1240" s="69"/>
      <c r="F1240" s="69"/>
      <c r="G1240" s="69"/>
      <c r="H1240" s="69"/>
      <c r="I1240" s="69"/>
      <c r="J1240" s="69"/>
      <c r="K1240" s="69"/>
    </row>
    <row r="1241" spans="1:11" ht="46.5" customHeight="1" x14ac:dyDescent="0.25">
      <c r="A1241" s="70"/>
      <c r="B1241" s="69"/>
      <c r="C1241" s="69"/>
      <c r="D1241" s="69"/>
      <c r="E1241" s="69"/>
      <c r="F1241" s="69"/>
      <c r="G1241" s="69"/>
      <c r="H1241" s="69"/>
      <c r="I1241" s="69"/>
      <c r="J1241" s="69"/>
      <c r="K1241" s="69"/>
    </row>
    <row r="1242" spans="1:11" ht="46.5" customHeight="1" x14ac:dyDescent="0.25">
      <c r="A1242" s="70"/>
      <c r="B1242" s="69"/>
      <c r="C1242" s="69"/>
      <c r="D1242" s="69"/>
      <c r="E1242" s="69"/>
      <c r="F1242" s="69"/>
      <c r="G1242" s="69"/>
      <c r="H1242" s="69"/>
      <c r="I1242" s="69"/>
      <c r="J1242" s="69"/>
      <c r="K1242" s="69"/>
    </row>
    <row r="1243" spans="1:11" ht="46.5" customHeight="1" x14ac:dyDescent="0.25">
      <c r="A1243" s="70"/>
      <c r="B1243" s="69"/>
      <c r="C1243" s="69"/>
      <c r="D1243" s="69"/>
      <c r="E1243" s="69"/>
      <c r="F1243" s="69"/>
      <c r="G1243" s="69"/>
      <c r="H1243" s="69"/>
      <c r="I1243" s="69"/>
      <c r="J1243" s="69"/>
      <c r="K1243" s="69"/>
    </row>
    <row r="1244" spans="1:11" ht="46.5" customHeight="1" x14ac:dyDescent="0.25">
      <c r="A1244" s="70"/>
      <c r="B1244" s="69"/>
      <c r="C1244" s="69"/>
      <c r="D1244" s="69"/>
      <c r="E1244" s="69"/>
      <c r="F1244" s="69"/>
      <c r="G1244" s="69"/>
      <c r="H1244" s="69"/>
      <c r="I1244" s="69"/>
      <c r="J1244" s="69"/>
      <c r="K1244" s="69"/>
    </row>
    <row r="1245" spans="1:11" ht="46.5" customHeight="1" x14ac:dyDescent="0.25">
      <c r="A1245" s="71"/>
      <c r="B1245" s="69"/>
      <c r="C1245" s="69"/>
      <c r="D1245" s="69"/>
      <c r="E1245" s="69"/>
      <c r="F1245" s="69"/>
      <c r="G1245" s="69"/>
      <c r="H1245" s="69"/>
      <c r="I1245" s="69"/>
      <c r="J1245" s="69"/>
      <c r="K1245" s="69"/>
    </row>
  </sheetData>
  <sheetProtection formatCells="0" selectLockedCells="1" selectUn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Cover</vt:lpstr>
      <vt:lpstr>Statements</vt:lpstr>
      <vt:lpstr>Dashboard</vt:lpstr>
      <vt:lpstr>Recoveries</vt:lpstr>
      <vt:lpstr>MonthlySummary</vt:lpstr>
      <vt:lpstr>Calcs</vt:lpstr>
      <vt:lpstr>Data</vt:lpstr>
      <vt:lpstr>Spend by site summary</vt:lpstr>
      <vt:lpstr>my_sel</vt:lpstr>
      <vt:lpstr>Region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HaiderDesktop</dc:creator>
  <cp:lastModifiedBy>Gordon Tang</cp:lastModifiedBy>
  <dcterms:created xsi:type="dcterms:W3CDTF">2013-11-01T11:53:12Z</dcterms:created>
  <dcterms:modified xsi:type="dcterms:W3CDTF">2021-10-15T04:09:47Z</dcterms:modified>
</cp:coreProperties>
</file>