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rdonwongyl/Documents/ORF/"/>
    </mc:Choice>
  </mc:AlternateContent>
  <xr:revisionPtr revIDLastSave="0" documentId="13_ncr:1_{92C52B0A-BAD1-5042-A972-DD4C83BAEC05}" xr6:coauthVersionLast="47" xr6:coauthVersionMax="47" xr10:uidLastSave="{00000000-0000-0000-0000-000000000000}"/>
  <bookViews>
    <workbookView xWindow="0" yWindow="500" windowWidth="28800" windowHeight="16060" xr2:uid="{880049B4-1F20-0D45-86C1-5C9613C2C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E4" i="1" s="1"/>
  <c r="F22" i="1"/>
  <c r="G22" i="1"/>
  <c r="E22" i="1" s="1"/>
  <c r="N2" i="1"/>
  <c r="M2" i="1"/>
  <c r="A5" i="1"/>
  <c r="E5" i="1" s="1"/>
  <c r="A3" i="1"/>
  <c r="K3" i="1" s="1"/>
  <c r="A2" i="1"/>
  <c r="K2" i="1" s="1"/>
  <c r="F5" i="1" l="1"/>
  <c r="E17" i="1"/>
  <c r="E11" i="1"/>
  <c r="K5" i="1"/>
  <c r="E3" i="1"/>
  <c r="K4" i="1"/>
  <c r="F4" i="1" s="1"/>
  <c r="E2" i="1"/>
  <c r="H5" i="1"/>
  <c r="E16" i="1" l="1"/>
  <c r="E10" i="1"/>
  <c r="H4" i="1"/>
  <c r="F3" i="1"/>
  <c r="E15" i="1" s="1"/>
  <c r="H3" i="1"/>
  <c r="J5" i="1"/>
  <c r="J17" i="1"/>
  <c r="K17" i="1" s="1"/>
  <c r="J11" i="1"/>
  <c r="K11" i="1" s="1"/>
  <c r="F2" i="1"/>
  <c r="E14" i="1" s="1"/>
  <c r="H2" i="1"/>
  <c r="J2" i="1" l="1"/>
  <c r="J14" i="1"/>
  <c r="K14" i="1" s="1"/>
  <c r="J8" i="1"/>
  <c r="K8" i="1" s="1"/>
  <c r="J4" i="1"/>
  <c r="J16" i="1"/>
  <c r="K16" i="1" s="1"/>
  <c r="J10" i="1"/>
  <c r="K10" i="1" s="1"/>
  <c r="J9" i="1"/>
  <c r="K9" i="1" s="1"/>
  <c r="J3" i="1"/>
  <c r="J15" i="1"/>
  <c r="K15" i="1" s="1"/>
  <c r="E8" i="1"/>
  <c r="E9" i="1"/>
</calcChain>
</file>

<file path=xl/sharedStrings.xml><?xml version="1.0" encoding="utf-8"?>
<sst xmlns="http://schemas.openxmlformats.org/spreadsheetml/2006/main" count="43" uniqueCount="32">
  <si>
    <t>gamma</t>
  </si>
  <si>
    <t>t_coh</t>
  </si>
  <si>
    <t>beta</t>
  </si>
  <si>
    <t>t_p</t>
  </si>
  <si>
    <t>t_E^a</t>
  </si>
  <si>
    <t>t_H</t>
  </si>
  <si>
    <t>t_E^f</t>
  </si>
  <si>
    <t>t_CZ^a</t>
  </si>
  <si>
    <t>t_CZ^f</t>
  </si>
  <si>
    <t>t_M</t>
  </si>
  <si>
    <t>b0</t>
  </si>
  <si>
    <t>b1</t>
  </si>
  <si>
    <t>b2</t>
  </si>
  <si>
    <t>tgs_a</t>
  </si>
  <si>
    <t>tgs_f_feedback</t>
  </si>
  <si>
    <t>tgs_f_delay</t>
  </si>
  <si>
    <t>N</t>
  </si>
  <si>
    <t>rgs_a</t>
  </si>
  <si>
    <t>V_delay</t>
  </si>
  <si>
    <t>V_feedback</t>
  </si>
  <si>
    <t>rgs_f_feedback</t>
  </si>
  <si>
    <t>rgs_f_delay</t>
  </si>
  <si>
    <t>Example cal.</t>
  </si>
  <si>
    <t>R0</t>
  </si>
  <si>
    <t>R1</t>
  </si>
  <si>
    <t>R2</t>
  </si>
  <si>
    <t>R3</t>
  </si>
  <si>
    <t>miu</t>
  </si>
  <si>
    <t>e_sp</t>
  </si>
  <si>
    <t>e_I_0</t>
  </si>
  <si>
    <t>e_I_1</t>
  </si>
  <si>
    <t>e_I_2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</si>
</sst>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0E+00"/>
    <numFmt numFmtId="166" formatCode="0.0000000E+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54AB-FACC-334B-A1FE-C6B6672425C3}">
  <dimension ref="A1:N24"/>
  <sheetViews>
    <sheetView tabSelected="1" topLeftCell="C1" zoomScale="122" zoomScaleNormal="118" workbookViewId="0">
      <selection activeCell="H2" sqref="H2"/>
    </sheetView>
  </sheetViews>
  <sheetFormatPr baseColWidth="10" defaultRowHeight="16" x14ac:dyDescent="0.2"/>
  <cols>
    <col min="1" max="2" width="20.83203125" bestFit="1" customWidth="1"/>
    <col min="5" max="6" width="21.6640625" bestFit="1" customWidth="1"/>
    <col min="7" max="7" width="24.1640625" bestFit="1" customWidth="1"/>
    <col min="8" max="11" width="21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18</v>
      </c>
      <c r="N1" t="s">
        <v>19</v>
      </c>
    </row>
    <row r="2" spans="1:14" x14ac:dyDescent="0.2">
      <c r="A2" s="1">
        <f>2*PI()*2000000000</f>
        <v>12566370614.359173</v>
      </c>
      <c r="B2" s="1">
        <v>1.2999999999999999E-2</v>
      </c>
      <c r="C2">
        <v>500</v>
      </c>
      <c r="E2" s="3">
        <f>1/A2</f>
        <v>7.9577471545947675E-11</v>
      </c>
      <c r="F2" s="3">
        <f>E2+G2+K2</f>
        <v>9.7535218700542439E-10</v>
      </c>
      <c r="G2" s="3">
        <v>1E-10</v>
      </c>
      <c r="H2" s="3">
        <f>500*E2+G2+K2</f>
        <v>4.0684510488433316E-8</v>
      </c>
      <c r="I2" s="3">
        <v>9.9999999999999995E-8</v>
      </c>
      <c r="J2" s="3">
        <f>H2</f>
        <v>4.0684510488433316E-8</v>
      </c>
      <c r="K2" s="3">
        <f>10/A2</f>
        <v>7.9577471545947665E-10</v>
      </c>
      <c r="M2">
        <f>200000000</f>
        <v>200000000</v>
      </c>
      <c r="N2">
        <f>200000000</f>
        <v>200000000</v>
      </c>
    </row>
    <row r="3" spans="1:14" x14ac:dyDescent="0.2">
      <c r="A3" s="1">
        <f>2*PI()*100000000000</f>
        <v>628318530717.95862</v>
      </c>
      <c r="B3" s="1">
        <v>3.9999999999999998E-6</v>
      </c>
      <c r="C3">
        <v>500</v>
      </c>
      <c r="E3" s="3">
        <f t="shared" ref="E3:E5" si="0">1/A3</f>
        <v>1.5915494309189534E-12</v>
      </c>
      <c r="F3" s="3">
        <f>E3+G3+K3</f>
        <v>1.175070437401085E-10</v>
      </c>
      <c r="G3" s="3">
        <v>1E-10</v>
      </c>
      <c r="H3" s="3">
        <f>500*E3+G3+K3</f>
        <v>9.1169020976866611E-10</v>
      </c>
      <c r="I3" s="3">
        <v>9.9999999999999995E-8</v>
      </c>
      <c r="J3" s="3">
        <f t="shared" ref="J3:J5" si="1">H3</f>
        <v>9.1169020976866611E-10</v>
      </c>
      <c r="K3" s="3">
        <f t="shared" ref="K3:K5" si="2">10/A3</f>
        <v>1.5915494309189536E-11</v>
      </c>
    </row>
    <row r="4" spans="1:14" x14ac:dyDescent="0.2">
      <c r="A4" s="1">
        <f>2*PI()*170000000</f>
        <v>1068141502.2205297</v>
      </c>
      <c r="B4" s="1">
        <v>1</v>
      </c>
      <c r="C4">
        <v>500</v>
      </c>
      <c r="E4" s="3">
        <f t="shared" si="0"/>
        <v>9.3620554759938439E-10</v>
      </c>
      <c r="F4" s="3">
        <f t="shared" ref="F4:F5" si="3">E4+G4+K4</f>
        <v>1.0398261023593228E-8</v>
      </c>
      <c r="G4" s="3">
        <v>1E-10</v>
      </c>
      <c r="H4" s="3">
        <f t="shared" ref="H4:H5" si="4">500*E4+G4+K4</f>
        <v>4.7756482927568603E-7</v>
      </c>
      <c r="I4" s="3">
        <v>9.9999999999999995E-8</v>
      </c>
      <c r="J4" s="3">
        <f t="shared" si="1"/>
        <v>4.7756482927568603E-7</v>
      </c>
      <c r="K4" s="3">
        <f t="shared" si="2"/>
        <v>9.3620554759938431E-9</v>
      </c>
    </row>
    <row r="5" spans="1:14" x14ac:dyDescent="0.2">
      <c r="A5" s="1">
        <f>2*PI()*100000000000</f>
        <v>628318530717.95862</v>
      </c>
      <c r="B5" s="1">
        <v>1</v>
      </c>
      <c r="C5">
        <v>500</v>
      </c>
      <c r="E5" s="3">
        <f t="shared" si="0"/>
        <v>1.5915494309189534E-12</v>
      </c>
      <c r="F5" s="3">
        <f t="shared" si="3"/>
        <v>1.175070437401085E-10</v>
      </c>
      <c r="G5" s="3">
        <v>1E-10</v>
      </c>
      <c r="H5" s="3">
        <f t="shared" si="4"/>
        <v>9.1169020976866611E-10</v>
      </c>
      <c r="I5" s="3">
        <v>9.9999999999999995E-8</v>
      </c>
      <c r="J5" s="3">
        <f t="shared" si="1"/>
        <v>9.1169020976866611E-10</v>
      </c>
      <c r="K5" s="3">
        <f t="shared" si="2"/>
        <v>1.5915494309189536E-11</v>
      </c>
    </row>
    <row r="7" spans="1:14" x14ac:dyDescent="0.2">
      <c r="A7" t="s">
        <v>10</v>
      </c>
      <c r="B7" t="s">
        <v>11</v>
      </c>
      <c r="C7" t="s">
        <v>12</v>
      </c>
      <c r="E7" t="s">
        <v>13</v>
      </c>
      <c r="G7" t="s">
        <v>10</v>
      </c>
      <c r="H7" t="s">
        <v>11</v>
      </c>
      <c r="I7" t="s">
        <v>12</v>
      </c>
      <c r="J7" t="s">
        <v>14</v>
      </c>
      <c r="K7" t="s">
        <v>15</v>
      </c>
    </row>
    <row r="8" spans="1:14" x14ac:dyDescent="0.2">
      <c r="A8">
        <v>4</v>
      </c>
      <c r="B8">
        <v>16</v>
      </c>
      <c r="C8">
        <v>5</v>
      </c>
      <c r="E8" s="2">
        <f>(B8*C8*E2+(500+B8)*F2+B8*I2)*$M$2</f>
        <v>421.92958524369499</v>
      </c>
      <c r="G8">
        <v>4</v>
      </c>
      <c r="H8">
        <v>16</v>
      </c>
      <c r="I8">
        <v>5</v>
      </c>
      <c r="J8" s="1">
        <f>((G8*H8+G8-1)*H2 + I8*(G8*H8-G8)*E2)*$N$2</f>
        <v>549.9470888377632</v>
      </c>
      <c r="K8" s="1">
        <f>(2+1/G8)*J8</f>
        <v>1237.3809498849673</v>
      </c>
    </row>
    <row r="9" spans="1:14" x14ac:dyDescent="0.2">
      <c r="A9">
        <v>1</v>
      </c>
      <c r="B9">
        <v>1</v>
      </c>
      <c r="C9">
        <v>19</v>
      </c>
      <c r="E9" s="2">
        <f t="shared" ref="E9:E11" si="5">(B9*C9*E3+(500+B9)*F3+B9*I3)*$M$2</f>
        <v>31.780253670596363</v>
      </c>
      <c r="G9">
        <v>4</v>
      </c>
      <c r="H9">
        <v>22</v>
      </c>
      <c r="I9">
        <v>6</v>
      </c>
      <c r="J9" s="1">
        <f t="shared" ref="J9:J11" si="6">((G9*H9+G9-1)*H3 + I9*(G9*H9-G9)*E3)*$N$2</f>
        <v>16.753190000426354</v>
      </c>
      <c r="K9" s="1">
        <f t="shared" ref="K9:K11" si="7">(2+1/G9)*J9</f>
        <v>37.694677500959294</v>
      </c>
    </row>
    <row r="10" spans="1:14" x14ac:dyDescent="0.2">
      <c r="A10">
        <v>4</v>
      </c>
      <c r="B10">
        <v>18</v>
      </c>
      <c r="C10">
        <v>5</v>
      </c>
      <c r="E10" s="2">
        <f t="shared" si="5"/>
        <v>1454.1115419010473</v>
      </c>
      <c r="G10">
        <v>1</v>
      </c>
      <c r="H10">
        <v>1</v>
      </c>
      <c r="I10">
        <v>18</v>
      </c>
      <c r="J10" s="1">
        <f t="shared" si="6"/>
        <v>95.51296585513721</v>
      </c>
      <c r="K10" s="1">
        <f t="shared" si="7"/>
        <v>286.53889756541162</v>
      </c>
    </row>
    <row r="11" spans="1:14" x14ac:dyDescent="0.2">
      <c r="A11">
        <v>4</v>
      </c>
      <c r="B11">
        <v>16</v>
      </c>
      <c r="C11">
        <v>5</v>
      </c>
      <c r="E11" s="2">
        <f t="shared" si="5"/>
        <v>332.15219170487387</v>
      </c>
      <c r="G11">
        <v>4</v>
      </c>
      <c r="H11">
        <v>15</v>
      </c>
      <c r="I11">
        <v>5</v>
      </c>
      <c r="J11" s="1">
        <f t="shared" si="6"/>
        <v>11.576423411216654</v>
      </c>
      <c r="K11" s="1">
        <f t="shared" si="7"/>
        <v>26.04695267523747</v>
      </c>
    </row>
    <row r="13" spans="1:14" x14ac:dyDescent="0.2">
      <c r="A13" t="s">
        <v>10</v>
      </c>
      <c r="B13" t="s">
        <v>11</v>
      </c>
      <c r="C13" t="s">
        <v>16</v>
      </c>
      <c r="E13" t="s">
        <v>17</v>
      </c>
      <c r="G13" t="s">
        <v>10</v>
      </c>
      <c r="H13" t="s">
        <v>11</v>
      </c>
      <c r="I13" t="s">
        <v>16</v>
      </c>
      <c r="J13" t="s">
        <v>20</v>
      </c>
      <c r="K13" t="s">
        <v>21</v>
      </c>
    </row>
    <row r="14" spans="1:14" x14ac:dyDescent="0.2">
      <c r="A14">
        <v>24</v>
      </c>
      <c r="B14">
        <v>7</v>
      </c>
      <c r="C14">
        <v>32</v>
      </c>
      <c r="E14" s="2">
        <f>$M$2*((1+A14*B14)*E2+(A14)*(F2+I2))</f>
        <v>487.37140903587903</v>
      </c>
      <c r="G14">
        <v>13</v>
      </c>
      <c r="H14">
        <v>5</v>
      </c>
      <c r="I14">
        <v>14</v>
      </c>
      <c r="J14" s="1">
        <f>$N$2*((G14-1)*H2+H14*(G14)*E2)*I14</f>
        <v>1381.4826522327221</v>
      </c>
      <c r="K14" s="1">
        <f>(1+1/I14)*J14</f>
        <v>1480.1599845350593</v>
      </c>
    </row>
    <row r="15" spans="1:14" x14ac:dyDescent="0.2">
      <c r="A15">
        <v>1</v>
      </c>
      <c r="B15">
        <v>1</v>
      </c>
      <c r="C15">
        <v>4</v>
      </c>
      <c r="E15" s="2">
        <f t="shared" ref="E15:E17" si="8">$M$2*((1+A15*B15)*E3+(A15)*(F3+I3))</f>
        <v>20.024138028520387</v>
      </c>
      <c r="G15">
        <v>25</v>
      </c>
      <c r="H15">
        <v>7</v>
      </c>
      <c r="I15">
        <v>32</v>
      </c>
      <c r="J15" s="1">
        <f t="shared" ref="J15:J17" si="9">$N$2*((G15-1)*H3+H15*(G15)*E3)*I15</f>
        <v>141.81815158309635</v>
      </c>
      <c r="K15" s="1">
        <f t="shared" ref="K15:K17" si="10">(1+1/I15)*J15</f>
        <v>146.24996882006812</v>
      </c>
    </row>
    <row r="16" spans="1:14" x14ac:dyDescent="0.2">
      <c r="A16">
        <v>24</v>
      </c>
      <c r="B16">
        <v>7</v>
      </c>
      <c r="C16">
        <v>32</v>
      </c>
      <c r="E16" s="2">
        <f t="shared" si="8"/>
        <v>561.55540042210669</v>
      </c>
      <c r="G16">
        <v>4</v>
      </c>
      <c r="H16">
        <v>2</v>
      </c>
      <c r="I16">
        <v>4</v>
      </c>
      <c r="J16" s="1">
        <f t="shared" si="9"/>
        <v>1152.1473057662827</v>
      </c>
      <c r="K16" s="1">
        <f t="shared" si="10"/>
        <v>1440.1841322078533</v>
      </c>
    </row>
    <row r="17" spans="1:11" x14ac:dyDescent="0.2">
      <c r="A17">
        <v>24</v>
      </c>
      <c r="B17">
        <v>7</v>
      </c>
      <c r="C17">
        <v>32</v>
      </c>
      <c r="E17" s="2">
        <f t="shared" si="8"/>
        <v>480.61782818071748</v>
      </c>
      <c r="G17">
        <v>24</v>
      </c>
      <c r="H17">
        <v>7</v>
      </c>
      <c r="I17">
        <v>32</v>
      </c>
      <c r="J17" s="1">
        <f t="shared" si="9"/>
        <v>135.91203282607171</v>
      </c>
      <c r="K17" s="1">
        <f t="shared" si="10"/>
        <v>140.15928385188644</v>
      </c>
    </row>
    <row r="20" spans="1:11" x14ac:dyDescent="0.2">
      <c r="A20" t="s">
        <v>22</v>
      </c>
    </row>
    <row r="21" spans="1:11" x14ac:dyDescent="0.2">
      <c r="A21" t="s">
        <v>10</v>
      </c>
      <c r="B21" t="s">
        <v>11</v>
      </c>
      <c r="C21" t="s">
        <v>12</v>
      </c>
      <c r="D21" t="s">
        <v>27</v>
      </c>
      <c r="E21" t="s">
        <v>23</v>
      </c>
      <c r="F21" t="s">
        <v>24</v>
      </c>
      <c r="G21" t="s">
        <v>25</v>
      </c>
      <c r="H21" t="s">
        <v>26</v>
      </c>
    </row>
    <row r="22" spans="1:11" x14ac:dyDescent="0.2">
      <c r="A22">
        <v>2</v>
      </c>
      <c r="B22">
        <v>2</v>
      </c>
      <c r="C22">
        <v>3</v>
      </c>
      <c r="D22">
        <v>0.1</v>
      </c>
      <c r="E22">
        <f>1-(1-(1-$D22)*(1-$D22 + $D22*G22)^(B22))^A22</f>
        <v>0.98996396940323994</v>
      </c>
      <c r="F22">
        <f>1-(1-(1-$D22)*(1-$D22 + $D22*H22)^(C22))^B22</f>
        <v>0.88173279000000004</v>
      </c>
      <c r="G22">
        <f>1-(1-(1-$D22)*(1-$D22 + $D22*I22)^0)^C22</f>
        <v>0.999</v>
      </c>
      <c r="H22">
        <v>0</v>
      </c>
    </row>
    <row r="23" spans="1:11" x14ac:dyDescent="0.2">
      <c r="D23" t="s">
        <v>28</v>
      </c>
      <c r="E23" t="s">
        <v>29</v>
      </c>
      <c r="F23" t="s">
        <v>30</v>
      </c>
      <c r="G23" t="s">
        <v>31</v>
      </c>
    </row>
    <row r="24" spans="1:11" x14ac:dyDescent="0.2">
      <c r="D24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u3592272@connect.hku.hk</dc:creator>
  <cp:lastModifiedBy>u3592272@connect.hku.hk</cp:lastModifiedBy>
  <dcterms:created xsi:type="dcterms:W3CDTF">2024-07-09T15:16:18Z</dcterms:created>
  <dcterms:modified xsi:type="dcterms:W3CDTF">2024-07-13T18:04:59Z</dcterms:modified>
</cp:coreProperties>
</file>