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Clients\NashvilleMPO\ModelUpdate2023\Model\Development\nashabm_TCAD9_transit\2018\reports\validation\"/>
    </mc:Choice>
  </mc:AlternateContent>
  <bookViews>
    <workbookView xWindow="0" yWindow="0" windowWidth="28800" windowHeight="12435" tabRatio="763"/>
  </bookViews>
  <sheets>
    <sheet name="BoardingByRoute_All" sheetId="1" r:id="rId1"/>
    <sheet name="PrilimTable" sheetId="2" r:id="rId2"/>
    <sheet name="Aggregated_Transit_Final_V2" sheetId="3" r:id="rId3"/>
    <sheet name="TrnStat.asc (2)" sheetId="4" r:id="rId4"/>
    <sheet name="TrnStat.asc" sheetId="5" r:id="rId5"/>
    <sheet name="Obs_Ridership" sheetId="6" r:id="rId6"/>
    <sheet name="BoardingByRoute_ABM" sheetId="7" r:id="rId7"/>
    <sheet name="OBS_RteName" sheetId="8" r:id="rId8"/>
    <sheet name="ABM_RteName" sheetId="9" r:id="rId9"/>
  </sheets>
  <calcPr calcId="162913"/>
</workbook>
</file>

<file path=xl/calcChain.xml><?xml version="1.0" encoding="utf-8"?>
<calcChain xmlns="http://schemas.openxmlformats.org/spreadsheetml/2006/main">
  <c r="C35" i="9" l="1"/>
  <c r="O37" i="2" s="1"/>
  <c r="B35" i="9"/>
  <c r="F35" i="9" s="1"/>
  <c r="C34" i="9"/>
  <c r="B34" i="9"/>
  <c r="F34" i="9" s="1"/>
  <c r="C33" i="9"/>
  <c r="B33" i="9"/>
  <c r="F33" i="9" s="1"/>
  <c r="C32" i="9"/>
  <c r="B32" i="9"/>
  <c r="F32" i="9" s="1"/>
  <c r="F31" i="9"/>
  <c r="E31" i="9"/>
  <c r="D31" i="9"/>
  <c r="C31" i="9"/>
  <c r="B31" i="9"/>
  <c r="D30" i="9"/>
  <c r="C30" i="9"/>
  <c r="O32" i="2" s="1"/>
  <c r="B30" i="9"/>
  <c r="F30" i="9" s="1"/>
  <c r="D29" i="9"/>
  <c r="C29" i="9"/>
  <c r="O31" i="2" s="1"/>
  <c r="B29" i="9"/>
  <c r="F29" i="9" s="1"/>
  <c r="D28" i="9"/>
  <c r="C28" i="9"/>
  <c r="O30" i="2" s="1"/>
  <c r="D41" i="1" s="1"/>
  <c r="Z41" i="1" s="1"/>
  <c r="B28" i="9"/>
  <c r="F28" i="9" s="1"/>
  <c r="C27" i="9"/>
  <c r="B27" i="9"/>
  <c r="F26" i="9"/>
  <c r="E26" i="9"/>
  <c r="T28" i="2" s="1"/>
  <c r="A39" i="1" s="1"/>
  <c r="D26" i="9"/>
  <c r="C26" i="9"/>
  <c r="B26" i="9"/>
  <c r="E25" i="9"/>
  <c r="T27" i="2" s="1"/>
  <c r="A38" i="1" s="1"/>
  <c r="D25" i="9"/>
  <c r="C25" i="9"/>
  <c r="B25" i="9"/>
  <c r="F25" i="9" s="1"/>
  <c r="E24" i="9"/>
  <c r="T26" i="2" s="1"/>
  <c r="D24" i="9"/>
  <c r="C24" i="9"/>
  <c r="B24" i="9"/>
  <c r="F24" i="9" s="1"/>
  <c r="E23" i="9"/>
  <c r="D23" i="9"/>
  <c r="C23" i="9"/>
  <c r="B23" i="9"/>
  <c r="F23" i="9" s="1"/>
  <c r="E22" i="9"/>
  <c r="D22" i="9"/>
  <c r="C22" i="9"/>
  <c r="B22" i="9"/>
  <c r="F22" i="9" s="1"/>
  <c r="F21" i="9"/>
  <c r="E21" i="9"/>
  <c r="C21" i="9"/>
  <c r="B21" i="9"/>
  <c r="D21" i="9" s="1"/>
  <c r="F20" i="9"/>
  <c r="E20" i="9"/>
  <c r="D20" i="9"/>
  <c r="C20" i="9"/>
  <c r="B20" i="9"/>
  <c r="F19" i="9"/>
  <c r="E19" i="9"/>
  <c r="T21" i="2" s="1"/>
  <c r="A32" i="1" s="1"/>
  <c r="C19" i="9"/>
  <c r="B19" i="9"/>
  <c r="D19" i="9" s="1"/>
  <c r="F18" i="9"/>
  <c r="E18" i="9"/>
  <c r="T20" i="2" s="1"/>
  <c r="C18" i="9"/>
  <c r="B18" i="9"/>
  <c r="D18" i="9" s="1"/>
  <c r="C17" i="9"/>
  <c r="O19" i="2" s="1"/>
  <c r="B17" i="9"/>
  <c r="F17" i="9" s="1"/>
  <c r="C16" i="9"/>
  <c r="B16" i="9"/>
  <c r="F15" i="9"/>
  <c r="E15" i="9"/>
  <c r="C15" i="9"/>
  <c r="B15" i="9"/>
  <c r="D15" i="9" s="1"/>
  <c r="F14" i="9"/>
  <c r="C14" i="9"/>
  <c r="B14" i="9"/>
  <c r="E14" i="9" s="1"/>
  <c r="F13" i="9"/>
  <c r="C13" i="9"/>
  <c r="B13" i="9"/>
  <c r="E13" i="9" s="1"/>
  <c r="T15" i="2" s="1"/>
  <c r="A26" i="1" s="1"/>
  <c r="F12" i="9"/>
  <c r="D12" i="9"/>
  <c r="C12" i="9"/>
  <c r="O14" i="2" s="1"/>
  <c r="B12" i="9"/>
  <c r="E12" i="9" s="1"/>
  <c r="T14" i="2" s="1"/>
  <c r="A25" i="1" s="1"/>
  <c r="C11" i="9"/>
  <c r="B11" i="9"/>
  <c r="C10" i="9"/>
  <c r="B10" i="9"/>
  <c r="C9" i="9"/>
  <c r="B9" i="9"/>
  <c r="C8" i="9"/>
  <c r="B8" i="9"/>
  <c r="F7" i="9"/>
  <c r="E7" i="9"/>
  <c r="D7" i="9"/>
  <c r="C7" i="9"/>
  <c r="B7" i="9"/>
  <c r="D6" i="9"/>
  <c r="C6" i="9"/>
  <c r="B6" i="9"/>
  <c r="F5" i="9"/>
  <c r="E5" i="9"/>
  <c r="D5" i="9"/>
  <c r="C5" i="9"/>
  <c r="O7" i="2" s="1"/>
  <c r="B5" i="9"/>
  <c r="F4" i="9"/>
  <c r="D4" i="9"/>
  <c r="C4" i="9"/>
  <c r="B4" i="9"/>
  <c r="E4" i="9" s="1"/>
  <c r="C3" i="9"/>
  <c r="B3" i="9"/>
  <c r="F2" i="9"/>
  <c r="E2" i="9"/>
  <c r="T4" i="2" s="1"/>
  <c r="A15" i="1" s="1"/>
  <c r="D2" i="9"/>
  <c r="C2" i="9"/>
  <c r="B2" i="9"/>
  <c r="M52" i="7"/>
  <c r="N52" i="7" s="1"/>
  <c r="K52" i="7"/>
  <c r="J52" i="7"/>
  <c r="I52" i="7"/>
  <c r="H52" i="7"/>
  <c r="G52" i="7"/>
  <c r="F52" i="7"/>
  <c r="E52" i="7"/>
  <c r="D52" i="7"/>
  <c r="C52" i="7"/>
  <c r="B52" i="7"/>
  <c r="K51" i="7"/>
  <c r="M51" i="7" s="1"/>
  <c r="N51" i="7" s="1"/>
  <c r="J51" i="7"/>
  <c r="I51" i="7"/>
  <c r="H51" i="7"/>
  <c r="G51" i="7"/>
  <c r="F51" i="7"/>
  <c r="E51" i="7"/>
  <c r="D51" i="7"/>
  <c r="C51" i="7"/>
  <c r="B51" i="7"/>
  <c r="K50" i="7"/>
  <c r="M50" i="7" s="1"/>
  <c r="N50" i="7" s="1"/>
  <c r="J50" i="7"/>
  <c r="I50" i="7"/>
  <c r="H50" i="7"/>
  <c r="G50" i="7"/>
  <c r="F50" i="7"/>
  <c r="E50" i="7"/>
  <c r="D50" i="7"/>
  <c r="C50" i="7"/>
  <c r="B50" i="7"/>
  <c r="K49" i="7"/>
  <c r="M49" i="7" s="1"/>
  <c r="N49" i="7" s="1"/>
  <c r="J49" i="7"/>
  <c r="I49" i="7"/>
  <c r="H49" i="7"/>
  <c r="G49" i="7"/>
  <c r="F49" i="7"/>
  <c r="E49" i="7"/>
  <c r="D49" i="7"/>
  <c r="C49" i="7"/>
  <c r="B49" i="7"/>
  <c r="M48" i="7"/>
  <c r="N48" i="7" s="1"/>
  <c r="K48" i="7"/>
  <c r="J48" i="7"/>
  <c r="I48" i="7"/>
  <c r="H48" i="7"/>
  <c r="G48" i="7"/>
  <c r="F48" i="7"/>
  <c r="E48" i="7"/>
  <c r="D48" i="7"/>
  <c r="C48" i="7"/>
  <c r="B48" i="7"/>
  <c r="K47" i="7"/>
  <c r="M47" i="7" s="1"/>
  <c r="N47" i="7" s="1"/>
  <c r="J47" i="7"/>
  <c r="I47" i="7"/>
  <c r="H47" i="7"/>
  <c r="G47" i="7"/>
  <c r="F47" i="7"/>
  <c r="E47" i="7"/>
  <c r="D47" i="7"/>
  <c r="C47" i="7"/>
  <c r="B47" i="7"/>
  <c r="K46" i="7"/>
  <c r="M46" i="7" s="1"/>
  <c r="N46" i="7" s="1"/>
  <c r="J46" i="7"/>
  <c r="I46" i="7"/>
  <c r="H46" i="7"/>
  <c r="G46" i="7"/>
  <c r="F46" i="7"/>
  <c r="E46" i="7"/>
  <c r="D46" i="7"/>
  <c r="C46" i="7"/>
  <c r="B46" i="7"/>
  <c r="K45" i="7"/>
  <c r="M45" i="7" s="1"/>
  <c r="N45" i="7" s="1"/>
  <c r="J45" i="7"/>
  <c r="I45" i="7"/>
  <c r="H45" i="7"/>
  <c r="G45" i="7"/>
  <c r="F45" i="7"/>
  <c r="E45" i="7"/>
  <c r="D45" i="7"/>
  <c r="C45" i="7"/>
  <c r="B45" i="7"/>
  <c r="K44" i="7"/>
  <c r="M44" i="7" s="1"/>
  <c r="N44" i="7" s="1"/>
  <c r="J44" i="7"/>
  <c r="I44" i="7"/>
  <c r="H44" i="7"/>
  <c r="G44" i="7"/>
  <c r="F44" i="7"/>
  <c r="E44" i="7"/>
  <c r="D44" i="7"/>
  <c r="C44" i="7"/>
  <c r="B44" i="7"/>
  <c r="K43" i="7"/>
  <c r="M43" i="7" s="1"/>
  <c r="N43" i="7" s="1"/>
  <c r="J43" i="7"/>
  <c r="I43" i="7"/>
  <c r="H43" i="7"/>
  <c r="G43" i="7"/>
  <c r="F43" i="7"/>
  <c r="E43" i="7"/>
  <c r="D43" i="7"/>
  <c r="C43" i="7"/>
  <c r="B43" i="7"/>
  <c r="K42" i="7"/>
  <c r="M42" i="7" s="1"/>
  <c r="N42" i="7" s="1"/>
  <c r="J42" i="7"/>
  <c r="I42" i="7"/>
  <c r="H42" i="7"/>
  <c r="G42" i="7"/>
  <c r="F42" i="7"/>
  <c r="E42" i="7"/>
  <c r="D42" i="7"/>
  <c r="C42" i="7"/>
  <c r="B42" i="7"/>
  <c r="K41" i="7"/>
  <c r="M41" i="7" s="1"/>
  <c r="N41" i="7" s="1"/>
  <c r="J41" i="7"/>
  <c r="I41" i="7"/>
  <c r="H41" i="7"/>
  <c r="G41" i="7"/>
  <c r="F41" i="7"/>
  <c r="E41" i="7"/>
  <c r="D41" i="7"/>
  <c r="C41" i="7"/>
  <c r="B41" i="7"/>
  <c r="M40" i="7"/>
  <c r="N40" i="7" s="1"/>
  <c r="K40" i="7"/>
  <c r="J40" i="7"/>
  <c r="I40" i="7"/>
  <c r="H40" i="7"/>
  <c r="G40" i="7"/>
  <c r="F40" i="7"/>
  <c r="E40" i="7"/>
  <c r="D40" i="7"/>
  <c r="C40" i="7"/>
  <c r="B40" i="7"/>
  <c r="N39" i="7"/>
  <c r="K39" i="7"/>
  <c r="M39" i="7" s="1"/>
  <c r="J39" i="7"/>
  <c r="I39" i="7"/>
  <c r="H39" i="7"/>
  <c r="G39" i="7"/>
  <c r="F39" i="7"/>
  <c r="E39" i="7"/>
  <c r="D39" i="7"/>
  <c r="C39" i="7"/>
  <c r="B39" i="7"/>
  <c r="M38" i="7"/>
  <c r="N38" i="7" s="1"/>
  <c r="K38" i="7"/>
  <c r="J38" i="7"/>
  <c r="I38" i="7"/>
  <c r="H38" i="7"/>
  <c r="G38" i="7"/>
  <c r="F38" i="7"/>
  <c r="E38" i="7"/>
  <c r="D38" i="7"/>
  <c r="C38" i="7"/>
  <c r="B38" i="7"/>
  <c r="K37" i="7"/>
  <c r="M37" i="7" s="1"/>
  <c r="N37" i="7" s="1"/>
  <c r="J37" i="7"/>
  <c r="I37" i="7"/>
  <c r="H37" i="7"/>
  <c r="G37" i="7"/>
  <c r="F37" i="7"/>
  <c r="E37" i="7"/>
  <c r="D37" i="7"/>
  <c r="C37" i="7"/>
  <c r="B37" i="7"/>
  <c r="K36" i="7"/>
  <c r="M36" i="7" s="1"/>
  <c r="N36" i="7" s="1"/>
  <c r="J36" i="7"/>
  <c r="I36" i="7"/>
  <c r="H36" i="7"/>
  <c r="G36" i="7"/>
  <c r="F36" i="7"/>
  <c r="E36" i="7"/>
  <c r="D36" i="7"/>
  <c r="C36" i="7"/>
  <c r="B36" i="7"/>
  <c r="K35" i="7"/>
  <c r="M35" i="7" s="1"/>
  <c r="N35" i="7" s="1"/>
  <c r="R37" i="2" s="1"/>
  <c r="J35" i="7"/>
  <c r="I35" i="7"/>
  <c r="H35" i="7"/>
  <c r="G35" i="7"/>
  <c r="F35" i="7"/>
  <c r="E35" i="7"/>
  <c r="D35" i="7"/>
  <c r="C35" i="7"/>
  <c r="B35" i="7"/>
  <c r="M34" i="7"/>
  <c r="N34" i="7" s="1"/>
  <c r="K34" i="7"/>
  <c r="J34" i="7"/>
  <c r="I34" i="7"/>
  <c r="H34" i="7"/>
  <c r="G34" i="7"/>
  <c r="F34" i="7"/>
  <c r="E34" i="7"/>
  <c r="D34" i="7"/>
  <c r="C34" i="7"/>
  <c r="B34" i="7"/>
  <c r="K33" i="7"/>
  <c r="M33" i="7" s="1"/>
  <c r="N33" i="7" s="1"/>
  <c r="R35" i="2" s="1"/>
  <c r="J33" i="7"/>
  <c r="I33" i="7"/>
  <c r="H33" i="7"/>
  <c r="G33" i="7"/>
  <c r="F33" i="7"/>
  <c r="E33" i="7"/>
  <c r="D33" i="7"/>
  <c r="C33" i="7"/>
  <c r="B33" i="7"/>
  <c r="M32" i="7"/>
  <c r="N32" i="7" s="1"/>
  <c r="R34" i="2" s="1"/>
  <c r="AC45" i="1" s="1"/>
  <c r="K32" i="7"/>
  <c r="J32" i="7"/>
  <c r="I32" i="7"/>
  <c r="H32" i="7"/>
  <c r="G32" i="7"/>
  <c r="F32" i="7"/>
  <c r="E32" i="7"/>
  <c r="D32" i="7"/>
  <c r="C32" i="7"/>
  <c r="B32" i="7"/>
  <c r="K31" i="7"/>
  <c r="M31" i="7" s="1"/>
  <c r="N31" i="7" s="1"/>
  <c r="R33" i="2" s="1"/>
  <c r="J31" i="7"/>
  <c r="I31" i="7"/>
  <c r="H31" i="7"/>
  <c r="G31" i="7"/>
  <c r="F31" i="7"/>
  <c r="E31" i="7"/>
  <c r="D31" i="7"/>
  <c r="C31" i="7"/>
  <c r="B31" i="7"/>
  <c r="M30" i="7"/>
  <c r="N30" i="7" s="1"/>
  <c r="K30" i="7"/>
  <c r="J30" i="7"/>
  <c r="I30" i="7"/>
  <c r="H30" i="7"/>
  <c r="G30" i="7"/>
  <c r="F30" i="7"/>
  <c r="E30" i="7"/>
  <c r="D30" i="7"/>
  <c r="C30" i="7"/>
  <c r="B30" i="7"/>
  <c r="N29" i="7"/>
  <c r="K29" i="7"/>
  <c r="M29" i="7" s="1"/>
  <c r="J29" i="7"/>
  <c r="I29" i="7"/>
  <c r="H29" i="7"/>
  <c r="G29" i="7"/>
  <c r="F29" i="7"/>
  <c r="E29" i="7"/>
  <c r="D29" i="7"/>
  <c r="C29" i="7"/>
  <c r="B29" i="7"/>
  <c r="M28" i="7"/>
  <c r="N28" i="7" s="1"/>
  <c r="K28" i="7"/>
  <c r="J28" i="7"/>
  <c r="I28" i="7"/>
  <c r="H28" i="7"/>
  <c r="G28" i="7"/>
  <c r="F28" i="7"/>
  <c r="E28" i="7"/>
  <c r="D28" i="7"/>
  <c r="C28" i="7"/>
  <c r="B28" i="7"/>
  <c r="K27" i="7"/>
  <c r="M27" i="7" s="1"/>
  <c r="N27" i="7" s="1"/>
  <c r="J27" i="7"/>
  <c r="I27" i="7"/>
  <c r="H27" i="7"/>
  <c r="G27" i="7"/>
  <c r="F27" i="7"/>
  <c r="E27" i="7"/>
  <c r="D27" i="7"/>
  <c r="C27" i="7"/>
  <c r="B27" i="7"/>
  <c r="K26" i="7"/>
  <c r="M26" i="7" s="1"/>
  <c r="N26" i="7" s="1"/>
  <c r="R28" i="2" s="1"/>
  <c r="J26" i="7"/>
  <c r="I26" i="7"/>
  <c r="H26" i="7"/>
  <c r="G26" i="7"/>
  <c r="F26" i="7"/>
  <c r="E26" i="7"/>
  <c r="D26" i="7"/>
  <c r="C26" i="7"/>
  <c r="B26" i="7"/>
  <c r="K25" i="7"/>
  <c r="M25" i="7" s="1"/>
  <c r="N25" i="7" s="1"/>
  <c r="R27" i="2" s="1"/>
  <c r="J25" i="7"/>
  <c r="I25" i="7"/>
  <c r="H25" i="7"/>
  <c r="G25" i="7"/>
  <c r="F25" i="7"/>
  <c r="E25" i="7"/>
  <c r="D25" i="7"/>
  <c r="C25" i="7"/>
  <c r="B25" i="7"/>
  <c r="M24" i="7"/>
  <c r="N24" i="7" s="1"/>
  <c r="K24" i="7"/>
  <c r="J24" i="7"/>
  <c r="I24" i="7"/>
  <c r="H24" i="7"/>
  <c r="G24" i="7"/>
  <c r="F24" i="7"/>
  <c r="E24" i="7"/>
  <c r="D24" i="7"/>
  <c r="C24" i="7"/>
  <c r="B24" i="7"/>
  <c r="K23" i="7"/>
  <c r="M23" i="7" s="1"/>
  <c r="N23" i="7" s="1"/>
  <c r="J23" i="7"/>
  <c r="I23" i="7"/>
  <c r="H23" i="7"/>
  <c r="G23" i="7"/>
  <c r="F23" i="7"/>
  <c r="E23" i="7"/>
  <c r="D23" i="7"/>
  <c r="C23" i="7"/>
  <c r="B23" i="7"/>
  <c r="K22" i="7"/>
  <c r="M22" i="7" s="1"/>
  <c r="N22" i="7" s="1"/>
  <c r="R24" i="2" s="1"/>
  <c r="J22" i="7"/>
  <c r="I22" i="7"/>
  <c r="H22" i="7"/>
  <c r="G22" i="7"/>
  <c r="F22" i="7"/>
  <c r="E22" i="7"/>
  <c r="D22" i="7"/>
  <c r="C22" i="7"/>
  <c r="B22" i="7"/>
  <c r="K21" i="7"/>
  <c r="M21" i="7" s="1"/>
  <c r="N21" i="7" s="1"/>
  <c r="R23" i="2" s="1"/>
  <c r="J21" i="7"/>
  <c r="I21" i="7"/>
  <c r="H21" i="7"/>
  <c r="G21" i="7"/>
  <c r="F21" i="7"/>
  <c r="E21" i="7"/>
  <c r="D21" i="7"/>
  <c r="C21" i="7"/>
  <c r="B21" i="7"/>
  <c r="K20" i="7"/>
  <c r="M20" i="7" s="1"/>
  <c r="N20" i="7" s="1"/>
  <c r="R22" i="2" s="1"/>
  <c r="J20" i="7"/>
  <c r="I20" i="7"/>
  <c r="H20" i="7"/>
  <c r="G20" i="7"/>
  <c r="F20" i="7"/>
  <c r="E20" i="7"/>
  <c r="D20" i="7"/>
  <c r="C20" i="7"/>
  <c r="B20" i="7"/>
  <c r="K19" i="7"/>
  <c r="M19" i="7" s="1"/>
  <c r="N19" i="7" s="1"/>
  <c r="R21" i="2" s="1"/>
  <c r="J19" i="7"/>
  <c r="I19" i="7"/>
  <c r="H19" i="7"/>
  <c r="G19" i="7"/>
  <c r="F19" i="7"/>
  <c r="E19" i="7"/>
  <c r="D19" i="7"/>
  <c r="C19" i="7"/>
  <c r="B19" i="7"/>
  <c r="M18" i="7"/>
  <c r="N18" i="7" s="1"/>
  <c r="K18" i="7"/>
  <c r="J18" i="7"/>
  <c r="I18" i="7"/>
  <c r="H18" i="7"/>
  <c r="G18" i="7"/>
  <c r="F18" i="7"/>
  <c r="E18" i="7"/>
  <c r="D18" i="7"/>
  <c r="C18" i="7"/>
  <c r="B18" i="7"/>
  <c r="K17" i="7"/>
  <c r="M17" i="7" s="1"/>
  <c r="N17" i="7" s="1"/>
  <c r="R19" i="2" s="1"/>
  <c r="J17" i="7"/>
  <c r="I17" i="7"/>
  <c r="H17" i="7"/>
  <c r="G17" i="7"/>
  <c r="F17" i="7"/>
  <c r="E17" i="7"/>
  <c r="D17" i="7"/>
  <c r="C17" i="7"/>
  <c r="B17" i="7"/>
  <c r="M16" i="7"/>
  <c r="N16" i="7" s="1"/>
  <c r="R18" i="2" s="1"/>
  <c r="K16" i="7"/>
  <c r="J16" i="7"/>
  <c r="I16" i="7"/>
  <c r="H16" i="7"/>
  <c r="G16" i="7"/>
  <c r="F16" i="7"/>
  <c r="E16" i="7"/>
  <c r="D16" i="7"/>
  <c r="C16" i="7"/>
  <c r="B16" i="7"/>
  <c r="N15" i="7"/>
  <c r="K15" i="7"/>
  <c r="M15" i="7" s="1"/>
  <c r="J15" i="7"/>
  <c r="I15" i="7"/>
  <c r="H15" i="7"/>
  <c r="G15" i="7"/>
  <c r="F15" i="7"/>
  <c r="E15" i="7"/>
  <c r="D15" i="7"/>
  <c r="C15" i="7"/>
  <c r="B15" i="7"/>
  <c r="M14" i="7"/>
  <c r="N14" i="7" s="1"/>
  <c r="R16" i="2" s="1"/>
  <c r="K14" i="7"/>
  <c r="J14" i="7"/>
  <c r="I14" i="7"/>
  <c r="H14" i="7"/>
  <c r="G14" i="7"/>
  <c r="F14" i="7"/>
  <c r="E14" i="7"/>
  <c r="D14" i="7"/>
  <c r="C14" i="7"/>
  <c r="B14" i="7"/>
  <c r="K13" i="7"/>
  <c r="M13" i="7" s="1"/>
  <c r="N13" i="7" s="1"/>
  <c r="R15" i="2" s="1"/>
  <c r="J13" i="7"/>
  <c r="I13" i="7"/>
  <c r="H13" i="7"/>
  <c r="G13" i="7"/>
  <c r="F13" i="7"/>
  <c r="E13" i="7"/>
  <c r="D13" i="7"/>
  <c r="C13" i="7"/>
  <c r="B13" i="7"/>
  <c r="K12" i="7"/>
  <c r="M12" i="7" s="1"/>
  <c r="N12" i="7" s="1"/>
  <c r="R14" i="2" s="1"/>
  <c r="J12" i="7"/>
  <c r="I12" i="7"/>
  <c r="H12" i="7"/>
  <c r="G12" i="7"/>
  <c r="F12" i="7"/>
  <c r="E12" i="7"/>
  <c r="D12" i="7"/>
  <c r="C12" i="7"/>
  <c r="B12" i="7"/>
  <c r="K11" i="7"/>
  <c r="M11" i="7" s="1"/>
  <c r="N11" i="7" s="1"/>
  <c r="R13" i="2" s="1"/>
  <c r="J11" i="7"/>
  <c r="I11" i="7"/>
  <c r="H11" i="7"/>
  <c r="G11" i="7"/>
  <c r="F11" i="7"/>
  <c r="E11" i="7"/>
  <c r="D11" i="7"/>
  <c r="C11" i="7"/>
  <c r="B11" i="7"/>
  <c r="M10" i="7"/>
  <c r="N10" i="7" s="1"/>
  <c r="K10" i="7"/>
  <c r="J10" i="7"/>
  <c r="I10" i="7"/>
  <c r="H10" i="7"/>
  <c r="G10" i="7"/>
  <c r="F10" i="7"/>
  <c r="E10" i="7"/>
  <c r="D10" i="7"/>
  <c r="C10" i="7"/>
  <c r="B10" i="7"/>
  <c r="K9" i="7"/>
  <c r="M9" i="7" s="1"/>
  <c r="N9" i="7" s="1"/>
  <c r="R11" i="2" s="1"/>
  <c r="J9" i="7"/>
  <c r="I9" i="7"/>
  <c r="H9" i="7"/>
  <c r="G9" i="7"/>
  <c r="F9" i="7"/>
  <c r="E9" i="7"/>
  <c r="D9" i="7"/>
  <c r="C9" i="7"/>
  <c r="B9" i="7"/>
  <c r="M8" i="7"/>
  <c r="N8" i="7" s="1"/>
  <c r="K8" i="7"/>
  <c r="J8" i="7"/>
  <c r="I8" i="7"/>
  <c r="H8" i="7"/>
  <c r="G8" i="7"/>
  <c r="F8" i="7"/>
  <c r="E8" i="7"/>
  <c r="D8" i="7"/>
  <c r="C8" i="7"/>
  <c r="B8" i="7"/>
  <c r="K7" i="7"/>
  <c r="M7" i="7" s="1"/>
  <c r="N7" i="7" s="1"/>
  <c r="R9" i="2" s="1"/>
  <c r="J7" i="7"/>
  <c r="I7" i="7"/>
  <c r="H7" i="7"/>
  <c r="G7" i="7"/>
  <c r="F7" i="7"/>
  <c r="E7" i="7"/>
  <c r="D7" i="7"/>
  <c r="C7" i="7"/>
  <c r="B7" i="7"/>
  <c r="K6" i="7"/>
  <c r="M6" i="7" s="1"/>
  <c r="N6" i="7" s="1"/>
  <c r="R8" i="2" s="1"/>
  <c r="J6" i="7"/>
  <c r="I6" i="7"/>
  <c r="H6" i="7"/>
  <c r="G6" i="7"/>
  <c r="F6" i="7"/>
  <c r="E6" i="7"/>
  <c r="D6" i="7"/>
  <c r="C6" i="7"/>
  <c r="B6" i="7"/>
  <c r="N5" i="7"/>
  <c r="K5" i="7"/>
  <c r="M5" i="7" s="1"/>
  <c r="J5" i="7"/>
  <c r="I5" i="7"/>
  <c r="H5" i="7"/>
  <c r="G5" i="7"/>
  <c r="F5" i="7"/>
  <c r="E5" i="7"/>
  <c r="D5" i="7"/>
  <c r="C5" i="7"/>
  <c r="B5" i="7"/>
  <c r="M4" i="7"/>
  <c r="N4" i="7" s="1"/>
  <c r="R6" i="2" s="1"/>
  <c r="K4" i="7"/>
  <c r="J4" i="7"/>
  <c r="I4" i="7"/>
  <c r="H4" i="7"/>
  <c r="G4" i="7"/>
  <c r="F4" i="7"/>
  <c r="E4" i="7"/>
  <c r="D4" i="7"/>
  <c r="C4" i="7"/>
  <c r="B4" i="7"/>
  <c r="N3" i="7"/>
  <c r="K3" i="7"/>
  <c r="M3" i="7" s="1"/>
  <c r="J3" i="7"/>
  <c r="I3" i="7"/>
  <c r="H3" i="7"/>
  <c r="G3" i="7"/>
  <c r="F3" i="7"/>
  <c r="E3" i="7"/>
  <c r="D3" i="7"/>
  <c r="C3" i="7"/>
  <c r="B3" i="7"/>
  <c r="K2" i="7"/>
  <c r="M2" i="7" s="1"/>
  <c r="N2" i="7" s="1"/>
  <c r="R4" i="2" s="1"/>
  <c r="J2" i="7"/>
  <c r="I2" i="7"/>
  <c r="H2" i="7"/>
  <c r="G2" i="7"/>
  <c r="F2" i="7"/>
  <c r="E2" i="7"/>
  <c r="D2" i="7"/>
  <c r="C2" i="7"/>
  <c r="B2" i="7"/>
  <c r="F42" i="6"/>
  <c r="H35" i="3"/>
  <c r="H34" i="3"/>
  <c r="C36" i="2" s="1"/>
  <c r="P36" i="2" s="1"/>
  <c r="H33" i="3"/>
  <c r="H32" i="3"/>
  <c r="H31" i="3"/>
  <c r="C33" i="2" s="1"/>
  <c r="P33" i="2" s="1"/>
  <c r="H30" i="3"/>
  <c r="H29" i="3"/>
  <c r="H28" i="3"/>
  <c r="C30" i="2" s="1"/>
  <c r="P30" i="2" s="1"/>
  <c r="H27" i="3"/>
  <c r="C29" i="2" s="1"/>
  <c r="P29" i="2" s="1"/>
  <c r="H26" i="3"/>
  <c r="H25" i="3"/>
  <c r="H24" i="3"/>
  <c r="C26" i="2" s="1"/>
  <c r="H23" i="3"/>
  <c r="H22" i="3"/>
  <c r="C24" i="2" s="1"/>
  <c r="P24" i="2" s="1"/>
  <c r="H21" i="3"/>
  <c r="C23" i="2" s="1"/>
  <c r="H20" i="3"/>
  <c r="C22" i="2" s="1"/>
  <c r="P22" i="2" s="1"/>
  <c r="H19" i="3"/>
  <c r="C21" i="2" s="1"/>
  <c r="H18" i="3"/>
  <c r="C20" i="2" s="1"/>
  <c r="H17" i="3"/>
  <c r="H16" i="3"/>
  <c r="H15" i="3"/>
  <c r="C17" i="2" s="1"/>
  <c r="P17" i="2" s="1"/>
  <c r="H14" i="3"/>
  <c r="H13" i="3"/>
  <c r="H12" i="3"/>
  <c r="C14" i="2" s="1"/>
  <c r="P14" i="2" s="1"/>
  <c r="H11" i="3"/>
  <c r="H10" i="3"/>
  <c r="H9" i="3"/>
  <c r="H8" i="3"/>
  <c r="H7" i="3"/>
  <c r="C9" i="2" s="1"/>
  <c r="P9" i="2" s="1"/>
  <c r="H6" i="3"/>
  <c r="C8" i="2" s="1"/>
  <c r="P8" i="2" s="1"/>
  <c r="H5" i="3"/>
  <c r="H4" i="3"/>
  <c r="H3" i="3"/>
  <c r="C5" i="2" s="1"/>
  <c r="H2" i="3"/>
  <c r="E63" i="2"/>
  <c r="D61" i="2"/>
  <c r="H60" i="2"/>
  <c r="L7" i="1" s="1"/>
  <c r="E60" i="2"/>
  <c r="H59" i="2"/>
  <c r="E59" i="2"/>
  <c r="D59" i="2"/>
  <c r="H58" i="2"/>
  <c r="E58" i="2"/>
  <c r="D58" i="2"/>
  <c r="H57" i="2"/>
  <c r="E57" i="2"/>
  <c r="P37" i="2"/>
  <c r="E48" i="1" s="1"/>
  <c r="C37" i="2"/>
  <c r="R36" i="2"/>
  <c r="O36" i="2"/>
  <c r="P35" i="2"/>
  <c r="O35" i="2"/>
  <c r="C35" i="2"/>
  <c r="O34" i="2"/>
  <c r="C34" i="2"/>
  <c r="P34" i="2" s="1"/>
  <c r="T33" i="2"/>
  <c r="A44" i="1" s="1"/>
  <c r="O33" i="2"/>
  <c r="C32" i="2"/>
  <c r="P32" i="2" s="1"/>
  <c r="R31" i="2"/>
  <c r="AC42" i="1" s="1"/>
  <c r="C31" i="2"/>
  <c r="P31" i="2" s="1"/>
  <c r="E42" i="1" s="1"/>
  <c r="R30" i="2"/>
  <c r="AC41" i="1" s="1"/>
  <c r="O29" i="2"/>
  <c r="P28" i="2"/>
  <c r="O28" i="2"/>
  <c r="D39" i="1" s="1"/>
  <c r="C28" i="2"/>
  <c r="O27" i="2"/>
  <c r="C27" i="2"/>
  <c r="P27" i="2" s="1"/>
  <c r="R26" i="2"/>
  <c r="P26" i="2"/>
  <c r="O26" i="2"/>
  <c r="T25" i="2"/>
  <c r="A36" i="1" s="1"/>
  <c r="O25" i="2"/>
  <c r="C25" i="2"/>
  <c r="P25" i="2" s="1"/>
  <c r="AA36" i="1" s="1"/>
  <c r="T24" i="2"/>
  <c r="A35" i="1" s="1"/>
  <c r="O24" i="2"/>
  <c r="T23" i="2"/>
  <c r="P23" i="2"/>
  <c r="O23" i="2"/>
  <c r="D34" i="1" s="1"/>
  <c r="T22" i="2"/>
  <c r="A33" i="1" s="1"/>
  <c r="O22" i="2"/>
  <c r="P21" i="2"/>
  <c r="O21" i="2"/>
  <c r="D32" i="1" s="1"/>
  <c r="Z32" i="1" s="1"/>
  <c r="R20" i="2"/>
  <c r="AC31" i="1" s="1"/>
  <c r="P20" i="2"/>
  <c r="E31" i="1" s="1"/>
  <c r="O20" i="2"/>
  <c r="D31" i="1" s="1"/>
  <c r="C19" i="2"/>
  <c r="P19" i="2" s="1"/>
  <c r="O18" i="2"/>
  <c r="C18" i="2"/>
  <c r="P18" i="2" s="1"/>
  <c r="T17" i="2"/>
  <c r="O17" i="2"/>
  <c r="T16" i="2"/>
  <c r="A27" i="1" s="1"/>
  <c r="O16" i="2"/>
  <c r="C16" i="2"/>
  <c r="P16" i="2" s="1"/>
  <c r="O15" i="2"/>
  <c r="C15" i="2"/>
  <c r="P15" i="2" s="1"/>
  <c r="P13" i="2"/>
  <c r="O13" i="2"/>
  <c r="D24" i="1" s="1"/>
  <c r="C13" i="2"/>
  <c r="R12" i="2"/>
  <c r="O12" i="2"/>
  <c r="D23" i="1" s="1"/>
  <c r="Z23" i="1" s="1"/>
  <c r="C12" i="2"/>
  <c r="P12" i="2" s="1"/>
  <c r="P11" i="2"/>
  <c r="E22" i="1" s="1"/>
  <c r="O11" i="2"/>
  <c r="D22" i="1" s="1"/>
  <c r="C11" i="2"/>
  <c r="P10" i="2"/>
  <c r="O10" i="2"/>
  <c r="D21" i="1" s="1"/>
  <c r="C10" i="2"/>
  <c r="T9" i="2"/>
  <c r="A20" i="1" s="1"/>
  <c r="O9" i="2"/>
  <c r="O8" i="2"/>
  <c r="T7" i="2"/>
  <c r="A18" i="1" s="1"/>
  <c r="R7" i="2"/>
  <c r="C7" i="2"/>
  <c r="P7" i="2" s="1"/>
  <c r="AA18" i="1" s="1"/>
  <c r="T6" i="2"/>
  <c r="A17" i="1" s="1"/>
  <c r="P6" i="2"/>
  <c r="AA17" i="1" s="1"/>
  <c r="O6" i="2"/>
  <c r="C6" i="2"/>
  <c r="P5" i="2"/>
  <c r="O5" i="2"/>
  <c r="O4" i="2"/>
  <c r="C4" i="2"/>
  <c r="P4" i="2" s="1"/>
  <c r="AA48" i="1"/>
  <c r="D48" i="1"/>
  <c r="C48" i="1"/>
  <c r="AA47" i="1"/>
  <c r="E47" i="1"/>
  <c r="D47" i="1"/>
  <c r="C47" i="1"/>
  <c r="AA46" i="1"/>
  <c r="E46" i="1"/>
  <c r="C46" i="1"/>
  <c r="G45" i="1"/>
  <c r="D45" i="1"/>
  <c r="C45" i="1"/>
  <c r="AA44" i="1"/>
  <c r="E44" i="1"/>
  <c r="D44" i="1"/>
  <c r="C44" i="1"/>
  <c r="AA43" i="1"/>
  <c r="E43" i="1"/>
  <c r="D43" i="1"/>
  <c r="C43" i="1"/>
  <c r="D42" i="1"/>
  <c r="C42" i="1"/>
  <c r="C41" i="1"/>
  <c r="D40" i="1"/>
  <c r="C40" i="1"/>
  <c r="AA39" i="1"/>
  <c r="E39" i="1"/>
  <c r="C39" i="1"/>
  <c r="D38" i="1"/>
  <c r="C38" i="1"/>
  <c r="AA37" i="1"/>
  <c r="C37" i="1"/>
  <c r="G37" i="1" s="1"/>
  <c r="A37" i="1"/>
  <c r="D36" i="1"/>
  <c r="C36" i="1"/>
  <c r="D35" i="1"/>
  <c r="C35" i="1"/>
  <c r="AA34" i="1"/>
  <c r="E34" i="1"/>
  <c r="C34" i="1"/>
  <c r="A34" i="1"/>
  <c r="D33" i="1"/>
  <c r="C33" i="1"/>
  <c r="AA32" i="1"/>
  <c r="E32" i="1"/>
  <c r="C32" i="1"/>
  <c r="AA31" i="1"/>
  <c r="C31" i="1"/>
  <c r="A31" i="1"/>
  <c r="AA30" i="1"/>
  <c r="E30" i="1"/>
  <c r="D30" i="1"/>
  <c r="C30" i="1"/>
  <c r="AC29" i="1"/>
  <c r="D29" i="1"/>
  <c r="C29" i="1"/>
  <c r="G29" i="1" s="1"/>
  <c r="C28" i="1"/>
  <c r="A28" i="1"/>
  <c r="AC27" i="1"/>
  <c r="G27" i="1"/>
  <c r="D27" i="1"/>
  <c r="C27" i="1"/>
  <c r="AA26" i="1"/>
  <c r="E26" i="1"/>
  <c r="D26" i="1"/>
  <c r="C26" i="1"/>
  <c r="D25" i="1"/>
  <c r="C25" i="1"/>
  <c r="AA24" i="1"/>
  <c r="E24" i="1"/>
  <c r="C24" i="1"/>
  <c r="AC23" i="1"/>
  <c r="AE23" i="1" s="1"/>
  <c r="AF23" i="1" s="1"/>
  <c r="AA23" i="1"/>
  <c r="E23" i="1"/>
  <c r="I23" i="1" s="1"/>
  <c r="J23" i="1" s="1"/>
  <c r="C23" i="1"/>
  <c r="G23" i="1" s="1"/>
  <c r="AA22" i="1"/>
  <c r="C22" i="1"/>
  <c r="AA21" i="1"/>
  <c r="E21" i="1"/>
  <c r="C21" i="1"/>
  <c r="Z20" i="1"/>
  <c r="D20" i="1"/>
  <c r="C20" i="1"/>
  <c r="C19" i="1"/>
  <c r="AC18" i="1"/>
  <c r="G18" i="1"/>
  <c r="I18" i="1" s="1"/>
  <c r="J18" i="1" s="1"/>
  <c r="E18" i="1"/>
  <c r="D18" i="1"/>
  <c r="C18" i="1"/>
  <c r="D17" i="1"/>
  <c r="C17" i="1"/>
  <c r="AA16" i="1"/>
  <c r="E16" i="1"/>
  <c r="D16" i="1"/>
  <c r="C16" i="1"/>
  <c r="Z44" i="1" s="1"/>
  <c r="D15" i="1"/>
  <c r="C15" i="1"/>
  <c r="AC13" i="1"/>
  <c r="L10" i="1"/>
  <c r="G9" i="1"/>
  <c r="K7" i="1"/>
  <c r="L6" i="1"/>
  <c r="K6" i="1"/>
  <c r="L5" i="1"/>
  <c r="K5" i="1"/>
  <c r="L4" i="1"/>
  <c r="K4" i="1"/>
  <c r="AC48" i="1" l="1"/>
  <c r="G48" i="1"/>
  <c r="AC32" i="1"/>
  <c r="AC46" i="1"/>
  <c r="AC30" i="1"/>
  <c r="G30" i="1"/>
  <c r="AC39" i="1"/>
  <c r="G39" i="1"/>
  <c r="AC44" i="1"/>
  <c r="AA20" i="1"/>
  <c r="E20" i="1"/>
  <c r="P38" i="2"/>
  <c r="AA15" i="1"/>
  <c r="Q4" i="2"/>
  <c r="E15" i="1"/>
  <c r="C60" i="2"/>
  <c r="D60" i="2" s="1"/>
  <c r="C57" i="2"/>
  <c r="D57" i="2" s="1"/>
  <c r="AC35" i="1"/>
  <c r="E25" i="1"/>
  <c r="AA25" i="1"/>
  <c r="AA27" i="1"/>
  <c r="E27" i="1"/>
  <c r="E28" i="1"/>
  <c r="AA28" i="1"/>
  <c r="G25" i="1"/>
  <c r="AC25" i="1"/>
  <c r="AA38" i="1"/>
  <c r="E38" i="1"/>
  <c r="AC26" i="1"/>
  <c r="AC19" i="1"/>
  <c r="AC33" i="1"/>
  <c r="G33" i="1"/>
  <c r="AC17" i="1"/>
  <c r="AC24" i="1"/>
  <c r="G24" i="1"/>
  <c r="AC38" i="1"/>
  <c r="AA29" i="1"/>
  <c r="E29" i="1"/>
  <c r="G19" i="1"/>
  <c r="AC22" i="1"/>
  <c r="G22" i="1"/>
  <c r="G46" i="1"/>
  <c r="AE31" i="1"/>
  <c r="AF31" i="1" s="1"/>
  <c r="AE42" i="1"/>
  <c r="AF42" i="1" s="1"/>
  <c r="AA33" i="1"/>
  <c r="E33" i="1"/>
  <c r="I29" i="1"/>
  <c r="J29" i="1" s="1"/>
  <c r="AE18" i="1"/>
  <c r="AF18" i="1" s="1"/>
  <c r="AA35" i="1"/>
  <c r="E35" i="1"/>
  <c r="AC20" i="1"/>
  <c r="AC15" i="1"/>
  <c r="G15" i="1"/>
  <c r="AA40" i="1"/>
  <c r="E40" i="1"/>
  <c r="E41" i="1"/>
  <c r="AA41" i="1"/>
  <c r="AE41" i="1" s="1"/>
  <c r="AF41" i="1" s="1"/>
  <c r="I27" i="1"/>
  <c r="J27" i="1" s="1"/>
  <c r="AA45" i="1"/>
  <c r="E45" i="1"/>
  <c r="G34" i="1"/>
  <c r="AC34" i="1"/>
  <c r="E19" i="1"/>
  <c r="AA19" i="1"/>
  <c r="R32" i="2"/>
  <c r="F27" i="9"/>
  <c r="E27" i="9"/>
  <c r="T29" i="2" s="1"/>
  <c r="A40" i="1" s="1"/>
  <c r="D27" i="9"/>
  <c r="AC37" i="1"/>
  <c r="E61" i="2"/>
  <c r="F58" i="2" s="1"/>
  <c r="H5" i="1" s="1"/>
  <c r="F8" i="9"/>
  <c r="E8" i="9"/>
  <c r="T10" i="2" s="1"/>
  <c r="A21" i="1" s="1"/>
  <c r="D8" i="9"/>
  <c r="E16" i="9"/>
  <c r="T18" i="2" s="1"/>
  <c r="A29" i="1" s="1"/>
  <c r="D16" i="9"/>
  <c r="Q6" i="2"/>
  <c r="Q31" i="2"/>
  <c r="F9" i="9"/>
  <c r="E9" i="9"/>
  <c r="T11" i="2" s="1"/>
  <c r="A22" i="1" s="1"/>
  <c r="D9" i="9"/>
  <c r="F16" i="9"/>
  <c r="G38" i="1"/>
  <c r="E36" i="1"/>
  <c r="G47" i="1"/>
  <c r="E10" i="9"/>
  <c r="T12" i="2" s="1"/>
  <c r="A23" i="1" s="1"/>
  <c r="D10" i="9"/>
  <c r="F3" i="9"/>
  <c r="E3" i="9"/>
  <c r="T5" i="2" s="1"/>
  <c r="A16" i="1" s="1"/>
  <c r="D3" i="9"/>
  <c r="D17" i="9"/>
  <c r="F10" i="9"/>
  <c r="E17" i="9"/>
  <c r="T19" i="2" s="1"/>
  <c r="A30" i="1" s="1"/>
  <c r="F11" i="9"/>
  <c r="D11" i="9"/>
  <c r="E11" i="9"/>
  <c r="T13" i="2" s="1"/>
  <c r="A24" i="1" s="1"/>
  <c r="Z46" i="1"/>
  <c r="F57" i="2"/>
  <c r="H4" i="1" s="1"/>
  <c r="G20" i="1"/>
  <c r="Z29" i="1"/>
  <c r="G31" i="1"/>
  <c r="Z38" i="1"/>
  <c r="Z47" i="1"/>
  <c r="G44" i="1"/>
  <c r="R17" i="2"/>
  <c r="R38" i="2" s="1"/>
  <c r="G26" i="1"/>
  <c r="G42" i="1"/>
  <c r="D19" i="1"/>
  <c r="D28" i="1"/>
  <c r="D37" i="1"/>
  <c r="D46" i="1"/>
  <c r="G35" i="1"/>
  <c r="E17" i="1"/>
  <c r="AC47" i="1"/>
  <c r="E37" i="1"/>
  <c r="AA42" i="1"/>
  <c r="E6" i="9"/>
  <c r="T8" i="2" s="1"/>
  <c r="A19" i="1" s="1"/>
  <c r="F6" i="9"/>
  <c r="G17" i="1"/>
  <c r="Z17" i="1"/>
  <c r="Z26" i="1"/>
  <c r="Z35" i="1"/>
  <c r="G32" i="1"/>
  <c r="G41" i="1"/>
  <c r="D32" i="9"/>
  <c r="Z15" i="1"/>
  <c r="Z18" i="1"/>
  <c r="Z21" i="1"/>
  <c r="Z24" i="1"/>
  <c r="Z27" i="1"/>
  <c r="Z30" i="1"/>
  <c r="Z33" i="1"/>
  <c r="Z36" i="1"/>
  <c r="Z39" i="1"/>
  <c r="Z42" i="1"/>
  <c r="Z45" i="1"/>
  <c r="Z48" i="1"/>
  <c r="R25" i="2"/>
  <c r="D13" i="9"/>
  <c r="E32" i="9"/>
  <c r="T34" i="2" s="1"/>
  <c r="A45" i="1" s="1"/>
  <c r="R5" i="2"/>
  <c r="R29" i="2"/>
  <c r="E28" i="9"/>
  <c r="T30" i="2" s="1"/>
  <c r="A41" i="1" s="1"/>
  <c r="D33" i="9"/>
  <c r="D14" i="9"/>
  <c r="E33" i="9"/>
  <c r="T35" i="2" s="1"/>
  <c r="A46" i="1" s="1"/>
  <c r="E29" i="9"/>
  <c r="T31" i="2" s="1"/>
  <c r="A42" i="1" s="1"/>
  <c r="D34" i="9"/>
  <c r="E34" i="9"/>
  <c r="T36" i="2" s="1"/>
  <c r="A47" i="1" s="1"/>
  <c r="E30" i="9"/>
  <c r="T32" i="2" s="1"/>
  <c r="A43" i="1" s="1"/>
  <c r="D35" i="9"/>
  <c r="E35" i="9"/>
  <c r="T37" i="2" s="1"/>
  <c r="A48" i="1" s="1"/>
  <c r="R10" i="2"/>
  <c r="Z16" i="1"/>
  <c r="Z19" i="1"/>
  <c r="Z22" i="1"/>
  <c r="Z25" i="1"/>
  <c r="Z28" i="1"/>
  <c r="Z31" i="1"/>
  <c r="Z34" i="1"/>
  <c r="Z37" i="1"/>
  <c r="Z40" i="1"/>
  <c r="Z43" i="1"/>
  <c r="S13" i="2" l="1"/>
  <c r="S27" i="2"/>
  <c r="S37" i="2"/>
  <c r="S12" i="2"/>
  <c r="S21" i="2"/>
  <c r="S35" i="2"/>
  <c r="S24" i="2"/>
  <c r="S15" i="2"/>
  <c r="S31" i="2"/>
  <c r="S16" i="2"/>
  <c r="S19" i="2"/>
  <c r="S8" i="2"/>
  <c r="S7" i="2"/>
  <c r="S30" i="2"/>
  <c r="S28" i="2"/>
  <c r="S11" i="2"/>
  <c r="S36" i="2"/>
  <c r="S22" i="2"/>
  <c r="S20" i="2"/>
  <c r="S33" i="2"/>
  <c r="S9" i="2"/>
  <c r="S14" i="2"/>
  <c r="S18" i="2"/>
  <c r="S34" i="2"/>
  <c r="S6" i="2"/>
  <c r="S26" i="2"/>
  <c r="S4" i="2"/>
  <c r="S23" i="2"/>
  <c r="I15" i="1"/>
  <c r="J15" i="1" s="1"/>
  <c r="Q35" i="2"/>
  <c r="Q28" i="2"/>
  <c r="Q13" i="2"/>
  <c r="Q15" i="2"/>
  <c r="Q20" i="2"/>
  <c r="Q10" i="2"/>
  <c r="Q5" i="2"/>
  <c r="Q38" i="2" s="1"/>
  <c r="Q23" i="2"/>
  <c r="F20" i="1"/>
  <c r="I34" i="1"/>
  <c r="J34" i="1" s="1"/>
  <c r="AE15" i="1"/>
  <c r="AF15" i="1" s="1"/>
  <c r="I46" i="1"/>
  <c r="J46" i="1" s="1"/>
  <c r="AE17" i="1"/>
  <c r="AF17" i="1" s="1"/>
  <c r="AE34" i="1"/>
  <c r="AF34" i="1" s="1"/>
  <c r="I32" i="1"/>
  <c r="J32" i="1" s="1"/>
  <c r="Q25" i="2"/>
  <c r="Q33" i="2"/>
  <c r="Q17" i="2"/>
  <c r="Q9" i="2"/>
  <c r="AE20" i="1"/>
  <c r="AF20" i="1" s="1"/>
  <c r="AE45" i="1"/>
  <c r="AF45" i="1" s="1"/>
  <c r="Q16" i="2"/>
  <c r="AE44" i="1"/>
  <c r="AF44" i="1" s="1"/>
  <c r="G7" i="1"/>
  <c r="E7" i="1"/>
  <c r="G6" i="1"/>
  <c r="E6" i="1"/>
  <c r="Q34" i="2"/>
  <c r="I33" i="1"/>
  <c r="J33" i="1" s="1"/>
  <c r="Q32" i="2"/>
  <c r="I22" i="1"/>
  <c r="J22" i="1" s="1"/>
  <c r="AE33" i="1"/>
  <c r="AF33" i="1" s="1"/>
  <c r="AE27" i="1"/>
  <c r="AF27" i="1" s="1"/>
  <c r="I39" i="1"/>
  <c r="J39" i="1" s="1"/>
  <c r="S29" i="2"/>
  <c r="AC40" i="1"/>
  <c r="I31" i="1"/>
  <c r="J31" i="1" s="1"/>
  <c r="Q12" i="2"/>
  <c r="AE37" i="1"/>
  <c r="AF37" i="1" s="1"/>
  <c r="AE22" i="1"/>
  <c r="AF22" i="1" s="1"/>
  <c r="AE39" i="1"/>
  <c r="AF39" i="1" s="1"/>
  <c r="I24" i="1"/>
  <c r="J24" i="1" s="1"/>
  <c r="S5" i="2"/>
  <c r="AC16" i="1"/>
  <c r="G16" i="1"/>
  <c r="I17" i="1"/>
  <c r="J17" i="1" s="1"/>
  <c r="Q24" i="2"/>
  <c r="AE19" i="1"/>
  <c r="AF19" i="1" s="1"/>
  <c r="I30" i="1"/>
  <c r="J30" i="1" s="1"/>
  <c r="I26" i="1"/>
  <c r="J26" i="1" s="1"/>
  <c r="Q11" i="2"/>
  <c r="F25" i="1"/>
  <c r="AE30" i="1"/>
  <c r="AF30" i="1" s="1"/>
  <c r="I42" i="1"/>
  <c r="J42" i="1" s="1"/>
  <c r="AC36" i="1"/>
  <c r="G36" i="1"/>
  <c r="S25" i="2"/>
  <c r="F59" i="2"/>
  <c r="H6" i="1" s="1"/>
  <c r="I20" i="1"/>
  <c r="J20" i="1" s="1"/>
  <c r="I47" i="1"/>
  <c r="J47" i="1" s="1"/>
  <c r="Q14" i="2"/>
  <c r="AA49" i="1"/>
  <c r="Q36" i="2"/>
  <c r="Q19" i="2"/>
  <c r="E5" i="1"/>
  <c r="AB41" i="1"/>
  <c r="I37" i="1"/>
  <c r="J37" i="1" s="1"/>
  <c r="I19" i="1"/>
  <c r="J19" i="1" s="1"/>
  <c r="AE26" i="1"/>
  <c r="AF26" i="1" s="1"/>
  <c r="AE35" i="1"/>
  <c r="AF35" i="1" s="1"/>
  <c r="AE46" i="1"/>
  <c r="AF46" i="1" s="1"/>
  <c r="I41" i="1"/>
  <c r="J41" i="1" s="1"/>
  <c r="AE47" i="1"/>
  <c r="AF47" i="1" s="1"/>
  <c r="AC43" i="1"/>
  <c r="S32" i="2"/>
  <c r="G43" i="1"/>
  <c r="I44" i="1"/>
  <c r="J44" i="1" s="1"/>
  <c r="I38" i="1"/>
  <c r="J38" i="1" s="1"/>
  <c r="AB19" i="1"/>
  <c r="Q30" i="2"/>
  <c r="G28" i="1"/>
  <c r="AB29" i="1"/>
  <c r="F38" i="1"/>
  <c r="I35" i="1"/>
  <c r="J35" i="1" s="1"/>
  <c r="AE29" i="1"/>
  <c r="AF29" i="1" s="1"/>
  <c r="I45" i="1"/>
  <c r="J45" i="1" s="1"/>
  <c r="Q18" i="2"/>
  <c r="Q27" i="2"/>
  <c r="AE32" i="1"/>
  <c r="AF32" i="1" s="1"/>
  <c r="AE24" i="1"/>
  <c r="AF24" i="1" s="1"/>
  <c r="Q8" i="2"/>
  <c r="F60" i="2"/>
  <c r="H7" i="1" s="1"/>
  <c r="Q22" i="2"/>
  <c r="G40" i="1"/>
  <c r="AB40" i="1"/>
  <c r="F33" i="1"/>
  <c r="AE38" i="1"/>
  <c r="AF38" i="1" s="1"/>
  <c r="S10" i="2"/>
  <c r="AC21" i="1"/>
  <c r="AC49" i="1" s="1"/>
  <c r="AE49" i="1" s="1"/>
  <c r="AF49" i="1" s="1"/>
  <c r="G21" i="1"/>
  <c r="Q26" i="2"/>
  <c r="Q29" i="2"/>
  <c r="AE25" i="1"/>
  <c r="AF25" i="1" s="1"/>
  <c r="I48" i="1"/>
  <c r="J48" i="1" s="1"/>
  <c r="S17" i="2"/>
  <c r="AC28" i="1"/>
  <c r="Q7" i="2"/>
  <c r="Q37" i="2"/>
  <c r="Q21" i="2"/>
  <c r="I25" i="1"/>
  <c r="J25" i="1" s="1"/>
  <c r="E49" i="1"/>
  <c r="F19" i="1" s="1"/>
  <c r="E4" i="1"/>
  <c r="AE48" i="1"/>
  <c r="AF48" i="1" s="1"/>
  <c r="I28" i="1" l="1"/>
  <c r="J28" i="1" s="1"/>
  <c r="AB27" i="1"/>
  <c r="E8" i="1"/>
  <c r="F4" i="1"/>
  <c r="F37" i="1"/>
  <c r="F15" i="1"/>
  <c r="F36" i="1"/>
  <c r="F29" i="1"/>
  <c r="AB42" i="1"/>
  <c r="AB28" i="1"/>
  <c r="F40" i="1"/>
  <c r="AD21" i="1"/>
  <c r="AE21" i="1"/>
  <c r="AF21" i="1" s="1"/>
  <c r="I43" i="1"/>
  <c r="J43" i="1" s="1"/>
  <c r="H43" i="1"/>
  <c r="AB15" i="1"/>
  <c r="F45" i="1"/>
  <c r="AB45" i="1"/>
  <c r="F5" i="1"/>
  <c r="AE43" i="1"/>
  <c r="AF43" i="1" s="1"/>
  <c r="AD43" i="1"/>
  <c r="I16" i="1"/>
  <c r="J16" i="1" s="1"/>
  <c r="AE16" i="1"/>
  <c r="AF16" i="1" s="1"/>
  <c r="F35" i="1"/>
  <c r="G4" i="1"/>
  <c r="AE28" i="1"/>
  <c r="AF28" i="1" s="1"/>
  <c r="G49" i="1"/>
  <c r="AD28" i="1" s="1"/>
  <c r="F27" i="1"/>
  <c r="E11" i="1"/>
  <c r="H40" i="1"/>
  <c r="I40" i="1"/>
  <c r="J40" i="1" s="1"/>
  <c r="AB20" i="1"/>
  <c r="AE40" i="1"/>
  <c r="AF40" i="1" s="1"/>
  <c r="AD40" i="1"/>
  <c r="AB38" i="1"/>
  <c r="F28" i="1"/>
  <c r="AB33" i="1"/>
  <c r="I36" i="1"/>
  <c r="J36" i="1" s="1"/>
  <c r="H36" i="1"/>
  <c r="F17" i="1"/>
  <c r="AD36" i="1"/>
  <c r="AE36" i="1"/>
  <c r="AF36" i="1" s="1"/>
  <c r="G5" i="1"/>
  <c r="I5" i="1" s="1"/>
  <c r="J5" i="1" s="1"/>
  <c r="S38" i="2"/>
  <c r="F46" i="1"/>
  <c r="AB24" i="1"/>
  <c r="AB26" i="1"/>
  <c r="AB37" i="1"/>
  <c r="F24" i="1"/>
  <c r="AB22" i="1"/>
  <c r="AB46" i="1"/>
  <c r="F48" i="1"/>
  <c r="AB23" i="1"/>
  <c r="F47" i="1"/>
  <c r="AB17" i="1"/>
  <c r="AB30" i="1"/>
  <c r="F22" i="1"/>
  <c r="F34" i="1"/>
  <c r="AB21" i="1"/>
  <c r="AB16" i="1"/>
  <c r="AB32" i="1"/>
  <c r="AB36" i="1"/>
  <c r="AB31" i="1"/>
  <c r="AB47" i="1"/>
  <c r="AB48" i="1"/>
  <c r="F30" i="1"/>
  <c r="F31" i="1"/>
  <c r="AB18" i="1"/>
  <c r="AB39" i="1"/>
  <c r="F23" i="1"/>
  <c r="F39" i="1"/>
  <c r="F18" i="1"/>
  <c r="F16" i="1"/>
  <c r="F26" i="1"/>
  <c r="F44" i="1"/>
  <c r="F32" i="1"/>
  <c r="AB44" i="1"/>
  <c r="F21" i="1"/>
  <c r="AB34" i="1"/>
  <c r="F42" i="1"/>
  <c r="F43" i="1"/>
  <c r="AB43" i="1"/>
  <c r="AB25" i="1"/>
  <c r="F41" i="1"/>
  <c r="F6" i="1"/>
  <c r="I7" i="1"/>
  <c r="J7" i="1" s="1"/>
  <c r="I21" i="1"/>
  <c r="J21" i="1" s="1"/>
  <c r="H21" i="1"/>
  <c r="AB35" i="1"/>
  <c r="I6" i="1"/>
  <c r="J6" i="1" s="1"/>
  <c r="F49" i="1" l="1"/>
  <c r="I4" i="1"/>
  <c r="J4" i="1" s="1"/>
  <c r="G8" i="1"/>
  <c r="E10" i="1"/>
  <c r="F8" i="1"/>
  <c r="I49" i="1"/>
  <c r="J49" i="1" s="1"/>
  <c r="AD29" i="1"/>
  <c r="H27" i="1"/>
  <c r="H29" i="1"/>
  <c r="H37" i="1"/>
  <c r="AD41" i="1"/>
  <c r="AD18" i="1"/>
  <c r="AD27" i="1"/>
  <c r="AD45" i="1"/>
  <c r="AD23" i="1"/>
  <c r="AD42" i="1"/>
  <c r="H45" i="1"/>
  <c r="H23" i="1"/>
  <c r="H18" i="1"/>
  <c r="AD31" i="1"/>
  <c r="AD26" i="1"/>
  <c r="AD20" i="1"/>
  <c r="H31" i="1"/>
  <c r="H46" i="1"/>
  <c r="H42" i="1"/>
  <c r="H35" i="1"/>
  <c r="H48" i="1"/>
  <c r="AD47" i="1"/>
  <c r="AD38" i="1"/>
  <c r="AD30" i="1"/>
  <c r="AD22" i="1"/>
  <c r="AD35" i="1"/>
  <c r="AD17" i="1"/>
  <c r="AD39" i="1"/>
  <c r="AD46" i="1"/>
  <c r="H41" i="1"/>
  <c r="H47" i="1"/>
  <c r="AD24" i="1"/>
  <c r="H44" i="1"/>
  <c r="H15" i="1"/>
  <c r="H33" i="1"/>
  <c r="AD25" i="1"/>
  <c r="AD32" i="1"/>
  <c r="H24" i="1"/>
  <c r="H25" i="1"/>
  <c r="AD37" i="1"/>
  <c r="AD34" i="1"/>
  <c r="H20" i="1"/>
  <c r="AD15" i="1"/>
  <c r="H32" i="1"/>
  <c r="H22" i="1"/>
  <c r="H34" i="1"/>
  <c r="AD33" i="1"/>
  <c r="H17" i="1"/>
  <c r="H19" i="1"/>
  <c r="H26" i="1"/>
  <c r="AD19" i="1"/>
  <c r="H30" i="1"/>
  <c r="AD48" i="1"/>
  <c r="AD44" i="1"/>
  <c r="H39" i="1"/>
  <c r="H38" i="1"/>
  <c r="AD16" i="1"/>
  <c r="H28" i="1"/>
  <c r="H16" i="1"/>
  <c r="F7" i="1"/>
  <c r="G10" i="1" l="1"/>
  <c r="I8" i="1"/>
  <c r="J8" i="1" s="1"/>
  <c r="H49" i="1"/>
</calcChain>
</file>

<file path=xl/sharedStrings.xml><?xml version="1.0" encoding="utf-8"?>
<sst xmlns="http://schemas.openxmlformats.org/spreadsheetml/2006/main" count="3147" uniqueCount="1586">
  <si>
    <t>BOARDINGS BY SUB-MODE</t>
  </si>
  <si>
    <t>OBS</t>
  </si>
  <si>
    <t>ABM</t>
  </si>
  <si>
    <t>DIFF</t>
  </si>
  <si>
    <t>Sub-mode Constant (DaySim)</t>
  </si>
  <si>
    <t>NOTE:</t>
  </si>
  <si>
    <t>Mode</t>
  </si>
  <si>
    <t>Transit sub-mode</t>
  </si>
  <si>
    <t>Count</t>
  </si>
  <si>
    <t>Percentage</t>
  </si>
  <si>
    <t>Utils</t>
  </si>
  <si>
    <t>Mins</t>
  </si>
  <si>
    <t>diff in by sub-mode in TrnStat.asc and this table is because of Rte 18 Airport Exp. There are two servies, one is Exp and one local. TrnStat.asc considers both as local.</t>
  </si>
  <si>
    <t>Path Impedance</t>
  </si>
  <si>
    <t>1</t>
  </si>
  <si>
    <t>Local Bus</t>
  </si>
  <si>
    <t xml:space="preserve">PathImpedance_TransitLocalBusPathConstant = 0.05 </t>
  </si>
  <si>
    <t>6,7</t>
  </si>
  <si>
    <t>Express Bus</t>
  </si>
  <si>
    <t>PathImpedance_TransitPremiumBusPathConstant = 0.12</t>
  </si>
  <si>
    <t>BRT</t>
  </si>
  <si>
    <t xml:space="preserve">PathImpedance_TransitLightRailPathConstant = 0.0 </t>
  </si>
  <si>
    <t>11,12</t>
  </si>
  <si>
    <t>Commuter Rail</t>
  </si>
  <si>
    <t xml:space="preserve">PathImpedance_TransitCommuterRailPathConstant = 1.15 </t>
  </si>
  <si>
    <t>Total</t>
  </si>
  <si>
    <t>PathImpedance_TransitFerryPathConstant = 0.07</t>
  </si>
  <si>
    <t>Transit trips</t>
  </si>
  <si>
    <t xml:space="preserve">PathImpedance_TransitUsePathTypeSpecificTime = true </t>
  </si>
  <si>
    <t>Boarding rate</t>
  </si>
  <si>
    <t>Transfer Rate</t>
  </si>
  <si>
    <t>R-Squared</t>
  </si>
  <si>
    <t xml:space="preserve">PathImpedance_TransitPremiumBusTimeAdditiveWeight = -0.204 </t>
  </si>
  <si>
    <t>BOARDINGS BY ROUTE</t>
  </si>
  <si>
    <t>BOARDINGS BY ROUTE (SORTED BY OBS BOARDINGS)</t>
  </si>
  <si>
    <t>PathImpedance_TransitLightRailTimeAdditiveWeight = 0.0</t>
  </si>
  <si>
    <t>PathImpedance_TransitCommuterRailTimeAdditiveWeight = -0.273</t>
  </si>
  <si>
    <t>Rte Id (OBS)</t>
  </si>
  <si>
    <t>Rte Id (ABM)</t>
  </si>
  <si>
    <t>Rte Name</t>
  </si>
  <si>
    <t>Boardings</t>
  </si>
  <si>
    <t>Diff</t>
  </si>
  <si>
    <t>% Diff</t>
  </si>
  <si>
    <t>Reference</t>
  </si>
  <si>
    <t>PathImpedance_TransitFerryTimeAdditiveWeight = -0.318</t>
  </si>
  <si>
    <t>PathImpedance_TransitPremiumBusInVehicleTimeWeight = 0.95</t>
  </si>
  <si>
    <t>PathImpedance_TransitLightRailInVehicleTimeWeight = 1.0</t>
  </si>
  <si>
    <t>PathImpedance_TransitCommuterRailInVehicleTimeWeight = 0.65</t>
  </si>
  <si>
    <t>PathImpedance_TransitFerryInVehicleTimeWeight = 0.80</t>
  </si>
  <si>
    <t>TOTAL</t>
  </si>
  <si>
    <t>ABM_12132015</t>
  </si>
  <si>
    <t>ROUTE_STATION_NUM</t>
  </si>
  <si>
    <t>Following stations are replaced with '301'</t>
  </si>
  <si>
    <t>DON</t>
  </si>
  <si>
    <t>HER</t>
  </si>
  <si>
    <t>JUL</t>
  </si>
  <si>
    <t>LEB</t>
  </si>
  <si>
    <t>MAR</t>
  </si>
  <si>
    <t>RIV</t>
  </si>
  <si>
    <t>18X</t>
  </si>
  <si>
    <t>Boardings by transit sub-mode</t>
  </si>
  <si>
    <t>RouteNumChar</t>
  </si>
  <si>
    <t>RouteNumNum</t>
  </si>
  <si>
    <t>RouteObs</t>
  </si>
  <si>
    <t>ON</t>
  </si>
  <si>
    <t>ObsName</t>
  </si>
  <si>
    <t>ObsOn</t>
  </si>
  <si>
    <t>ObsOff</t>
  </si>
  <si>
    <t>boarding</t>
  </si>
  <si>
    <t>"RouteNumNum" isn't correct, used "RouteNumChar"</t>
  </si>
  <si>
    <t>Created</t>
  </si>
  <si>
    <t>On:</t>
  </si>
  <si>
    <t>Fri,</t>
  </si>
  <si>
    <t>Jun</t>
  </si>
  <si>
    <t>(14:59:06)</t>
  </si>
  <si>
    <t>Nashville</t>
  </si>
  <si>
    <t>Transit</t>
  </si>
  <si>
    <t>Assignment</t>
  </si>
  <si>
    <t>Summary</t>
  </si>
  <si>
    <t>Alternative:</t>
  </si>
  <si>
    <t>TRIPS</t>
  </si>
  <si>
    <t>BY</t>
  </si>
  <si>
    <t>TOD</t>
  </si>
  <si>
    <t>AND</t>
  </si>
  <si>
    <t>MODE</t>
  </si>
  <si>
    <t>(MODE</t>
  </si>
  <si>
    <t>CHOICE</t>
  </si>
  <si>
    <t>MODEL</t>
  </si>
  <si>
    <t>RESULTS)</t>
  </si>
  <si>
    <t>==================================================================================================================================================================================================================|============</t>
  </si>
  <si>
    <t>Per</t>
  </si>
  <si>
    <t>DriveAlo</t>
  </si>
  <si>
    <t>ShrRide</t>
  </si>
  <si>
    <t>3+</t>
  </si>
  <si>
    <t>WalkLocal</t>
  </si>
  <si>
    <t>WalkBrt</t>
  </si>
  <si>
    <t>WalkExpBus</t>
  </si>
  <si>
    <t>WalkUrbRail</t>
  </si>
  <si>
    <t>WalkComRail</t>
  </si>
  <si>
    <t>PnRLocal</t>
  </si>
  <si>
    <t>PnRBrt</t>
  </si>
  <si>
    <t>PnRExpBus</t>
  </si>
  <si>
    <t>PnRUrbRail</t>
  </si>
  <si>
    <t>PnRComRail</t>
  </si>
  <si>
    <t>KnRLocal</t>
  </si>
  <si>
    <t>KnRBrt</t>
  </si>
  <si>
    <t>KnRExpBus</t>
  </si>
  <si>
    <t>KnRUrbRail</t>
  </si>
  <si>
    <t>KnrComRail</t>
  </si>
  <si>
    <t>|</t>
  </si>
  <si>
    <t>Trips</t>
  </si>
  <si>
    <t>AM</t>
  </si>
  <si>
    <t>00,479</t>
  </si>
  <si>
    <t>00,357</t>
  </si>
  <si>
    <t>00,000</t>
  </si>
  <si>
    <t>00,235</t>
  </si>
  <si>
    <t>00,679</t>
  </si>
  <si>
    <t>00,194</t>
  </si>
  <si>
    <t>00,444</t>
  </si>
  <si>
    <t>00,386</t>
  </si>
  <si>
    <t>--</t>
  </si>
  <si>
    <t>MD</t>
  </si>
  <si>
    <t>00,586</t>
  </si>
  <si>
    <t>00,186</t>
  </si>
  <si>
    <t>00,396</t>
  </si>
  <si>
    <t>00,104</t>
  </si>
  <si>
    <t>00,230</t>
  </si>
  <si>
    <t>PM</t>
  </si>
  <si>
    <t>00,559</t>
  </si>
  <si>
    <t>00,439</t>
  </si>
  <si>
    <t>00,598</t>
  </si>
  <si>
    <t>00,776</t>
  </si>
  <si>
    <t>00,212</t>
  </si>
  <si>
    <t>00,460</t>
  </si>
  <si>
    <t>00,300</t>
  </si>
  <si>
    <t>OP</t>
  </si>
  <si>
    <t>00,208</t>
  </si>
  <si>
    <t>00,048</t>
  </si>
  <si>
    <t>00,135</t>
  </si>
  <si>
    <t>00,038</t>
  </si>
  <si>
    <t>00,054</t>
  </si>
  <si>
    <t>00,833</t>
  </si>
  <si>
    <t>00,548</t>
  </si>
  <si>
    <t>00,686</t>
  </si>
  <si>
    <t>TRANSIT</t>
  </si>
  <si>
    <t>BOARDINGS</t>
  </si>
  <si>
    <t>(TRANSIT</t>
  </si>
  <si>
    <t>ASSIGNMENT</t>
  </si>
  <si>
    <t>=======================================================================================|=========</t>
  </si>
  <si>
    <t>Name</t>
  </si>
  <si>
    <t>Dwell</t>
  </si>
  <si>
    <t>Factor</t>
  </si>
  <si>
    <t>Local</t>
  </si>
  <si>
    <t>Express</t>
  </si>
  <si>
    <t>Bus</t>
  </si>
  <si>
    <t>00,545</t>
  </si>
  <si>
    <t>00,197</t>
  </si>
  <si>
    <t>00,816</t>
  </si>
  <si>
    <t>00,063</t>
  </si>
  <si>
    <t>Commuter</t>
  </si>
  <si>
    <t>00,042</t>
  </si>
  <si>
    <t>00,022</t>
  </si>
  <si>
    <t>00,107</t>
  </si>
  <si>
    <t>00,172</t>
  </si>
  <si>
    <t>Existing</t>
  </si>
  <si>
    <t>00,813</t>
  </si>
  <si>
    <t>00,675</t>
  </si>
  <si>
    <t>00,855</t>
  </si>
  <si>
    <t>00,248</t>
  </si>
  <si>
    <t>Shuttle</t>
  </si>
  <si>
    <t>00,242</t>
  </si>
  <si>
    <t>00,583</t>
  </si>
  <si>
    <t>00,826</t>
  </si>
  <si>
    <t>ComRail</t>
  </si>
  <si>
    <t>00,341</t>
  </si>
  <si>
    <t>00,218</t>
  </si>
  <si>
    <t>=====================================================================================================================================================================|=========</t>
  </si>
  <si>
    <t>TRANSFER</t>
  </si>
  <si>
    <t>RATES</t>
  </si>
  <si>
    <t>=======================================</t>
  </si>
  <si>
    <t>Period</t>
  </si>
  <si>
    <t>Transfers</t>
  </si>
  <si>
    <t>(Rate)</t>
  </si>
  <si>
    <t>00,423</t>
  </si>
  <si>
    <t>ROUTE</t>
  </si>
  <si>
    <t>===========================================================================|=========</t>
  </si>
  <si>
    <t>Route</t>
  </si>
  <si>
    <t>Rte</t>
  </si>
  <si>
    <t>00,110</t>
  </si>
  <si>
    <t>0,000</t>
  </si>
  <si>
    <t>0,101</t>
  </si>
  <si>
    <t>00,211</t>
  </si>
  <si>
    <t>00,145</t>
  </si>
  <si>
    <t>0,104</t>
  </si>
  <si>
    <t>0,141</t>
  </si>
  <si>
    <t>00,390</t>
  </si>
  <si>
    <t>00,667</t>
  </si>
  <si>
    <t>0,656</t>
  </si>
  <si>
    <t>0,760</t>
  </si>
  <si>
    <t>0,098</t>
  </si>
  <si>
    <t>00,278</t>
  </si>
  <si>
    <t>0,357</t>
  </si>
  <si>
    <t>0,402</t>
  </si>
  <si>
    <t>0,053</t>
  </si>
  <si>
    <t>00,850</t>
  </si>
  <si>
    <t>0,558</t>
  </si>
  <si>
    <t>0,933</t>
  </si>
  <si>
    <t>00,318</t>
  </si>
  <si>
    <t>0,095</t>
  </si>
  <si>
    <t>0,519</t>
  </si>
  <si>
    <t>00,932</t>
  </si>
  <si>
    <t>00,335</t>
  </si>
  <si>
    <t>0,635</t>
  </si>
  <si>
    <t>0,480</t>
  </si>
  <si>
    <t>0,087</t>
  </si>
  <si>
    <t>00,219</t>
  </si>
  <si>
    <t>0,231</t>
  </si>
  <si>
    <t>0,174</t>
  </si>
  <si>
    <t>0,083</t>
  </si>
  <si>
    <t>00,708</t>
  </si>
  <si>
    <t>00,136</t>
  </si>
  <si>
    <t>0,164</t>
  </si>
  <si>
    <t>0,163</t>
  </si>
  <si>
    <t>00,462</t>
  </si>
  <si>
    <t>00,599</t>
  </si>
  <si>
    <t>0,660</t>
  </si>
  <si>
    <t>0,654</t>
  </si>
  <si>
    <t>0,274</t>
  </si>
  <si>
    <t>00,140</t>
  </si>
  <si>
    <t>0,107</t>
  </si>
  <si>
    <t>0,167</t>
  </si>
  <si>
    <t>0,046</t>
  </si>
  <si>
    <t>00,835</t>
  </si>
  <si>
    <t>0,121</t>
  </si>
  <si>
    <t>00,246</t>
  </si>
  <si>
    <t>0,356</t>
  </si>
  <si>
    <t>0,319</t>
  </si>
  <si>
    <t>0,118</t>
  </si>
  <si>
    <t>00,088</t>
  </si>
  <si>
    <t>0,214</t>
  </si>
  <si>
    <t>0,145</t>
  </si>
  <si>
    <t>0,004</t>
  </si>
  <si>
    <t>00,451</t>
  </si>
  <si>
    <t>00,270</t>
  </si>
  <si>
    <t>0,153</t>
  </si>
  <si>
    <t>0,353</t>
  </si>
  <si>
    <t>0,019</t>
  </si>
  <si>
    <t>00,796</t>
  </si>
  <si>
    <t>00,156</t>
  </si>
  <si>
    <t>0,111</t>
  </si>
  <si>
    <t>0,287</t>
  </si>
  <si>
    <t>00,553</t>
  </si>
  <si>
    <t>00,033</t>
  </si>
  <si>
    <t>0,035</t>
  </si>
  <si>
    <t>0,045</t>
  </si>
  <si>
    <t>0,020</t>
  </si>
  <si>
    <t>00,133</t>
  </si>
  <si>
    <t>00,353</t>
  </si>
  <si>
    <t>0,393</t>
  </si>
  <si>
    <t>0,492</t>
  </si>
  <si>
    <t>0,074</t>
  </si>
  <si>
    <t>00,288</t>
  </si>
  <si>
    <t>0,379</t>
  </si>
  <si>
    <t>0,430</t>
  </si>
  <si>
    <t>0,056</t>
  </si>
  <si>
    <t>00,043</t>
  </si>
  <si>
    <t>0,075</t>
  </si>
  <si>
    <t>00,118</t>
  </si>
  <si>
    <t>00,314</t>
  </si>
  <si>
    <t>0,147</t>
  </si>
  <si>
    <t>0,285</t>
  </si>
  <si>
    <t>0,085</t>
  </si>
  <si>
    <t>00,832</t>
  </si>
  <si>
    <t>00,185</t>
  </si>
  <si>
    <t>0,237</t>
  </si>
  <si>
    <t>0,280</t>
  </si>
  <si>
    <t>0,070</t>
  </si>
  <si>
    <t>00,772</t>
  </si>
  <si>
    <t>00,016</t>
  </si>
  <si>
    <t>0,028</t>
  </si>
  <si>
    <t>0,018</t>
  </si>
  <si>
    <t>0,016</t>
  </si>
  <si>
    <t>00,078</t>
  </si>
  <si>
    <t>00,083</t>
  </si>
  <si>
    <t>0,041</t>
  </si>
  <si>
    <t>0,066</t>
  </si>
  <si>
    <t>00,331</t>
  </si>
  <si>
    <t>00,117</t>
  </si>
  <si>
    <t>0,292</t>
  </si>
  <si>
    <t>0,039</t>
  </si>
  <si>
    <t>00,615</t>
  </si>
  <si>
    <t>00,023</t>
  </si>
  <si>
    <t>0,063</t>
  </si>
  <si>
    <t>0,076</t>
  </si>
  <si>
    <t>0,021</t>
  </si>
  <si>
    <t>00,182</t>
  </si>
  <si>
    <t>00,071</t>
  </si>
  <si>
    <t>0,077</t>
  </si>
  <si>
    <t>00,243</t>
  </si>
  <si>
    <t>00,034</t>
  </si>
  <si>
    <t>0,058</t>
  </si>
  <si>
    <t>0,064</t>
  </si>
  <si>
    <t>0,031</t>
  </si>
  <si>
    <t>00,187</t>
  </si>
  <si>
    <t>0,092</t>
  </si>
  <si>
    <t>00,113</t>
  </si>
  <si>
    <t>0,055</t>
  </si>
  <si>
    <t>0,057</t>
  </si>
  <si>
    <t>0,030</t>
  </si>
  <si>
    <t>00,195</t>
  </si>
  <si>
    <t>00,092</t>
  </si>
  <si>
    <t>0,126</t>
  </si>
  <si>
    <t>00,055</t>
  </si>
  <si>
    <t>0,071</t>
  </si>
  <si>
    <t>00,126</t>
  </si>
  <si>
    <t>00,005</t>
  </si>
  <si>
    <t>0,002</t>
  </si>
  <si>
    <t>00,007</t>
  </si>
  <si>
    <t>00,074</t>
  </si>
  <si>
    <t>0,250</t>
  </si>
  <si>
    <t>00,476</t>
  </si>
  <si>
    <t>00,015</t>
  </si>
  <si>
    <t>0,012</t>
  </si>
  <si>
    <t>0,040</t>
  </si>
  <si>
    <t>0,009</t>
  </si>
  <si>
    <t>00,076</t>
  </si>
  <si>
    <t>00,614</t>
  </si>
  <si>
    <t>0,603</t>
  </si>
  <si>
    <t>0,833</t>
  </si>
  <si>
    <t>0,334</t>
  </si>
  <si>
    <t>0,675</t>
  </si>
  <si>
    <t>0,855</t>
  </si>
  <si>
    <t>0,248</t>
  </si>
  <si>
    <t>0,795</t>
  </si>
  <si>
    <t>0,526</t>
  </si>
  <si>
    <t>00,006</t>
  </si>
  <si>
    <t>0,221</t>
  </si>
  <si>
    <t>0,097</t>
  </si>
  <si>
    <t>00,445</t>
  </si>
  <si>
    <t>00,018</t>
  </si>
  <si>
    <t>00,012</t>
  </si>
  <si>
    <t>0,013</t>
  </si>
  <si>
    <t>0,007</t>
  </si>
  <si>
    <t>00,049</t>
  </si>
  <si>
    <t>00,003</t>
  </si>
  <si>
    <t>0,008</t>
  </si>
  <si>
    <t>00,036</t>
  </si>
  <si>
    <t>0,061</t>
  </si>
  <si>
    <t>0,025</t>
  </si>
  <si>
    <t>00,258</t>
  </si>
  <si>
    <t>00,052</t>
  </si>
  <si>
    <t>0,003</t>
  </si>
  <si>
    <t>00,105</t>
  </si>
  <si>
    <t>00,028</t>
  </si>
  <si>
    <t>00,017</t>
  </si>
  <si>
    <t>0,059</t>
  </si>
  <si>
    <t>00,031</t>
  </si>
  <si>
    <t>0,583</t>
  </si>
  <si>
    <t>0,022</t>
  </si>
  <si>
    <t>00,250</t>
  </si>
  <si>
    <t>0,218</t>
  </si>
  <si>
    <t>===================================================================================================================|=========</t>
  </si>
  <si>
    <t>INDIVIDUAL</t>
  </si>
  <si>
    <t>ROUTES</t>
  </si>
  <si>
    <t>(DISAGGREGATE</t>
  </si>
  <si>
    <t>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</si>
  <si>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>RTE_ID</t>
  </si>
  <si>
    <t>RTE_NAME</t>
  </si>
  <si>
    <t>HDAM</t>
  </si>
  <si>
    <t>HDMD</t>
  </si>
  <si>
    <t>HDPM</t>
  </si>
  <si>
    <t>HDOP</t>
  </si>
  <si>
    <t>RTE</t>
  </si>
  <si>
    <t>AM_MILES</t>
  </si>
  <si>
    <t>AM_TIME</t>
  </si>
  <si>
    <t>MD_MILES</t>
  </si>
  <si>
    <t>MD_TIME</t>
  </si>
  <si>
    <t>PM_MILES</t>
  </si>
  <si>
    <t>PM_TIME</t>
  </si>
  <si>
    <t>OP_MILES</t>
  </si>
  <si>
    <t>OP_TIME</t>
  </si>
  <si>
    <t>TOT_ON</t>
  </si>
  <si>
    <t>1_WL</t>
  </si>
  <si>
    <t>1_WB</t>
  </si>
  <si>
    <t>1_WE</t>
  </si>
  <si>
    <t>1_WU</t>
  </si>
  <si>
    <t>1_WC</t>
  </si>
  <si>
    <t>1_PL</t>
  </si>
  <si>
    <t>1_PB</t>
  </si>
  <si>
    <t>1_PE</t>
  </si>
  <si>
    <t>1_PU</t>
  </si>
  <si>
    <t>1_PC</t>
  </si>
  <si>
    <t>1_KL</t>
  </si>
  <si>
    <t>1_KB</t>
  </si>
  <si>
    <t>1_KE</t>
  </si>
  <si>
    <t>1_KU</t>
  </si>
  <si>
    <t>1_KC</t>
  </si>
  <si>
    <t>2_WL</t>
  </si>
  <si>
    <t>2_WB</t>
  </si>
  <si>
    <t>2_WE</t>
  </si>
  <si>
    <t>2_WU</t>
  </si>
  <si>
    <t>2_WC</t>
  </si>
  <si>
    <t>2_PL</t>
  </si>
  <si>
    <t>2_PB</t>
  </si>
  <si>
    <t>2_PE</t>
  </si>
  <si>
    <t>2_PU</t>
  </si>
  <si>
    <t>2_PC</t>
  </si>
  <si>
    <t>2_KL</t>
  </si>
  <si>
    <t>2_KB</t>
  </si>
  <si>
    <t>2_KE</t>
  </si>
  <si>
    <t>2_KU</t>
  </si>
  <si>
    <t>2_KC</t>
  </si>
  <si>
    <t>3_WL</t>
  </si>
  <si>
    <t>3_WB</t>
  </si>
  <si>
    <t>3_WE</t>
  </si>
  <si>
    <t>3_WU</t>
  </si>
  <si>
    <t>3_WC</t>
  </si>
  <si>
    <t>3_PL</t>
  </si>
  <si>
    <t>3_PB</t>
  </si>
  <si>
    <t>3_PE</t>
  </si>
  <si>
    <t>3_PU</t>
  </si>
  <si>
    <t>3_PC</t>
  </si>
  <si>
    <t>3_KL</t>
  </si>
  <si>
    <t>3_KB</t>
  </si>
  <si>
    <t>3_KE</t>
  </si>
  <si>
    <t>3_KU</t>
  </si>
  <si>
    <t>3_KC</t>
  </si>
  <si>
    <t>4_WL</t>
  </si>
  <si>
    <t>4_WB</t>
  </si>
  <si>
    <t>4_WE</t>
  </si>
  <si>
    <t>4_WU</t>
  </si>
  <si>
    <t>4_WC</t>
  </si>
  <si>
    <t>4_PL</t>
  </si>
  <si>
    <t>4_PB</t>
  </si>
  <si>
    <t>4_PE</t>
  </si>
  <si>
    <t>4_PU</t>
  </si>
  <si>
    <t>4_PC</t>
  </si>
  <si>
    <t>4_KL</t>
  </si>
  <si>
    <t>4_KB</t>
  </si>
  <si>
    <t>4_KE</t>
  </si>
  <si>
    <t>4_KU</t>
  </si>
  <si>
    <t>4_KC</t>
  </si>
  <si>
    <t>5_WL</t>
  </si>
  <si>
    <t>5_WB</t>
  </si>
  <si>
    <t>5_WE</t>
  </si>
  <si>
    <t>5_WU</t>
  </si>
  <si>
    <t>5_WC</t>
  </si>
  <si>
    <t>5_PL</t>
  </si>
  <si>
    <t>5_PB</t>
  </si>
  <si>
    <t>5_PE</t>
  </si>
  <si>
    <t>5_PU</t>
  </si>
  <si>
    <t>5_PC</t>
  </si>
  <si>
    <t>5_KL</t>
  </si>
  <si>
    <t>5_KB</t>
  </si>
  <si>
    <t>5_KE</t>
  </si>
  <si>
    <t>5_KU</t>
  </si>
  <si>
    <t>5_KC</t>
  </si>
  <si>
    <t>6_WL</t>
  </si>
  <si>
    <t>6_WB</t>
  </si>
  <si>
    <t>6_WE</t>
  </si>
  <si>
    <t>6_WU</t>
  </si>
  <si>
    <t>6_WC</t>
  </si>
  <si>
    <t>6_PL</t>
  </si>
  <si>
    <t>6_PB</t>
  </si>
  <si>
    <t>6_PE</t>
  </si>
  <si>
    <t>6_PU</t>
  </si>
  <si>
    <t>6_PC</t>
  </si>
  <si>
    <t>6_KL</t>
  </si>
  <si>
    <t>6_KB</t>
  </si>
  <si>
    <t>6_KE</t>
  </si>
  <si>
    <t>6_KU</t>
  </si>
  <si>
    <t>6_KC</t>
  </si>
  <si>
    <t>7_WL</t>
  </si>
  <si>
    <t>7_WB</t>
  </si>
  <si>
    <t>7_WE</t>
  </si>
  <si>
    <t>7_WU</t>
  </si>
  <si>
    <t>7_WC</t>
  </si>
  <si>
    <t>7_PL</t>
  </si>
  <si>
    <t>7_PB</t>
  </si>
  <si>
    <t>7_PE</t>
  </si>
  <si>
    <t>7_PU</t>
  </si>
  <si>
    <t>7_PC</t>
  </si>
  <si>
    <t>7_KL</t>
  </si>
  <si>
    <t>7_KB</t>
  </si>
  <si>
    <t>7_KE</t>
  </si>
  <si>
    <t>7_KU</t>
  </si>
  <si>
    <t>7_KC</t>
  </si>
  <si>
    <t>TOT_PH</t>
  </si>
  <si>
    <t>TOT_PM</t>
  </si>
  <si>
    <t>3Rte</t>
  </si>
  <si>
    <t>Nolensville</t>
  </si>
  <si>
    <t>Rd</t>
  </si>
  <si>
    <t>(Hi</t>
  </si>
  <si>
    <t>59699.9413.205.564</t>
  </si>
  <si>
    <t>02.8537.1115.05211.06</t>
  </si>
  <si>
    <t>0117.37.5992.170</t>
  </si>
  <si>
    <t>02.3481.0211.808</t>
  </si>
  <si>
    <t>0174.68.6623.649</t>
  </si>
  <si>
    <t>07.9624.543</t>
  </si>
  <si>
    <t>070.594.1500.850</t>
  </si>
  <si>
    <t>4Rte</t>
  </si>
  <si>
    <t>(Ha</t>
  </si>
  <si>
    <t>36736.462.7050.533</t>
  </si>
  <si>
    <t>01.7112.0471.3040.521</t>
  </si>
  <si>
    <t>078.284.1380.385</t>
  </si>
  <si>
    <t>01.0000.1540.333</t>
  </si>
  <si>
    <t>0111.23.4440.351</t>
  </si>
  <si>
    <t>08.9625.279</t>
  </si>
  <si>
    <t>061.493.2330.250</t>
  </si>
  <si>
    <t>5Rte</t>
  </si>
  <si>
    <t>12th</t>
  </si>
  <si>
    <t>Ave</t>
  </si>
  <si>
    <t>South</t>
  </si>
  <si>
    <t>Loo</t>
  </si>
  <si>
    <t>20760.111.239</t>
  </si>
  <si>
    <t>00.9041.500</t>
  </si>
  <si>
    <t>092.701.138</t>
  </si>
  <si>
    <t>040.031.791</t>
  </si>
  <si>
    <t>00.6402.6512.0141.344</t>
  </si>
  <si>
    <t>6Rte</t>
  </si>
  <si>
    <t>Airport</t>
  </si>
  <si>
    <t>Exp</t>
  </si>
  <si>
    <t>OB</t>
  </si>
  <si>
    <t>7Rte</t>
  </si>
  <si>
    <t>Dickerson</t>
  </si>
  <si>
    <t>Loop1</t>
  </si>
  <si>
    <t>40434.186.3273.264</t>
  </si>
  <si>
    <t>00.1171.0270.2300.730</t>
  </si>
  <si>
    <t>0103.912.420.100</t>
  </si>
  <si>
    <t>00.2500.731</t>
  </si>
  <si>
    <t>0188.56.318</t>
  </si>
  <si>
    <t>040.330.5000.250</t>
  </si>
  <si>
    <t>8Rte</t>
  </si>
  <si>
    <t>376148.75.733</t>
  </si>
  <si>
    <t>0119.38.0641.250</t>
  </si>
  <si>
    <t>067.943.4501.178</t>
  </si>
  <si>
    <t>03.8150.3160.766</t>
  </si>
  <si>
    <t>9Rte</t>
  </si>
  <si>
    <t>MTA</t>
  </si>
  <si>
    <t>IB</t>
  </si>
  <si>
    <t>10Rte</t>
  </si>
  <si>
    <t>14Rte</t>
  </si>
  <si>
    <t>334109.71.5380.961</t>
  </si>
  <si>
    <t>079.721.7570.250</t>
  </si>
  <si>
    <t>076.952.1111.433</t>
  </si>
  <si>
    <t>01.4732.3930.3681.194</t>
  </si>
  <si>
    <t>032.601.666</t>
  </si>
  <si>
    <t>01.0330.583</t>
  </si>
  <si>
    <t>17Rte</t>
  </si>
  <si>
    <t>Bordeaux</t>
  </si>
  <si>
    <t>(Panaroma</t>
  </si>
  <si>
    <t>410162.71.0370.445</t>
  </si>
  <si>
    <t>0111.50.614</t>
  </si>
  <si>
    <t>098.360.9470.755</t>
  </si>
  <si>
    <t>019.080.833</t>
  </si>
  <si>
    <t>18Rte</t>
  </si>
  <si>
    <t>Gallatin</t>
  </si>
  <si>
    <t>33770.9017.42</t>
  </si>
  <si>
    <t>089.228.687</t>
  </si>
  <si>
    <t>069.937.500</t>
  </si>
  <si>
    <t>014.830.833</t>
  </si>
  <si>
    <t>19Rte</t>
  </si>
  <si>
    <t>Meridian</t>
  </si>
  <si>
    <t>23532.861.2850.250</t>
  </si>
  <si>
    <t>037.922.016</t>
  </si>
  <si>
    <t>093.842.832</t>
  </si>
  <si>
    <t>01.59616.190.406</t>
  </si>
  <si>
    <t>042.400.500</t>
  </si>
  <si>
    <t>21Rte</t>
  </si>
  <si>
    <t>396104.51.2301.769</t>
  </si>
  <si>
    <t>085.221.7570.250</t>
  </si>
  <si>
    <t>0138.74.6193.956</t>
  </si>
  <si>
    <t>02.5264.4590.6312.047</t>
  </si>
  <si>
    <t>036.601.666</t>
  </si>
  <si>
    <t>23Rte</t>
  </si>
  <si>
    <t>FTA</t>
  </si>
  <si>
    <t>Green</t>
  </si>
  <si>
    <t>24Rte</t>
  </si>
  <si>
    <t>Red</t>
  </si>
  <si>
    <t>27Rte</t>
  </si>
  <si>
    <t>Rover</t>
  </si>
  <si>
    <t>Gateway</t>
  </si>
  <si>
    <t>28Rte</t>
  </si>
  <si>
    <t>HighLand</t>
  </si>
  <si>
    <t>29Rte</t>
  </si>
  <si>
    <t>Medical</t>
  </si>
  <si>
    <t>Cen</t>
  </si>
  <si>
    <t>31Rte</t>
  </si>
  <si>
    <t>Mercury</t>
  </si>
  <si>
    <t>32Rte</t>
  </si>
  <si>
    <t>N.W.</t>
  </si>
  <si>
    <t>Broad</t>
  </si>
  <si>
    <t>33Rte</t>
  </si>
  <si>
    <t>Old</t>
  </si>
  <si>
    <t>Fort</t>
  </si>
  <si>
    <t>34Rte</t>
  </si>
  <si>
    <t>Churc</t>
  </si>
  <si>
    <t>36Rte</t>
  </si>
  <si>
    <t>Loop2</t>
  </si>
  <si>
    <t>18414.793.6631.632</t>
  </si>
  <si>
    <t>00.0582.0130.1150.365</t>
  </si>
  <si>
    <t>052.166.3530.060</t>
  </si>
  <si>
    <t>00.5000.1500.438</t>
  </si>
  <si>
    <t>077.943.1020.285</t>
  </si>
  <si>
    <t>01.6689.9296.7972.101</t>
  </si>
  <si>
    <t>37Rte</t>
  </si>
  <si>
    <t>18862.101.366</t>
  </si>
  <si>
    <t>067.484.7380.750</t>
  </si>
  <si>
    <t>043.333.3001.285</t>
  </si>
  <si>
    <t>02.5430.2110.511</t>
  </si>
  <si>
    <t>39Rte</t>
  </si>
  <si>
    <t>(Wa</t>
  </si>
  <si>
    <t>22696.492.2300.769</t>
  </si>
  <si>
    <t>084.721.7570.250</t>
  </si>
  <si>
    <t>033.601.666</t>
  </si>
  <si>
    <t>40Rte</t>
  </si>
  <si>
    <t>20231.863.9411.904</t>
  </si>
  <si>
    <t>02.5002.4741.7963.678</t>
  </si>
  <si>
    <t>073.643.3980.138</t>
  </si>
  <si>
    <t>01.1220.2630.878</t>
  </si>
  <si>
    <t>056.213.1570.574</t>
  </si>
  <si>
    <t>012.161.206</t>
  </si>
  <si>
    <t>43Rte</t>
  </si>
  <si>
    <t>Shelby</t>
  </si>
  <si>
    <t>584206.91.565</t>
  </si>
  <si>
    <t>0193.73.750</t>
  </si>
  <si>
    <t>0156.83.500</t>
  </si>
  <si>
    <t>04.0150.8220.222</t>
  </si>
  <si>
    <t>44Rte</t>
  </si>
  <si>
    <t>50756.961.0981.906</t>
  </si>
  <si>
    <t>01.1350.7240.2650.842</t>
  </si>
  <si>
    <t>0157.21.9410.120</t>
  </si>
  <si>
    <t>00.3000.360</t>
  </si>
  <si>
    <t>0230.81.4360.571</t>
  </si>
  <si>
    <t>46Rte</t>
  </si>
  <si>
    <t>46657.617.5772.774</t>
  </si>
  <si>
    <t>01.7114.2663.0316.637</t>
  </si>
  <si>
    <t>0111.97.5990.920</t>
  </si>
  <si>
    <t>01.3481.0212.808</t>
  </si>
  <si>
    <t>0165.17.6621.668</t>
  </si>
  <si>
    <t>07.9620.333</t>
  </si>
  <si>
    <t>068.094.1500.850</t>
  </si>
  <si>
    <t>52Rte</t>
  </si>
  <si>
    <t>36639.952.6381.035</t>
  </si>
  <si>
    <t>00.3750.285</t>
  </si>
  <si>
    <t>073.086.009</t>
  </si>
  <si>
    <t>0152.79.8450.380</t>
  </si>
  <si>
    <t>03.7614.58213.39</t>
  </si>
  <si>
    <t>047.930.666</t>
  </si>
  <si>
    <t>53Rte</t>
  </si>
  <si>
    <t>54Rte</t>
  </si>
  <si>
    <t>Midtown</t>
  </si>
  <si>
    <t>CW</t>
  </si>
  <si>
    <t>Loop</t>
  </si>
  <si>
    <t>43384.267.5341.797</t>
  </si>
  <si>
    <t>03.13645.774.2605.548</t>
  </si>
  <si>
    <t>065.286.378</t>
  </si>
  <si>
    <t>04.8130.6850.424</t>
  </si>
  <si>
    <t>089.885.9813.914</t>
  </si>
  <si>
    <t>01.46811.060.3842.248</t>
  </si>
  <si>
    <t>059.4010.451.450</t>
  </si>
  <si>
    <t>05.8004.5003.600</t>
  </si>
  <si>
    <t>55Rte</t>
  </si>
  <si>
    <t>Midtwon</t>
  </si>
  <si>
    <t>CCW</t>
  </si>
  <si>
    <t>39979.639.4789.355</t>
  </si>
  <si>
    <t>01.09717.977.14413.03</t>
  </si>
  <si>
    <t>058.414.6990.574</t>
  </si>
  <si>
    <t>03.3130.9471.224</t>
  </si>
  <si>
    <t>0107.711.156.810</t>
  </si>
  <si>
    <t>09.67117.466.0846.774</t>
  </si>
  <si>
    <t>59Rte</t>
  </si>
  <si>
    <t>Cecilia/Cumberland</t>
  </si>
  <si>
    <t>17135.980.3100.326</t>
  </si>
  <si>
    <t>031.160.085</t>
  </si>
  <si>
    <t>072.071.6630.679</t>
  </si>
  <si>
    <t>05.0100.4000.320</t>
  </si>
  <si>
    <t>019.581.833</t>
  </si>
  <si>
    <t>60Rte</t>
  </si>
  <si>
    <t>30527.715.2160.914</t>
  </si>
  <si>
    <t>00.3750.2720.4280.593</t>
  </si>
  <si>
    <t>040.315.665</t>
  </si>
  <si>
    <t>0130.116.420.605</t>
  </si>
  <si>
    <t>04.1030.73613.394.203</t>
  </si>
  <si>
    <t>050.511.452</t>
  </si>
  <si>
    <t>62Rte</t>
  </si>
  <si>
    <t>43535.7419.610.715</t>
  </si>
  <si>
    <t>0101.715.79</t>
  </si>
  <si>
    <t>0146.922.34</t>
  </si>
  <si>
    <t>00.75016.0810.403.827</t>
  </si>
  <si>
    <t>049.310.833</t>
  </si>
  <si>
    <t>64Rte</t>
  </si>
  <si>
    <t>Antioch</t>
  </si>
  <si>
    <t>70Rte</t>
  </si>
  <si>
    <t>73Rte</t>
  </si>
  <si>
    <t>8th</t>
  </si>
  <si>
    <t>Avenue</t>
  </si>
  <si>
    <t>30546.897.8594.278</t>
  </si>
  <si>
    <t>05.1452.0465.787</t>
  </si>
  <si>
    <t>085.764.3510.894</t>
  </si>
  <si>
    <t>02.1000.4370.862</t>
  </si>
  <si>
    <t>057.281.6811.203</t>
  </si>
  <si>
    <t>00.16822.33</t>
  </si>
  <si>
    <t>044.611.3330.781</t>
  </si>
  <si>
    <t>75Rte</t>
  </si>
  <si>
    <t>40378.411.7800.134</t>
  </si>
  <si>
    <t>0124.49.8680.272</t>
  </si>
  <si>
    <t>066.618.0302.222</t>
  </si>
  <si>
    <t>00.1037.6443.4302.860</t>
  </si>
  <si>
    <t>022.231.3330.333</t>
  </si>
  <si>
    <t>02.5000.533</t>
  </si>
  <si>
    <t>76Rte</t>
  </si>
  <si>
    <t>Whites</t>
  </si>
  <si>
    <t>Creek</t>
  </si>
  <si>
    <t>20924.324.3271.264</t>
  </si>
  <si>
    <t>037.625.0011.060</t>
  </si>
  <si>
    <t>00.1500.180</t>
  </si>
  <si>
    <t>095.962.798</t>
  </si>
  <si>
    <t>77Rte</t>
  </si>
  <si>
    <t>251104.92.733</t>
  </si>
  <si>
    <t>060.811.988</t>
  </si>
  <si>
    <t>059.053.2500.750</t>
  </si>
  <si>
    <t>03.3860.3160.166</t>
  </si>
  <si>
    <t>78Rte</t>
  </si>
  <si>
    <t>33872.961.2390.104</t>
  </si>
  <si>
    <t>0109.91.138</t>
  </si>
  <si>
    <t>078.774.2490.833</t>
  </si>
  <si>
    <t>00.9298.5722.5181.680</t>
  </si>
  <si>
    <t>047.720.500</t>
  </si>
  <si>
    <t>02.6280.4000.200</t>
  </si>
  <si>
    <t>84Rte</t>
  </si>
  <si>
    <t>MetroCenter</t>
  </si>
  <si>
    <t>31476.227.647</t>
  </si>
  <si>
    <t>097.8912.95</t>
  </si>
  <si>
    <t>084.294.6170.800</t>
  </si>
  <si>
    <t>03.1556.5520.800</t>
  </si>
  <si>
    <t>87Rte</t>
  </si>
  <si>
    <t>Hickory</t>
  </si>
  <si>
    <t>88Rte</t>
  </si>
  <si>
    <t>89Rte</t>
  </si>
  <si>
    <t>Cane</t>
  </si>
  <si>
    <t>Ridge</t>
  </si>
  <si>
    <t>90Rte</t>
  </si>
  <si>
    <t>91Rte</t>
  </si>
  <si>
    <t>Music</t>
  </si>
  <si>
    <t>City</t>
  </si>
  <si>
    <t>Blue</t>
  </si>
  <si>
    <t>Ci</t>
  </si>
  <si>
    <t>145764.3512.203.278</t>
  </si>
  <si>
    <t>00.9847.2748.58514.61</t>
  </si>
  <si>
    <t>0680.883.215.239</t>
  </si>
  <si>
    <t>03.4237.92813.93</t>
  </si>
  <si>
    <t>0357.543.591.935</t>
  </si>
  <si>
    <t>026.7125.3114.1452.70</t>
  </si>
  <si>
    <t>92Rte</t>
  </si>
  <si>
    <t>C</t>
  </si>
  <si>
    <t>00.8570.072</t>
  </si>
  <si>
    <t>0213.91.5000.190</t>
  </si>
  <si>
    <t>097.992.024</t>
  </si>
  <si>
    <t>02.56010.833.9342.823</t>
  </si>
  <si>
    <t>04.7040.8003.085</t>
  </si>
  <si>
    <t>93Rte</t>
  </si>
  <si>
    <t>Purple</t>
  </si>
  <si>
    <t>94Rte</t>
  </si>
  <si>
    <t>Oaks</t>
  </si>
  <si>
    <t>031.572.2881.944</t>
  </si>
  <si>
    <t>04.2381.1370.915</t>
  </si>
  <si>
    <t>95Rte</t>
  </si>
  <si>
    <t>8816.972.5411.833</t>
  </si>
  <si>
    <t>03.8260.5873.244</t>
  </si>
  <si>
    <t>033.300.7550.703</t>
  </si>
  <si>
    <t>00.16823.33</t>
  </si>
  <si>
    <t>96Rte</t>
  </si>
  <si>
    <t>Scott</t>
  </si>
  <si>
    <t>35351.034.7102.096</t>
  </si>
  <si>
    <t>00.1171.0720.2300.730</t>
  </si>
  <si>
    <t>071.392.0640.060</t>
  </si>
  <si>
    <t>00.2850.1500.180</t>
  </si>
  <si>
    <t>0211.64.5210.428</t>
  </si>
  <si>
    <t>00.6160.166</t>
  </si>
  <si>
    <t>97Rte</t>
  </si>
  <si>
    <t>20085.006.571</t>
  </si>
  <si>
    <t>035.481.250</t>
  </si>
  <si>
    <t>061.982.000</t>
  </si>
  <si>
    <t>03.0110.6160.166</t>
  </si>
  <si>
    <t>98Rte</t>
  </si>
  <si>
    <t>Opry</t>
  </si>
  <si>
    <t>Mills</t>
  </si>
  <si>
    <t>25.998001106.966800</t>
  </si>
  <si>
    <t>25.998001101.731769</t>
  </si>
  <si>
    <t>25.998001109.586114</t>
  </si>
  <si>
    <t>18723.093.719</t>
  </si>
  <si>
    <t>03.3092.5401.329</t>
  </si>
  <si>
    <t>050.115.778</t>
  </si>
  <si>
    <t>01.7570.593</t>
  </si>
  <si>
    <t>040.313.0731.312</t>
  </si>
  <si>
    <t>02.3766.194</t>
  </si>
  <si>
    <t>022.322.650</t>
  </si>
  <si>
    <t>04.5000.250</t>
  </si>
  <si>
    <t>99Rte</t>
  </si>
  <si>
    <t>069.100.521</t>
  </si>
  <si>
    <t>0174.4127.9</t>
  </si>
  <si>
    <t>023.7516.00</t>
  </si>
  <si>
    <t>100Rte</t>
  </si>
  <si>
    <t>104Rte</t>
  </si>
  <si>
    <t>West</t>
  </si>
  <si>
    <t>End</t>
  </si>
  <si>
    <t>(White</t>
  </si>
  <si>
    <t>Bri</t>
  </si>
  <si>
    <t>1085145.80.454</t>
  </si>
  <si>
    <t>0321.615.254.736</t>
  </si>
  <si>
    <t>0327.324.5410.42</t>
  </si>
  <si>
    <t>010.9088.0443.0339.31</t>
  </si>
  <si>
    <t>105Rte</t>
  </si>
  <si>
    <t>(Bellevue)</t>
  </si>
  <si>
    <t>1112173.50.545</t>
  </si>
  <si>
    <t>0248.013.724.263</t>
  </si>
  <si>
    <t>0385.429.4512.51</t>
  </si>
  <si>
    <t>013.09106.551.6447.18</t>
  </si>
  <si>
    <t>106Rte</t>
  </si>
  <si>
    <t>MCS</t>
  </si>
  <si>
    <t>Shut</t>
  </si>
  <si>
    <t>107Rte</t>
  </si>
  <si>
    <t>Hillsboro</t>
  </si>
  <si>
    <t>0275.64.017</t>
  </si>
  <si>
    <t>0163.113.60</t>
  </si>
  <si>
    <t>01.31521.4611.936.086</t>
  </si>
  <si>
    <t>108Rte</t>
  </si>
  <si>
    <t>1228311.267.3332.22</t>
  </si>
  <si>
    <t>024.4876.1346.1280.52</t>
  </si>
  <si>
    <t>0222.318.783.688</t>
  </si>
  <si>
    <t>019.6111.3715.01</t>
  </si>
  <si>
    <t>0209.14.0393.233</t>
  </si>
  <si>
    <t>012.2535.77</t>
  </si>
  <si>
    <t>110Rte</t>
  </si>
  <si>
    <t>884127.217.9212.57</t>
  </si>
  <si>
    <t>00.79116.6411.7217.05</t>
  </si>
  <si>
    <t>0324.014.024.918</t>
  </si>
  <si>
    <t>04.1452.1223.831</t>
  </si>
  <si>
    <t>0241.47.0443.306</t>
  </si>
  <si>
    <t>08.8370.500</t>
  </si>
  <si>
    <t>055.004.0611.153</t>
  </si>
  <si>
    <t>112Rte</t>
  </si>
  <si>
    <t>Sprgfield/Joelton</t>
  </si>
  <si>
    <t>36.966309112.913859</t>
  </si>
  <si>
    <t>114Rte</t>
  </si>
  <si>
    <t>Charlotte</t>
  </si>
  <si>
    <t>1125123.817.3712.30</t>
  </si>
  <si>
    <t>01.0007.6206.10813.45</t>
  </si>
  <si>
    <t>0261.020.304.926</t>
  </si>
  <si>
    <t>09.5804.4183.920</t>
  </si>
  <si>
    <t>0283.37.8851.843</t>
  </si>
  <si>
    <t>02.141172.9</t>
  </si>
  <si>
    <t>0118.99.1711.729</t>
  </si>
  <si>
    <t>115Rte</t>
  </si>
  <si>
    <t>1062198.21.6360.490</t>
  </si>
  <si>
    <t>0261.15.444</t>
  </si>
  <si>
    <t>0161.66.2502.490</t>
  </si>
  <si>
    <t>02.4285.019</t>
  </si>
  <si>
    <t>079.5710.201.800</t>
  </si>
  <si>
    <t>06.5256.0005.400</t>
  </si>
  <si>
    <t>116Rte</t>
  </si>
  <si>
    <t>Bellevue</t>
  </si>
  <si>
    <t>119Rte</t>
  </si>
  <si>
    <t>Edmondson</t>
  </si>
  <si>
    <t>Pike</t>
  </si>
  <si>
    <t>Con</t>
  </si>
  <si>
    <t>185.6330.131</t>
  </si>
  <si>
    <t>122Rte</t>
  </si>
  <si>
    <t>37X</t>
  </si>
  <si>
    <t>Tusculum/McMurray</t>
  </si>
  <si>
    <t>129Rte</t>
  </si>
  <si>
    <t>29234.455.1952.722</t>
  </si>
  <si>
    <t>02.5003.0721.7664.548</t>
  </si>
  <si>
    <t>066.852.0980.251</t>
  </si>
  <si>
    <t>00.7220.1920.927</t>
  </si>
  <si>
    <t>078.543.9740.858</t>
  </si>
  <si>
    <t>015.210.147</t>
  </si>
  <si>
    <t>064.241.6660.781</t>
  </si>
  <si>
    <t>131Rte</t>
  </si>
  <si>
    <t>Star</t>
  </si>
  <si>
    <t>I</t>
  </si>
  <si>
    <t>132Rte</t>
  </si>
  <si>
    <t>O</t>
  </si>
  <si>
    <t>135Rte</t>
  </si>
  <si>
    <t>1096238.650.6024.15</t>
  </si>
  <si>
    <t>020.4061.1835.7361.57</t>
  </si>
  <si>
    <t>0239.720.864.625</t>
  </si>
  <si>
    <t>021.7212.3115.46</t>
  </si>
  <si>
    <t>0153.63.8021.297</t>
  </si>
  <si>
    <t>012.3328.22</t>
  </si>
  <si>
    <t>058.375.9141.153</t>
  </si>
  <si>
    <t>136Rte</t>
  </si>
  <si>
    <t>139Rte</t>
  </si>
  <si>
    <t>Golden</t>
  </si>
  <si>
    <t>Valley</t>
  </si>
  <si>
    <t>P</t>
  </si>
  <si>
    <t>140Rte</t>
  </si>
  <si>
    <t>141Rte</t>
  </si>
  <si>
    <t>A</t>
  </si>
  <si>
    <t>43.0000.666</t>
  </si>
  <si>
    <t>142Rte</t>
  </si>
  <si>
    <t>10.6410.333</t>
  </si>
  <si>
    <t>145Rte</t>
  </si>
  <si>
    <t>Jefferson</t>
  </si>
  <si>
    <t>064.541.293</t>
  </si>
  <si>
    <t>049.972.6660.500</t>
  </si>
  <si>
    <t>146Rte</t>
  </si>
  <si>
    <t>40230.664.1611.076</t>
  </si>
  <si>
    <t>078.395.1860.200</t>
  </si>
  <si>
    <t>0114.57.590</t>
  </si>
  <si>
    <t>03.37990.6917.07</t>
  </si>
  <si>
    <t>030.981.566</t>
  </si>
  <si>
    <t>147Rte</t>
  </si>
  <si>
    <t>Herman</t>
  </si>
  <si>
    <t>060.941.756</t>
  </si>
  <si>
    <t>069.581.2561.451</t>
  </si>
  <si>
    <t>02.2160.6150.307</t>
  </si>
  <si>
    <t>015.751.833</t>
  </si>
  <si>
    <t>148Rte</t>
  </si>
  <si>
    <t>43962.2410.202.718</t>
  </si>
  <si>
    <t>01.8371.2790.891</t>
  </si>
  <si>
    <t>073.347.6640.200</t>
  </si>
  <si>
    <t>0143.119.081.269</t>
  </si>
  <si>
    <t>02.78487.8717.075.488</t>
  </si>
  <si>
    <t>149Rte</t>
  </si>
  <si>
    <t>046.141.771</t>
  </si>
  <si>
    <t>049.373.6330.800</t>
  </si>
  <si>
    <t>05.9330.800</t>
  </si>
  <si>
    <t>150Rte</t>
  </si>
  <si>
    <t>152Rte</t>
  </si>
  <si>
    <t>McFerrin</t>
  </si>
  <si>
    <t>Night</t>
  </si>
  <si>
    <t>153Rte</t>
  </si>
  <si>
    <t>Madison</t>
  </si>
  <si>
    <t>Conn</t>
  </si>
  <si>
    <t>Ander</t>
  </si>
  <si>
    <t>154Rte</t>
  </si>
  <si>
    <t>Neely</t>
  </si>
  <si>
    <t>155Rte</t>
  </si>
  <si>
    <t>Belmont</t>
  </si>
  <si>
    <t>25070.448.4055.197</t>
  </si>
  <si>
    <t>05.6844.7802.4637.967</t>
  </si>
  <si>
    <t>069.672.7630.751</t>
  </si>
  <si>
    <t>00.2230.1920.897</t>
  </si>
  <si>
    <t>055.801.5840.322</t>
  </si>
  <si>
    <t>010.630.086</t>
  </si>
  <si>
    <t>156Rte</t>
  </si>
  <si>
    <t>14035.090.2390.104</t>
  </si>
  <si>
    <t>028.970.888</t>
  </si>
  <si>
    <t>056.703.1051.111</t>
  </si>
  <si>
    <t>02.9073.7592.3182.236</t>
  </si>
  <si>
    <t>163Rte</t>
  </si>
  <si>
    <t>Murfreesboro</t>
  </si>
  <si>
    <t>1538194.026.076.686</t>
  </si>
  <si>
    <t>07.21416.7011.4113.10</t>
  </si>
  <si>
    <t>0445.325.175.617</t>
  </si>
  <si>
    <t>08.0453.9644.239</t>
  </si>
  <si>
    <t>0475.917.605.231</t>
  </si>
  <si>
    <t>017.11157.4</t>
  </si>
  <si>
    <t>060.221.3330.450</t>
  </si>
  <si>
    <t>165Rte</t>
  </si>
  <si>
    <t>1737378.74.1157.026</t>
  </si>
  <si>
    <t>0500.222.652.670</t>
  </si>
  <si>
    <t>811.50045.25</t>
  </si>
  <si>
    <t>0390.031.199.125</t>
  </si>
  <si>
    <t>05.85727.9111.839.081</t>
  </si>
  <si>
    <t>031.981.3330.333</t>
  </si>
  <si>
    <t>05.0000.533</t>
  </si>
  <si>
    <t>172Rte</t>
  </si>
  <si>
    <t>Spgfield/Joelton</t>
  </si>
  <si>
    <t>E</t>
  </si>
  <si>
    <t>39.237846118.373929</t>
  </si>
  <si>
    <t>173Rte</t>
  </si>
  <si>
    <t>Rivergate</t>
  </si>
  <si>
    <t>174Rte</t>
  </si>
  <si>
    <t>Comm</t>
  </si>
  <si>
    <t>179Rte</t>
  </si>
  <si>
    <t>Memorial</t>
  </si>
  <si>
    <t>180Rte</t>
  </si>
  <si>
    <t>(Kings</t>
  </si>
  <si>
    <t>Ln</t>
  </si>
  <si>
    <t>22324.843.7270.609</t>
  </si>
  <si>
    <t>00.2500.6190.2850.363</t>
  </si>
  <si>
    <t>074.627.894</t>
  </si>
  <si>
    <t>085.4210.490.378</t>
  </si>
  <si>
    <t>01.6810.4608.3712.627</t>
  </si>
  <si>
    <t>181Rte</t>
  </si>
  <si>
    <t>314100.10.6520.280</t>
  </si>
  <si>
    <t>0115.30.614</t>
  </si>
  <si>
    <t>090.690.7890.629</t>
  </si>
  <si>
    <t>182Rte</t>
  </si>
  <si>
    <t>1116.4530.1510.347</t>
  </si>
  <si>
    <t>040.601.555</t>
  </si>
  <si>
    <t>057.590.988</t>
  </si>
  <si>
    <t>00.5351.2360.2370.450</t>
  </si>
  <si>
    <t>183Rte</t>
  </si>
  <si>
    <t>018.160.500</t>
  </si>
  <si>
    <t>184Rte</t>
  </si>
  <si>
    <t>021.160.833</t>
  </si>
  <si>
    <t>185Rte</t>
  </si>
  <si>
    <t>Tusculum</t>
  </si>
  <si>
    <t>McMurray</t>
  </si>
  <si>
    <t>186Rte</t>
  </si>
  <si>
    <t>190MuleGreenWest</t>
  </si>
  <si>
    <t>192MulePurpleEast</t>
  </si>
  <si>
    <t>193MuleRedSouth</t>
  </si>
  <si>
    <t>194CrossTownTrinityEB</t>
  </si>
  <si>
    <t>195CrossTownBell</t>
  </si>
  <si>
    <t>198Rte</t>
  </si>
  <si>
    <t>Smyrna</t>
  </si>
  <si>
    <t>Lavergne</t>
  </si>
  <si>
    <t>Ex</t>
  </si>
  <si>
    <t>199Rte</t>
  </si>
  <si>
    <t>Thompson</t>
  </si>
  <si>
    <t>Connector</t>
  </si>
  <si>
    <t>200Rte</t>
  </si>
  <si>
    <t>201Rte</t>
  </si>
  <si>
    <t>202Rte</t>
  </si>
  <si>
    <t>203Rte</t>
  </si>
  <si>
    <t>University</t>
  </si>
  <si>
    <t>Connect</t>
  </si>
  <si>
    <t>03.3150.294</t>
  </si>
  <si>
    <t>204Rte</t>
  </si>
  <si>
    <t>01.7140.588</t>
  </si>
  <si>
    <t>02.2220.294</t>
  </si>
  <si>
    <t>205Rte</t>
  </si>
  <si>
    <t>Hills</t>
  </si>
  <si>
    <t>04.5000.500</t>
  </si>
  <si>
    <t>206Rte</t>
  </si>
  <si>
    <t>502.2500.500</t>
  </si>
  <si>
    <t>06.1210.658</t>
  </si>
  <si>
    <t>013.170.269</t>
  </si>
  <si>
    <t>09.4166.6972.101</t>
  </si>
  <si>
    <t>209MuleBlueSB</t>
  </si>
  <si>
    <t>210Rte</t>
  </si>
  <si>
    <t>39.791592123.878296</t>
  </si>
  <si>
    <t>39.791592131.035712</t>
  </si>
  <si>
    <t>211Rte</t>
  </si>
  <si>
    <t>38.812660126.198585</t>
  </si>
  <si>
    <t>38.812660124.233602</t>
  </si>
  <si>
    <t>212Rte</t>
  </si>
  <si>
    <t>215Rte</t>
  </si>
  <si>
    <t>225Rte</t>
  </si>
  <si>
    <t>44.311081150.253236</t>
  </si>
  <si>
    <t>44.311081121.755141</t>
  </si>
  <si>
    <t>44.311081157.381692</t>
  </si>
  <si>
    <t>226Rte</t>
  </si>
  <si>
    <t>43.088974151.937512</t>
  </si>
  <si>
    <t>43.088974148.931704</t>
  </si>
  <si>
    <t>227Rte</t>
  </si>
  <si>
    <t>R&amp;R</t>
  </si>
  <si>
    <t>38.061977136.414464</t>
  </si>
  <si>
    <t>228Rte</t>
  </si>
  <si>
    <t>37.146374132.680696</t>
  </si>
  <si>
    <t>231Rte</t>
  </si>
  <si>
    <t>Franklin/Brentwood</t>
  </si>
  <si>
    <t>232Rte</t>
  </si>
  <si>
    <t>18052.247.7434.280</t>
  </si>
  <si>
    <t>02.3486.7663.6236.206</t>
  </si>
  <si>
    <t>084.996.7152.058</t>
  </si>
  <si>
    <t>00.4790.9651.544</t>
  </si>
  <si>
    <t>233Rte</t>
  </si>
  <si>
    <t>091.105.9960.556</t>
  </si>
  <si>
    <t>180.5000.250</t>
  </si>
  <si>
    <t>095.868.3142.375</t>
  </si>
  <si>
    <t>01.2857.9393.1802.716</t>
  </si>
  <si>
    <t>236Rte</t>
  </si>
  <si>
    <t>Spring</t>
  </si>
  <si>
    <t>Hill</t>
  </si>
  <si>
    <t>40.306675129.846763</t>
  </si>
  <si>
    <t>237Rte</t>
  </si>
  <si>
    <t>238Rte</t>
  </si>
  <si>
    <t>239Rte</t>
  </si>
  <si>
    <t>240Rte</t>
  </si>
  <si>
    <t>241Rte</t>
  </si>
  <si>
    <t>41.620670139.275732</t>
  </si>
  <si>
    <t>242Rte</t>
  </si>
  <si>
    <t>Lebanon</t>
  </si>
  <si>
    <t>50086.2918.154.224</t>
  </si>
  <si>
    <t>03.14212.3510.1112.80</t>
  </si>
  <si>
    <t>050.764.8510.367</t>
  </si>
  <si>
    <t>02.2570.4011.058</t>
  </si>
  <si>
    <t>0178.913.162.103</t>
  </si>
  <si>
    <t>08.83620.15</t>
  </si>
  <si>
    <t>243Rte</t>
  </si>
  <si>
    <t>432111.61.983</t>
  </si>
  <si>
    <t>028.592.9070.500</t>
  </si>
  <si>
    <t>0153.619.12</t>
  </si>
  <si>
    <t>018.1418.139.7186.964</t>
  </si>
  <si>
    <t>244Rte</t>
  </si>
  <si>
    <t>24.898283101.604061</t>
  </si>
  <si>
    <t>245Rte</t>
  </si>
  <si>
    <t>25.979723106.741974</t>
  </si>
  <si>
    <t>25.979723101.305664</t>
  </si>
  <si>
    <t>011.200.2690.500</t>
  </si>
  <si>
    <t>09.5001.3330.333</t>
  </si>
  <si>
    <t>00.3330.533</t>
  </si>
  <si>
    <t>246CrossTownAirportNB</t>
  </si>
  <si>
    <t>END</t>
  </si>
  <si>
    <t>REPORTING</t>
  </si>
  <si>
    <t>-</t>
  </si>
  <si>
    <t>(14:59:12)</t>
  </si>
  <si>
    <t>Sat,</t>
  </si>
  <si>
    <t>May</t>
  </si>
  <si>
    <t>(01:49:48)</t>
  </si>
  <si>
    <t xml:space="preserve">
</t>
  </si>
  <si>
    <t>Thu,</t>
  </si>
  <si>
    <t>Aug</t>
  </si>
  <si>
    <t xml:space="preserve">(00:53:22)
</t>
  </si>
  <si>
    <t xml:space="preserve">Summary
</t>
  </si>
  <si>
    <t xml:space="preserve">RESULTS)
</t>
  </si>
  <si>
    <t xml:space="preserve">|
</t>
  </si>
  <si>
    <t xml:space="preserve">Trips
</t>
  </si>
  <si>
    <t xml:space="preserve">--
</t>
  </si>
  <si>
    <t xml:space="preserve">Total
</t>
  </si>
  <si>
    <t xml:space="preserve">TOD
</t>
  </si>
  <si>
    <t xml:space="preserve">(Rate)
</t>
  </si>
  <si>
    <t>(61.11%)</t>
  </si>
  <si>
    <t>(49.11%)</t>
  </si>
  <si>
    <t>(58.92%)</t>
  </si>
  <si>
    <t>(37.95%)</t>
  </si>
  <si>
    <t>(54.26%)</t>
  </si>
  <si>
    <t xml:space="preserve">TOT_PM
</t>
  </si>
  <si>
    <t>1Rte</t>
  </si>
  <si>
    <t>NOLENSVILLE</t>
  </si>
  <si>
    <t>PIKE</t>
  </si>
  <si>
    <t>(</t>
  </si>
  <si>
    <t>1485242.82.9230.333</t>
  </si>
  <si>
    <t>03.43112.31</t>
  </si>
  <si>
    <t>0510.13.7081.021</t>
  </si>
  <si>
    <t>0430.04.0950.500</t>
  </si>
  <si>
    <t>09.45872.16</t>
  </si>
  <si>
    <t>0144.80.535</t>
  </si>
  <si>
    <t>2Rte</t>
  </si>
  <si>
    <t>12TH</t>
  </si>
  <si>
    <t>AVENUE</t>
  </si>
  <si>
    <t>SOUTH</t>
  </si>
  <si>
    <t>0198.52.223</t>
  </si>
  <si>
    <t>00.68913.84</t>
  </si>
  <si>
    <t>0343.71.636</t>
  </si>
  <si>
    <t>0259.80.500</t>
  </si>
  <si>
    <t>00.50070.02</t>
  </si>
  <si>
    <t>1467231.00.500</t>
  </si>
  <si>
    <t>011.6841.95</t>
  </si>
  <si>
    <t>0596.75.500</t>
  </si>
  <si>
    <t>016.428.943</t>
  </si>
  <si>
    <t>SN</t>
  </si>
  <si>
    <t>11Rte</t>
  </si>
  <si>
    <t>12Rte</t>
  </si>
  <si>
    <t>13Rte</t>
  </si>
  <si>
    <t>74781.303.250</t>
  </si>
  <si>
    <t>0278.11.693</t>
  </si>
  <si>
    <t>072.740.666</t>
  </si>
  <si>
    <t>15Rte</t>
  </si>
  <si>
    <t>726225.50.500</t>
  </si>
  <si>
    <t>0323.42.100</t>
  </si>
  <si>
    <t>16Rte</t>
  </si>
  <si>
    <t>1656226.00.500</t>
  </si>
  <si>
    <t>0626.75.500</t>
  </si>
  <si>
    <t>016.4261.94</t>
  </si>
  <si>
    <t>0156.90.300</t>
  </si>
  <si>
    <t>1605327.86.9230.333</t>
  </si>
  <si>
    <t>03.43164.31</t>
  </si>
  <si>
    <t>0551.15.7081.021</t>
  </si>
  <si>
    <t>0425.06.0952.500</t>
  </si>
  <si>
    <t>08.4580.500</t>
  </si>
  <si>
    <t>0153.80.535</t>
  </si>
  <si>
    <t>20Rte</t>
  </si>
  <si>
    <t>102787.533.534</t>
  </si>
  <si>
    <t>0370.37.876</t>
  </si>
  <si>
    <t>0332.517.880.814</t>
  </si>
  <si>
    <t>020.3512.91</t>
  </si>
  <si>
    <t>0166.62.276</t>
  </si>
  <si>
    <t>016.500.500</t>
  </si>
  <si>
    <t>22Rte</t>
  </si>
  <si>
    <t>00.3101.881</t>
  </si>
  <si>
    <t>St.</t>
  </si>
  <si>
    <t>Cecilia/Cumber</t>
  </si>
  <si>
    <t>024.680.347</t>
  </si>
  <si>
    <t>038.790.834</t>
  </si>
  <si>
    <t>25Rte</t>
  </si>
  <si>
    <t>20214.161.679</t>
  </si>
  <si>
    <t>034.381.619</t>
  </si>
  <si>
    <t>058.728.1930.157</t>
  </si>
  <si>
    <t>076.611.168</t>
  </si>
  <si>
    <t>WHITES</t>
  </si>
  <si>
    <t>CREEK</t>
  </si>
  <si>
    <t>oB</t>
  </si>
  <si>
    <t>15514.410.750</t>
  </si>
  <si>
    <t>081.700.306</t>
  </si>
  <si>
    <t>021.640.333</t>
  </si>
  <si>
    <t>iB</t>
  </si>
  <si>
    <t>019.820.100</t>
  </si>
  <si>
    <t>30Rte</t>
  </si>
  <si>
    <t>30856.771.200</t>
  </si>
  <si>
    <t>STAR</t>
  </si>
  <si>
    <t>DOWNTOWN</t>
  </si>
  <si>
    <t>SHUT</t>
  </si>
  <si>
    <t>8TH</t>
  </si>
  <si>
    <t>50495.740.303</t>
  </si>
  <si>
    <t>02.98570.95</t>
  </si>
  <si>
    <t>0197.21.833</t>
  </si>
  <si>
    <t>055.192.588</t>
  </si>
  <si>
    <t>09.5017.513</t>
  </si>
  <si>
    <t>031.240.500</t>
  </si>
  <si>
    <t>64445.161.309</t>
  </si>
  <si>
    <t>0183.91.4910.500</t>
  </si>
  <si>
    <t>04.548246.1</t>
  </si>
  <si>
    <t>3799398.92.0440.444</t>
  </si>
  <si>
    <t>01004.6.0441.600</t>
  </si>
  <si>
    <t>01095.31.832.400</t>
  </si>
  <si>
    <t>017.24891.6</t>
  </si>
  <si>
    <t>35Rte</t>
  </si>
  <si>
    <t>84295.830.5110.111</t>
  </si>
  <si>
    <t>0235.81.5110.400</t>
  </si>
  <si>
    <t>0262.47.9570.600</t>
  </si>
  <si>
    <t>04.111222.8</t>
  </si>
  <si>
    <t>Shutt</t>
  </si>
  <si>
    <t>1539267.31.4441.444</t>
  </si>
  <si>
    <t>0652.21.444</t>
  </si>
  <si>
    <t>0353.95.030</t>
  </si>
  <si>
    <t>016.4480.99</t>
  </si>
  <si>
    <t>38Rte</t>
  </si>
  <si>
    <t>789151.619.910.400</t>
  </si>
  <si>
    <t>04.884205.8</t>
  </si>
  <si>
    <t>0183.76.400</t>
  </si>
  <si>
    <t>0137.34.800</t>
  </si>
  <si>
    <t>05.7800.711</t>
  </si>
  <si>
    <t>1579204.24.648</t>
  </si>
  <si>
    <t>07.84122.52</t>
  </si>
  <si>
    <t>0723.73.116</t>
  </si>
  <si>
    <t>0322.516.77</t>
  </si>
  <si>
    <t>0206.71.500</t>
  </si>
  <si>
    <t>CHARLOTTE</t>
  </si>
  <si>
    <t>1670326.214.76</t>
  </si>
  <si>
    <t>07.30378.87</t>
  </si>
  <si>
    <t>0489.112.80</t>
  </si>
  <si>
    <t>0518.17.313</t>
  </si>
  <si>
    <t>021.6048.63</t>
  </si>
  <si>
    <t>0131.30.805</t>
  </si>
  <si>
    <t>41Rte</t>
  </si>
  <si>
    <t>0507.71.500</t>
  </si>
  <si>
    <t>04.83364.82</t>
  </si>
  <si>
    <t>42Rte</t>
  </si>
  <si>
    <t>63588.345.498</t>
  </si>
  <si>
    <t>06.72219.26</t>
  </si>
  <si>
    <t>0261.52.8130.500</t>
  </si>
  <si>
    <t>4076769.483.931.600</t>
  </si>
  <si>
    <t>018.36913.4</t>
  </si>
  <si>
    <t>0970.830.09</t>
  </si>
  <si>
    <t>0675.520.94</t>
  </si>
  <si>
    <t>028.322.844</t>
  </si>
  <si>
    <t>0201.11.985</t>
  </si>
  <si>
    <t>45Rte</t>
  </si>
  <si>
    <t>47Rte</t>
  </si>
  <si>
    <t>0145.40.506</t>
  </si>
  <si>
    <t>098.241.137</t>
  </si>
  <si>
    <t>48Rte</t>
  </si>
  <si>
    <t>29428.952.208</t>
  </si>
  <si>
    <t>0116.60.413</t>
  </si>
  <si>
    <t>070.351.1780.392</t>
  </si>
  <si>
    <t>010.2918.08</t>
  </si>
  <si>
    <t>023.320.274</t>
  </si>
  <si>
    <t>49Rte</t>
  </si>
  <si>
    <t>00.6962.500</t>
  </si>
  <si>
    <t>0127.90.972</t>
  </si>
  <si>
    <t>0108.84.137</t>
  </si>
  <si>
    <t>50Rte</t>
  </si>
  <si>
    <t>106492.557.352</t>
  </si>
  <si>
    <t>01.3902.500</t>
  </si>
  <si>
    <t>0208.44.657</t>
  </si>
  <si>
    <t>0243.713.430.607</t>
  </si>
  <si>
    <t>020.42387.8</t>
  </si>
  <si>
    <t>062.201.376</t>
  </si>
  <si>
    <t>51Rte</t>
  </si>
  <si>
    <t>07.2509.000</t>
  </si>
  <si>
    <t>57Rte</t>
  </si>
  <si>
    <t>31.173441103.987780</t>
  </si>
  <si>
    <t>58Rte</t>
  </si>
  <si>
    <t>105683.364.855</t>
  </si>
  <si>
    <t>0392.69.876</t>
  </si>
  <si>
    <t>0355.017.880.814</t>
  </si>
  <si>
    <t>0165.22.276</t>
  </si>
  <si>
    <t>0373.21.636</t>
  </si>
  <si>
    <t>0268.40.500</t>
  </si>
  <si>
    <t>61MuleGreenWest</t>
  </si>
  <si>
    <t>62MulePurpleEast</t>
  </si>
  <si>
    <t>63MuleRedSouth</t>
  </si>
  <si>
    <t>65MuleBlueSB</t>
  </si>
  <si>
    <t>66Rte</t>
  </si>
  <si>
    <t>Expre</t>
  </si>
  <si>
    <t>34.234398118.691234</t>
  </si>
  <si>
    <t>34.234398138.306438</t>
  </si>
  <si>
    <t>67Rte</t>
  </si>
  <si>
    <t>34.042652154.891212</t>
  </si>
  <si>
    <t>34.042652127.220829</t>
  </si>
  <si>
    <t>68Rte</t>
  </si>
  <si>
    <t>69Rte</t>
  </si>
  <si>
    <t>20624.410.815</t>
  </si>
  <si>
    <t>01.0452.181</t>
  </si>
  <si>
    <t>063.260.1530.173</t>
  </si>
  <si>
    <t>017.760.238</t>
  </si>
  <si>
    <t>045.070.726</t>
  </si>
  <si>
    <t>71Rte</t>
  </si>
  <si>
    <t>41.064507158.401159</t>
  </si>
  <si>
    <t>72Rte</t>
  </si>
  <si>
    <t>42.158466152.328742</t>
  </si>
  <si>
    <t>26221.050.079</t>
  </si>
  <si>
    <t>043.700.153</t>
  </si>
  <si>
    <t>073.120.476</t>
  </si>
  <si>
    <t>03.7141.500</t>
  </si>
  <si>
    <t>034.970.250</t>
  </si>
  <si>
    <t>74Rte</t>
  </si>
  <si>
    <t>17.163448106.227741</t>
  </si>
  <si>
    <t>042.600.293</t>
  </si>
  <si>
    <t>050.600.593</t>
  </si>
  <si>
    <t>011.441.500</t>
  </si>
  <si>
    <t>018.360.500</t>
  </si>
  <si>
    <t>1595464.20.500</t>
  </si>
  <si>
    <t>04.1380.500</t>
  </si>
  <si>
    <t>1639206.84.4421.666</t>
  </si>
  <si>
    <t>0533.016.760.666</t>
  </si>
  <si>
    <t>0588.623.961.588</t>
  </si>
  <si>
    <t>018.3638.50</t>
  </si>
  <si>
    <t>0165.83.3840.629</t>
  </si>
  <si>
    <t>79Rte</t>
  </si>
  <si>
    <t>80Rte</t>
  </si>
  <si>
    <t>BRTmix</t>
  </si>
  <si>
    <t>81Rte</t>
  </si>
  <si>
    <t>82Rte</t>
  </si>
  <si>
    <t>31.743933118.760117</t>
  </si>
  <si>
    <t>83Rte</t>
  </si>
  <si>
    <t>85Rte</t>
  </si>
  <si>
    <t>30.916191100.478124</t>
  </si>
  <si>
    <t>86Rte</t>
  </si>
  <si>
    <t>31.107801104.094720</t>
  </si>
  <si>
    <t>THOMPSON</t>
  </si>
  <si>
    <t>WEDGEWO</t>
  </si>
  <si>
    <t>00.16633.28</t>
  </si>
  <si>
    <t>23B</t>
  </si>
  <si>
    <t>Belevue</t>
  </si>
  <si>
    <t>23.920956106.135712</t>
  </si>
  <si>
    <t>23.920956109.090223</t>
  </si>
  <si>
    <t>97Circ_Lebanon_W</t>
  </si>
  <si>
    <t>98Circ_Lebanon_E</t>
  </si>
  <si>
    <t>99Circ_Lebanon_N</t>
  </si>
  <si>
    <t>100Circ_Lebanon_S</t>
  </si>
  <si>
    <t>101Circ_MJ_E</t>
  </si>
  <si>
    <t>102Circ_MJ_W</t>
  </si>
  <si>
    <t>103Circ_MJ_S</t>
  </si>
  <si>
    <t>104Circ_MJ_N</t>
  </si>
  <si>
    <t>105Cric_Herm_W</t>
  </si>
  <si>
    <t>106Circ_Herm_N</t>
  </si>
  <si>
    <t>107Circ_Herm_S</t>
  </si>
  <si>
    <t>108Circ_Herm_E</t>
  </si>
  <si>
    <t>109BRT_CU7_Corridor</t>
  </si>
  <si>
    <t>110BRT_CU7_Corridor</t>
  </si>
  <si>
    <t>111BRT_CU1air_Corridor</t>
  </si>
  <si>
    <t>112BRT_CU1air_Corridor</t>
  </si>
  <si>
    <t>113BRT_CU2_Corridor</t>
  </si>
  <si>
    <t>114BRT_CU2_Corridor</t>
  </si>
  <si>
    <t>115BRT_CU4_Corridor</t>
  </si>
  <si>
    <t>116BRT_CU4_Corridor</t>
  </si>
  <si>
    <t>117BRT_CU3_Corridor</t>
  </si>
  <si>
    <t>118BRT_CU3_Corridor</t>
  </si>
  <si>
    <t>121BRT_CU6_Corridor</t>
  </si>
  <si>
    <t>122BRT_CU6_Corridor</t>
  </si>
  <si>
    <t>123BRT_CU9_Corridor</t>
  </si>
  <si>
    <t>124BRT_CU9_Corridor</t>
  </si>
  <si>
    <t>125BRT_CU10_Corridor</t>
  </si>
  <si>
    <t>126BRT_CU10_Corridor</t>
  </si>
  <si>
    <t>127BRT_CU11_Corridor</t>
  </si>
  <si>
    <t>128BRT_CU11_Corridor</t>
  </si>
  <si>
    <t>31.099398105.345509</t>
  </si>
  <si>
    <t>31.101870103.922217</t>
  </si>
  <si>
    <t>133Rte</t>
  </si>
  <si>
    <t>StarMJ</t>
  </si>
  <si>
    <t>134Rte</t>
  </si>
  <si>
    <t>135RailExt</t>
  </si>
  <si>
    <t>Geodis</t>
  </si>
  <si>
    <t>136RailExt</t>
  </si>
  <si>
    <t>137RailExt4</t>
  </si>
  <si>
    <t>Riverfront</t>
  </si>
  <si>
    <t>Leb</t>
  </si>
  <si>
    <t>138RailExt4</t>
  </si>
  <si>
    <t>139RailExt5</t>
  </si>
  <si>
    <t>Donelson</t>
  </si>
  <si>
    <t>Hermi</t>
  </si>
  <si>
    <t>140RailExt5</t>
  </si>
  <si>
    <t>141RailExt</t>
  </si>
  <si>
    <t>VB</t>
  </si>
  <si>
    <t>142RailExt</t>
  </si>
  <si>
    <t>143RailExt</t>
  </si>
  <si>
    <t>Germantown</t>
  </si>
  <si>
    <t>144RailExt</t>
  </si>
  <si>
    <t>145BRT_CU5_Corridor</t>
  </si>
  <si>
    <t>146BRT_CU5_Corridor</t>
  </si>
  <si>
    <t>NS</t>
  </si>
  <si>
    <t>Skyline</t>
  </si>
  <si>
    <t>08.0001.500</t>
  </si>
  <si>
    <t>183.5001.500</t>
  </si>
  <si>
    <t>05.5001.500</t>
  </si>
  <si>
    <t>43.785130162.628368</t>
  </si>
  <si>
    <t>151Rte</t>
  </si>
  <si>
    <t>42.704876171.182393</t>
  </si>
  <si>
    <t>152BRT_CU1_Corridor</t>
  </si>
  <si>
    <t>153BRT_CU1_Corridor</t>
  </si>
  <si>
    <t>MURFREESBORO</t>
  </si>
  <si>
    <t>3484297.55.8781.333</t>
  </si>
  <si>
    <t>06.70223.63</t>
  </si>
  <si>
    <t>0895.13.3452.782</t>
  </si>
  <si>
    <t>0674.37.095</t>
  </si>
  <si>
    <t>016.311023.</t>
  </si>
  <si>
    <t>0182.21.452</t>
  </si>
  <si>
    <t>3688331.40.696</t>
  </si>
  <si>
    <t>08.2011267.</t>
  </si>
  <si>
    <t>0647.24.486</t>
  </si>
  <si>
    <t>0386.34.889</t>
  </si>
  <si>
    <t>(00:53:28)</t>
  </si>
  <si>
    <t>Model Rte txt+A36</t>
  </si>
  <si>
    <t>Model Rte num</t>
  </si>
  <si>
    <t>Modelid</t>
  </si>
  <si>
    <t>Model Rte Name</t>
  </si>
  <si>
    <t>Ridership Oct 2023</t>
  </si>
  <si>
    <t>Daily_20</t>
  </si>
  <si>
    <t>Daily_22</t>
  </si>
  <si>
    <t>Rte 3 West End (Bellevue) IB</t>
  </si>
  <si>
    <t>Rte 4 Shelby IB</t>
  </si>
  <si>
    <t>Rte 6 Lebanon Rd IB</t>
  </si>
  <si>
    <t>Rte 7 Hillsboro IB</t>
  </si>
  <si>
    <t>Rte 8 8TH AVENUE SOUTH iB</t>
  </si>
  <si>
    <t>Rte 9 MetroCenter IB</t>
  </si>
  <si>
    <t>Rte 14 WHITES CREEK iB</t>
  </si>
  <si>
    <t>Rte 17 12TH AVENUE SOUTH iB</t>
  </si>
  <si>
    <t>Rte 18 Airport Exp IB</t>
  </si>
  <si>
    <t>Rte 19 Herman IB</t>
  </si>
  <si>
    <t>Rte 22 Bordeaux (Kings Ln) IB</t>
  </si>
  <si>
    <t>Rte 23 Dickerson Pike IB</t>
  </si>
  <si>
    <t>Rte 28 Meridian IB</t>
  </si>
  <si>
    <t>Rte 29 Jefferson IB</t>
  </si>
  <si>
    <t>Rte 34 Opry Mills IB</t>
  </si>
  <si>
    <t>Rte 41 Golden Valley IB AM</t>
  </si>
  <si>
    <t>Rte 42 St. Cecilia/Cumberland IB</t>
  </si>
  <si>
    <t>Rte 50 CHARLOTTE PIKE iB</t>
  </si>
  <si>
    <t>Rte 52 NOLENSVILLE PIKE (Hick) iB</t>
  </si>
  <si>
    <t>Rte 55 MURFREESBORO PIKE iB</t>
  </si>
  <si>
    <t>Rte 56 Gallatin Rd BRTmix IB</t>
  </si>
  <si>
    <t>Rte 64 STAR DOWNTOWN SHUTTLE</t>
  </si>
  <si>
    <t>Rte 70 Belevue Conn IB</t>
  </si>
  <si>
    <t>Rte 75 Midtown CCW Loop</t>
  </si>
  <si>
    <t>Rte 76 Madison Conn</t>
  </si>
  <si>
    <t>Rte 77 THOMPSON - WEDGEWOOD ccw</t>
  </si>
  <si>
    <t>Rte 79 Skyline iB</t>
  </si>
  <si>
    <t>Rte 84 Murfreesboro Express IB</t>
  </si>
  <si>
    <t>Rte 86 Smyrna Lavergne Exp IB</t>
  </si>
  <si>
    <t>Rte 87 Gallatin Comm Bus IB</t>
  </si>
  <si>
    <t>Rte 89 Spgfield/Joelton Exp OB</t>
  </si>
  <si>
    <t>Rte 90 Music City Star iB</t>
  </si>
  <si>
    <t>Rte 93 MCS West End Shuttle</t>
  </si>
  <si>
    <t>Rte 95 Spring Hill Exp IB</t>
  </si>
  <si>
    <t>Mule</t>
  </si>
  <si>
    <t>check monthly weekday/20</t>
  </si>
  <si>
    <t>Route Name</t>
  </si>
  <si>
    <t>OP   |</t>
  </si>
  <si>
    <t>T</t>
  </si>
  <si>
    <t>otal</t>
  </si>
  <si>
    <t>text</t>
  </si>
  <si>
    <t>Boarding</t>
  </si>
  <si>
    <t>Rte ID</t>
  </si>
  <si>
    <t>Route Id</t>
  </si>
  <si>
    <t>Route Name (RAW)</t>
  </si>
  <si>
    <t>Route Name (Temp)</t>
  </si>
  <si>
    <t>Track</t>
  </si>
  <si>
    <t>RouteNum</t>
  </si>
  <si>
    <t>Route_Name</t>
  </si>
  <si>
    <t>modes</t>
  </si>
  <si>
    <t>Rte 3 West End (White Bridge) IB</t>
  </si>
  <si>
    <t>Rte 3 West End (Bellevue) oB</t>
  </si>
  <si>
    <t>Rte 3 West End (White Bridge) OB</t>
  </si>
  <si>
    <t>Rte 4 Shelby OB</t>
  </si>
  <si>
    <t>Rte 6 Lebanon Rd OB</t>
  </si>
  <si>
    <t>Rte 7 Hillsboro OB</t>
  </si>
  <si>
    <t>Rte 8 8TH AVENUE SOUTH oB</t>
  </si>
  <si>
    <t>Rte 9 MetroCenter OB</t>
  </si>
  <si>
    <t>Rte 14 WHITES CREEK oB</t>
  </si>
  <si>
    <t>Rte 17 12TH AVENUE SOUTH oB</t>
  </si>
  <si>
    <t>Rte 18 Airport Exp OB</t>
  </si>
  <si>
    <t>Rte 18 Airport Local OB</t>
  </si>
  <si>
    <t>Rte 18 Airport Local IB</t>
  </si>
  <si>
    <t>Rte 19 Herman OB</t>
  </si>
  <si>
    <t>Rte 22 Bordeaux (Panaroma) IB</t>
  </si>
  <si>
    <t>Rte 22 Bordeaux (Panaroma) OB</t>
  </si>
  <si>
    <t>Rte 22 Bordeaux (Kings Ln) OB</t>
  </si>
  <si>
    <t>Rte 23 Dickerson Pike OB</t>
  </si>
  <si>
    <t>Rte 23B Dickerson Loop OB</t>
  </si>
  <si>
    <t>Rte 23B Dickerson Loop IB</t>
  </si>
  <si>
    <t>Rte 24 Bellevue Exp AM</t>
  </si>
  <si>
    <t>Rte 24 Bellevue Exp PM</t>
  </si>
  <si>
    <t>Rte 28 Meridian OB</t>
  </si>
  <si>
    <t>Rte 29 Jefferson OB</t>
  </si>
  <si>
    <t>Rte 34 Opry Mills OB</t>
  </si>
  <si>
    <t>Rte 41 Golden Valley OB PM</t>
  </si>
  <si>
    <t>Rte 41 Golden Valley IB PM</t>
  </si>
  <si>
    <t>Rte 41 Golden Valley OB AM</t>
  </si>
  <si>
    <t>Rte 42 St. Cecilia/Cumberland oB</t>
  </si>
  <si>
    <t>Rte 50 CHARLOTTE PIKE oB</t>
  </si>
  <si>
    <t>Rte 52 NOLENSVILLE PIKE (Hick) oB</t>
  </si>
  <si>
    <t>Rte 52 NOLENSVILLE PIKE (Wall) iB</t>
  </si>
  <si>
    <t>Rte 52 NOLENSVILLE PIKE (Wall) oB</t>
  </si>
  <si>
    <t>Rte 55 MURFREESBORO PIKE oB</t>
  </si>
  <si>
    <t>Rte 56 Gallatin Rd IB</t>
  </si>
  <si>
    <t>Rte 56 Gallatin Rd oB</t>
  </si>
  <si>
    <t>Rte 56 Gallatin Rd BRTmix OB</t>
  </si>
  <si>
    <t>Rte 70 Belevue Conn OB</t>
  </si>
  <si>
    <t>Rte 75 Midtown CW Loop</t>
  </si>
  <si>
    <t>Rte 77 THOMPSON - WEDGEWOOD cw</t>
  </si>
  <si>
    <t>Rte 79 Skyline oB</t>
  </si>
  <si>
    <t>Rte 84 Murfreesboro Express OB</t>
  </si>
  <si>
    <t>Rte 86 Smyrna Lavergne Exp OB</t>
  </si>
  <si>
    <t>Rte 87 Gallatin Comm Bus OB</t>
  </si>
  <si>
    <t>Rte 89 Sprgfield/Joelton Exp IB</t>
  </si>
  <si>
    <t>Rte 90 Music City Star oB</t>
  </si>
  <si>
    <t>Rte 90 Music City StarMJ oB</t>
  </si>
  <si>
    <t>Rte 90 Music City StarMJ iB</t>
  </si>
  <si>
    <t>Rte 95 Spring Hill Exp OB</t>
  </si>
  <si>
    <t>Rte 95 Spring Hill VB Exp IB</t>
  </si>
  <si>
    <t>Rte 95 Spring Hill VB Exp OB</t>
  </si>
  <si>
    <t>Rte 102 Rover South Church</t>
  </si>
  <si>
    <t>Rte 103 Rover Memorial</t>
  </si>
  <si>
    <t>Rte 104 Rover Mercury</t>
  </si>
  <si>
    <t>Rte 105 Rover HighLand</t>
  </si>
  <si>
    <t>Rte 106 Rover Medical Center</t>
  </si>
  <si>
    <t>Rte 107 Rover Gateway</t>
  </si>
  <si>
    <t>Rte 108 Rover Old Fort</t>
  </si>
  <si>
    <t>Rte 111 FTA Blue</t>
  </si>
  <si>
    <t>Rte 112 FTA Red Route SN</t>
  </si>
  <si>
    <t>Rte 112 FTA Red Route NS</t>
  </si>
  <si>
    <t>MuleGreenWest</t>
  </si>
  <si>
    <t>MulePurpleEast</t>
  </si>
  <si>
    <t>MuleRedSouth</t>
  </si>
  <si>
    <t>MuleBlueSB</t>
  </si>
  <si>
    <t>Circ_Lebanon_W</t>
  </si>
  <si>
    <t>Circ_Lebanon_E</t>
  </si>
  <si>
    <t>Circ_Lebanon_N</t>
  </si>
  <si>
    <t>Circ_Lebanon_S</t>
  </si>
  <si>
    <t>Circ_MJ_E</t>
  </si>
  <si>
    <t>Circ_MJ_W</t>
  </si>
  <si>
    <t>Circ_MJ_S</t>
  </si>
  <si>
    <t>Circ_MJ_N</t>
  </si>
  <si>
    <t>Cric_Herm_W</t>
  </si>
  <si>
    <t>Circ_Herm_N</t>
  </si>
  <si>
    <t>Circ_Herm_S</t>
  </si>
  <si>
    <t>Circ_Herm_E</t>
  </si>
  <si>
    <t>BRT_CU7_Corridor iB</t>
  </si>
  <si>
    <t>BRT_CU7_Corridor oB</t>
  </si>
  <si>
    <t>BRT_CU1air_Corridor iB</t>
  </si>
  <si>
    <t>BRT_CU1air_Corridor oB</t>
  </si>
  <si>
    <t>BRT_CU2_Corridor oB</t>
  </si>
  <si>
    <t>BRT_CU2_Corridor iB</t>
  </si>
  <si>
    <t>BRT_CU4_Corridor iB</t>
  </si>
  <si>
    <t>BRT_CU4_Corridor oB</t>
  </si>
  <si>
    <t>BRT_CU3_Corridor oB</t>
  </si>
  <si>
    <t>BRT_CU3_Corridor iB</t>
  </si>
  <si>
    <t>BRT_CU6_Corridor OB</t>
  </si>
  <si>
    <t>BRT_CU6_Corridor iB</t>
  </si>
  <si>
    <t>BRT_CU9_Corridor oB</t>
  </si>
  <si>
    <t>BRT_CU9_Corridor iB</t>
  </si>
  <si>
    <t>BRT_CU10_Corridor iB</t>
  </si>
  <si>
    <t>BRT_CU10_Corridor oB</t>
  </si>
  <si>
    <t>BRT_CU11_Corridor oB</t>
  </si>
  <si>
    <t>BRT_CU11_Corridor iB</t>
  </si>
  <si>
    <t>RailExt 3 Geodis OB</t>
  </si>
  <si>
    <t>RailExt 3 Geodis IB</t>
  </si>
  <si>
    <t>RailExt4 Riverfront - Lebanon OB</t>
  </si>
  <si>
    <t>RailExt4 Riverfront - Lebanon iB</t>
  </si>
  <si>
    <t>RailExt5 Donelson - Hermitage oB</t>
  </si>
  <si>
    <t>RailExt5 Donelson - Hermitage iB</t>
  </si>
  <si>
    <t>RailExt 1 VB - Airport</t>
  </si>
  <si>
    <t>RailExt 1 Airport - VB</t>
  </si>
  <si>
    <t>RailExt 2 Germantown OB</t>
  </si>
  <si>
    <t>RailExt 2 Germantown IB</t>
  </si>
  <si>
    <t>BRT_CU5_Corridor iB</t>
  </si>
  <si>
    <t>BRT_CU5_Corridor oB</t>
  </si>
  <si>
    <t>BRT_CU1_Corridor oB</t>
  </si>
  <si>
    <t>BRT_CU1_Corridor 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</si>
</sst>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0.0E+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indexed="8"/>
      <name val="Aptos Narrow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/>
    <xf numFmtId="43" fontId="1" fillId="0" borderId="0"/>
    <xf numFmtId="44" fontId="1" fillId="0" borderId="0"/>
  </cellStyleXfs>
  <cellXfs count="128">
    <xf numFmtId="0" fontId="0" fillId="0" borderId="0" xfId="0"/>
    <xf numFmtId="0" fontId="3" fillId="0" borderId="1" xfId="0" applyFont="1" applyBorder="1"/>
    <xf numFmtId="0" fontId="0" fillId="0" borderId="3" xfId="0" applyBorder="1"/>
    <xf numFmtId="3" fontId="0" fillId="2" borderId="0" xfId="0" applyNumberFormat="1" applyFill="1"/>
    <xf numFmtId="3" fontId="0" fillId="3" borderId="0" xfId="0" applyNumberFormat="1" applyFill="1"/>
    <xf numFmtId="0" fontId="0" fillId="0" borderId="1" xfId="0" applyBorder="1"/>
    <xf numFmtId="3" fontId="0" fillId="2" borderId="1" xfId="0" applyNumberFormat="1" applyFill="1" applyBorder="1"/>
    <xf numFmtId="10" fontId="0" fillId="3" borderId="1" xfId="0" applyNumberFormat="1" applyFill="1" applyBorder="1"/>
    <xf numFmtId="3" fontId="3" fillId="2" borderId="1" xfId="0" applyNumberFormat="1" applyFont="1" applyFill="1" applyBorder="1"/>
    <xf numFmtId="3" fontId="3" fillId="3" borderId="1" xfId="0" applyNumberFormat="1" applyFont="1" applyFill="1" applyBorder="1"/>
    <xf numFmtId="10" fontId="3" fillId="3" borderId="1" xfId="0" applyNumberFormat="1" applyFont="1" applyFill="1" applyBorder="1"/>
    <xf numFmtId="0" fontId="3" fillId="0" borderId="3" xfId="0" applyFont="1" applyBorder="1"/>
    <xf numFmtId="10" fontId="0" fillId="0" borderId="0" xfId="1" applyNumberFormat="1" applyFont="1"/>
    <xf numFmtId="3" fontId="3" fillId="3" borderId="2" xfId="0" applyNumberFormat="1" applyFont="1" applyFill="1" applyBorder="1"/>
    <xf numFmtId="10" fontId="3" fillId="3" borderId="2" xfId="0" applyNumberFormat="1" applyFont="1" applyFill="1" applyBorder="1"/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10" fontId="3" fillId="3" borderId="2" xfId="1" applyNumberFormat="1" applyFont="1" applyFill="1" applyBorder="1"/>
    <xf numFmtId="164" fontId="0" fillId="3" borderId="0" xfId="2" applyNumberFormat="1" applyFont="1" applyFill="1"/>
    <xf numFmtId="0" fontId="3" fillId="3" borderId="2" xfId="0" applyFont="1" applyFill="1" applyBorder="1"/>
    <xf numFmtId="3" fontId="3" fillId="0" borderId="0" xfId="0" applyNumberFormat="1" applyFont="1"/>
    <xf numFmtId="0" fontId="0" fillId="3" borderId="0" xfId="2" applyNumberFormat="1" applyFont="1" applyFill="1"/>
    <xf numFmtId="164" fontId="3" fillId="3" borderId="2" xfId="2" applyNumberFormat="1" applyFont="1" applyFill="1" applyBorder="1"/>
    <xf numFmtId="165" fontId="0" fillId="3" borderId="0" xfId="0" applyNumberFormat="1" applyFill="1"/>
    <xf numFmtId="10" fontId="0" fillId="3" borderId="0" xfId="1" applyNumberFormat="1" applyFont="1" applyFill="1"/>
    <xf numFmtId="164" fontId="0" fillId="2" borderId="0" xfId="2" applyNumberFormat="1" applyFont="1" applyFill="1"/>
    <xf numFmtId="10" fontId="0" fillId="2" borderId="0" xfId="1" applyNumberFormat="1" applyFont="1" applyFill="1"/>
    <xf numFmtId="0" fontId="3" fillId="2" borderId="2" xfId="0" applyFont="1" applyFill="1" applyBorder="1"/>
    <xf numFmtId="0" fontId="0" fillId="0" borderId="2" xfId="0" applyBorder="1"/>
    <xf numFmtId="10" fontId="3" fillId="2" borderId="2" xfId="1" applyNumberFormat="1" applyFont="1" applyFill="1" applyBorder="1"/>
    <xf numFmtId="164" fontId="3" fillId="2" borderId="2" xfId="2" applyNumberFormat="1" applyFont="1" applyFill="1" applyBorder="1"/>
    <xf numFmtId="3" fontId="0" fillId="0" borderId="0" xfId="0" applyNumberFormat="1"/>
    <xf numFmtId="164" fontId="0" fillId="0" borderId="0" xfId="1" applyNumberFormat="1" applyFont="1"/>
    <xf numFmtId="164" fontId="0" fillId="4" borderId="0" xfId="1" applyNumberFormat="1" applyFont="1" applyFill="1"/>
    <xf numFmtId="164" fontId="3" fillId="4" borderId="2" xfId="1" applyNumberFormat="1" applyFont="1" applyFill="1" applyBorder="1"/>
    <xf numFmtId="10" fontId="0" fillId="3" borderId="0" xfId="0" applyNumberFormat="1" applyFill="1"/>
    <xf numFmtId="10" fontId="0" fillId="2" borderId="0" xfId="0" applyNumberFormat="1" applyFill="1"/>
    <xf numFmtId="10" fontId="0" fillId="0" borderId="0" xfId="0" applyNumberFormat="1"/>
    <xf numFmtId="0" fontId="3" fillId="5" borderId="1" xfId="0" applyFont="1" applyFill="1" applyBorder="1" applyAlignment="1">
      <alignment horizontal="right"/>
    </xf>
    <xf numFmtId="3" fontId="0" fillId="5" borderId="0" xfId="0" applyNumberFormat="1" applyFill="1"/>
    <xf numFmtId="166" fontId="0" fillId="5" borderId="0" xfId="1" applyNumberFormat="1" applyFont="1" applyFill="1"/>
    <xf numFmtId="3" fontId="3" fillId="5" borderId="1" xfId="0" applyNumberFormat="1" applyFont="1" applyFill="1" applyBorder="1"/>
    <xf numFmtId="10" fontId="3" fillId="5" borderId="1" xfId="0" applyNumberFormat="1" applyFont="1" applyFill="1" applyBorder="1"/>
    <xf numFmtId="166" fontId="0" fillId="2" borderId="1" xfId="1" applyNumberFormat="1" applyFont="1" applyFill="1" applyBorder="1"/>
    <xf numFmtId="3" fontId="0" fillId="5" borderId="1" xfId="0" applyNumberFormat="1" applyFill="1" applyBorder="1"/>
    <xf numFmtId="166" fontId="0" fillId="5" borderId="1" xfId="1" applyNumberFormat="1" applyFont="1" applyFill="1" applyBorder="1"/>
    <xf numFmtId="0" fontId="4" fillId="0" borderId="0" xfId="0" applyFont="1"/>
    <xf numFmtId="164" fontId="3" fillId="0" borderId="0" xfId="1" applyNumberFormat="1" applyFont="1" applyAlignment="1">
      <alignment horizontal="right"/>
    </xf>
    <xf numFmtId="0" fontId="3" fillId="0" borderId="2" xfId="0" applyFont="1" applyBorder="1"/>
    <xf numFmtId="1" fontId="0" fillId="0" borderId="0" xfId="0" applyNumberFormat="1"/>
    <xf numFmtId="0" fontId="3" fillId="0" borderId="0" xfId="0" applyFont="1" applyAlignment="1">
      <alignment horizontal="left"/>
    </xf>
    <xf numFmtId="166" fontId="0" fillId="2" borderId="0" xfId="1" applyNumberFormat="1" applyFont="1" applyFill="1"/>
    <xf numFmtId="166" fontId="3" fillId="2" borderId="2" xfId="1" applyNumberFormat="1" applyFont="1" applyFill="1" applyBorder="1"/>
    <xf numFmtId="166" fontId="0" fillId="3" borderId="0" xfId="1" applyNumberFormat="1" applyFont="1" applyFill="1"/>
    <xf numFmtId="166" fontId="3" fillId="3" borderId="2" xfId="1" applyNumberFormat="1" applyFont="1" applyFill="1" applyBorder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10" fontId="3" fillId="2" borderId="2" xfId="0" applyNumberFormat="1" applyFont="1" applyFill="1" applyBorder="1"/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2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3" fontId="2" fillId="0" borderId="0" xfId="0" applyNumberFormat="1" applyFont="1"/>
    <xf numFmtId="10" fontId="2" fillId="0" borderId="0" xfId="1" applyNumberFormat="1" applyFont="1"/>
    <xf numFmtId="3" fontId="3" fillId="2" borderId="2" xfId="0" applyNumberFormat="1" applyFont="1" applyFill="1" applyBorder="1"/>
    <xf numFmtId="9" fontId="3" fillId="2" borderId="2" xfId="1" applyFont="1" applyFill="1" applyBorder="1"/>
    <xf numFmtId="9" fontId="3" fillId="3" borderId="2" xfId="1" applyFont="1" applyFill="1" applyBorder="1"/>
    <xf numFmtId="164" fontId="0" fillId="0" borderId="0" xfId="0" applyNumberFormat="1"/>
    <xf numFmtId="164" fontId="3" fillId="0" borderId="0" xfId="0" applyNumberFormat="1" applyFont="1"/>
    <xf numFmtId="9" fontId="3" fillId="4" borderId="2" xfId="1" applyFont="1" applyFill="1" applyBorder="1"/>
    <xf numFmtId="0" fontId="3" fillId="4" borderId="1" xfId="0" applyFont="1" applyFill="1" applyBorder="1" applyAlignment="1">
      <alignment horizontal="right"/>
    </xf>
    <xf numFmtId="3" fontId="0" fillId="4" borderId="0" xfId="0" applyNumberFormat="1" applyFill="1"/>
    <xf numFmtId="9" fontId="0" fillId="4" borderId="0" xfId="1" applyFont="1" applyFill="1"/>
    <xf numFmtId="3" fontId="0" fillId="4" borderId="1" xfId="0" applyNumberFormat="1" applyFill="1" applyBorder="1"/>
    <xf numFmtId="3" fontId="3" fillId="4" borderId="1" xfId="0" applyNumberFormat="1" applyFont="1" applyFill="1" applyBorder="1"/>
    <xf numFmtId="9" fontId="3" fillId="4" borderId="1" xfId="0" applyNumberFormat="1" applyFont="1" applyFill="1" applyBorder="1"/>
    <xf numFmtId="0" fontId="3" fillId="6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right"/>
    </xf>
    <xf numFmtId="4" fontId="0" fillId="6" borderId="0" xfId="0" applyNumberFormat="1" applyFill="1"/>
    <xf numFmtId="3" fontId="0" fillId="6" borderId="0" xfId="0" applyNumberFormat="1" applyFill="1"/>
    <xf numFmtId="164" fontId="3" fillId="6" borderId="3" xfId="2" applyNumberFormat="1" applyFont="1" applyFill="1" applyBorder="1"/>
    <xf numFmtId="10" fontId="3" fillId="6" borderId="3" xfId="0" applyNumberFormat="1" applyFont="1" applyFill="1" applyBorder="1"/>
    <xf numFmtId="0" fontId="3" fillId="4" borderId="2" xfId="0" applyFont="1" applyFill="1" applyBorder="1" applyAlignment="1">
      <alignment horizontal="right"/>
    </xf>
    <xf numFmtId="0" fontId="3" fillId="7" borderId="0" xfId="0" applyFont="1" applyFill="1"/>
    <xf numFmtId="0" fontId="3" fillId="7" borderId="3" xfId="0" applyFont="1" applyFill="1" applyBorder="1"/>
    <xf numFmtId="0" fontId="3" fillId="7" borderId="1" xfId="0" applyFont="1" applyFill="1" applyBorder="1"/>
    <xf numFmtId="0" fontId="0" fillId="7" borderId="1" xfId="0" applyFill="1" applyBorder="1"/>
    <xf numFmtId="0" fontId="0" fillId="7" borderId="0" xfId="0" applyFill="1"/>
    <xf numFmtId="0" fontId="0" fillId="0" borderId="0" xfId="0" quotePrefix="1"/>
    <xf numFmtId="0" fontId="0" fillId="0" borderId="0" xfId="0" applyAlignment="1">
      <alignment horizontal="left"/>
    </xf>
    <xf numFmtId="164" fontId="0" fillId="7" borderId="0" xfId="2" applyNumberFormat="1" applyFont="1" applyFill="1"/>
    <xf numFmtId="9" fontId="0" fillId="7" borderId="0" xfId="0" applyNumberFormat="1" applyFill="1"/>
    <xf numFmtId="166" fontId="0" fillId="7" borderId="0" xfId="1" applyNumberFormat="1" applyFont="1" applyFill="1"/>
    <xf numFmtId="43" fontId="0" fillId="7" borderId="0" xfId="2" applyFont="1" applyFill="1"/>
    <xf numFmtId="0" fontId="0" fillId="7" borderId="0" xfId="0" applyFill="1" applyAlignment="1">
      <alignment horizontal="left"/>
    </xf>
    <xf numFmtId="166" fontId="0" fillId="0" borderId="0" xfId="1" applyNumberFormat="1" applyFont="1"/>
    <xf numFmtId="43" fontId="0" fillId="0" borderId="0" xfId="0" applyNumberFormat="1"/>
    <xf numFmtId="0" fontId="0" fillId="0" borderId="0" xfId="0"/>
    <xf numFmtId="0" fontId="2" fillId="8" borderId="0" xfId="0" applyFont="1" applyFill="1"/>
    <xf numFmtId="164" fontId="2" fillId="8" borderId="0" xfId="2" applyNumberFormat="1" applyFont="1" applyFill="1"/>
    <xf numFmtId="0" fontId="0" fillId="8" borderId="0" xfId="0" applyFill="1"/>
    <xf numFmtId="164" fontId="0" fillId="8" borderId="0" xfId="2" applyNumberFormat="1" applyFont="1" applyFill="1"/>
    <xf numFmtId="43" fontId="0" fillId="8" borderId="0" xfId="0" applyNumberFormat="1" applyFill="1"/>
    <xf numFmtId="0" fontId="0" fillId="9" borderId="0" xfId="0" applyFill="1"/>
    <xf numFmtId="1" fontId="0" fillId="0" borderId="0" xfId="1" applyNumberFormat="1" applyFont="1"/>
    <xf numFmtId="1" fontId="2" fillId="8" borderId="0" xfId="0" applyNumberFormat="1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167" fontId="0" fillId="0" borderId="0" xfId="3" applyNumberFormat="1" applyFont="1"/>
    <xf numFmtId="0" fontId="3" fillId="5" borderId="2" xfId="0" applyFont="1" applyFill="1" applyBorder="1" applyAlignment="1">
      <alignment horizontal="center"/>
    </xf>
    <xf numFmtId="0" fontId="0" fillId="0" borderId="2" xfId="0" applyBorder="1"/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3" fillId="2" borderId="3" xfId="0" applyFont="1" applyFill="1" applyBorder="1" applyAlignment="1">
      <alignment horizontal="center"/>
    </xf>
    <xf numFmtId="0" fontId="0" fillId="0" borderId="3" xfId="0" applyBorder="1"/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R-Squared</a:t>
            </a:r>
            <a:r>
              <a:rPr lang="en-US" baseline="0"/>
              <a:t> Plot (OBS vs ABM)</a:t>
            </a:r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BoardingByRoute_All!$G$13</c:f>
              <c:strCache>
                <c:ptCount val="1"/>
                <c:pt idx="0">
                  <c:v>ABM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4.0981760187998872E-2"/>
                  <c:y val="1.35233176683472E-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BoardingByRoute_All!$E$15:$E$48</c:f>
              <c:numCache>
                <c:formatCode>_(* #,##0_);_(* \(#,##0\);_(* "-"??_);_(@_)</c:formatCode>
                <c:ptCount val="34"/>
                <c:pt idx="0">
                  <c:v>2516.909090909091</c:v>
                </c:pt>
                <c:pt idx="1">
                  <c:v>941.0454545454545</c:v>
                </c:pt>
                <c:pt idx="2">
                  <c:v>818.18181818181813</c:v>
                </c:pt>
                <c:pt idx="3">
                  <c:v>1841.590909090909</c:v>
                </c:pt>
                <c:pt idx="4">
                  <c:v>944.40909090909088</c:v>
                </c:pt>
                <c:pt idx="5">
                  <c:v>350.59090909090912</c:v>
                </c:pt>
                <c:pt idx="6">
                  <c:v>334.18181818181819</c:v>
                </c:pt>
                <c:pt idx="7">
                  <c:v>637.9545454545455</c:v>
                </c:pt>
                <c:pt idx="8">
                  <c:v>677.90909090909088</c:v>
                </c:pt>
                <c:pt idx="9">
                  <c:v>955.72727272727275</c:v>
                </c:pt>
                <c:pt idx="10">
                  <c:v>1505.409090909091</c:v>
                </c:pt>
                <c:pt idx="11">
                  <c:v>2690.5</c:v>
                </c:pt>
                <c:pt idx="12">
                  <c:v>275.40909090909088</c:v>
                </c:pt>
                <c:pt idx="13">
                  <c:v>691.09090909090912</c:v>
                </c:pt>
                <c:pt idx="14">
                  <c:v>365.81818181818181</c:v>
                </c:pt>
                <c:pt idx="15">
                  <c:v>61.909090909090907</c:v>
                </c:pt>
                <c:pt idx="16">
                  <c:v>402.68181818181819</c:v>
                </c:pt>
                <c:pt idx="17">
                  <c:v>2542.863636363636</c:v>
                </c:pt>
                <c:pt idx="18">
                  <c:v>3623.863636363636</c:v>
                </c:pt>
                <c:pt idx="19">
                  <c:v>5829.363636363636</c:v>
                </c:pt>
                <c:pt idx="20">
                  <c:v>4470.863636363636</c:v>
                </c:pt>
                <c:pt idx="21">
                  <c:v>9.1818181818181817</c:v>
                </c:pt>
                <c:pt idx="22">
                  <c:v>42.409090909090907</c:v>
                </c:pt>
                <c:pt idx="23">
                  <c:v>127.6363636363636</c:v>
                </c:pt>
                <c:pt idx="24">
                  <c:v>347.31818181818181</c:v>
                </c:pt>
                <c:pt idx="25">
                  <c:v>333.95454545454538</c:v>
                </c:pt>
                <c:pt idx="26">
                  <c:v>225.77272727272731</c:v>
                </c:pt>
                <c:pt idx="27">
                  <c:v>127.5</c:v>
                </c:pt>
                <c:pt idx="28">
                  <c:v>47.090909090909093</c:v>
                </c:pt>
                <c:pt idx="29">
                  <c:v>77.318181818181813</c:v>
                </c:pt>
                <c:pt idx="30">
                  <c:v>23</c:v>
                </c:pt>
                <c:pt idx="31">
                  <c:v>399.31818181818181</c:v>
                </c:pt>
                <c:pt idx="32">
                  <c:v>121.3636363636364</c:v>
                </c:pt>
                <c:pt idx="33">
                  <c:v>51.636363636363633</c:v>
                </c:pt>
              </c:numCache>
            </c:numRef>
          </c:xVal>
          <c:yVal>
            <c:numRef>
              <c:f>BoardingByRoute_All!$G$15:$G$48</c:f>
              <c:numCache>
                <c:formatCode>_(* #,##0_);_(* \(#,##0\);_(* "-"??_);_(@_)</c:formatCode>
                <c:ptCount val="34"/>
                <c:pt idx="0">
                  <c:v>9506</c:v>
                </c:pt>
                <c:pt idx="1">
                  <c:v>858</c:v>
                </c:pt>
                <c:pt idx="2">
                  <c:v>435</c:v>
                </c:pt>
                <c:pt idx="3">
                  <c:v>3118</c:v>
                </c:pt>
                <c:pt idx="4">
                  <c:v>1148</c:v>
                </c:pt>
                <c:pt idx="5">
                  <c:v>444</c:v>
                </c:pt>
                <c:pt idx="6">
                  <c:v>265</c:v>
                </c:pt>
                <c:pt idx="7">
                  <c:v>1120</c:v>
                </c:pt>
                <c:pt idx="8">
                  <c:v>735</c:v>
                </c:pt>
                <c:pt idx="9">
                  <c:v>1443</c:v>
                </c:pt>
                <c:pt idx="10">
                  <c:v>4139</c:v>
                </c:pt>
                <c:pt idx="11">
                  <c:v>1595</c:v>
                </c:pt>
                <c:pt idx="12">
                  <c:v>45</c:v>
                </c:pt>
                <c:pt idx="13">
                  <c:v>696</c:v>
                </c:pt>
                <c:pt idx="14">
                  <c:v>37</c:v>
                </c:pt>
                <c:pt idx="15">
                  <c:v>50</c:v>
                </c:pt>
                <c:pt idx="16">
                  <c:v>331</c:v>
                </c:pt>
                <c:pt idx="17">
                  <c:v>3274</c:v>
                </c:pt>
                <c:pt idx="18">
                  <c:v>8598</c:v>
                </c:pt>
                <c:pt idx="19">
                  <c:v>7172</c:v>
                </c:pt>
                <c:pt idx="20">
                  <c:v>3765</c:v>
                </c:pt>
                <c:pt idx="21">
                  <c:v>181</c:v>
                </c:pt>
                <c:pt idx="22">
                  <c:v>104</c:v>
                </c:pt>
                <c:pt idx="23">
                  <c:v>111</c:v>
                </c:pt>
                <c:pt idx="24">
                  <c:v>66</c:v>
                </c:pt>
                <c:pt idx="25">
                  <c:v>304</c:v>
                </c:pt>
                <c:pt idx="26">
                  <c:v>43</c:v>
                </c:pt>
                <c:pt idx="27">
                  <c:v>141</c:v>
                </c:pt>
                <c:pt idx="28">
                  <c:v>111</c:v>
                </c:pt>
                <c:pt idx="29">
                  <c:v>4</c:v>
                </c:pt>
                <c:pt idx="30">
                  <c:v>1</c:v>
                </c:pt>
                <c:pt idx="31">
                  <c:v>98</c:v>
                </c:pt>
                <c:pt idx="32">
                  <c:v>580</c:v>
                </c:pt>
                <c:pt idx="3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9-416A-AC94-8FF7EF0D3F4D}"/>
            </c:ext>
          </c:extLst>
        </c:ser>
        <c:ser>
          <c:idx val="1"/>
          <c:order val="1"/>
          <c:tx>
            <c:strRef>
              <c:f>BoardingByRoute_All!$AG$14</c:f>
              <c:strCache>
                <c:ptCount val="1"/>
                <c:pt idx="0">
                  <c:v>Reference</c:v>
                </c:pt>
              </c:strCache>
            </c:strRef>
          </c:tx>
          <c:spPr>
            <a:ln w="25400" cap="rnd">
              <a:solidFill>
                <a:schemeClr val="bg2">
                  <a:lumMod val="50000"/>
                </a:schemeClr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</c:spPr>
          </c:marker>
          <c:xVal>
            <c:numRef>
              <c:f>BoardingByRoute_All!$AG$15:$AG$48</c:f>
              <c:numCache>
                <c:formatCode>General</c:formatCode>
                <c:ptCount val="34"/>
                <c:pt idx="0">
                  <c:v>100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</c:numCache>
            </c:numRef>
          </c:xVal>
          <c:yVal>
            <c:numRef>
              <c:f>BoardingByRoute_All!$AG$15:$AG$48</c:f>
              <c:numCache>
                <c:formatCode>General</c:formatCode>
                <c:ptCount val="34"/>
                <c:pt idx="0">
                  <c:v>100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9-416A-AC94-8FF7EF0D3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30112"/>
        <c:axId val="360132352"/>
      </c:scatterChart>
      <c:valAx>
        <c:axId val="36013011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2352"/>
        <c:crosses val="autoZero"/>
        <c:crossBetween val="midCat"/>
        <c:majorUnit val="500"/>
      </c:valAx>
      <c:valAx>
        <c:axId val="360132352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ABM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0112"/>
        <c:crosses val="autoZero"/>
        <c:crossBetween val="midCat"/>
        <c:majorUnit val="500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BOARDINGS</a:t>
            </a:r>
            <a:r>
              <a:rPr lang="en-US" b="1" baseline="0"/>
              <a:t> BY ROUTE</a:t>
            </a:r>
            <a:endParaRPr lang="en-US" b="1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BoardingByRoute_All!$E$13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BoardingByRoute_All!$D$15:$D$48</c:f>
              <c:strCache>
                <c:ptCount val="34"/>
                <c:pt idx="0">
                  <c:v>Rte 3 West End (White Bridge) IB</c:v>
                </c:pt>
                <c:pt idx="1">
                  <c:v>Rte 4 Shelby IB</c:v>
                </c:pt>
                <c:pt idx="2">
                  <c:v>Rte 6 Lebanon Rd OB</c:v>
                </c:pt>
                <c:pt idx="3">
                  <c:v>Rte 7 Hillsboro IB</c:v>
                </c:pt>
                <c:pt idx="4">
                  <c:v>Rte 8 8TH AVENUE SOUTH iB</c:v>
                </c:pt>
                <c:pt idx="5">
                  <c:v>Rte 9 MetroCenter OB</c:v>
                </c:pt>
                <c:pt idx="6">
                  <c:v>Rte 14 WHITES CREEK oB</c:v>
                </c:pt>
                <c:pt idx="7">
                  <c:v>Rte 17 12TH AVENUE SOUTH iB</c:v>
                </c:pt>
                <c:pt idx="8">
                  <c:v>Rte 18 Airport Exp OB</c:v>
                </c:pt>
                <c:pt idx="9">
                  <c:v>Rte 19 Herman IB</c:v>
                </c:pt>
                <c:pt idx="10">
                  <c:v>Rte 22 Bordeaux (Panaroma) IB</c:v>
                </c:pt>
                <c:pt idx="11">
                  <c:v>Rte 23 Dickerson Pike OB</c:v>
                </c:pt>
                <c:pt idx="12">
                  <c:v>Rte 28 Meridian IB</c:v>
                </c:pt>
                <c:pt idx="13">
                  <c:v>Rte 29 Jefferson IB</c:v>
                </c:pt>
                <c:pt idx="14">
                  <c:v>Rte 34 Opry Mills IB</c:v>
                </c:pt>
                <c:pt idx="15">
                  <c:v>Rte 41 Golden Valley OB PM</c:v>
                </c:pt>
                <c:pt idx="16">
                  <c:v>Rte 42 St. Cecilia/Cumberland IB</c:v>
                </c:pt>
                <c:pt idx="17">
                  <c:v>Rte 50 CHARLOTTE PIKE oB</c:v>
                </c:pt>
                <c:pt idx="18">
                  <c:v>Rte 52 NOLENSVILLE PIKE (Hick) oB</c:v>
                </c:pt>
                <c:pt idx="19">
                  <c:v>Rte 55 MURFREESBORO PIKE oB</c:v>
                </c:pt>
                <c:pt idx="20">
                  <c:v>Rte 56 Gallatin Rd IB</c:v>
                </c:pt>
                <c:pt idx="21">
                  <c:v>Rte 64 STAR DOWNTOWN SHUTTLE</c:v>
                </c:pt>
                <c:pt idx="22">
                  <c:v>Rte 70 Belevue Conn OB</c:v>
                </c:pt>
                <c:pt idx="23">
                  <c:v>Rte 75 Midtown CW Loop</c:v>
                </c:pt>
                <c:pt idx="24">
                  <c:v>Rte 76 Madison Conn</c:v>
                </c:pt>
                <c:pt idx="25">
                  <c:v>Rte 77 THOMPSON - WEDGEWOOD ccw</c:v>
                </c:pt>
                <c:pt idx="26">
                  <c:v>Rte 79 Skyline iB</c:v>
                </c:pt>
                <c:pt idx="27">
                  <c:v>Rte 84 Murfreesboro Express OB</c:v>
                </c:pt>
                <c:pt idx="28">
                  <c:v>Rte 86 Smyrna Lavergne Exp OB</c:v>
                </c:pt>
                <c:pt idx="29">
                  <c:v>Rte 87 Gallatin Comm Bus OB</c:v>
                </c:pt>
                <c:pt idx="30">
                  <c:v>Rte 89 Spgfield/Joelton Exp OB</c:v>
                </c:pt>
                <c:pt idx="31">
                  <c:v>Rte 90 Music City Star oB</c:v>
                </c:pt>
                <c:pt idx="32">
                  <c:v>Rte 93 MCS West End Shuttle</c:v>
                </c:pt>
                <c:pt idx="33">
                  <c:v>Rte 95 Spring Hill Exp OB</c:v>
                </c:pt>
              </c:strCache>
            </c:strRef>
          </c:cat>
          <c:val>
            <c:numRef>
              <c:f>BoardingByRoute_All!$E$15:$E$48</c:f>
              <c:numCache>
                <c:formatCode>_(* #,##0_);_(* \(#,##0\);_(* "-"??_);_(@_)</c:formatCode>
                <c:ptCount val="34"/>
                <c:pt idx="0">
                  <c:v>2516.909090909091</c:v>
                </c:pt>
                <c:pt idx="1">
                  <c:v>941.0454545454545</c:v>
                </c:pt>
                <c:pt idx="2">
                  <c:v>818.18181818181813</c:v>
                </c:pt>
                <c:pt idx="3">
                  <c:v>1841.590909090909</c:v>
                </c:pt>
                <c:pt idx="4">
                  <c:v>944.40909090909088</c:v>
                </c:pt>
                <c:pt idx="5">
                  <c:v>350.59090909090912</c:v>
                </c:pt>
                <c:pt idx="6">
                  <c:v>334.18181818181819</c:v>
                </c:pt>
                <c:pt idx="7">
                  <c:v>637.9545454545455</c:v>
                </c:pt>
                <c:pt idx="8">
                  <c:v>677.90909090909088</c:v>
                </c:pt>
                <c:pt idx="9">
                  <c:v>955.72727272727275</c:v>
                </c:pt>
                <c:pt idx="10">
                  <c:v>1505.409090909091</c:v>
                </c:pt>
                <c:pt idx="11">
                  <c:v>2690.5</c:v>
                </c:pt>
                <c:pt idx="12">
                  <c:v>275.40909090909088</c:v>
                </c:pt>
                <c:pt idx="13">
                  <c:v>691.09090909090912</c:v>
                </c:pt>
                <c:pt idx="14">
                  <c:v>365.81818181818181</c:v>
                </c:pt>
                <c:pt idx="15">
                  <c:v>61.909090909090907</c:v>
                </c:pt>
                <c:pt idx="16">
                  <c:v>402.68181818181819</c:v>
                </c:pt>
                <c:pt idx="17">
                  <c:v>2542.863636363636</c:v>
                </c:pt>
                <c:pt idx="18">
                  <c:v>3623.863636363636</c:v>
                </c:pt>
                <c:pt idx="19">
                  <c:v>5829.363636363636</c:v>
                </c:pt>
                <c:pt idx="20">
                  <c:v>4470.863636363636</c:v>
                </c:pt>
                <c:pt idx="21">
                  <c:v>9.1818181818181817</c:v>
                </c:pt>
                <c:pt idx="22">
                  <c:v>42.409090909090907</c:v>
                </c:pt>
                <c:pt idx="23">
                  <c:v>127.6363636363636</c:v>
                </c:pt>
                <c:pt idx="24">
                  <c:v>347.31818181818181</c:v>
                </c:pt>
                <c:pt idx="25">
                  <c:v>333.95454545454538</c:v>
                </c:pt>
                <c:pt idx="26">
                  <c:v>225.77272727272731</c:v>
                </c:pt>
                <c:pt idx="27">
                  <c:v>127.5</c:v>
                </c:pt>
                <c:pt idx="28">
                  <c:v>47.090909090909093</c:v>
                </c:pt>
                <c:pt idx="29">
                  <c:v>77.318181818181813</c:v>
                </c:pt>
                <c:pt idx="30">
                  <c:v>23</c:v>
                </c:pt>
                <c:pt idx="31">
                  <c:v>399.31818181818181</c:v>
                </c:pt>
                <c:pt idx="32">
                  <c:v>121.3636363636364</c:v>
                </c:pt>
                <c:pt idx="33">
                  <c:v>51.636363636363633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B-4963-B03C-81B908E8495A}"/>
            </c:ext>
          </c:extLst>
        </c:ser>
        <c:ser>
          <c:idx val="1"/>
          <c:order val="1"/>
          <c:tx>
            <c:strRef>
              <c:f>BoardingByRoute_All!$G$13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BoardingByRoute_All!$D$15:$D$48</c:f>
              <c:strCache>
                <c:ptCount val="34"/>
                <c:pt idx="0">
                  <c:v>Rte 3 West End (White Bridge) IB</c:v>
                </c:pt>
                <c:pt idx="1">
                  <c:v>Rte 4 Shelby IB</c:v>
                </c:pt>
                <c:pt idx="2">
                  <c:v>Rte 6 Lebanon Rd OB</c:v>
                </c:pt>
                <c:pt idx="3">
                  <c:v>Rte 7 Hillsboro IB</c:v>
                </c:pt>
                <c:pt idx="4">
                  <c:v>Rte 8 8TH AVENUE SOUTH iB</c:v>
                </c:pt>
                <c:pt idx="5">
                  <c:v>Rte 9 MetroCenter OB</c:v>
                </c:pt>
                <c:pt idx="6">
                  <c:v>Rte 14 WHITES CREEK oB</c:v>
                </c:pt>
                <c:pt idx="7">
                  <c:v>Rte 17 12TH AVENUE SOUTH iB</c:v>
                </c:pt>
                <c:pt idx="8">
                  <c:v>Rte 18 Airport Exp OB</c:v>
                </c:pt>
                <c:pt idx="9">
                  <c:v>Rte 19 Herman IB</c:v>
                </c:pt>
                <c:pt idx="10">
                  <c:v>Rte 22 Bordeaux (Panaroma) IB</c:v>
                </c:pt>
                <c:pt idx="11">
                  <c:v>Rte 23 Dickerson Pike OB</c:v>
                </c:pt>
                <c:pt idx="12">
                  <c:v>Rte 28 Meridian IB</c:v>
                </c:pt>
                <c:pt idx="13">
                  <c:v>Rte 29 Jefferson IB</c:v>
                </c:pt>
                <c:pt idx="14">
                  <c:v>Rte 34 Opry Mills IB</c:v>
                </c:pt>
                <c:pt idx="15">
                  <c:v>Rte 41 Golden Valley OB PM</c:v>
                </c:pt>
                <c:pt idx="16">
                  <c:v>Rte 42 St. Cecilia/Cumberland IB</c:v>
                </c:pt>
                <c:pt idx="17">
                  <c:v>Rte 50 CHARLOTTE PIKE oB</c:v>
                </c:pt>
                <c:pt idx="18">
                  <c:v>Rte 52 NOLENSVILLE PIKE (Hick) oB</c:v>
                </c:pt>
                <c:pt idx="19">
                  <c:v>Rte 55 MURFREESBORO PIKE oB</c:v>
                </c:pt>
                <c:pt idx="20">
                  <c:v>Rte 56 Gallatin Rd IB</c:v>
                </c:pt>
                <c:pt idx="21">
                  <c:v>Rte 64 STAR DOWNTOWN SHUTTLE</c:v>
                </c:pt>
                <c:pt idx="22">
                  <c:v>Rte 70 Belevue Conn OB</c:v>
                </c:pt>
                <c:pt idx="23">
                  <c:v>Rte 75 Midtown CW Loop</c:v>
                </c:pt>
                <c:pt idx="24">
                  <c:v>Rte 76 Madison Conn</c:v>
                </c:pt>
                <c:pt idx="25">
                  <c:v>Rte 77 THOMPSON - WEDGEWOOD ccw</c:v>
                </c:pt>
                <c:pt idx="26">
                  <c:v>Rte 79 Skyline iB</c:v>
                </c:pt>
                <c:pt idx="27">
                  <c:v>Rte 84 Murfreesboro Express OB</c:v>
                </c:pt>
                <c:pt idx="28">
                  <c:v>Rte 86 Smyrna Lavergne Exp OB</c:v>
                </c:pt>
                <c:pt idx="29">
                  <c:v>Rte 87 Gallatin Comm Bus OB</c:v>
                </c:pt>
                <c:pt idx="30">
                  <c:v>Rte 89 Spgfield/Joelton Exp OB</c:v>
                </c:pt>
                <c:pt idx="31">
                  <c:v>Rte 90 Music City Star oB</c:v>
                </c:pt>
                <c:pt idx="32">
                  <c:v>Rte 93 MCS West End Shuttle</c:v>
                </c:pt>
                <c:pt idx="33">
                  <c:v>Rte 95 Spring Hill Exp OB</c:v>
                </c:pt>
              </c:strCache>
            </c:strRef>
          </c:cat>
          <c:val>
            <c:numRef>
              <c:f>BoardingByRoute_All!$G$15:$G$48</c:f>
              <c:numCache>
                <c:formatCode>_(* #,##0_);_(* \(#,##0\);_(* "-"??_);_(@_)</c:formatCode>
                <c:ptCount val="34"/>
                <c:pt idx="0">
                  <c:v>9506</c:v>
                </c:pt>
                <c:pt idx="1">
                  <c:v>858</c:v>
                </c:pt>
                <c:pt idx="2">
                  <c:v>435</c:v>
                </c:pt>
                <c:pt idx="3">
                  <c:v>3118</c:v>
                </c:pt>
                <c:pt idx="4">
                  <c:v>1148</c:v>
                </c:pt>
                <c:pt idx="5">
                  <c:v>444</c:v>
                </c:pt>
                <c:pt idx="6">
                  <c:v>265</c:v>
                </c:pt>
                <c:pt idx="7">
                  <c:v>1120</c:v>
                </c:pt>
                <c:pt idx="8">
                  <c:v>735</c:v>
                </c:pt>
                <c:pt idx="9">
                  <c:v>1443</c:v>
                </c:pt>
                <c:pt idx="10">
                  <c:v>4139</c:v>
                </c:pt>
                <c:pt idx="11">
                  <c:v>1595</c:v>
                </c:pt>
                <c:pt idx="12">
                  <c:v>45</c:v>
                </c:pt>
                <c:pt idx="13">
                  <c:v>696</c:v>
                </c:pt>
                <c:pt idx="14">
                  <c:v>37</c:v>
                </c:pt>
                <c:pt idx="15">
                  <c:v>50</c:v>
                </c:pt>
                <c:pt idx="16">
                  <c:v>331</c:v>
                </c:pt>
                <c:pt idx="17">
                  <c:v>3274</c:v>
                </c:pt>
                <c:pt idx="18">
                  <c:v>8598</c:v>
                </c:pt>
                <c:pt idx="19">
                  <c:v>7172</c:v>
                </c:pt>
                <c:pt idx="20">
                  <c:v>3765</c:v>
                </c:pt>
                <c:pt idx="21">
                  <c:v>181</c:v>
                </c:pt>
                <c:pt idx="22">
                  <c:v>104</c:v>
                </c:pt>
                <c:pt idx="23">
                  <c:v>111</c:v>
                </c:pt>
                <c:pt idx="24">
                  <c:v>66</c:v>
                </c:pt>
                <c:pt idx="25">
                  <c:v>304</c:v>
                </c:pt>
                <c:pt idx="26">
                  <c:v>43</c:v>
                </c:pt>
                <c:pt idx="27">
                  <c:v>141</c:v>
                </c:pt>
                <c:pt idx="28">
                  <c:v>111</c:v>
                </c:pt>
                <c:pt idx="29">
                  <c:v>4</c:v>
                </c:pt>
                <c:pt idx="30">
                  <c:v>1</c:v>
                </c:pt>
                <c:pt idx="31">
                  <c:v>98</c:v>
                </c:pt>
                <c:pt idx="32">
                  <c:v>580</c:v>
                </c:pt>
                <c:pt idx="3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B-4963-B03C-81B908E84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4670800"/>
        <c:axId val="353676336"/>
      </c:barChart>
      <c:catAx>
        <c:axId val="5346708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76336"/>
        <c:crosses val="autoZero"/>
        <c:auto val="1"/>
        <c:lblAlgn val="ctr"/>
        <c:lblOffset val="100"/>
        <c:noMultiLvlLbl val="0"/>
      </c:catAx>
      <c:valAx>
        <c:axId val="3536763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Boardings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70800"/>
        <c:crosses val="autoZero"/>
        <c:crossBetween val="between"/>
        <c:majorUnit val="1000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BOARDINGS</a:t>
            </a:r>
            <a:r>
              <a:rPr lang="en-US" b="1" baseline="0"/>
              <a:t> BY ROUTE</a:t>
            </a:r>
            <a:endParaRPr lang="en-US" b="1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BoardingByRoute_All!$AA$13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BoardingByRoute_All!$Z$15:$Z$48</c:f>
              <c:strCache>
                <c:ptCount val="34"/>
                <c:pt idx="0">
                  <c:v>Rte 3 West End (White Bridge) IB</c:v>
                </c:pt>
                <c:pt idx="1">
                  <c:v>Rte 4 Shelby IB</c:v>
                </c:pt>
                <c:pt idx="2">
                  <c:v>Rte 6 Lebanon Rd OB</c:v>
                </c:pt>
                <c:pt idx="3">
                  <c:v>Rte 7 Hillsboro IB</c:v>
                </c:pt>
                <c:pt idx="4">
                  <c:v>Rte 8 8TH AVENUE SOUTH iB</c:v>
                </c:pt>
                <c:pt idx="5">
                  <c:v>Rte 9 MetroCenter OB</c:v>
                </c:pt>
                <c:pt idx="6">
                  <c:v>Rte 14 WHITES CREEK oB</c:v>
                </c:pt>
                <c:pt idx="7">
                  <c:v>Rte 17 12TH AVENUE SOUTH iB</c:v>
                </c:pt>
                <c:pt idx="8">
                  <c:v>Rte 18 Airport Exp OB</c:v>
                </c:pt>
                <c:pt idx="9">
                  <c:v>Rte 19 Herman IB</c:v>
                </c:pt>
                <c:pt idx="10">
                  <c:v>Rte 22 Bordeaux (Panaroma) IB</c:v>
                </c:pt>
                <c:pt idx="11">
                  <c:v>Rte 23 Dickerson Pike OB</c:v>
                </c:pt>
                <c:pt idx="12">
                  <c:v>Rte 28 Meridian IB</c:v>
                </c:pt>
                <c:pt idx="13">
                  <c:v>Rte 29 Jefferson IB</c:v>
                </c:pt>
                <c:pt idx="14">
                  <c:v>Rte 34 Opry Mills IB</c:v>
                </c:pt>
                <c:pt idx="15">
                  <c:v>Rte 41 Golden Valley OB PM</c:v>
                </c:pt>
                <c:pt idx="16">
                  <c:v>Rte 42 St. Cecilia/Cumberland IB</c:v>
                </c:pt>
                <c:pt idx="17">
                  <c:v>Rte 50 CHARLOTTE PIKE oB</c:v>
                </c:pt>
                <c:pt idx="18">
                  <c:v>Rte 52 NOLENSVILLE PIKE (Hick) oB</c:v>
                </c:pt>
                <c:pt idx="19">
                  <c:v>Rte 55 MURFREESBORO PIKE oB</c:v>
                </c:pt>
                <c:pt idx="20">
                  <c:v>Rte 56 Gallatin Rd IB</c:v>
                </c:pt>
                <c:pt idx="21">
                  <c:v>Rte 64 STAR DOWNTOWN SHUTTLE</c:v>
                </c:pt>
                <c:pt idx="22">
                  <c:v>Rte 70 Belevue Conn OB</c:v>
                </c:pt>
                <c:pt idx="23">
                  <c:v>Rte 75 Midtown CW Loop</c:v>
                </c:pt>
                <c:pt idx="24">
                  <c:v>Rte 76 Madison Conn</c:v>
                </c:pt>
                <c:pt idx="25">
                  <c:v>Rte 77 THOMPSON - WEDGEWOOD ccw</c:v>
                </c:pt>
                <c:pt idx="26">
                  <c:v>Rte 79 Skyline iB</c:v>
                </c:pt>
                <c:pt idx="27">
                  <c:v>Rte 84 Murfreesboro Express OB</c:v>
                </c:pt>
                <c:pt idx="28">
                  <c:v>Rte 86 Smyrna Lavergne Exp OB</c:v>
                </c:pt>
                <c:pt idx="29">
                  <c:v>Rte 87 Gallatin Comm Bus OB</c:v>
                </c:pt>
                <c:pt idx="30">
                  <c:v>Rte 89 Spgfield/Joelton Exp OB</c:v>
                </c:pt>
                <c:pt idx="31">
                  <c:v>Rte 90 Music City Star oB</c:v>
                </c:pt>
                <c:pt idx="32">
                  <c:v>Rte 93 MCS West End Shuttle</c:v>
                </c:pt>
                <c:pt idx="33">
                  <c:v>Rte 95 Spring Hill Exp OB</c:v>
                </c:pt>
              </c:strCache>
            </c:strRef>
          </c:cat>
          <c:val>
            <c:numRef>
              <c:f>BoardingByRoute_All!$AA$15:$AA$48</c:f>
              <c:numCache>
                <c:formatCode>_(* #,##0_);_(* \(#,##0\);_(* "-"??_);_(@_)</c:formatCode>
                <c:ptCount val="34"/>
                <c:pt idx="0">
                  <c:v>2516.909090909091</c:v>
                </c:pt>
                <c:pt idx="1">
                  <c:v>941.0454545454545</c:v>
                </c:pt>
                <c:pt idx="2">
                  <c:v>818.18181818181813</c:v>
                </c:pt>
                <c:pt idx="3">
                  <c:v>1841.590909090909</c:v>
                </c:pt>
                <c:pt idx="4">
                  <c:v>944.40909090909088</c:v>
                </c:pt>
                <c:pt idx="5">
                  <c:v>350.59090909090912</c:v>
                </c:pt>
                <c:pt idx="6">
                  <c:v>334.18181818181819</c:v>
                </c:pt>
                <c:pt idx="7">
                  <c:v>637.9545454545455</c:v>
                </c:pt>
                <c:pt idx="8">
                  <c:v>677.90909090909088</c:v>
                </c:pt>
                <c:pt idx="9">
                  <c:v>955.72727272727275</c:v>
                </c:pt>
                <c:pt idx="10">
                  <c:v>1505.409090909091</c:v>
                </c:pt>
                <c:pt idx="11">
                  <c:v>2690.5</c:v>
                </c:pt>
                <c:pt idx="12">
                  <c:v>275.40909090909088</c:v>
                </c:pt>
                <c:pt idx="13">
                  <c:v>691.09090909090912</c:v>
                </c:pt>
                <c:pt idx="14">
                  <c:v>365.81818181818181</c:v>
                </c:pt>
                <c:pt idx="15">
                  <c:v>61.909090909090907</c:v>
                </c:pt>
                <c:pt idx="16">
                  <c:v>402.68181818181819</c:v>
                </c:pt>
                <c:pt idx="17">
                  <c:v>2542.863636363636</c:v>
                </c:pt>
                <c:pt idx="18">
                  <c:v>3623.863636363636</c:v>
                </c:pt>
                <c:pt idx="19">
                  <c:v>5829.363636363636</c:v>
                </c:pt>
                <c:pt idx="20">
                  <c:v>4470.863636363636</c:v>
                </c:pt>
                <c:pt idx="21">
                  <c:v>9.1818181818181817</c:v>
                </c:pt>
                <c:pt idx="22">
                  <c:v>42.409090909090907</c:v>
                </c:pt>
                <c:pt idx="23">
                  <c:v>127.6363636363636</c:v>
                </c:pt>
                <c:pt idx="24">
                  <c:v>347.31818181818181</c:v>
                </c:pt>
                <c:pt idx="25">
                  <c:v>333.95454545454538</c:v>
                </c:pt>
                <c:pt idx="26">
                  <c:v>225.77272727272731</c:v>
                </c:pt>
                <c:pt idx="27">
                  <c:v>127.5</c:v>
                </c:pt>
                <c:pt idx="28">
                  <c:v>47.090909090909093</c:v>
                </c:pt>
                <c:pt idx="29">
                  <c:v>77.318181818181813</c:v>
                </c:pt>
                <c:pt idx="30">
                  <c:v>23</c:v>
                </c:pt>
                <c:pt idx="31">
                  <c:v>399.31818181818181</c:v>
                </c:pt>
                <c:pt idx="32">
                  <c:v>121.3636363636364</c:v>
                </c:pt>
                <c:pt idx="33">
                  <c:v>51.636363636363633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C-4048-A668-1786B66E400B}"/>
            </c:ext>
          </c:extLst>
        </c:ser>
        <c:ser>
          <c:idx val="1"/>
          <c:order val="1"/>
          <c:tx>
            <c:strRef>
              <c:f>BoardingByRoute_All!$AC$13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BoardingByRoute_All!$Z$15:$Z$48</c:f>
              <c:strCache>
                <c:ptCount val="34"/>
                <c:pt idx="0">
                  <c:v>Rte 3 West End (White Bridge) IB</c:v>
                </c:pt>
                <c:pt idx="1">
                  <c:v>Rte 4 Shelby IB</c:v>
                </c:pt>
                <c:pt idx="2">
                  <c:v>Rte 6 Lebanon Rd OB</c:v>
                </c:pt>
                <c:pt idx="3">
                  <c:v>Rte 7 Hillsboro IB</c:v>
                </c:pt>
                <c:pt idx="4">
                  <c:v>Rte 8 8TH AVENUE SOUTH iB</c:v>
                </c:pt>
                <c:pt idx="5">
                  <c:v>Rte 9 MetroCenter OB</c:v>
                </c:pt>
                <c:pt idx="6">
                  <c:v>Rte 14 WHITES CREEK oB</c:v>
                </c:pt>
                <c:pt idx="7">
                  <c:v>Rte 17 12TH AVENUE SOUTH iB</c:v>
                </c:pt>
                <c:pt idx="8">
                  <c:v>Rte 18 Airport Exp OB</c:v>
                </c:pt>
                <c:pt idx="9">
                  <c:v>Rte 19 Herman IB</c:v>
                </c:pt>
                <c:pt idx="10">
                  <c:v>Rte 22 Bordeaux (Panaroma) IB</c:v>
                </c:pt>
                <c:pt idx="11">
                  <c:v>Rte 23 Dickerson Pike OB</c:v>
                </c:pt>
                <c:pt idx="12">
                  <c:v>Rte 28 Meridian IB</c:v>
                </c:pt>
                <c:pt idx="13">
                  <c:v>Rte 29 Jefferson IB</c:v>
                </c:pt>
                <c:pt idx="14">
                  <c:v>Rte 34 Opry Mills IB</c:v>
                </c:pt>
                <c:pt idx="15">
                  <c:v>Rte 41 Golden Valley OB PM</c:v>
                </c:pt>
                <c:pt idx="16">
                  <c:v>Rte 42 St. Cecilia/Cumberland IB</c:v>
                </c:pt>
                <c:pt idx="17">
                  <c:v>Rte 50 CHARLOTTE PIKE oB</c:v>
                </c:pt>
                <c:pt idx="18">
                  <c:v>Rte 52 NOLENSVILLE PIKE (Hick) oB</c:v>
                </c:pt>
                <c:pt idx="19">
                  <c:v>Rte 55 MURFREESBORO PIKE oB</c:v>
                </c:pt>
                <c:pt idx="20">
                  <c:v>Rte 56 Gallatin Rd IB</c:v>
                </c:pt>
                <c:pt idx="21">
                  <c:v>Rte 64 STAR DOWNTOWN SHUTTLE</c:v>
                </c:pt>
                <c:pt idx="22">
                  <c:v>Rte 70 Belevue Conn OB</c:v>
                </c:pt>
                <c:pt idx="23">
                  <c:v>Rte 75 Midtown CW Loop</c:v>
                </c:pt>
                <c:pt idx="24">
                  <c:v>Rte 76 Madison Conn</c:v>
                </c:pt>
                <c:pt idx="25">
                  <c:v>Rte 77 THOMPSON - WEDGEWOOD ccw</c:v>
                </c:pt>
                <c:pt idx="26">
                  <c:v>Rte 79 Skyline iB</c:v>
                </c:pt>
                <c:pt idx="27">
                  <c:v>Rte 84 Murfreesboro Express OB</c:v>
                </c:pt>
                <c:pt idx="28">
                  <c:v>Rte 86 Smyrna Lavergne Exp OB</c:v>
                </c:pt>
                <c:pt idx="29">
                  <c:v>Rte 87 Gallatin Comm Bus OB</c:v>
                </c:pt>
                <c:pt idx="30">
                  <c:v>Rte 89 Spgfield/Joelton Exp OB</c:v>
                </c:pt>
                <c:pt idx="31">
                  <c:v>Rte 90 Music City Star oB</c:v>
                </c:pt>
                <c:pt idx="32">
                  <c:v>Rte 93 MCS West End Shuttle</c:v>
                </c:pt>
                <c:pt idx="33">
                  <c:v>Rte 95 Spring Hill Exp OB</c:v>
                </c:pt>
              </c:strCache>
            </c:strRef>
          </c:cat>
          <c:val>
            <c:numRef>
              <c:f>BoardingByRoute_All!$AC$15:$AC$48</c:f>
              <c:numCache>
                <c:formatCode>_(* #,##0_);_(* \(#,##0\);_(* "-"??_);_(@_)</c:formatCode>
                <c:ptCount val="34"/>
                <c:pt idx="0">
                  <c:v>9506</c:v>
                </c:pt>
                <c:pt idx="1">
                  <c:v>858</c:v>
                </c:pt>
                <c:pt idx="2">
                  <c:v>435</c:v>
                </c:pt>
                <c:pt idx="3">
                  <c:v>3118</c:v>
                </c:pt>
                <c:pt idx="4">
                  <c:v>1148</c:v>
                </c:pt>
                <c:pt idx="5">
                  <c:v>444</c:v>
                </c:pt>
                <c:pt idx="6">
                  <c:v>265</c:v>
                </c:pt>
                <c:pt idx="7">
                  <c:v>1120</c:v>
                </c:pt>
                <c:pt idx="8">
                  <c:v>735</c:v>
                </c:pt>
                <c:pt idx="9">
                  <c:v>1443</c:v>
                </c:pt>
                <c:pt idx="10">
                  <c:v>4139</c:v>
                </c:pt>
                <c:pt idx="11">
                  <c:v>1595</c:v>
                </c:pt>
                <c:pt idx="12">
                  <c:v>45</c:v>
                </c:pt>
                <c:pt idx="13">
                  <c:v>696</c:v>
                </c:pt>
                <c:pt idx="14">
                  <c:v>37</c:v>
                </c:pt>
                <c:pt idx="15">
                  <c:v>50</c:v>
                </c:pt>
                <c:pt idx="16">
                  <c:v>331</c:v>
                </c:pt>
                <c:pt idx="17">
                  <c:v>3274</c:v>
                </c:pt>
                <c:pt idx="18">
                  <c:v>8598</c:v>
                </c:pt>
                <c:pt idx="19">
                  <c:v>7172</c:v>
                </c:pt>
                <c:pt idx="20">
                  <c:v>3765</c:v>
                </c:pt>
                <c:pt idx="21">
                  <c:v>181</c:v>
                </c:pt>
                <c:pt idx="22">
                  <c:v>104</c:v>
                </c:pt>
                <c:pt idx="23">
                  <c:v>111</c:v>
                </c:pt>
                <c:pt idx="24">
                  <c:v>66</c:v>
                </c:pt>
                <c:pt idx="25">
                  <c:v>304</c:v>
                </c:pt>
                <c:pt idx="26">
                  <c:v>43</c:v>
                </c:pt>
                <c:pt idx="27">
                  <c:v>141</c:v>
                </c:pt>
                <c:pt idx="28">
                  <c:v>111</c:v>
                </c:pt>
                <c:pt idx="29">
                  <c:v>4</c:v>
                </c:pt>
                <c:pt idx="30">
                  <c:v>1</c:v>
                </c:pt>
                <c:pt idx="31">
                  <c:v>98</c:v>
                </c:pt>
                <c:pt idx="32">
                  <c:v>580</c:v>
                </c:pt>
                <c:pt idx="3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C-4048-A668-1786B66E4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0147904"/>
        <c:axId val="540145104"/>
      </c:barChart>
      <c:catAx>
        <c:axId val="5401479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5104"/>
        <c:crosses val="autoZero"/>
        <c:auto val="1"/>
        <c:lblAlgn val="ctr"/>
        <c:lblOffset val="100"/>
        <c:noMultiLvlLbl val="0"/>
      </c:catAx>
      <c:valAx>
        <c:axId val="540145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Boardings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7904"/>
        <c:crosses val="autoZero"/>
        <c:crossBetween val="between"/>
        <c:majorUnit val="1000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226779</xdr:colOff>
      <xdr:row>1</xdr:row>
      <xdr:rowOff>124945</xdr:rowOff>
    </xdr:from>
    <xdr:to>
      <xdr:col>45</xdr:col>
      <xdr:colOff>381000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40901</xdr:colOff>
      <xdr:row>12</xdr:row>
      <xdr:rowOff>2940</xdr:rowOff>
    </xdr:from>
    <xdr:to>
      <xdr:col>22</xdr:col>
      <xdr:colOff>96199</xdr:colOff>
      <xdr:row>55</xdr:row>
      <xdr:rowOff>35751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300037</xdr:colOff>
      <xdr:row>37</xdr:row>
      <xdr:rowOff>102394</xdr:rowOff>
    </xdr:from>
    <xdr:to>
      <xdr:col>44</xdr:col>
      <xdr:colOff>533928</xdr:colOff>
      <xdr:row>80</xdr:row>
      <xdr:rowOff>135205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64"/>
  <sheetViews>
    <sheetView tabSelected="1" zoomScale="80" zoomScaleNormal="80" workbookViewId="0">
      <selection activeCell="M7" sqref="M7"/>
    </sheetView>
  </sheetViews>
  <sheetFormatPr defaultRowHeight="14.25"/>
  <cols>
    <col min="2" max="2" width="12" style="102" customWidth="1"/>
    <col min="3" max="3" width="12.73046875" style="102" customWidth="1"/>
    <col min="4" max="4" width="31" style="102" customWidth="1"/>
    <col min="5" max="5" width="10.59765625" style="102" bestFit="1" customWidth="1"/>
    <col min="6" max="6" width="11" style="102" hidden="1" customWidth="1"/>
    <col min="7" max="7" width="14.265625" style="102" bestFit="1" customWidth="1"/>
    <col min="8" max="8" width="12" style="102" hidden="1" customWidth="1"/>
    <col min="9" max="9" width="12" style="102" customWidth="1"/>
    <col min="11" max="11" width="12.59765625" style="102" hidden="1" customWidth="1"/>
    <col min="12" max="12" width="11.73046875" style="102" hidden="1" customWidth="1"/>
    <col min="24" max="24" width="11.59765625" style="102" bestFit="1" customWidth="1"/>
    <col min="25" max="25" width="12.265625" style="102" bestFit="1" customWidth="1"/>
    <col min="26" max="26" width="29.3984375" style="102" bestFit="1" customWidth="1"/>
    <col min="29" max="29" width="12.1328125" style="102" customWidth="1"/>
    <col min="30" max="30" width="11" style="102" bestFit="1" customWidth="1"/>
    <col min="31" max="32" width="11" style="102" customWidth="1"/>
  </cols>
  <sheetData>
    <row r="1" spans="1:50">
      <c r="D1" s="88" t="s">
        <v>0</v>
      </c>
      <c r="E1" s="92"/>
      <c r="F1" s="92"/>
      <c r="G1" s="92"/>
      <c r="H1" s="92"/>
      <c r="I1" s="92"/>
      <c r="J1" s="92"/>
      <c r="M1" s="48"/>
    </row>
    <row r="2" spans="1:50">
      <c r="D2" s="89"/>
      <c r="E2" s="118" t="s">
        <v>1</v>
      </c>
      <c r="F2" s="117"/>
      <c r="G2" s="116" t="s">
        <v>2</v>
      </c>
      <c r="H2" s="117"/>
      <c r="I2" s="119" t="s">
        <v>3</v>
      </c>
      <c r="J2" s="117"/>
      <c r="K2" s="80" t="s">
        <v>4</v>
      </c>
      <c r="L2" s="81"/>
      <c r="N2" t="s">
        <v>5</v>
      </c>
      <c r="O2" s="61"/>
      <c r="P2" s="61"/>
    </row>
    <row r="3" spans="1:50">
      <c r="C3" t="s">
        <v>6</v>
      </c>
      <c r="D3" s="90" t="s">
        <v>7</v>
      </c>
      <c r="E3" s="15" t="s">
        <v>8</v>
      </c>
      <c r="F3" s="15" t="s">
        <v>9</v>
      </c>
      <c r="G3" s="40" t="s">
        <v>8</v>
      </c>
      <c r="H3" s="40" t="s">
        <v>9</v>
      </c>
      <c r="I3" s="74" t="s">
        <v>8</v>
      </c>
      <c r="J3" s="74" t="s">
        <v>9</v>
      </c>
      <c r="K3" s="82" t="s">
        <v>10</v>
      </c>
      <c r="L3" s="82" t="s">
        <v>11</v>
      </c>
      <c r="M3" s="52"/>
      <c r="N3" s="94" t="s">
        <v>12</v>
      </c>
      <c r="AX3" s="48" t="s">
        <v>13</v>
      </c>
    </row>
    <row r="4" spans="1:50">
      <c r="C4" s="93" t="s">
        <v>14</v>
      </c>
      <c r="D4" s="92" t="s">
        <v>15</v>
      </c>
      <c r="E4" s="3">
        <f>SUMIF($A$15:$A$48,1,E$15:E$49)+SUMIF($A$15:$A$48,2,E$15:E$49)</f>
        <v>28406.590909090908</v>
      </c>
      <c r="F4" s="53">
        <f>E4/E$8</f>
        <v>0.82549048356865184</v>
      </c>
      <c r="G4" s="41">
        <f>SUMIF($A$15:$A$48,1,G$15:G$48)+SUMIF($A$15:$A$48,2,G$15:G$48)</f>
        <v>44902</v>
      </c>
      <c r="H4" s="42">
        <f>PrilimTable!F57</f>
        <v>0.96619724169492227</v>
      </c>
      <c r="I4" s="75">
        <f>G4-E4</f>
        <v>16495.409090909092</v>
      </c>
      <c r="J4" s="76">
        <f>IFERROR(I4/E4,0)</f>
        <v>0.58068950067605951</v>
      </c>
      <c r="K4" s="83">
        <f>PrilimTable!G57</f>
        <v>-0.1</v>
      </c>
      <c r="L4" s="84">
        <f>PrilimTable!H57</f>
        <v>-3.3333333333333335</v>
      </c>
      <c r="N4" s="100"/>
      <c r="O4" s="100"/>
      <c r="AX4" t="s">
        <v>16</v>
      </c>
    </row>
    <row r="5" spans="1:50">
      <c r="C5" t="s">
        <v>17</v>
      </c>
      <c r="D5" s="92" t="s">
        <v>18</v>
      </c>
      <c r="E5" s="3">
        <f>SUMIF($A$15:$A$48,6,E$15:E$49)+SUMIF($A$15:$A$48,7,E$15:E$49)</f>
        <v>1004.4545454545455</v>
      </c>
      <c r="F5" s="53">
        <f>E5/E$8</f>
        <v>2.9189270585251611E-2</v>
      </c>
      <c r="G5" s="41">
        <f>SUMIF($A$15:$A$48,6,G$15:G$48)+SUMIF($A$15:$A$48,7,G$15:G$48)</f>
        <v>999</v>
      </c>
      <c r="H5" s="42">
        <f>PrilimTable!F58</f>
        <v>3.3490732843800054E-3</v>
      </c>
      <c r="I5" s="75">
        <f>G5-E5</f>
        <v>-5.4545454545454959</v>
      </c>
      <c r="J5" s="76">
        <f>IFERROR(I5/E5,0)</f>
        <v>-5.4303556882976242E-3</v>
      </c>
      <c r="K5" s="83">
        <f>PrilimTable!G58</f>
        <v>0.45</v>
      </c>
      <c r="L5" s="84">
        <f>PrilimTable!H58</f>
        <v>15.000000000000002</v>
      </c>
      <c r="N5" s="100"/>
      <c r="O5" s="100"/>
      <c r="AX5" t="s">
        <v>19</v>
      </c>
    </row>
    <row r="6" spans="1:50">
      <c r="C6" s="94">
        <v>8</v>
      </c>
      <c r="D6" s="92" t="s">
        <v>20</v>
      </c>
      <c r="E6" s="3">
        <f>SUMIF($A$15:$A$48,8,E$15:E$49)</f>
        <v>4470.863636363636</v>
      </c>
      <c r="F6" s="53">
        <f>E6/E$8</f>
        <v>0.12992250273756734</v>
      </c>
      <c r="G6" s="41">
        <f>SUMIF($A$15:$A$48,8,G$15:G$48)</f>
        <v>3765</v>
      </c>
      <c r="H6" s="42">
        <f>PrilimTable!F59</f>
        <v>1.1045701329228465E-2</v>
      </c>
      <c r="I6" s="75">
        <f>G6-E6</f>
        <v>-705.86363636363603</v>
      </c>
      <c r="J6" s="76">
        <f>IFERROR(I6/E6,0)</f>
        <v>-0.15788082432720946</v>
      </c>
      <c r="K6" s="83">
        <f>PrilimTable!G59</f>
        <v>-0.1</v>
      </c>
      <c r="L6" s="84">
        <f>PrilimTable!H59</f>
        <v>-3.3333333333333335</v>
      </c>
      <c r="N6" s="100"/>
      <c r="O6" s="100"/>
      <c r="S6" s="51"/>
      <c r="AX6" t="s">
        <v>21</v>
      </c>
    </row>
    <row r="7" spans="1:50">
      <c r="C7" t="s">
        <v>22</v>
      </c>
      <c r="D7" s="91" t="s">
        <v>23</v>
      </c>
      <c r="E7" s="6">
        <f>SUMIF($A$15:$A$48,11,E$15:E$49)+SUMIF($A$15:$A$48,12,E$15:E$49)</f>
        <v>529.86363636363637</v>
      </c>
      <c r="F7" s="45">
        <f>E7/E$8</f>
        <v>1.5397743108529189E-2</v>
      </c>
      <c r="G7" s="46">
        <f>SUMIF($A$15:$A$48,11,G$15:G$48)+SUMIF($A$15:$A$48,12,G$15:G$48)</f>
        <v>859</v>
      </c>
      <c r="H7" s="47">
        <f>PrilimTable!F60</f>
        <v>1.9407983691469222E-2</v>
      </c>
      <c r="I7" s="77">
        <f>G7-E7</f>
        <v>329.13636363636363</v>
      </c>
      <c r="J7" s="76">
        <f>IFERROR(I7/E7,0)</f>
        <v>0.62117182808612847</v>
      </c>
      <c r="K7" s="83">
        <f>PrilimTable!G60</f>
        <v>1.3</v>
      </c>
      <c r="L7" s="84">
        <f>PrilimTable!H60</f>
        <v>43.333333333333336</v>
      </c>
      <c r="N7" s="100"/>
      <c r="O7" s="100"/>
      <c r="S7" s="51"/>
      <c r="AX7" t="s">
        <v>24</v>
      </c>
    </row>
    <row r="8" spans="1:50">
      <c r="D8" s="90" t="s">
        <v>25</v>
      </c>
      <c r="E8" s="8">
        <f>SUM(E4:E7)</f>
        <v>34411.772727272728</v>
      </c>
      <c r="F8" s="54">
        <f>E8/E$8</f>
        <v>1</v>
      </c>
      <c r="G8" s="43">
        <f>SUM(G4:G7)</f>
        <v>50525</v>
      </c>
      <c r="H8" s="44">
        <v>1</v>
      </c>
      <c r="I8" s="78">
        <f>G8-E8</f>
        <v>16113.227272727272</v>
      </c>
      <c r="J8" s="79">
        <f>I8/E8</f>
        <v>0.46824752099902384</v>
      </c>
      <c r="K8" s="85"/>
      <c r="L8" s="86"/>
      <c r="S8" s="51"/>
      <c r="AX8" t="s">
        <v>26</v>
      </c>
    </row>
    <row r="9" spans="1:50">
      <c r="D9" s="92" t="s">
        <v>27</v>
      </c>
      <c r="E9" s="95">
        <v>25693</v>
      </c>
      <c r="F9" s="92"/>
      <c r="G9" s="95">
        <f>TrnStat.asc!E18</f>
        <v>23930</v>
      </c>
      <c r="H9" s="92"/>
      <c r="I9" s="92"/>
      <c r="J9" s="92"/>
      <c r="L9" s="12"/>
      <c r="S9" s="51"/>
      <c r="AX9" t="s">
        <v>28</v>
      </c>
    </row>
    <row r="10" spans="1:50">
      <c r="D10" s="92" t="s">
        <v>29</v>
      </c>
      <c r="E10" s="98">
        <f>E8/E9</f>
        <v>1.3393442854969342</v>
      </c>
      <c r="F10" s="92"/>
      <c r="G10" s="98">
        <f>G8/G9</f>
        <v>2.1113664855829501</v>
      </c>
      <c r="H10" s="92"/>
      <c r="I10" s="92"/>
      <c r="J10" s="92"/>
      <c r="K10" s="92" t="s">
        <v>30</v>
      </c>
      <c r="L10" s="96">
        <f>PrilimTable!E63</f>
        <v>0.54259999999999997</v>
      </c>
    </row>
    <row r="11" spans="1:50">
      <c r="C11" s="39"/>
      <c r="D11" s="99" t="s">
        <v>31</v>
      </c>
      <c r="E11" s="97">
        <f>RSQ(G15:G48,E15:E48)</f>
        <v>0.67247755031230239</v>
      </c>
      <c r="F11" s="92"/>
      <c r="G11" s="92"/>
      <c r="H11" s="92"/>
      <c r="I11" s="92"/>
      <c r="J11" s="92"/>
      <c r="AX11" t="s">
        <v>32</v>
      </c>
    </row>
    <row r="12" spans="1:50">
      <c r="B12" s="61" t="s">
        <v>33</v>
      </c>
      <c r="I12" s="5"/>
      <c r="J12" s="5"/>
      <c r="X12" s="111" t="s">
        <v>34</v>
      </c>
      <c r="AX12" t="s">
        <v>35</v>
      </c>
    </row>
    <row r="13" spans="1:50">
      <c r="B13" s="2"/>
      <c r="C13" s="2"/>
      <c r="D13" s="2"/>
      <c r="E13" s="122" t="s">
        <v>1</v>
      </c>
      <c r="F13" s="123"/>
      <c r="G13" s="124" t="s">
        <v>2</v>
      </c>
      <c r="H13" s="123"/>
      <c r="I13" s="120" t="s">
        <v>3</v>
      </c>
      <c r="J13" s="121"/>
      <c r="L13" s="61"/>
      <c r="X13" s="2"/>
      <c r="Y13" s="2"/>
      <c r="Z13" s="2"/>
      <c r="AA13" s="122" t="s">
        <v>1</v>
      </c>
      <c r="AB13" s="123"/>
      <c r="AC13" s="124" t="str">
        <f>G13</f>
        <v>ABM</v>
      </c>
      <c r="AD13" s="123"/>
      <c r="AE13" s="120" t="s">
        <v>3</v>
      </c>
      <c r="AF13" s="121"/>
      <c r="AX13" t="s">
        <v>36</v>
      </c>
    </row>
    <row r="14" spans="1:50">
      <c r="A14" t="s">
        <v>6</v>
      </c>
      <c r="B14" s="57" t="s">
        <v>37</v>
      </c>
      <c r="C14" s="1" t="s">
        <v>38</v>
      </c>
      <c r="D14" s="1" t="s">
        <v>39</v>
      </c>
      <c r="E14" s="29" t="s">
        <v>40</v>
      </c>
      <c r="F14" s="29" t="s">
        <v>9</v>
      </c>
      <c r="G14" s="21" t="s">
        <v>40</v>
      </c>
      <c r="H14" s="21" t="s">
        <v>9</v>
      </c>
      <c r="I14" s="87" t="s">
        <v>41</v>
      </c>
      <c r="J14" s="87" t="s">
        <v>42</v>
      </c>
      <c r="L14" s="61"/>
      <c r="M14" s="62"/>
      <c r="X14" s="1" t="s">
        <v>37</v>
      </c>
      <c r="Y14" s="1" t="s">
        <v>38</v>
      </c>
      <c r="Z14" s="1" t="s">
        <v>39</v>
      </c>
      <c r="AA14" s="29" t="s">
        <v>40</v>
      </c>
      <c r="AB14" s="29" t="s">
        <v>9</v>
      </c>
      <c r="AC14" s="21" t="s">
        <v>40</v>
      </c>
      <c r="AD14" s="21" t="s">
        <v>9</v>
      </c>
      <c r="AE14" s="87" t="s">
        <v>41</v>
      </c>
      <c r="AF14" s="87" t="s">
        <v>42</v>
      </c>
      <c r="AG14" t="s">
        <v>43</v>
      </c>
      <c r="AX14" t="s">
        <v>44</v>
      </c>
    </row>
    <row r="15" spans="1:50">
      <c r="A15">
        <f>VLOOKUP($C15,PrilimTable!$N:$T,7,FALSE)</f>
        <v>1</v>
      </c>
      <c r="B15">
        <v>3</v>
      </c>
      <c r="C15">
        <f t="shared" ref="C15:C48" si="0">B15</f>
        <v>3</v>
      </c>
      <c r="D15" t="str">
        <f>VLOOKUP($C15,PrilimTable!$N:$S,2,FALSE)</f>
        <v>Rte 3 West End (White Bridge) IB</v>
      </c>
      <c r="E15" s="27">
        <f>SUMIF(PrilimTable!$M$4:$M$82,B15,PrilimTable!$P$4:$P$82)</f>
        <v>2516.909090909091</v>
      </c>
      <c r="F15" s="53">
        <f t="shared" ref="F15:F48" si="1">E15/$E$49</f>
        <v>7.3140930891779893E-2</v>
      </c>
      <c r="G15" s="20">
        <f>SUMIF(PrilimTable!$N$4:$N$82,C15,PrilimTable!$R$4:$R$82)</f>
        <v>9506</v>
      </c>
      <c r="H15" s="55">
        <f t="shared" ref="H15:H48" si="2">G15/$G$49</f>
        <v>0.18814448292924296</v>
      </c>
      <c r="I15" s="35">
        <f t="shared" ref="I15:I49" si="3">G15-E15</f>
        <v>6989.090909090909</v>
      </c>
      <c r="J15" s="76">
        <f t="shared" ref="J15:J49" si="4">I15/E15</f>
        <v>2.7768547280213824</v>
      </c>
      <c r="L15" s="63"/>
      <c r="M15" s="71"/>
      <c r="N15" s="71"/>
      <c r="X15">
        <v>3</v>
      </c>
      <c r="Y15">
        <v>3</v>
      </c>
      <c r="Z15" t="str">
        <f t="shared" ref="Z15:Z48" si="5">VLOOKUP(Y15,$C$14:$D$49,2,FALSE)</f>
        <v>Rte 3 West End (White Bridge) IB</v>
      </c>
      <c r="AA15" s="27">
        <f>SUMIF(PrilimTable!$M$4:$M$82,X15,PrilimTable!$P$4:$P$82)</f>
        <v>2516.909090909091</v>
      </c>
      <c r="AB15" s="28">
        <f t="shared" ref="AB15:AB48" si="6">AA15/$E$49</f>
        <v>7.3140930891779893E-2</v>
      </c>
      <c r="AC15" s="20">
        <f>SUMIF(PrilimTable!$N$4:$N$82,Y15,PrilimTable!$R$4:$R$82)</f>
        <v>9506</v>
      </c>
      <c r="AD15" s="26">
        <f t="shared" ref="AD15:AD48" si="7">AC15/$G$49</f>
        <v>0.18814448292924296</v>
      </c>
      <c r="AE15" s="35">
        <f t="shared" ref="AE15:AE49" si="8">AC15-AA15</f>
        <v>6989.090909090909</v>
      </c>
      <c r="AF15" s="76">
        <f t="shared" ref="AF15:AF49" si="9">AE15/AA15</f>
        <v>2.7768547280213824</v>
      </c>
      <c r="AG15">
        <v>100</v>
      </c>
    </row>
    <row r="16" spans="1:50">
      <c r="A16">
        <f>VLOOKUP($C16,PrilimTable!$N:$T,7,FALSE)</f>
        <v>1</v>
      </c>
      <c r="B16">
        <v>4</v>
      </c>
      <c r="C16">
        <f t="shared" si="0"/>
        <v>4</v>
      </c>
      <c r="D16" t="str">
        <f>VLOOKUP($C16,PrilimTable!$N:$S,2,FALSE)</f>
        <v>Rte 4 Shelby IB</v>
      </c>
      <c r="E16" s="27">
        <f>SUMIF(PrilimTable!$M$4:$M$82,B16,PrilimTable!$P$4:$P$82)</f>
        <v>941.0454545454545</v>
      </c>
      <c r="F16" s="53">
        <f t="shared" si="1"/>
        <v>2.7346613672118016E-2</v>
      </c>
      <c r="G16" s="20">
        <f>SUMIF(PrilimTable!$N$4:$N$82,C16,PrilimTable!$R$4:$R$82)</f>
        <v>858</v>
      </c>
      <c r="H16" s="55">
        <f t="shared" si="2"/>
        <v>1.6981692231568531E-2</v>
      </c>
      <c r="I16" s="35">
        <f t="shared" si="3"/>
        <v>-83.045454545454504</v>
      </c>
      <c r="J16" s="76">
        <f t="shared" si="4"/>
        <v>-8.8248079988407432E-2</v>
      </c>
      <c r="L16" s="63"/>
      <c r="M16" s="71"/>
      <c r="X16">
        <v>4</v>
      </c>
      <c r="Y16">
        <v>4</v>
      </c>
      <c r="Z16" t="str">
        <f t="shared" si="5"/>
        <v>Rte 4 Shelby IB</v>
      </c>
      <c r="AA16" s="27">
        <f>SUMIF(PrilimTable!$M$4:$M$82,X16,PrilimTable!$P$4:$P$82)</f>
        <v>941.0454545454545</v>
      </c>
      <c r="AB16" s="28">
        <f t="shared" si="6"/>
        <v>2.7346613672118016E-2</v>
      </c>
      <c r="AC16" s="20">
        <f>SUMIF(PrilimTable!$N$4:$N$82,Y16,PrilimTable!$R$4:$R$82)</f>
        <v>858</v>
      </c>
      <c r="AD16" s="26">
        <f t="shared" si="7"/>
        <v>1.6981692231568531E-2</v>
      </c>
      <c r="AE16" s="35">
        <f t="shared" si="8"/>
        <v>-83.045454545454504</v>
      </c>
      <c r="AF16" s="76">
        <f t="shared" si="9"/>
        <v>-8.8248079988407432E-2</v>
      </c>
      <c r="AG16">
        <v>400</v>
      </c>
      <c r="AX16" t="s">
        <v>45</v>
      </c>
    </row>
    <row r="17" spans="1:50">
      <c r="A17">
        <f>VLOOKUP($C17,PrilimTable!$N:$T,7,FALSE)</f>
        <v>1</v>
      </c>
      <c r="B17">
        <v>6</v>
      </c>
      <c r="C17">
        <f t="shared" si="0"/>
        <v>6</v>
      </c>
      <c r="D17" t="str">
        <f>VLOOKUP($C17,PrilimTable!$N:$S,2,FALSE)</f>
        <v>Rte 6 Lebanon Rd OB</v>
      </c>
      <c r="E17" s="27">
        <f>SUMIF(PrilimTable!$M$4:$M$82,B17,PrilimTable!$P$4:$P$82)</f>
        <v>818.18181818181813</v>
      </c>
      <c r="F17" s="53">
        <f t="shared" si="1"/>
        <v>2.3776218233981756E-2</v>
      </c>
      <c r="G17" s="20">
        <f>SUMIF(PrilimTable!$N$4:$N$82,C17,PrilimTable!$R$4:$R$82)</f>
        <v>435</v>
      </c>
      <c r="H17" s="55">
        <f t="shared" si="2"/>
        <v>8.6095992083127168E-3</v>
      </c>
      <c r="I17" s="35">
        <f t="shared" si="3"/>
        <v>-383.18181818181813</v>
      </c>
      <c r="J17" s="76">
        <f t="shared" si="4"/>
        <v>-0.46833333333333332</v>
      </c>
      <c r="L17" s="63"/>
      <c r="M17" s="71"/>
      <c r="N17" s="71"/>
      <c r="X17">
        <v>6</v>
      </c>
      <c r="Y17">
        <v>6</v>
      </c>
      <c r="Z17" t="str">
        <f t="shared" si="5"/>
        <v>Rte 6 Lebanon Rd OB</v>
      </c>
      <c r="AA17" s="27">
        <f>SUMIF(PrilimTable!$M$4:$M$82,X17,PrilimTable!$P$4:$P$82)</f>
        <v>818.18181818181813</v>
      </c>
      <c r="AB17" s="28">
        <f t="shared" si="6"/>
        <v>2.3776218233981756E-2</v>
      </c>
      <c r="AC17" s="20">
        <f>SUMIF(PrilimTable!$N$4:$N$82,Y17,PrilimTable!$R$4:$R$82)</f>
        <v>435</v>
      </c>
      <c r="AD17" s="26">
        <f t="shared" si="7"/>
        <v>8.6095992083127168E-3</v>
      </c>
      <c r="AE17" s="35">
        <f t="shared" si="8"/>
        <v>-383.18181818181813</v>
      </c>
      <c r="AF17" s="76">
        <f t="shared" si="9"/>
        <v>-0.46833333333333332</v>
      </c>
      <c r="AG17">
        <v>800</v>
      </c>
      <c r="AX17" t="s">
        <v>46</v>
      </c>
    </row>
    <row r="18" spans="1:50">
      <c r="A18">
        <f>VLOOKUP($C18,PrilimTable!$N:$T,7,FALSE)</f>
        <v>1</v>
      </c>
      <c r="B18">
        <v>7</v>
      </c>
      <c r="C18">
        <f t="shared" si="0"/>
        <v>7</v>
      </c>
      <c r="D18" t="str">
        <f>VLOOKUP($C18,PrilimTable!$N:$S,2,FALSE)</f>
        <v>Rte 7 Hillsboro IB</v>
      </c>
      <c r="E18" s="27">
        <f>SUMIF(PrilimTable!$M$4:$M$82,B18,PrilimTable!$P$4:$P$82)</f>
        <v>1841.590909090909</v>
      </c>
      <c r="F18" s="53">
        <f t="shared" si="1"/>
        <v>5.3516304541653938E-2</v>
      </c>
      <c r="G18" s="20">
        <f>SUMIF(PrilimTable!$N$4:$N$82,C18,PrilimTable!$R$4:$R$82)</f>
        <v>3118</v>
      </c>
      <c r="H18" s="55">
        <f t="shared" si="2"/>
        <v>6.1712023750618503E-2</v>
      </c>
      <c r="I18" s="35">
        <f t="shared" si="3"/>
        <v>1276.409090909091</v>
      </c>
      <c r="J18" s="76">
        <f t="shared" si="4"/>
        <v>0.69310132049858086</v>
      </c>
      <c r="L18" s="63"/>
      <c r="M18" s="71"/>
      <c r="X18">
        <v>7</v>
      </c>
      <c r="Y18">
        <v>7</v>
      </c>
      <c r="Z18" t="str">
        <f t="shared" si="5"/>
        <v>Rte 7 Hillsboro IB</v>
      </c>
      <c r="AA18" s="27">
        <f>SUMIF(PrilimTable!$M$4:$M$82,X18,PrilimTable!$P$4:$P$82)</f>
        <v>1841.590909090909</v>
      </c>
      <c r="AB18" s="28">
        <f t="shared" si="6"/>
        <v>5.3516304541653938E-2</v>
      </c>
      <c r="AC18" s="20">
        <f>SUMIF(PrilimTable!$N$4:$N$82,Y18,PrilimTable!$R$4:$R$82)</f>
        <v>3118</v>
      </c>
      <c r="AD18" s="26">
        <f t="shared" si="7"/>
        <v>6.1712023750618503E-2</v>
      </c>
      <c r="AE18" s="35">
        <f t="shared" si="8"/>
        <v>1276.409090909091</v>
      </c>
      <c r="AF18" s="76">
        <f t="shared" si="9"/>
        <v>0.69310132049858086</v>
      </c>
      <c r="AG18" s="102">
        <v>1200</v>
      </c>
      <c r="AX18" t="s">
        <v>47</v>
      </c>
    </row>
    <row r="19" spans="1:50">
      <c r="A19">
        <f>VLOOKUP($C19,PrilimTable!$N:$T,7,FALSE)</f>
        <v>1</v>
      </c>
      <c r="B19">
        <v>8</v>
      </c>
      <c r="C19">
        <f t="shared" si="0"/>
        <v>8</v>
      </c>
      <c r="D19" t="str">
        <f>VLOOKUP($C19,PrilimTable!$N:$S,2,FALSE)</f>
        <v>Rte 8 8TH AVENUE SOUTH iB</v>
      </c>
      <c r="E19" s="27">
        <f>SUMIF(PrilimTable!$M$4:$M$82,B19,PrilimTable!$P$4:$P$82)</f>
        <v>944.40909090909088</v>
      </c>
      <c r="F19" s="53">
        <f t="shared" si="1"/>
        <v>2.7444360347079942E-2</v>
      </c>
      <c r="G19" s="20">
        <f>SUMIF(PrilimTable!$N$4:$N$82,C19,PrilimTable!$R$4:$R$82)</f>
        <v>1148</v>
      </c>
      <c r="H19" s="55">
        <f t="shared" si="2"/>
        <v>2.2721425037110343E-2</v>
      </c>
      <c r="I19" s="35">
        <f t="shared" si="3"/>
        <v>203.59090909090912</v>
      </c>
      <c r="J19" s="76">
        <f t="shared" si="4"/>
        <v>0.21557491456899461</v>
      </c>
      <c r="L19" s="63"/>
      <c r="M19" s="71"/>
      <c r="X19">
        <v>8</v>
      </c>
      <c r="Y19">
        <v>8</v>
      </c>
      <c r="Z19" t="str">
        <f t="shared" si="5"/>
        <v>Rte 8 8TH AVENUE SOUTH iB</v>
      </c>
      <c r="AA19" s="27">
        <f>SUMIF(PrilimTable!$M$4:$M$82,X19,PrilimTable!$P$4:$P$82)</f>
        <v>944.40909090909088</v>
      </c>
      <c r="AB19" s="28">
        <f t="shared" si="6"/>
        <v>2.7444360347079942E-2</v>
      </c>
      <c r="AC19" s="20">
        <f>SUMIF(PrilimTable!$N$4:$N$82,Y19,PrilimTable!$R$4:$R$82)</f>
        <v>1148</v>
      </c>
      <c r="AD19" s="26">
        <f t="shared" si="7"/>
        <v>2.2721425037110343E-2</v>
      </c>
      <c r="AE19" s="35">
        <f t="shared" si="8"/>
        <v>203.59090909090912</v>
      </c>
      <c r="AF19" s="76">
        <f t="shared" si="9"/>
        <v>0.21557491456899461</v>
      </c>
      <c r="AG19" s="102">
        <v>1600</v>
      </c>
      <c r="AX19" t="s">
        <v>48</v>
      </c>
    </row>
    <row r="20" spans="1:50">
      <c r="A20">
        <f>VLOOKUP($C20,PrilimTable!$N:$T,7,FALSE)</f>
        <v>1</v>
      </c>
      <c r="B20">
        <v>9</v>
      </c>
      <c r="C20">
        <f t="shared" si="0"/>
        <v>9</v>
      </c>
      <c r="D20" t="str">
        <f>VLOOKUP($C20,PrilimTable!$N:$S,2,FALSE)</f>
        <v>Rte 9 MetroCenter OB</v>
      </c>
      <c r="E20" s="27">
        <f>SUMIF(PrilimTable!$M$4:$M$82,B20,PrilimTable!$P$4:$P$82)</f>
        <v>350.59090909090912</v>
      </c>
      <c r="F20" s="53">
        <f t="shared" si="1"/>
        <v>1.0188109513261184E-2</v>
      </c>
      <c r="G20" s="20">
        <f>SUMIF(PrilimTable!$N$4:$N$82,C20,PrilimTable!$R$4:$R$82)</f>
        <v>444</v>
      </c>
      <c r="H20" s="55">
        <f t="shared" si="2"/>
        <v>8.7877288471053926E-3</v>
      </c>
      <c r="I20" s="35">
        <f t="shared" si="3"/>
        <v>93.409090909090878</v>
      </c>
      <c r="J20" s="76">
        <f t="shared" si="4"/>
        <v>0.26643329443796177</v>
      </c>
      <c r="L20" s="63"/>
      <c r="M20" s="71"/>
      <c r="N20" s="71"/>
      <c r="X20">
        <v>9</v>
      </c>
      <c r="Y20">
        <v>9</v>
      </c>
      <c r="Z20" t="str">
        <f t="shared" si="5"/>
        <v>Rte 9 MetroCenter OB</v>
      </c>
      <c r="AA20" s="27">
        <f>SUMIF(PrilimTable!$M$4:$M$82,X20,PrilimTable!$P$4:$P$82)</f>
        <v>350.59090909090912</v>
      </c>
      <c r="AB20" s="28">
        <f t="shared" si="6"/>
        <v>1.0188109513261184E-2</v>
      </c>
      <c r="AC20" s="20">
        <f>SUMIF(PrilimTable!$N$4:$N$82,Y20,PrilimTable!$R$4:$R$82)</f>
        <v>444</v>
      </c>
      <c r="AD20" s="26">
        <f t="shared" si="7"/>
        <v>8.7877288471053926E-3</v>
      </c>
      <c r="AE20" s="35">
        <f t="shared" si="8"/>
        <v>93.409090909090878</v>
      </c>
      <c r="AF20" s="76">
        <f t="shared" si="9"/>
        <v>0.26643329443796177</v>
      </c>
      <c r="AG20" s="102">
        <v>2000</v>
      </c>
    </row>
    <row r="21" spans="1:50">
      <c r="A21">
        <f>VLOOKUP($C21,PrilimTable!$N:$T,7,FALSE)</f>
        <v>1</v>
      </c>
      <c r="B21">
        <v>14</v>
      </c>
      <c r="C21">
        <f t="shared" si="0"/>
        <v>14</v>
      </c>
      <c r="D21" t="str">
        <f>VLOOKUP($C21,PrilimTable!$N:$S,2,FALSE)</f>
        <v>Rte 14 WHITES CREEK oB</v>
      </c>
      <c r="E21" s="27">
        <f>SUMIF(PrilimTable!$M$4:$M$82,B21,PrilimTable!$P$4:$P$82)</f>
        <v>334.18181818181819</v>
      </c>
      <c r="F21" s="53">
        <f t="shared" si="1"/>
        <v>9.7112642475685497E-3</v>
      </c>
      <c r="G21" s="20">
        <f>SUMIF(PrilimTable!$N$4:$N$82,C21,PrilimTable!$R$4:$R$82)</f>
        <v>265</v>
      </c>
      <c r="H21" s="55">
        <f t="shared" si="2"/>
        <v>5.2449282533399309E-3</v>
      </c>
      <c r="I21" s="35">
        <f t="shared" si="3"/>
        <v>-69.181818181818187</v>
      </c>
      <c r="J21" s="76">
        <f t="shared" si="4"/>
        <v>-0.2070184983677911</v>
      </c>
      <c r="L21" s="63"/>
      <c r="M21" s="71"/>
      <c r="X21">
        <v>14</v>
      </c>
      <c r="Y21">
        <v>14</v>
      </c>
      <c r="Z21" t="str">
        <f t="shared" si="5"/>
        <v>Rte 14 WHITES CREEK oB</v>
      </c>
      <c r="AA21" s="27">
        <f>SUMIF(PrilimTable!$M$4:$M$82,X21,PrilimTable!$P$4:$P$82)</f>
        <v>334.18181818181819</v>
      </c>
      <c r="AB21" s="28">
        <f t="shared" si="6"/>
        <v>9.7112642475685497E-3</v>
      </c>
      <c r="AC21" s="20">
        <f>SUMIF(PrilimTable!$N$4:$N$82,Y21,PrilimTable!$R$4:$R$82)</f>
        <v>265</v>
      </c>
      <c r="AD21" s="26">
        <f t="shared" si="7"/>
        <v>5.2449282533399309E-3</v>
      </c>
      <c r="AE21" s="35">
        <f t="shared" si="8"/>
        <v>-69.181818181818187</v>
      </c>
      <c r="AF21" s="76">
        <f t="shared" si="9"/>
        <v>-0.2070184983677911</v>
      </c>
      <c r="AG21" s="102">
        <v>2400</v>
      </c>
    </row>
    <row r="22" spans="1:50">
      <c r="A22">
        <f>VLOOKUP($C22,PrilimTable!$N:$T,7,FALSE)</f>
        <v>1</v>
      </c>
      <c r="B22">
        <v>17</v>
      </c>
      <c r="C22">
        <f t="shared" si="0"/>
        <v>17</v>
      </c>
      <c r="D22" t="str">
        <f>VLOOKUP($C22,PrilimTable!$N:$S,2,FALSE)</f>
        <v>Rte 17 12TH AVENUE SOUTH iB</v>
      </c>
      <c r="E22" s="27">
        <f>SUMIF(PrilimTable!$M$4:$M$82,B22,PrilimTable!$P$4:$P$82)</f>
        <v>637.9545454545455</v>
      </c>
      <c r="F22" s="53">
        <f t="shared" si="1"/>
        <v>1.8538845717440779E-2</v>
      </c>
      <c r="G22" s="20">
        <f>SUMIF(PrilimTable!$N$4:$N$82,C22,PrilimTable!$R$4:$R$82)</f>
        <v>1120</v>
      </c>
      <c r="H22" s="55">
        <f t="shared" si="2"/>
        <v>2.2167243938644235E-2</v>
      </c>
      <c r="I22" s="35">
        <f t="shared" si="3"/>
        <v>482.0454545454545</v>
      </c>
      <c r="J22" s="76">
        <f t="shared" si="4"/>
        <v>0.75561097256857845</v>
      </c>
      <c r="L22" s="63"/>
      <c r="M22" s="71"/>
      <c r="X22">
        <v>17</v>
      </c>
      <c r="Y22">
        <v>17</v>
      </c>
      <c r="Z22" t="str">
        <f t="shared" si="5"/>
        <v>Rte 17 12TH AVENUE SOUTH iB</v>
      </c>
      <c r="AA22" s="27">
        <f>SUMIF(PrilimTable!$M$4:$M$82,X22,PrilimTable!$P$4:$P$82)</f>
        <v>637.9545454545455</v>
      </c>
      <c r="AB22" s="28">
        <f t="shared" si="6"/>
        <v>1.8538845717440779E-2</v>
      </c>
      <c r="AC22" s="20">
        <f>SUMIF(PrilimTable!$N$4:$N$82,Y22,PrilimTable!$R$4:$R$82)</f>
        <v>1120</v>
      </c>
      <c r="AD22" s="26">
        <f t="shared" si="7"/>
        <v>2.2167243938644235E-2</v>
      </c>
      <c r="AE22" s="35">
        <f t="shared" si="8"/>
        <v>482.0454545454545</v>
      </c>
      <c r="AF22" s="76">
        <f t="shared" si="9"/>
        <v>0.75561097256857845</v>
      </c>
      <c r="AG22" s="102">
        <v>2800</v>
      </c>
    </row>
    <row r="23" spans="1:50">
      <c r="A23">
        <f>VLOOKUP($C23,PrilimTable!$N:$T,7,FALSE)</f>
        <v>6</v>
      </c>
      <c r="B23">
        <v>18</v>
      </c>
      <c r="C23">
        <f t="shared" si="0"/>
        <v>18</v>
      </c>
      <c r="D23" t="str">
        <f>VLOOKUP($C23,PrilimTable!$N:$S,2,FALSE)</f>
        <v>Rte 18 Airport Exp OB</v>
      </c>
      <c r="E23" s="27">
        <f>SUMIF(PrilimTable!$M$4:$M$82,B23,PrilimTable!$P$4:$P$82)</f>
        <v>677.90909090909088</v>
      </c>
      <c r="F23" s="53">
        <f t="shared" si="1"/>
        <v>1.9699917707866884E-2</v>
      </c>
      <c r="G23" s="20">
        <f>SUMIF(PrilimTable!$N$4:$N$82,C23,PrilimTable!$R$4:$R$82)</f>
        <v>735</v>
      </c>
      <c r="H23" s="55">
        <f t="shared" si="2"/>
        <v>1.4547253834735279E-2</v>
      </c>
      <c r="I23" s="35">
        <f t="shared" si="3"/>
        <v>57.090909090909122</v>
      </c>
      <c r="J23" s="76">
        <f t="shared" si="4"/>
        <v>8.4216172723615451E-2</v>
      </c>
      <c r="L23" s="63"/>
      <c r="M23" s="71"/>
      <c r="X23">
        <v>18</v>
      </c>
      <c r="Y23">
        <v>18</v>
      </c>
      <c r="Z23" t="str">
        <f t="shared" si="5"/>
        <v>Rte 18 Airport Exp OB</v>
      </c>
      <c r="AA23" s="27">
        <f>SUMIF(PrilimTable!$M$4:$M$82,X23,PrilimTable!$P$4:$P$82)</f>
        <v>677.90909090909088</v>
      </c>
      <c r="AB23" s="28">
        <f t="shared" si="6"/>
        <v>1.9699917707866884E-2</v>
      </c>
      <c r="AC23" s="20">
        <f>SUMIF(PrilimTable!$N$4:$N$82,Y23,PrilimTable!$R$4:$R$82)</f>
        <v>735</v>
      </c>
      <c r="AD23" s="26">
        <f t="shared" si="7"/>
        <v>1.4547253834735279E-2</v>
      </c>
      <c r="AE23" s="35">
        <f t="shared" si="8"/>
        <v>57.090909090909122</v>
      </c>
      <c r="AF23" s="76">
        <f t="shared" si="9"/>
        <v>8.4216172723615451E-2</v>
      </c>
      <c r="AG23" s="102">
        <v>3200</v>
      </c>
    </row>
    <row r="24" spans="1:50">
      <c r="A24">
        <f>VLOOKUP($C24,PrilimTable!$N:$T,7,FALSE)</f>
        <v>1</v>
      </c>
      <c r="B24">
        <v>19</v>
      </c>
      <c r="C24">
        <f t="shared" si="0"/>
        <v>19</v>
      </c>
      <c r="D24" t="str">
        <f>VLOOKUP($C24,PrilimTable!$N:$S,2,FALSE)</f>
        <v>Rte 19 Herman IB</v>
      </c>
      <c r="E24" s="27">
        <f>SUMIF(PrilimTable!$M$4:$M$82,B24,PrilimTable!$P$4:$P$82)</f>
        <v>955.72727272727275</v>
      </c>
      <c r="F24" s="53">
        <f t="shared" si="1"/>
        <v>2.7773264699316694E-2</v>
      </c>
      <c r="G24" s="20">
        <f>SUMIF(PrilimTable!$N$4:$N$82,C24,PrilimTable!$R$4:$R$82)</f>
        <v>1443</v>
      </c>
      <c r="H24" s="55">
        <f t="shared" si="2"/>
        <v>2.8560118753092528E-2</v>
      </c>
      <c r="I24" s="35">
        <f t="shared" si="3"/>
        <v>487.27272727272725</v>
      </c>
      <c r="J24" s="76">
        <f t="shared" si="4"/>
        <v>0.5098449538666413</v>
      </c>
      <c r="L24" s="63"/>
      <c r="M24" s="71"/>
      <c r="X24">
        <v>19</v>
      </c>
      <c r="Y24">
        <v>19</v>
      </c>
      <c r="Z24" t="str">
        <f t="shared" si="5"/>
        <v>Rte 19 Herman IB</v>
      </c>
      <c r="AA24" s="27">
        <f>SUMIF(PrilimTable!$M$4:$M$82,X24,PrilimTable!$P$4:$P$82)</f>
        <v>955.72727272727275</v>
      </c>
      <c r="AB24" s="28">
        <f t="shared" si="6"/>
        <v>2.7773264699316694E-2</v>
      </c>
      <c r="AC24" s="20">
        <f>SUMIF(PrilimTable!$N$4:$N$82,Y24,PrilimTable!$R$4:$R$82)</f>
        <v>1443</v>
      </c>
      <c r="AD24" s="26">
        <f t="shared" si="7"/>
        <v>2.8560118753092528E-2</v>
      </c>
      <c r="AE24" s="35">
        <f t="shared" si="8"/>
        <v>487.27272727272725</v>
      </c>
      <c r="AF24" s="76">
        <f t="shared" si="9"/>
        <v>0.5098449538666413</v>
      </c>
      <c r="AG24" s="102">
        <v>3600</v>
      </c>
    </row>
    <row r="25" spans="1:50">
      <c r="A25">
        <f>VLOOKUP($C25,PrilimTable!$N:$T,7,FALSE)</f>
        <v>1</v>
      </c>
      <c r="B25">
        <v>22</v>
      </c>
      <c r="C25">
        <f t="shared" si="0"/>
        <v>22</v>
      </c>
      <c r="D25" t="str">
        <f>VLOOKUP($C25,PrilimTable!$N:$S,2,FALSE)</f>
        <v>Rte 22 Bordeaux (Panaroma) IB</v>
      </c>
      <c r="E25" s="27">
        <f>SUMIF(PrilimTable!$M$4:$M$82,B25,PrilimTable!$P$4:$P$82)</f>
        <v>1505.409090909091</v>
      </c>
      <c r="F25" s="53">
        <f t="shared" si="1"/>
        <v>4.3746920649513438E-2</v>
      </c>
      <c r="G25" s="20">
        <f>SUMIF(PrilimTable!$N$4:$N$82,C25,PrilimTable!$R$4:$R$82)</f>
        <v>4139</v>
      </c>
      <c r="H25" s="55">
        <f t="shared" si="2"/>
        <v>8.1919841662543291E-2</v>
      </c>
      <c r="I25" s="35">
        <f t="shared" si="3"/>
        <v>2633.590909090909</v>
      </c>
      <c r="J25" s="76">
        <f t="shared" si="4"/>
        <v>1.7494187626437996</v>
      </c>
      <c r="L25" s="63"/>
      <c r="M25" s="71"/>
      <c r="X25">
        <v>22</v>
      </c>
      <c r="Y25">
        <v>22</v>
      </c>
      <c r="Z25" t="str">
        <f t="shared" si="5"/>
        <v>Rte 22 Bordeaux (Panaroma) IB</v>
      </c>
      <c r="AA25" s="27">
        <f>SUMIF(PrilimTable!$M$4:$M$82,X25,PrilimTable!$P$4:$P$82)</f>
        <v>1505.409090909091</v>
      </c>
      <c r="AB25" s="28">
        <f t="shared" si="6"/>
        <v>4.3746920649513438E-2</v>
      </c>
      <c r="AC25" s="20">
        <f>SUMIF(PrilimTable!$N$4:$N$82,Y25,PrilimTable!$R$4:$R$82)</f>
        <v>4139</v>
      </c>
      <c r="AD25" s="26">
        <f t="shared" si="7"/>
        <v>8.1919841662543291E-2</v>
      </c>
      <c r="AE25" s="35">
        <f t="shared" si="8"/>
        <v>2633.590909090909</v>
      </c>
      <c r="AF25" s="76">
        <f t="shared" si="9"/>
        <v>1.7494187626437996</v>
      </c>
      <c r="AG25" s="102">
        <v>4000</v>
      </c>
    </row>
    <row r="26" spans="1:50">
      <c r="A26">
        <f>VLOOKUP($C26,PrilimTable!$N:$T,7,FALSE)</f>
        <v>1</v>
      </c>
      <c r="B26">
        <v>23</v>
      </c>
      <c r="C26">
        <f t="shared" si="0"/>
        <v>23</v>
      </c>
      <c r="D26" t="str">
        <f>VLOOKUP($C26,PrilimTable!$N:$S,2,FALSE)</f>
        <v>Rte 23 Dickerson Pike OB</v>
      </c>
      <c r="E26" s="27">
        <f>SUMIF(PrilimTable!$M$4:$M$82,B26,PrilimTable!$P$4:$P$82)</f>
        <v>2690.5</v>
      </c>
      <c r="F26" s="53">
        <f t="shared" si="1"/>
        <v>7.8185451860423014E-2</v>
      </c>
      <c r="G26" s="20">
        <f>SUMIF(PrilimTable!$N$4:$N$82,C26,PrilimTable!$R$4:$R$82)</f>
        <v>1595</v>
      </c>
      <c r="H26" s="55">
        <f t="shared" si="2"/>
        <v>3.1568530430479962E-2</v>
      </c>
      <c r="I26" s="35">
        <f t="shared" si="3"/>
        <v>-1095.5</v>
      </c>
      <c r="J26" s="76">
        <f t="shared" si="4"/>
        <v>-0.40717338784612528</v>
      </c>
      <c r="L26" s="63"/>
      <c r="M26" s="71"/>
      <c r="X26">
        <v>23</v>
      </c>
      <c r="Y26">
        <v>23</v>
      </c>
      <c r="Z26" t="str">
        <f t="shared" si="5"/>
        <v>Rte 23 Dickerson Pike OB</v>
      </c>
      <c r="AA26" s="27">
        <f>SUMIF(PrilimTable!$M$4:$M$82,X26,PrilimTable!$P$4:$P$82)</f>
        <v>2690.5</v>
      </c>
      <c r="AB26" s="28">
        <f t="shared" si="6"/>
        <v>7.8185451860423014E-2</v>
      </c>
      <c r="AC26" s="20">
        <f>SUMIF(PrilimTable!$N$4:$N$82,Y26,PrilimTable!$R$4:$R$82)</f>
        <v>1595</v>
      </c>
      <c r="AD26" s="26">
        <f t="shared" si="7"/>
        <v>3.1568530430479962E-2</v>
      </c>
      <c r="AE26" s="35">
        <f t="shared" si="8"/>
        <v>-1095.5</v>
      </c>
      <c r="AF26" s="76">
        <f t="shared" si="9"/>
        <v>-0.40717338784612528</v>
      </c>
      <c r="AG26" s="102">
        <v>4400</v>
      </c>
    </row>
    <row r="27" spans="1:50">
      <c r="A27">
        <f>VLOOKUP($C27,PrilimTable!$N:$T,7,FALSE)</f>
        <v>1</v>
      </c>
      <c r="B27">
        <v>28</v>
      </c>
      <c r="C27">
        <f t="shared" si="0"/>
        <v>28</v>
      </c>
      <c r="D27" t="str">
        <f>VLOOKUP($C27,PrilimTable!$N:$S,2,FALSE)</f>
        <v>Rte 28 Meridian IB</v>
      </c>
      <c r="E27" s="27">
        <f>SUMIF(PrilimTable!$M$4:$M$82,B27,PrilimTable!$P$4:$P$82)</f>
        <v>275.40909090909088</v>
      </c>
      <c r="F27" s="53">
        <f t="shared" si="1"/>
        <v>8.0033392377608596E-3</v>
      </c>
      <c r="G27" s="20">
        <f>SUMIF(PrilimTable!$N$4:$N$82,C27,PrilimTable!$R$4:$R$82)</f>
        <v>45</v>
      </c>
      <c r="H27" s="55">
        <f t="shared" si="2"/>
        <v>8.9064819396338449E-4</v>
      </c>
      <c r="I27" s="35">
        <f t="shared" si="3"/>
        <v>-230.40909090909088</v>
      </c>
      <c r="J27" s="76">
        <f t="shared" si="4"/>
        <v>-0.83660670077570554</v>
      </c>
      <c r="L27" s="63"/>
      <c r="M27" s="71"/>
      <c r="X27">
        <v>28</v>
      </c>
      <c r="Y27">
        <v>28</v>
      </c>
      <c r="Z27" t="str">
        <f t="shared" si="5"/>
        <v>Rte 28 Meridian IB</v>
      </c>
      <c r="AA27" s="27">
        <f>SUMIF(PrilimTable!$M$4:$M$82,X27,PrilimTable!$P$4:$P$82)</f>
        <v>275.40909090909088</v>
      </c>
      <c r="AB27" s="28">
        <f t="shared" si="6"/>
        <v>8.0033392377608596E-3</v>
      </c>
      <c r="AC27" s="20">
        <f>SUMIF(PrilimTable!$N$4:$N$82,Y27,PrilimTable!$R$4:$R$82)</f>
        <v>45</v>
      </c>
      <c r="AD27" s="26">
        <f t="shared" si="7"/>
        <v>8.9064819396338449E-4</v>
      </c>
      <c r="AE27" s="35">
        <f t="shared" si="8"/>
        <v>-230.40909090909088</v>
      </c>
      <c r="AF27" s="76">
        <f t="shared" si="9"/>
        <v>-0.83660670077570554</v>
      </c>
      <c r="AG27" s="102">
        <v>4800</v>
      </c>
    </row>
    <row r="28" spans="1:50">
      <c r="A28">
        <f>VLOOKUP($C28,PrilimTable!$N:$T,7,FALSE)</f>
        <v>1</v>
      </c>
      <c r="B28">
        <v>29</v>
      </c>
      <c r="C28">
        <f t="shared" si="0"/>
        <v>29</v>
      </c>
      <c r="D28" t="str">
        <f>VLOOKUP($C28,PrilimTable!$N:$S,2,FALSE)</f>
        <v>Rte 29 Jefferson IB</v>
      </c>
      <c r="E28" s="27">
        <f>SUMIF(PrilimTable!$M$4:$M$82,B28,PrilimTable!$P$4:$P$82)</f>
        <v>691.09090909090912</v>
      </c>
      <c r="F28" s="53">
        <f t="shared" si="1"/>
        <v>2.0082979001636591E-2</v>
      </c>
      <c r="G28" s="20">
        <f>SUMIF(PrilimTable!$N$4:$N$82,C28,PrilimTable!$R$4:$R$82)</f>
        <v>696</v>
      </c>
      <c r="H28" s="55">
        <f t="shared" si="2"/>
        <v>1.3775358733300347E-2</v>
      </c>
      <c r="I28" s="35">
        <f t="shared" si="3"/>
        <v>4.9090909090908781</v>
      </c>
      <c r="J28" s="76">
        <f t="shared" si="4"/>
        <v>7.1033938437252905E-3</v>
      </c>
      <c r="L28" s="63"/>
      <c r="M28" s="71"/>
      <c r="X28">
        <v>29</v>
      </c>
      <c r="Y28">
        <v>29</v>
      </c>
      <c r="Z28" t="str">
        <f t="shared" si="5"/>
        <v>Rte 29 Jefferson IB</v>
      </c>
      <c r="AA28" s="27">
        <f>SUMIF(PrilimTable!$M$4:$M$82,X28,PrilimTable!$P$4:$P$82)</f>
        <v>691.09090909090912</v>
      </c>
      <c r="AB28" s="28">
        <f t="shared" si="6"/>
        <v>2.0082979001636591E-2</v>
      </c>
      <c r="AC28" s="20">
        <f>SUMIF(PrilimTable!$N$4:$N$82,Y28,PrilimTable!$R$4:$R$82)</f>
        <v>696</v>
      </c>
      <c r="AD28" s="26">
        <f t="shared" si="7"/>
        <v>1.3775358733300347E-2</v>
      </c>
      <c r="AE28" s="35">
        <f t="shared" si="8"/>
        <v>4.9090909090908781</v>
      </c>
      <c r="AF28" s="76">
        <f t="shared" si="9"/>
        <v>7.1033938437252905E-3</v>
      </c>
      <c r="AG28" s="102">
        <v>5200</v>
      </c>
    </row>
    <row r="29" spans="1:50">
      <c r="A29">
        <f>VLOOKUP($C29,PrilimTable!$N:$T,7,FALSE)</f>
        <v>1</v>
      </c>
      <c r="B29">
        <v>34</v>
      </c>
      <c r="C29">
        <f t="shared" si="0"/>
        <v>34</v>
      </c>
      <c r="D29" t="str">
        <f>VLOOKUP($C29,PrilimTable!$N:$S,2,FALSE)</f>
        <v>Rte 34 Opry Mills IB</v>
      </c>
      <c r="E29" s="27">
        <f>SUMIF(PrilimTable!$M$4:$M$82,B29,PrilimTable!$P$4:$P$82)</f>
        <v>365.81818181818181</v>
      </c>
      <c r="F29" s="53">
        <f t="shared" si="1"/>
        <v>1.0630611352615844E-2</v>
      </c>
      <c r="G29" s="20">
        <f>SUMIF(PrilimTable!$N$4:$N$82,C29,PrilimTable!$R$4:$R$82)</f>
        <v>37</v>
      </c>
      <c r="H29" s="55">
        <f t="shared" si="2"/>
        <v>7.3231073725878279E-4</v>
      </c>
      <c r="I29" s="35">
        <f t="shared" si="3"/>
        <v>-328.81818181818181</v>
      </c>
      <c r="J29" s="76">
        <f t="shared" si="4"/>
        <v>-0.89885685884691846</v>
      </c>
      <c r="L29" s="63"/>
      <c r="M29" s="71"/>
      <c r="X29">
        <v>34</v>
      </c>
      <c r="Y29">
        <v>34</v>
      </c>
      <c r="Z29" t="str">
        <f t="shared" si="5"/>
        <v>Rte 34 Opry Mills IB</v>
      </c>
      <c r="AA29" s="27">
        <f>SUMIF(PrilimTable!$M$4:$M$82,X29,PrilimTable!$P$4:$P$82)</f>
        <v>365.81818181818181</v>
      </c>
      <c r="AB29" s="28">
        <f t="shared" si="6"/>
        <v>1.0630611352615844E-2</v>
      </c>
      <c r="AC29" s="20">
        <f>SUMIF(PrilimTable!$N$4:$N$82,Y29,PrilimTable!$R$4:$R$82)</f>
        <v>37</v>
      </c>
      <c r="AD29" s="26">
        <f t="shared" si="7"/>
        <v>7.3231073725878279E-4</v>
      </c>
      <c r="AE29" s="35">
        <f t="shared" si="8"/>
        <v>-328.81818181818181</v>
      </c>
      <c r="AF29" s="76">
        <f t="shared" si="9"/>
        <v>-0.89885685884691846</v>
      </c>
      <c r="AG29" s="102">
        <v>5600</v>
      </c>
    </row>
    <row r="30" spans="1:50">
      <c r="A30">
        <f>VLOOKUP($C30,PrilimTable!$N:$T,7,FALSE)</f>
        <v>1</v>
      </c>
      <c r="B30">
        <v>41</v>
      </c>
      <c r="C30">
        <f t="shared" si="0"/>
        <v>41</v>
      </c>
      <c r="D30" t="str">
        <f>VLOOKUP($C30,PrilimTable!$N:$S,2,FALSE)</f>
        <v>Rte 41 Golden Valley OB PM</v>
      </c>
      <c r="E30" s="27">
        <f>SUMIF(PrilimTable!$M$4:$M$82,B30,PrilimTable!$P$4:$P$82)</f>
        <v>61.909090909090907</v>
      </c>
      <c r="F30" s="53">
        <f t="shared" si="1"/>
        <v>1.7990671797046196E-3</v>
      </c>
      <c r="G30" s="20">
        <f>SUMIF(PrilimTable!$N$4:$N$82,C30,PrilimTable!$R$4:$R$82)</f>
        <v>50</v>
      </c>
      <c r="H30" s="55">
        <f t="shared" si="2"/>
        <v>9.8960910440376061E-4</v>
      </c>
      <c r="I30" s="35">
        <f t="shared" si="3"/>
        <v>-11.909090909090907</v>
      </c>
      <c r="J30" s="76">
        <f t="shared" si="4"/>
        <v>-0.19236417033773859</v>
      </c>
      <c r="L30" s="63"/>
      <c r="M30" s="71"/>
      <c r="X30">
        <v>41</v>
      </c>
      <c r="Y30">
        <v>41</v>
      </c>
      <c r="Z30" t="str">
        <f t="shared" si="5"/>
        <v>Rte 41 Golden Valley OB PM</v>
      </c>
      <c r="AA30" s="27">
        <f>SUMIF(PrilimTable!$M$4:$M$82,X30,PrilimTable!$P$4:$P$82)</f>
        <v>61.909090909090907</v>
      </c>
      <c r="AB30" s="28">
        <f t="shared" si="6"/>
        <v>1.7990671797046196E-3</v>
      </c>
      <c r="AC30" s="20">
        <f>SUMIF(PrilimTable!$N$4:$N$82,Y30,PrilimTable!$R$4:$R$82)</f>
        <v>50</v>
      </c>
      <c r="AD30" s="26">
        <f t="shared" si="7"/>
        <v>9.8960910440376061E-4</v>
      </c>
      <c r="AE30" s="35">
        <f t="shared" si="8"/>
        <v>-11.909090909090907</v>
      </c>
      <c r="AF30" s="76">
        <f t="shared" si="9"/>
        <v>-0.19236417033773859</v>
      </c>
      <c r="AG30" s="102">
        <v>6000</v>
      </c>
    </row>
    <row r="31" spans="1:50">
      <c r="A31">
        <f>VLOOKUP($C31,PrilimTable!$N:$T,7,FALSE)</f>
        <v>1</v>
      </c>
      <c r="B31">
        <v>42</v>
      </c>
      <c r="C31">
        <f t="shared" si="0"/>
        <v>42</v>
      </c>
      <c r="D31" t="str">
        <f>VLOOKUP($C31,PrilimTable!$N:$S,2,FALSE)</f>
        <v>Rte 42 St. Cecilia/Cumberland IB</v>
      </c>
      <c r="E31" s="27">
        <f>SUMIF(PrilimTable!$M$4:$M$82,B31,PrilimTable!$P$4:$P$82)</f>
        <v>402.68181818181819</v>
      </c>
      <c r="F31" s="53">
        <f t="shared" si="1"/>
        <v>1.1701862074158022E-2</v>
      </c>
      <c r="G31" s="20">
        <f>SUMIF(PrilimTable!$N$4:$N$82,C31,PrilimTable!$R$4:$R$82)</f>
        <v>331</v>
      </c>
      <c r="H31" s="55">
        <f t="shared" si="2"/>
        <v>6.5512122711528942E-3</v>
      </c>
      <c r="I31" s="35">
        <f t="shared" si="3"/>
        <v>-71.681818181818187</v>
      </c>
      <c r="J31" s="76">
        <f t="shared" si="4"/>
        <v>-0.17801106219663621</v>
      </c>
      <c r="L31" s="63"/>
      <c r="M31" s="71"/>
      <c r="X31">
        <v>42</v>
      </c>
      <c r="Y31">
        <v>42</v>
      </c>
      <c r="Z31" t="str">
        <f t="shared" si="5"/>
        <v>Rte 42 St. Cecilia/Cumberland IB</v>
      </c>
      <c r="AA31" s="27">
        <f>SUMIF(PrilimTable!$M$4:$M$82,X31,PrilimTable!$P$4:$P$82)</f>
        <v>402.68181818181819</v>
      </c>
      <c r="AB31" s="28">
        <f t="shared" si="6"/>
        <v>1.1701862074158022E-2</v>
      </c>
      <c r="AC31" s="20">
        <f>SUMIF(PrilimTable!$N$4:$N$82,Y31,PrilimTable!$R$4:$R$82)</f>
        <v>331</v>
      </c>
      <c r="AD31" s="26">
        <f t="shared" si="7"/>
        <v>6.5512122711528942E-3</v>
      </c>
      <c r="AE31" s="35">
        <f t="shared" si="8"/>
        <v>-71.681818181818187</v>
      </c>
      <c r="AF31" s="76">
        <f t="shared" si="9"/>
        <v>-0.17801106219663621</v>
      </c>
      <c r="AG31" s="102">
        <v>6400</v>
      </c>
    </row>
    <row r="32" spans="1:50">
      <c r="A32">
        <f>VLOOKUP($C32,PrilimTable!$N:$T,7,FALSE)</f>
        <v>1</v>
      </c>
      <c r="B32">
        <v>50</v>
      </c>
      <c r="C32">
        <f t="shared" si="0"/>
        <v>50</v>
      </c>
      <c r="D32" t="str">
        <f>VLOOKUP($C32,PrilimTable!$N:$S,2,FALSE)</f>
        <v>Rte 50 CHARLOTTE PIKE oB</v>
      </c>
      <c r="E32" s="27">
        <f>SUMIF(PrilimTable!$M$4:$M$82,B32,PrilimTable!$P$4:$P$82)</f>
        <v>2542.863636363636</v>
      </c>
      <c r="F32" s="53">
        <f t="shared" si="1"/>
        <v>7.3895165370202298E-2</v>
      </c>
      <c r="G32" s="20">
        <f>SUMIF(PrilimTable!$N$4:$N$82,C32,PrilimTable!$R$4:$R$82)</f>
        <v>3274</v>
      </c>
      <c r="H32" s="55">
        <f t="shared" si="2"/>
        <v>6.4799604156358243E-2</v>
      </c>
      <c r="I32" s="35">
        <f t="shared" si="3"/>
        <v>731.13636363636397</v>
      </c>
      <c r="J32" s="76">
        <f t="shared" si="4"/>
        <v>0.28752480203063852</v>
      </c>
      <c r="L32" s="63"/>
      <c r="M32" s="71"/>
      <c r="X32">
        <v>50</v>
      </c>
      <c r="Y32">
        <v>50</v>
      </c>
      <c r="Z32" t="str">
        <f t="shared" si="5"/>
        <v>Rte 50 CHARLOTTE PIKE oB</v>
      </c>
      <c r="AA32" s="27">
        <f>SUMIF(PrilimTable!$M$4:$M$82,X32,PrilimTable!$P$4:$P$82)</f>
        <v>2542.863636363636</v>
      </c>
      <c r="AB32" s="28">
        <f t="shared" si="6"/>
        <v>7.3895165370202298E-2</v>
      </c>
      <c r="AC32" s="20">
        <f>SUMIF(PrilimTable!$N$4:$N$82,Y32,PrilimTable!$R$4:$R$82)</f>
        <v>3274</v>
      </c>
      <c r="AD32" s="26">
        <f t="shared" si="7"/>
        <v>6.4799604156358243E-2</v>
      </c>
      <c r="AE32" s="35">
        <f t="shared" si="8"/>
        <v>731.13636363636397</v>
      </c>
      <c r="AF32" s="76">
        <f t="shared" si="9"/>
        <v>0.28752480203063852</v>
      </c>
      <c r="AG32" s="102">
        <v>6800</v>
      </c>
    </row>
    <row r="33" spans="1:33">
      <c r="A33">
        <f>VLOOKUP($C33,PrilimTable!$N:$T,7,FALSE)</f>
        <v>1</v>
      </c>
      <c r="B33">
        <v>52</v>
      </c>
      <c r="C33">
        <f t="shared" si="0"/>
        <v>52</v>
      </c>
      <c r="D33" t="str">
        <f>VLOOKUP($C33,PrilimTable!$N:$S,2,FALSE)</f>
        <v>Rte 52 NOLENSVILLE PIKE (Hick) oB</v>
      </c>
      <c r="E33" s="27">
        <f>SUMIF(PrilimTable!$M$4:$M$82,B33,PrilimTable!$P$4:$P$82)</f>
        <v>3623.863636363636</v>
      </c>
      <c r="F33" s="53">
        <f t="shared" si="1"/>
        <v>0.1053088332613442</v>
      </c>
      <c r="G33" s="20">
        <f>SUMIF(PrilimTable!$N$4:$N$82,C33,PrilimTable!$R$4:$R$82)</f>
        <v>8598</v>
      </c>
      <c r="H33" s="55">
        <f t="shared" si="2"/>
        <v>0.17017318159327066</v>
      </c>
      <c r="I33" s="35">
        <f t="shared" si="3"/>
        <v>4974.136363636364</v>
      </c>
      <c r="J33" s="76">
        <f t="shared" si="4"/>
        <v>1.3726058325493888</v>
      </c>
      <c r="L33" s="63"/>
      <c r="M33" s="71"/>
      <c r="X33">
        <v>52</v>
      </c>
      <c r="Y33">
        <v>52</v>
      </c>
      <c r="Z33" t="str">
        <f t="shared" si="5"/>
        <v>Rte 52 NOLENSVILLE PIKE (Hick) oB</v>
      </c>
      <c r="AA33" s="27">
        <f>SUMIF(PrilimTable!$M$4:$M$82,X33,PrilimTable!$P$4:$P$82)</f>
        <v>3623.863636363636</v>
      </c>
      <c r="AB33" s="28">
        <f t="shared" si="6"/>
        <v>0.1053088332613442</v>
      </c>
      <c r="AC33" s="20">
        <f>SUMIF(PrilimTable!$N$4:$N$82,Y33,PrilimTable!$R$4:$R$82)</f>
        <v>8598</v>
      </c>
      <c r="AD33" s="26">
        <f t="shared" si="7"/>
        <v>0.17017318159327066</v>
      </c>
      <c r="AE33" s="35">
        <f t="shared" si="8"/>
        <v>4974.136363636364</v>
      </c>
      <c r="AF33" s="76">
        <f t="shared" si="9"/>
        <v>1.3726058325493888</v>
      </c>
      <c r="AG33" s="102">
        <v>7200</v>
      </c>
    </row>
    <row r="34" spans="1:33">
      <c r="A34">
        <f>VLOOKUP($C34,PrilimTable!$N:$T,7,FALSE)</f>
        <v>1</v>
      </c>
      <c r="B34">
        <v>55</v>
      </c>
      <c r="C34">
        <f t="shared" si="0"/>
        <v>55</v>
      </c>
      <c r="D34" t="str">
        <f>VLOOKUP($C34,PrilimTable!$N:$S,2,FALSE)</f>
        <v>Rte 55 MURFREESBORO PIKE oB</v>
      </c>
      <c r="E34" s="27">
        <f>SUMIF(PrilimTable!$M$4:$M$82,B34,PrilimTable!$P$4:$P$82)</f>
        <v>5829.363636363636</v>
      </c>
      <c r="F34" s="53">
        <f t="shared" si="1"/>
        <v>0.16940027131306803</v>
      </c>
      <c r="G34" s="20">
        <f>SUMIF(PrilimTable!$N$4:$N$82,C34,PrilimTable!$R$4:$R$82)</f>
        <v>7172</v>
      </c>
      <c r="H34" s="55">
        <f t="shared" si="2"/>
        <v>0.14194952993567542</v>
      </c>
      <c r="I34" s="35">
        <f t="shared" si="3"/>
        <v>1342.636363636364</v>
      </c>
      <c r="J34" s="76">
        <f t="shared" si="4"/>
        <v>0.23032297303619614</v>
      </c>
      <c r="L34" s="63"/>
      <c r="M34" s="71"/>
      <c r="X34">
        <v>55</v>
      </c>
      <c r="Y34">
        <v>55</v>
      </c>
      <c r="Z34" t="str">
        <f t="shared" si="5"/>
        <v>Rte 55 MURFREESBORO PIKE oB</v>
      </c>
      <c r="AA34" s="27">
        <f>SUMIF(PrilimTable!$M$4:$M$82,X34,PrilimTable!$P$4:$P$82)</f>
        <v>5829.363636363636</v>
      </c>
      <c r="AB34" s="28">
        <f t="shared" si="6"/>
        <v>0.16940027131306803</v>
      </c>
      <c r="AC34" s="20">
        <f>SUMIF(PrilimTable!$N$4:$N$82,Y34,PrilimTable!$R$4:$R$82)</f>
        <v>7172</v>
      </c>
      <c r="AD34" s="26">
        <f t="shared" si="7"/>
        <v>0.14194952993567542</v>
      </c>
      <c r="AE34" s="35">
        <f t="shared" si="8"/>
        <v>1342.636363636364</v>
      </c>
      <c r="AF34" s="76">
        <f t="shared" si="9"/>
        <v>0.23032297303619614</v>
      </c>
      <c r="AG34" s="102">
        <v>7600</v>
      </c>
    </row>
    <row r="35" spans="1:33">
      <c r="A35">
        <f>VLOOKUP($C35,PrilimTable!$N:$T,7,FALSE)</f>
        <v>8</v>
      </c>
      <c r="B35">
        <v>56</v>
      </c>
      <c r="C35">
        <f t="shared" si="0"/>
        <v>56</v>
      </c>
      <c r="D35" t="str">
        <f>VLOOKUP($C35,PrilimTable!$N:$S,2,FALSE)</f>
        <v>Rte 56 Gallatin Rd IB</v>
      </c>
      <c r="E35" s="27">
        <f>SUMIF(PrilimTable!$M$4:$M$82,B35,PrilimTable!$P$4:$P$82)</f>
        <v>4470.863636363636</v>
      </c>
      <c r="F35" s="53">
        <f t="shared" si="1"/>
        <v>0.12992250273756731</v>
      </c>
      <c r="G35" s="20">
        <f>SUMIF(PrilimTable!$N$4:$N$82,C35,PrilimTable!$R$4:$R$82)</f>
        <v>3765</v>
      </c>
      <c r="H35" s="55">
        <f t="shared" si="2"/>
        <v>7.4517565561603161E-2</v>
      </c>
      <c r="I35" s="35">
        <f t="shared" si="3"/>
        <v>-705.86363636363603</v>
      </c>
      <c r="J35" s="76">
        <f t="shared" si="4"/>
        <v>-0.15788082432720946</v>
      </c>
      <c r="L35" s="63"/>
      <c r="M35" s="71"/>
      <c r="X35">
        <v>56</v>
      </c>
      <c r="Y35">
        <v>56</v>
      </c>
      <c r="Z35" t="str">
        <f t="shared" si="5"/>
        <v>Rte 56 Gallatin Rd IB</v>
      </c>
      <c r="AA35" s="27">
        <f>SUMIF(PrilimTable!$M$4:$M$82,X35,PrilimTable!$P$4:$P$82)</f>
        <v>4470.863636363636</v>
      </c>
      <c r="AB35" s="28">
        <f t="shared" si="6"/>
        <v>0.12992250273756731</v>
      </c>
      <c r="AC35" s="20">
        <f>SUMIF(PrilimTable!$N$4:$N$82,Y35,PrilimTable!$R$4:$R$82)</f>
        <v>3765</v>
      </c>
      <c r="AD35" s="26">
        <f t="shared" si="7"/>
        <v>7.4517565561603161E-2</v>
      </c>
      <c r="AE35" s="35">
        <f t="shared" si="8"/>
        <v>-705.86363636363603</v>
      </c>
      <c r="AF35" s="76">
        <f t="shared" si="9"/>
        <v>-0.15788082432720946</v>
      </c>
      <c r="AG35" s="102">
        <v>8000</v>
      </c>
    </row>
    <row r="36" spans="1:33">
      <c r="A36">
        <f>VLOOKUP($C36,PrilimTable!$N:$T,7,FALSE)</f>
        <v>11</v>
      </c>
      <c r="B36">
        <v>64</v>
      </c>
      <c r="C36">
        <f t="shared" si="0"/>
        <v>64</v>
      </c>
      <c r="D36" t="str">
        <f>VLOOKUP($C36,PrilimTable!$N:$S,2,FALSE)</f>
        <v>Rte 64 STAR DOWNTOWN SHUTTLE</v>
      </c>
      <c r="E36" s="27">
        <f>SUMIF(PrilimTable!$M$4:$M$82,B36,PrilimTable!$P$4:$P$82)</f>
        <v>9.1818181818181817</v>
      </c>
      <c r="F36" s="53">
        <f t="shared" si="1"/>
        <v>2.668220046257953E-4</v>
      </c>
      <c r="G36" s="20">
        <f>SUMIF(PrilimTable!$N$4:$N$82,C36,PrilimTable!$R$4:$R$82)</f>
        <v>181</v>
      </c>
      <c r="H36" s="55">
        <f t="shared" si="2"/>
        <v>3.5823849579416133E-3</v>
      </c>
      <c r="I36" s="35">
        <f t="shared" si="3"/>
        <v>171.81818181818181</v>
      </c>
      <c r="J36" s="76">
        <f t="shared" si="4"/>
        <v>18.712871287128714</v>
      </c>
      <c r="L36" s="63"/>
      <c r="M36" s="71"/>
      <c r="X36">
        <v>64</v>
      </c>
      <c r="Y36">
        <v>64</v>
      </c>
      <c r="Z36" t="str">
        <f t="shared" si="5"/>
        <v>Rte 64 STAR DOWNTOWN SHUTTLE</v>
      </c>
      <c r="AA36" s="27">
        <f>SUMIF(PrilimTable!$M$4:$M$82,X36,PrilimTable!$P$4:$P$82)</f>
        <v>9.1818181818181817</v>
      </c>
      <c r="AB36" s="28">
        <f t="shared" si="6"/>
        <v>2.668220046257953E-4</v>
      </c>
      <c r="AC36" s="20">
        <f>SUMIF(PrilimTable!$N$4:$N$82,Y36,PrilimTable!$R$4:$R$82)</f>
        <v>181</v>
      </c>
      <c r="AD36" s="26">
        <f t="shared" si="7"/>
        <v>3.5823849579416133E-3</v>
      </c>
      <c r="AE36" s="35">
        <f t="shared" si="8"/>
        <v>171.81818181818181</v>
      </c>
      <c r="AF36" s="76">
        <f t="shared" si="9"/>
        <v>18.712871287128714</v>
      </c>
      <c r="AG36" s="102">
        <v>8400</v>
      </c>
    </row>
    <row r="37" spans="1:33">
      <c r="A37">
        <f>VLOOKUP($C37,PrilimTable!$N:$T,7,FALSE)</f>
        <v>1</v>
      </c>
      <c r="B37">
        <v>70</v>
      </c>
      <c r="C37">
        <f t="shared" si="0"/>
        <v>70</v>
      </c>
      <c r="D37" t="str">
        <f>VLOOKUP($C37,PrilimTable!$N:$S,2,FALSE)</f>
        <v>Rte 70 Belevue Conn OB</v>
      </c>
      <c r="E37" s="27">
        <f>SUMIF(PrilimTable!$M$4:$M$82,B37,PrilimTable!$P$4:$P$82)</f>
        <v>42.409090909090907</v>
      </c>
      <c r="F37" s="53">
        <f t="shared" si="1"/>
        <v>1.2324006451280543E-3</v>
      </c>
      <c r="G37" s="20">
        <f>SUMIF(PrilimTable!$N$4:$N$82,C37,PrilimTable!$R$4:$R$82)</f>
        <v>104</v>
      </c>
      <c r="H37" s="55">
        <f t="shared" si="2"/>
        <v>2.0583869371598217E-3</v>
      </c>
      <c r="I37" s="35">
        <f t="shared" si="3"/>
        <v>61.590909090909093</v>
      </c>
      <c r="J37" s="76">
        <f t="shared" si="4"/>
        <v>1.452304394426581</v>
      </c>
      <c r="L37" s="63"/>
      <c r="M37" s="71"/>
      <c r="X37">
        <v>70</v>
      </c>
      <c r="Y37">
        <v>70</v>
      </c>
      <c r="Z37" t="str">
        <f t="shared" si="5"/>
        <v>Rte 70 Belevue Conn OB</v>
      </c>
      <c r="AA37" s="27">
        <f>SUMIF(PrilimTable!$M$4:$M$82,X37,PrilimTable!$P$4:$P$82)</f>
        <v>42.409090909090907</v>
      </c>
      <c r="AB37" s="28">
        <f t="shared" si="6"/>
        <v>1.2324006451280543E-3</v>
      </c>
      <c r="AC37" s="20">
        <f>SUMIF(PrilimTable!$N$4:$N$82,Y37,PrilimTable!$R$4:$R$82)</f>
        <v>104</v>
      </c>
      <c r="AD37" s="26">
        <f t="shared" si="7"/>
        <v>2.0583869371598217E-3</v>
      </c>
      <c r="AE37" s="35">
        <f t="shared" si="8"/>
        <v>61.590909090909093</v>
      </c>
      <c r="AF37" s="76">
        <f t="shared" si="9"/>
        <v>1.452304394426581</v>
      </c>
      <c r="AG37" s="102">
        <v>8800</v>
      </c>
    </row>
    <row r="38" spans="1:33">
      <c r="A38">
        <f>VLOOKUP($C38,PrilimTable!$N:$T,7,FALSE)</f>
        <v>1</v>
      </c>
      <c r="B38">
        <v>75</v>
      </c>
      <c r="C38">
        <f t="shared" si="0"/>
        <v>75</v>
      </c>
      <c r="D38" t="str">
        <f>VLOOKUP($C38,PrilimTable!$N:$S,2,FALSE)</f>
        <v>Rte 75 Midtown CW Loop</v>
      </c>
      <c r="E38" s="27">
        <f>SUMIF(PrilimTable!$M$4:$M$82,B38,PrilimTable!$P$4:$P$82)</f>
        <v>127.6363636363636</v>
      </c>
      <c r="F38" s="53">
        <f t="shared" si="1"/>
        <v>3.7090900445011532E-3</v>
      </c>
      <c r="G38" s="20">
        <f>SUMIF(PrilimTable!$N$4:$N$82,C38,PrilimTable!$R$4:$R$82)</f>
        <v>111</v>
      </c>
      <c r="H38" s="55">
        <f t="shared" si="2"/>
        <v>2.1969322117763482E-3</v>
      </c>
      <c r="I38" s="35">
        <f t="shared" si="3"/>
        <v>-16.636363636363598</v>
      </c>
      <c r="J38" s="76">
        <f t="shared" si="4"/>
        <v>-0.13034188034188007</v>
      </c>
      <c r="L38" s="63"/>
      <c r="M38" s="71"/>
      <c r="X38">
        <v>75</v>
      </c>
      <c r="Y38">
        <v>75</v>
      </c>
      <c r="Z38" t="str">
        <f t="shared" si="5"/>
        <v>Rte 75 Midtown CW Loop</v>
      </c>
      <c r="AA38" s="27">
        <f>SUMIF(PrilimTable!$M$4:$M$82,X38,PrilimTable!$P$4:$P$82)</f>
        <v>127.6363636363636</v>
      </c>
      <c r="AB38" s="28">
        <f t="shared" si="6"/>
        <v>3.7090900445011532E-3</v>
      </c>
      <c r="AC38" s="20">
        <f>SUMIF(PrilimTable!$N$4:$N$82,Y38,PrilimTable!$R$4:$R$82)</f>
        <v>111</v>
      </c>
      <c r="AD38" s="26">
        <f t="shared" si="7"/>
        <v>2.1969322117763482E-3</v>
      </c>
      <c r="AE38" s="35">
        <f t="shared" si="8"/>
        <v>-16.636363636363598</v>
      </c>
      <c r="AF38" s="76">
        <f t="shared" si="9"/>
        <v>-0.13034188034188007</v>
      </c>
      <c r="AG38" s="102">
        <v>9200</v>
      </c>
    </row>
    <row r="39" spans="1:33">
      <c r="A39">
        <f>VLOOKUP($C39,PrilimTable!$N:$T,7,FALSE)</f>
        <v>1</v>
      </c>
      <c r="B39">
        <v>76</v>
      </c>
      <c r="C39">
        <f t="shared" si="0"/>
        <v>76</v>
      </c>
      <c r="D39" t="str">
        <f>VLOOKUP($C39,PrilimTable!$N:$S,2,FALSE)</f>
        <v>Rte 76 Madison Conn</v>
      </c>
      <c r="E39" s="27">
        <f>SUMIF(PrilimTable!$M$4:$M$82,B39,PrilimTable!$P$4:$P$82)</f>
        <v>347.31818181818181</v>
      </c>
      <c r="F39" s="53">
        <f t="shared" si="1"/>
        <v>1.0093004640325256E-2</v>
      </c>
      <c r="G39" s="20">
        <f>SUMIF(PrilimTable!$N$4:$N$82,C39,PrilimTable!$R$4:$R$82)</f>
        <v>66</v>
      </c>
      <c r="H39" s="55">
        <f t="shared" si="2"/>
        <v>1.3062840178129638E-3</v>
      </c>
      <c r="I39" s="35">
        <f t="shared" si="3"/>
        <v>-281.31818181818181</v>
      </c>
      <c r="J39" s="76">
        <f t="shared" si="4"/>
        <v>-0.80997251668629755</v>
      </c>
      <c r="L39" s="63"/>
      <c r="M39" s="71"/>
      <c r="X39">
        <v>76</v>
      </c>
      <c r="Y39">
        <v>76</v>
      </c>
      <c r="Z39" t="str">
        <f t="shared" si="5"/>
        <v>Rte 76 Madison Conn</v>
      </c>
      <c r="AA39" s="27">
        <f>SUMIF(PrilimTable!$M$4:$M$82,X39,PrilimTable!$P$4:$P$82)</f>
        <v>347.31818181818181</v>
      </c>
      <c r="AB39" s="28">
        <f t="shared" si="6"/>
        <v>1.0093004640325256E-2</v>
      </c>
      <c r="AC39" s="20">
        <f>SUMIF(PrilimTable!$N$4:$N$82,Y39,PrilimTable!$R$4:$R$82)</f>
        <v>66</v>
      </c>
      <c r="AD39" s="26">
        <f t="shared" si="7"/>
        <v>1.3062840178129638E-3</v>
      </c>
      <c r="AE39" s="35">
        <f t="shared" si="8"/>
        <v>-281.31818181818181</v>
      </c>
      <c r="AF39" s="76">
        <f t="shared" si="9"/>
        <v>-0.80997251668629755</v>
      </c>
      <c r="AG39" s="102">
        <v>9600</v>
      </c>
    </row>
    <row r="40" spans="1:33">
      <c r="A40">
        <f>VLOOKUP($C40,PrilimTable!$N:$T,7,FALSE)</f>
        <v>1</v>
      </c>
      <c r="B40">
        <v>77</v>
      </c>
      <c r="C40">
        <f t="shared" si="0"/>
        <v>77</v>
      </c>
      <c r="D40" t="str">
        <f>VLOOKUP($C40,PrilimTable!$N:$S,2,FALSE)</f>
        <v>Rte 77 THOMPSON - WEDGEWOOD ccw</v>
      </c>
      <c r="E40" s="27">
        <f>SUMIF(PrilimTable!$M$4:$M$82,B40,PrilimTable!$P$4:$P$82)</f>
        <v>333.95454545454538</v>
      </c>
      <c r="F40" s="53">
        <f t="shared" si="1"/>
        <v>9.7046597425035526E-3</v>
      </c>
      <c r="G40" s="20">
        <f>SUMIF(PrilimTable!$N$4:$N$82,C40,PrilimTable!$R$4:$R$82)</f>
        <v>304</v>
      </c>
      <c r="H40" s="55">
        <f t="shared" si="2"/>
        <v>6.0168233547748641E-3</v>
      </c>
      <c r="I40" s="35">
        <f t="shared" si="3"/>
        <v>-29.954545454545382</v>
      </c>
      <c r="J40" s="76">
        <f t="shared" si="4"/>
        <v>-8.9696474751599101E-2</v>
      </c>
      <c r="L40" s="63"/>
      <c r="M40" s="71"/>
      <c r="X40">
        <v>77</v>
      </c>
      <c r="Y40">
        <v>77</v>
      </c>
      <c r="Z40" t="str">
        <f t="shared" si="5"/>
        <v>Rte 77 THOMPSON - WEDGEWOOD ccw</v>
      </c>
      <c r="AA40" s="27">
        <f>SUMIF(PrilimTable!$M$4:$M$82,X40,PrilimTable!$P$4:$P$82)</f>
        <v>333.95454545454538</v>
      </c>
      <c r="AB40" s="28">
        <f t="shared" si="6"/>
        <v>9.7046597425035526E-3</v>
      </c>
      <c r="AC40" s="20">
        <f>SUMIF(PrilimTable!$N$4:$N$82,Y40,PrilimTable!$R$4:$R$82)</f>
        <v>304</v>
      </c>
      <c r="AD40" s="26">
        <f t="shared" si="7"/>
        <v>6.0168233547748641E-3</v>
      </c>
      <c r="AE40" s="35">
        <f t="shared" si="8"/>
        <v>-29.954545454545382</v>
      </c>
      <c r="AF40" s="76">
        <f t="shared" si="9"/>
        <v>-8.9696474751599101E-2</v>
      </c>
      <c r="AG40" s="102">
        <v>10000</v>
      </c>
    </row>
    <row r="41" spans="1:33">
      <c r="A41">
        <f>VLOOKUP($C41,PrilimTable!$N:$T,7,FALSE)</f>
        <v>1</v>
      </c>
      <c r="B41">
        <v>79</v>
      </c>
      <c r="C41">
        <f t="shared" si="0"/>
        <v>79</v>
      </c>
      <c r="D41" t="str">
        <f>VLOOKUP($C41,PrilimTable!$N:$S,2,FALSE)</f>
        <v>Rte 79 Skyline iB</v>
      </c>
      <c r="E41" s="27">
        <f>SUMIF(PrilimTable!$M$4:$M$82,B41,PrilimTable!$P$4:$P$82)</f>
        <v>225.77272727272731</v>
      </c>
      <c r="F41" s="53">
        <f t="shared" si="1"/>
        <v>6.560915331565967E-3</v>
      </c>
      <c r="G41" s="20">
        <f>SUMIF(PrilimTable!$N$4:$N$82,C41,PrilimTable!$R$4:$R$82)</f>
        <v>43</v>
      </c>
      <c r="H41" s="55">
        <f t="shared" si="2"/>
        <v>8.5106382978723403E-4</v>
      </c>
      <c r="I41" s="35">
        <f t="shared" si="3"/>
        <v>-182.77272727272731</v>
      </c>
      <c r="J41" s="76">
        <f t="shared" si="4"/>
        <v>-0.80954298369236966</v>
      </c>
      <c r="L41" s="63"/>
      <c r="M41" s="71"/>
      <c r="X41">
        <v>79</v>
      </c>
      <c r="Y41">
        <v>79</v>
      </c>
      <c r="Z41" t="str">
        <f t="shared" si="5"/>
        <v>Rte 79 Skyline iB</v>
      </c>
      <c r="AA41" s="27">
        <f>SUMIF(PrilimTable!$M$4:$M$82,X41,PrilimTable!$P$4:$P$82)</f>
        <v>225.77272727272731</v>
      </c>
      <c r="AB41" s="28">
        <f t="shared" si="6"/>
        <v>6.560915331565967E-3</v>
      </c>
      <c r="AC41" s="20">
        <f>SUMIF(PrilimTable!$N$4:$N$82,Y41,PrilimTable!$R$4:$R$82)</f>
        <v>43</v>
      </c>
      <c r="AD41" s="26">
        <f t="shared" si="7"/>
        <v>8.5106382978723403E-4</v>
      </c>
      <c r="AE41" s="35">
        <f t="shared" si="8"/>
        <v>-182.77272727272731</v>
      </c>
      <c r="AF41" s="76">
        <f t="shared" si="9"/>
        <v>-0.80954298369236966</v>
      </c>
      <c r="AG41" s="102">
        <v>10400</v>
      </c>
    </row>
    <row r="42" spans="1:33">
      <c r="A42">
        <f>VLOOKUP($C42,PrilimTable!$N:$T,7,FALSE)</f>
        <v>6</v>
      </c>
      <c r="B42">
        <v>84</v>
      </c>
      <c r="C42">
        <f t="shared" si="0"/>
        <v>84</v>
      </c>
      <c r="D42" t="str">
        <f>VLOOKUP($C42,PrilimTable!$N:$S,2,FALSE)</f>
        <v>Rte 84 Murfreesboro Express OB</v>
      </c>
      <c r="E42" s="27">
        <f>SUMIF(PrilimTable!$M$4:$M$82,B42,PrilimTable!$P$4:$P$82)</f>
        <v>127.5</v>
      </c>
      <c r="F42" s="53">
        <f t="shared" si="1"/>
        <v>3.7051273414621575E-3</v>
      </c>
      <c r="G42" s="20">
        <f>SUMIF(PrilimTable!$N$4:$N$82,C42,PrilimTable!$R$4:$R$82)</f>
        <v>141</v>
      </c>
      <c r="H42" s="55">
        <f t="shared" si="2"/>
        <v>2.7906976744186047E-3</v>
      </c>
      <c r="I42" s="35">
        <f t="shared" si="3"/>
        <v>13.5</v>
      </c>
      <c r="J42" s="76">
        <f t="shared" si="4"/>
        <v>0.10588235294117647</v>
      </c>
      <c r="L42" s="63"/>
      <c r="M42" s="71"/>
      <c r="X42">
        <v>84</v>
      </c>
      <c r="Y42">
        <v>84</v>
      </c>
      <c r="Z42" t="str">
        <f t="shared" si="5"/>
        <v>Rte 84 Murfreesboro Express OB</v>
      </c>
      <c r="AA42" s="27">
        <f>SUMIF(PrilimTable!$M$4:$M$82,X42,PrilimTable!$P$4:$P$82)</f>
        <v>127.5</v>
      </c>
      <c r="AB42" s="28">
        <f t="shared" si="6"/>
        <v>3.7051273414621575E-3</v>
      </c>
      <c r="AC42" s="20">
        <f>SUMIF(PrilimTable!$N$4:$N$82,Y42,PrilimTable!$R$4:$R$82)</f>
        <v>141</v>
      </c>
      <c r="AD42" s="26">
        <f t="shared" si="7"/>
        <v>2.7906976744186047E-3</v>
      </c>
      <c r="AE42" s="35">
        <f t="shared" si="8"/>
        <v>13.5</v>
      </c>
      <c r="AF42" s="76">
        <f t="shared" si="9"/>
        <v>0.10588235294117647</v>
      </c>
      <c r="AG42" s="102"/>
    </row>
    <row r="43" spans="1:33">
      <c r="A43">
        <f>VLOOKUP($C43,PrilimTable!$N:$T,7,FALSE)</f>
        <v>6</v>
      </c>
      <c r="B43">
        <v>86</v>
      </c>
      <c r="C43">
        <f t="shared" si="0"/>
        <v>86</v>
      </c>
      <c r="D43" t="str">
        <f>VLOOKUP($C43,PrilimTable!$N:$S,2,FALSE)</f>
        <v>Rte 86 Smyrna Lavergne Exp OB</v>
      </c>
      <c r="E43" s="27">
        <f>SUMIF(PrilimTable!$M$4:$M$82,B43,PrilimTable!$P$4:$P$82)</f>
        <v>47.090909090909093</v>
      </c>
      <c r="F43" s="53">
        <f t="shared" si="1"/>
        <v>1.3684534494669501E-3</v>
      </c>
      <c r="G43" s="20">
        <f>SUMIF(PrilimTable!$N$4:$N$82,C43,PrilimTable!$R$4:$R$82)</f>
        <v>111</v>
      </c>
      <c r="H43" s="55">
        <f t="shared" si="2"/>
        <v>2.1969322117763482E-3</v>
      </c>
      <c r="I43" s="35">
        <f t="shared" si="3"/>
        <v>63.909090909090907</v>
      </c>
      <c r="J43" s="76">
        <f t="shared" si="4"/>
        <v>1.357142857142857</v>
      </c>
      <c r="L43" s="63"/>
      <c r="M43" s="71"/>
      <c r="X43">
        <v>86</v>
      </c>
      <c r="Y43">
        <v>86</v>
      </c>
      <c r="Z43" t="str">
        <f t="shared" si="5"/>
        <v>Rte 86 Smyrna Lavergne Exp OB</v>
      </c>
      <c r="AA43" s="27">
        <f>SUMIF(PrilimTable!$M$4:$M$82,X43,PrilimTable!$P$4:$P$82)</f>
        <v>47.090909090909093</v>
      </c>
      <c r="AB43" s="28">
        <f t="shared" si="6"/>
        <v>1.3684534494669501E-3</v>
      </c>
      <c r="AC43" s="20">
        <f>SUMIF(PrilimTable!$N$4:$N$82,Y43,PrilimTable!$R$4:$R$82)</f>
        <v>111</v>
      </c>
      <c r="AD43" s="26">
        <f t="shared" si="7"/>
        <v>2.1969322117763482E-3</v>
      </c>
      <c r="AE43" s="35">
        <f t="shared" si="8"/>
        <v>63.909090909090907</v>
      </c>
      <c r="AF43" s="76">
        <f t="shared" si="9"/>
        <v>1.357142857142857</v>
      </c>
      <c r="AG43" s="102"/>
    </row>
    <row r="44" spans="1:33">
      <c r="A44">
        <f>VLOOKUP($C44,PrilimTable!$N:$T,7,FALSE)</f>
        <v>7</v>
      </c>
      <c r="B44">
        <v>87</v>
      </c>
      <c r="C44">
        <f t="shared" si="0"/>
        <v>87</v>
      </c>
      <c r="D44" t="str">
        <f>VLOOKUP($C44,PrilimTable!$N:$S,2,FALSE)</f>
        <v>Rte 87 Gallatin Comm Bus OB</v>
      </c>
      <c r="E44" s="27">
        <f>SUMIF(PrilimTable!$M$4:$M$82,B44,PrilimTable!$P$4:$P$82)</f>
        <v>77.318181818181813</v>
      </c>
      <c r="F44" s="53">
        <f t="shared" si="1"/>
        <v>2.2468526231112758E-3</v>
      </c>
      <c r="G44" s="20">
        <f>SUMIF(PrilimTable!$N$4:$N$82,C44,PrilimTable!$R$4:$R$82)</f>
        <v>4</v>
      </c>
      <c r="H44" s="55">
        <f t="shared" si="2"/>
        <v>7.9168728352300847E-5</v>
      </c>
      <c r="I44" s="35">
        <f t="shared" si="3"/>
        <v>-73.318181818181813</v>
      </c>
      <c r="J44" s="76">
        <f t="shared" si="4"/>
        <v>-0.94826572604350379</v>
      </c>
      <c r="L44" s="63"/>
      <c r="M44" s="71"/>
      <c r="X44">
        <v>87</v>
      </c>
      <c r="Y44">
        <v>87</v>
      </c>
      <c r="Z44" t="str">
        <f t="shared" si="5"/>
        <v>Rte 87 Gallatin Comm Bus OB</v>
      </c>
      <c r="AA44" s="27">
        <f>SUMIF(PrilimTable!$M$4:$M$82,X44,PrilimTable!$P$4:$P$82)</f>
        <v>77.318181818181813</v>
      </c>
      <c r="AB44" s="28">
        <f t="shared" si="6"/>
        <v>2.2468526231112758E-3</v>
      </c>
      <c r="AC44" s="20">
        <f>SUMIF(PrilimTable!$N$4:$N$82,Y44,PrilimTable!$R$4:$R$82)</f>
        <v>4</v>
      </c>
      <c r="AD44" s="26">
        <f t="shared" si="7"/>
        <v>7.9168728352300847E-5</v>
      </c>
      <c r="AE44" s="35">
        <f t="shared" si="8"/>
        <v>-73.318181818181813</v>
      </c>
      <c r="AF44" s="76">
        <f t="shared" si="9"/>
        <v>-0.94826572604350379</v>
      </c>
      <c r="AG44" s="102"/>
    </row>
    <row r="45" spans="1:33">
      <c r="A45">
        <f>VLOOKUP($C45,PrilimTable!$N:$T,7,FALSE)</f>
        <v>6</v>
      </c>
      <c r="B45">
        <v>89</v>
      </c>
      <c r="C45">
        <f t="shared" si="0"/>
        <v>89</v>
      </c>
      <c r="D45" t="str">
        <f>VLOOKUP($C45,PrilimTable!$N:$S,2,FALSE)</f>
        <v>Rte 89 Spgfield/Joelton Exp OB</v>
      </c>
      <c r="E45" s="27">
        <f>SUMIF(PrilimTable!$M$4:$M$82,B45,PrilimTable!$P$4:$P$82)</f>
        <v>23</v>
      </c>
      <c r="F45" s="53">
        <f t="shared" si="1"/>
        <v>6.6837591257748723E-4</v>
      </c>
      <c r="G45" s="20">
        <f>SUMIF(PrilimTable!$N$4:$N$82,C45,PrilimTable!$R$4:$R$82)</f>
        <v>1</v>
      </c>
      <c r="H45" s="55">
        <f t="shared" si="2"/>
        <v>1.9792182088075212E-5</v>
      </c>
      <c r="I45" s="35">
        <f t="shared" si="3"/>
        <v>-22</v>
      </c>
      <c r="J45" s="76">
        <f t="shared" si="4"/>
        <v>-0.95652173913043481</v>
      </c>
      <c r="L45" s="63"/>
      <c r="M45" s="71"/>
      <c r="X45">
        <v>89</v>
      </c>
      <c r="Y45">
        <v>89</v>
      </c>
      <c r="Z45" t="str">
        <f t="shared" si="5"/>
        <v>Rte 89 Spgfield/Joelton Exp OB</v>
      </c>
      <c r="AA45" s="27">
        <f>SUMIF(PrilimTable!$M$4:$M$82,X45,PrilimTable!$P$4:$P$82)</f>
        <v>23</v>
      </c>
      <c r="AB45" s="28">
        <f t="shared" si="6"/>
        <v>6.6837591257748723E-4</v>
      </c>
      <c r="AC45" s="20">
        <f>SUMIF(PrilimTable!$N$4:$N$82,Y45,PrilimTable!$R$4:$R$82)</f>
        <v>1</v>
      </c>
      <c r="AD45" s="26">
        <f t="shared" si="7"/>
        <v>1.9792182088075212E-5</v>
      </c>
      <c r="AE45" s="35">
        <f t="shared" si="8"/>
        <v>-22</v>
      </c>
      <c r="AF45" s="76">
        <f t="shared" si="9"/>
        <v>-0.95652173913043481</v>
      </c>
      <c r="AG45" s="102"/>
    </row>
    <row r="46" spans="1:33">
      <c r="A46">
        <f>VLOOKUP($C46,PrilimTable!$N:$T,7,FALSE)</f>
        <v>12</v>
      </c>
      <c r="B46">
        <v>90</v>
      </c>
      <c r="C46">
        <f t="shared" si="0"/>
        <v>90</v>
      </c>
      <c r="D46" t="str">
        <f>VLOOKUP($C46,PrilimTable!$N:$S,2,FALSE)</f>
        <v>Rte 90 Music City Star oB</v>
      </c>
      <c r="E46" s="27">
        <f>SUMIF(PrilimTable!$M$4:$M$82,B46,PrilimTable!$P$4:$P$82)</f>
        <v>399.31818181818181</v>
      </c>
      <c r="F46" s="53">
        <f t="shared" si="1"/>
        <v>1.1604115399196096E-2</v>
      </c>
      <c r="G46" s="20">
        <f>SUMIF(PrilimTable!$N$4:$N$82,C46,PrilimTable!$R$4:$R$82)</f>
        <v>98</v>
      </c>
      <c r="H46" s="55">
        <f t="shared" si="2"/>
        <v>1.9396338446313706E-3</v>
      </c>
      <c r="I46" s="35">
        <f t="shared" si="3"/>
        <v>-301.31818181818181</v>
      </c>
      <c r="J46" s="76">
        <f t="shared" si="4"/>
        <v>-0.75458167330677295</v>
      </c>
      <c r="L46" s="63"/>
      <c r="M46" s="71"/>
      <c r="X46">
        <v>90</v>
      </c>
      <c r="Y46">
        <v>90</v>
      </c>
      <c r="Z46" t="str">
        <f t="shared" si="5"/>
        <v>Rte 90 Music City Star oB</v>
      </c>
      <c r="AA46" s="27">
        <f>SUMIF(PrilimTable!$M$4:$M$82,X46,PrilimTable!$P$4:$P$82)</f>
        <v>399.31818181818181</v>
      </c>
      <c r="AB46" s="28">
        <f t="shared" si="6"/>
        <v>1.1604115399196096E-2</v>
      </c>
      <c r="AC46" s="20">
        <f>SUMIF(PrilimTable!$N$4:$N$82,Y46,PrilimTable!$R$4:$R$82)</f>
        <v>98</v>
      </c>
      <c r="AD46" s="26">
        <f t="shared" si="7"/>
        <v>1.9396338446313706E-3</v>
      </c>
      <c r="AE46" s="35">
        <f t="shared" si="8"/>
        <v>-301.31818181818181</v>
      </c>
      <c r="AF46" s="76">
        <f t="shared" si="9"/>
        <v>-0.75458167330677295</v>
      </c>
      <c r="AG46" s="102"/>
    </row>
    <row r="47" spans="1:33">
      <c r="A47">
        <f>VLOOKUP($C47,PrilimTable!$N:$T,7,FALSE)</f>
        <v>11</v>
      </c>
      <c r="B47">
        <v>93</v>
      </c>
      <c r="C47">
        <f t="shared" si="0"/>
        <v>93</v>
      </c>
      <c r="D47" t="str">
        <f>VLOOKUP($C47,PrilimTable!$N:$S,2,FALSE)</f>
        <v>Rte 93 MCS West End Shuttle</v>
      </c>
      <c r="E47" s="27">
        <f>SUMIF(PrilimTable!$M$4:$M$82,B47,PrilimTable!$P$4:$P$82)</f>
        <v>121.3636363636364</v>
      </c>
      <c r="F47" s="53">
        <f t="shared" si="1"/>
        <v>3.5268057047072952E-3</v>
      </c>
      <c r="G47" s="20">
        <f>SUMIF(PrilimTable!$N$4:$N$82,C47,PrilimTable!$R$4:$R$82)</f>
        <v>580</v>
      </c>
      <c r="H47" s="55">
        <f t="shared" si="2"/>
        <v>1.1479465611083622E-2</v>
      </c>
      <c r="I47" s="35">
        <f t="shared" si="3"/>
        <v>458.63636363636363</v>
      </c>
      <c r="J47" s="76">
        <f t="shared" si="4"/>
        <v>3.7790262172284632</v>
      </c>
      <c r="L47" s="63"/>
      <c r="M47" s="71"/>
      <c r="X47">
        <v>93</v>
      </c>
      <c r="Y47">
        <v>93</v>
      </c>
      <c r="Z47" t="str">
        <f t="shared" si="5"/>
        <v>Rte 93 MCS West End Shuttle</v>
      </c>
      <c r="AA47" s="27">
        <f>SUMIF(PrilimTable!$M$4:$M$82,X47,PrilimTable!$P$4:$P$82)</f>
        <v>121.3636363636364</v>
      </c>
      <c r="AB47" s="28">
        <f t="shared" si="6"/>
        <v>3.5268057047072952E-3</v>
      </c>
      <c r="AC47" s="20">
        <f>SUMIF(PrilimTable!$N$4:$N$82,Y47,PrilimTable!$R$4:$R$82)</f>
        <v>580</v>
      </c>
      <c r="AD47" s="26">
        <f t="shared" si="7"/>
        <v>1.1479465611083622E-2</v>
      </c>
      <c r="AE47" s="35">
        <f t="shared" si="8"/>
        <v>458.63636363636363</v>
      </c>
      <c r="AF47" s="76">
        <f t="shared" si="9"/>
        <v>3.7790262172284632</v>
      </c>
      <c r="AG47" s="102"/>
    </row>
    <row r="48" spans="1:33">
      <c r="A48">
        <f>VLOOKUP($C48,PrilimTable!$N:$T,7,FALSE)</f>
        <v>6</v>
      </c>
      <c r="B48">
        <v>95</v>
      </c>
      <c r="C48">
        <f t="shared" si="0"/>
        <v>95</v>
      </c>
      <c r="D48" t="str">
        <f>VLOOKUP($C48,PrilimTable!$N:$S,2,FALSE)</f>
        <v>Rte 95 Spring Hill Exp OB</v>
      </c>
      <c r="E48" s="27">
        <f>SUMIF(PrilimTable!$M$4:$M$82,B48,PrilimTable!$P$4:$P$82)</f>
        <v>51.636363636363633</v>
      </c>
      <c r="F48" s="53">
        <f t="shared" si="1"/>
        <v>1.5005435507668486E-3</v>
      </c>
      <c r="G48" s="20">
        <f>SUMIF(PrilimTable!$N$4:$N$82,C48,PrilimTable!$R$4:$R$82)</f>
        <v>7</v>
      </c>
      <c r="H48" s="55">
        <f t="shared" si="2"/>
        <v>1.3854527461652647E-4</v>
      </c>
      <c r="I48" s="35">
        <f t="shared" si="3"/>
        <v>-44.636363636363633</v>
      </c>
      <c r="J48" s="76">
        <f t="shared" si="4"/>
        <v>-0.86443661971830987</v>
      </c>
      <c r="L48" s="63"/>
      <c r="M48" s="71"/>
      <c r="X48">
        <v>95</v>
      </c>
      <c r="Y48">
        <v>95</v>
      </c>
      <c r="Z48" t="str">
        <f t="shared" si="5"/>
        <v>Rte 95 Spring Hill Exp OB</v>
      </c>
      <c r="AA48" s="27">
        <f>SUMIF(PrilimTable!$M$4:$M$82,X48,PrilimTable!$P$4:$P$82)</f>
        <v>51.636363636363633</v>
      </c>
      <c r="AB48" s="28">
        <f t="shared" si="6"/>
        <v>1.5005435507668486E-3</v>
      </c>
      <c r="AC48" s="20">
        <f>SUMIF(PrilimTable!$N$4:$N$82,Y48,PrilimTable!$R$4:$R$82)</f>
        <v>7</v>
      </c>
      <c r="AD48" s="26">
        <f t="shared" si="7"/>
        <v>1.3854527461652647E-4</v>
      </c>
      <c r="AE48" s="35">
        <f t="shared" si="8"/>
        <v>-44.636363636363633</v>
      </c>
      <c r="AF48" s="76">
        <f t="shared" si="9"/>
        <v>-0.86443661971830987</v>
      </c>
      <c r="AG48" s="102"/>
    </row>
    <row r="49" spans="4:32">
      <c r="D49" s="58" t="s">
        <v>49</v>
      </c>
      <c r="E49" s="32">
        <f>SUM(E15:E48)</f>
        <v>34411.772727272735</v>
      </c>
      <c r="F49" s="54">
        <f>SUM(F15:F48)</f>
        <v>1</v>
      </c>
      <c r="G49" s="24">
        <f>SUM(G15:G48)</f>
        <v>50525</v>
      </c>
      <c r="H49" s="56">
        <f>SUM(H15:H48)</f>
        <v>0.99999999999999989</v>
      </c>
      <c r="I49" s="36">
        <f t="shared" si="3"/>
        <v>16113.227272727265</v>
      </c>
      <c r="J49" s="73">
        <f t="shared" si="4"/>
        <v>0.4682475209990235</v>
      </c>
      <c r="Z49" s="30"/>
      <c r="AA49" s="32">
        <f>SUM(AA15:AA48)</f>
        <v>34411.772727272735</v>
      </c>
      <c r="AB49" s="31">
        <v>0.99800000000000044</v>
      </c>
      <c r="AC49" s="24">
        <f>SUM(AC15:AC48)</f>
        <v>50525</v>
      </c>
      <c r="AD49" s="19">
        <v>1</v>
      </c>
      <c r="AE49" s="36">
        <f t="shared" si="8"/>
        <v>16113.227272727265</v>
      </c>
      <c r="AF49" s="73">
        <f t="shared" si="9"/>
        <v>0.4682475209990235</v>
      </c>
    </row>
    <row r="52" spans="4:32">
      <c r="I52" s="34"/>
    </row>
    <row r="53" spans="4:32">
      <c r="I53" s="49"/>
    </row>
    <row r="54" spans="4:32">
      <c r="E54" s="71"/>
      <c r="F54" s="71"/>
      <c r="H54" s="61"/>
      <c r="I54" s="34"/>
    </row>
    <row r="55" spans="4:32">
      <c r="E55" s="71"/>
      <c r="F55" s="71"/>
      <c r="H55" s="61"/>
      <c r="I55" s="34"/>
    </row>
    <row r="56" spans="4:32">
      <c r="E56" s="72"/>
      <c r="F56" s="72"/>
      <c r="H56" s="61"/>
      <c r="I56" s="34"/>
    </row>
    <row r="57" spans="4:32">
      <c r="I57" s="34"/>
    </row>
    <row r="58" spans="4:32">
      <c r="E58" s="60"/>
      <c r="F58" s="60"/>
      <c r="G58" s="60"/>
      <c r="I58" s="34"/>
    </row>
    <row r="59" spans="4:32">
      <c r="E59" s="71"/>
      <c r="F59" s="71"/>
      <c r="G59" s="72"/>
      <c r="I59" s="34"/>
    </row>
    <row r="60" spans="4:32">
      <c r="F60" s="71"/>
      <c r="G60" s="72"/>
      <c r="I60" s="34"/>
    </row>
    <row r="61" spans="4:32">
      <c r="F61" s="71"/>
      <c r="G61" s="72"/>
      <c r="I61" s="34"/>
    </row>
    <row r="62" spans="4:32">
      <c r="F62" s="71"/>
      <c r="G62" s="72"/>
      <c r="I62" s="34"/>
    </row>
    <row r="63" spans="4:32">
      <c r="D63" s="61"/>
      <c r="E63" s="72"/>
      <c r="F63" s="72"/>
      <c r="G63" s="72"/>
      <c r="I63" s="34"/>
    </row>
    <row r="64" spans="4:32">
      <c r="I64" s="34"/>
    </row>
  </sheetData>
  <mergeCells count="9">
    <mergeCell ref="G2:H2"/>
    <mergeCell ref="E2:F2"/>
    <mergeCell ref="I2:J2"/>
    <mergeCell ref="I13:J13"/>
    <mergeCell ref="AE13:AF13"/>
    <mergeCell ref="AA13:AB13"/>
    <mergeCell ref="AC13:AD13"/>
    <mergeCell ref="E13:F13"/>
    <mergeCell ref="G13:H13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3"/>
  <sheetViews>
    <sheetView topLeftCell="A7" zoomScaleNormal="100" workbookViewId="0">
      <selection activeCell="C9" sqref="C9"/>
    </sheetView>
  </sheetViews>
  <sheetFormatPr defaultRowHeight="14.25"/>
  <cols>
    <col min="1" max="1" width="28.3984375" style="102" bestFit="1" customWidth="1"/>
    <col min="2" max="2" width="22.3984375" style="102" customWidth="1"/>
    <col min="3" max="3" width="16.73046875" style="102" customWidth="1"/>
    <col min="4" max="4" width="17.1328125" style="102" customWidth="1"/>
    <col min="5" max="5" width="16" style="102" customWidth="1"/>
    <col min="6" max="6" width="18.59765625" style="102" customWidth="1"/>
    <col min="7" max="7" width="14" style="102" customWidth="1"/>
    <col min="8" max="8" width="17.265625" style="102" customWidth="1"/>
    <col min="9" max="9" width="27.3984375" style="102" customWidth="1"/>
    <col min="10" max="11" width="13.1328125" style="102" customWidth="1"/>
    <col min="12" max="12" width="13" style="102" customWidth="1"/>
    <col min="13" max="13" width="11.59765625" style="102" customWidth="1"/>
    <col min="14" max="14" width="12.59765625" style="102" customWidth="1"/>
    <col min="15" max="15" width="34.1328125" style="102" customWidth="1"/>
    <col min="16" max="16" width="11.1328125" style="102" customWidth="1"/>
    <col min="17" max="17" width="12.59765625" style="102" customWidth="1"/>
    <col min="18" max="18" width="14.59765625" style="102" customWidth="1"/>
    <col min="19" max="19" width="14.1328125" style="102" customWidth="1"/>
    <col min="20" max="20" width="18.59765625" style="102" customWidth="1"/>
    <col min="21" max="21" width="16.86328125" style="102" customWidth="1"/>
    <col min="22" max="22" width="15.73046875" style="102" customWidth="1"/>
    <col min="23" max="23" width="18.3984375" style="102" bestFit="1" customWidth="1"/>
    <col min="24" max="24" width="17" style="102" bestFit="1" customWidth="1"/>
    <col min="25" max="25" width="17.265625" style="102" customWidth="1"/>
    <col min="26" max="26" width="15.3984375" style="102" customWidth="1"/>
  </cols>
  <sheetData>
    <row r="2" spans="2:20">
      <c r="I2" s="61"/>
      <c r="J2" s="126"/>
      <c r="K2" s="127"/>
      <c r="M2" s="2"/>
      <c r="N2" s="2"/>
      <c r="O2" s="2"/>
      <c r="P2" s="118" t="s">
        <v>1</v>
      </c>
      <c r="Q2" s="117"/>
      <c r="R2" s="125" t="s">
        <v>50</v>
      </c>
      <c r="S2" s="117"/>
    </row>
    <row r="3" spans="2:20">
      <c r="B3" t="s">
        <v>51</v>
      </c>
      <c r="C3" t="s">
        <v>40</v>
      </c>
      <c r="G3" s="61"/>
      <c r="J3" s="60"/>
      <c r="K3" s="60"/>
      <c r="M3" s="61" t="s">
        <v>37</v>
      </c>
      <c r="N3" s="61" t="s">
        <v>38</v>
      </c>
      <c r="O3" s="61" t="s">
        <v>39</v>
      </c>
      <c r="P3" s="17" t="s">
        <v>40</v>
      </c>
      <c r="Q3" s="17" t="s">
        <v>9</v>
      </c>
      <c r="R3" s="18" t="s">
        <v>40</v>
      </c>
      <c r="S3" s="18" t="s">
        <v>9</v>
      </c>
      <c r="T3" t="s">
        <v>6</v>
      </c>
    </row>
    <row r="4" spans="2:20">
      <c r="B4">
        <v>3</v>
      </c>
      <c r="C4" s="33">
        <f>VLOOKUP($B4,Aggregated_Transit_Final_V2!$B:$H,7,FALSE)</f>
        <v>2516.909090909091</v>
      </c>
      <c r="D4" s="39"/>
      <c r="J4" s="33"/>
      <c r="K4" s="39"/>
      <c r="M4">
        <v>3</v>
      </c>
      <c r="N4">
        <v>3</v>
      </c>
      <c r="O4" t="str">
        <f>VLOOKUP($N4,ABM_RteName!$A:$D,3,FALSE)</f>
        <v>Rte 3 West End (White Bridge) IB</v>
      </c>
      <c r="P4" s="3">
        <f t="shared" ref="P4:P37" si="0">VLOOKUP(M4,$B:$C,2,FALSE)</f>
        <v>2516.909090909091</v>
      </c>
      <c r="Q4" s="28">
        <f t="shared" ref="Q4:Q37" si="1">P4/$P$38</f>
        <v>7.3140930891779893E-2</v>
      </c>
      <c r="R4" s="4">
        <f>SUMIF(BoardingByRoute_ABM!$B:$B,N4,BoardingByRoute_ABM!$N:$N)</f>
        <v>9506</v>
      </c>
      <c r="S4" s="26">
        <f t="shared" ref="S4:S37" si="2">R4/R$38</f>
        <v>0.18814448292924296</v>
      </c>
      <c r="T4">
        <f>VLOOKUP($N4,ABM_RteName!$A:$E,5,FALSE)</f>
        <v>1</v>
      </c>
    </row>
    <row r="5" spans="2:20">
      <c r="B5">
        <v>4</v>
      </c>
      <c r="C5" s="33">
        <f>VLOOKUP($B5,Aggregated_Transit_Final_V2!$B:$H,7,FALSE)</f>
        <v>941.0454545454545</v>
      </c>
      <c r="D5" s="39"/>
      <c r="J5" s="33"/>
      <c r="K5" s="39"/>
      <c r="M5">
        <v>4</v>
      </c>
      <c r="N5">
        <v>4</v>
      </c>
      <c r="O5" t="str">
        <f>VLOOKUP($N5,ABM_RteName!$A:$D,3,FALSE)</f>
        <v>Rte 4 Shelby IB</v>
      </c>
      <c r="P5" s="3">
        <f t="shared" si="0"/>
        <v>941.0454545454545</v>
      </c>
      <c r="Q5" s="28">
        <f t="shared" si="1"/>
        <v>2.7346613672118016E-2</v>
      </c>
      <c r="R5" s="4">
        <f>SUMIF(BoardingByRoute_ABM!$B:$B,N5,BoardingByRoute_ABM!$N:$N)</f>
        <v>858</v>
      </c>
      <c r="S5" s="26">
        <f t="shared" si="2"/>
        <v>1.6981692231568531E-2</v>
      </c>
      <c r="T5">
        <f>VLOOKUP($N5,ABM_RteName!$A:$E,5,FALSE)</f>
        <v>1</v>
      </c>
    </row>
    <row r="6" spans="2:20">
      <c r="B6">
        <v>6</v>
      </c>
      <c r="C6" s="33">
        <f>VLOOKUP($B6,Aggregated_Transit_Final_V2!$B:$H,7,FALSE)</f>
        <v>818.18181818181813</v>
      </c>
      <c r="D6" s="39"/>
      <c r="J6" s="33"/>
      <c r="K6" s="39"/>
      <c r="M6">
        <v>6</v>
      </c>
      <c r="N6">
        <v>6</v>
      </c>
      <c r="O6" t="str">
        <f>VLOOKUP($N6,ABM_RteName!$A:$D,3,FALSE)</f>
        <v>Rte 6 Lebanon Rd OB</v>
      </c>
      <c r="P6" s="3">
        <f t="shared" si="0"/>
        <v>818.18181818181813</v>
      </c>
      <c r="Q6" s="28">
        <f t="shared" si="1"/>
        <v>2.3776218233981756E-2</v>
      </c>
      <c r="R6" s="4">
        <f>SUMIF(BoardingByRoute_ABM!$B:$B,N6,BoardingByRoute_ABM!$N:$N)</f>
        <v>435</v>
      </c>
      <c r="S6" s="26">
        <f t="shared" si="2"/>
        <v>8.6095992083127168E-3</v>
      </c>
      <c r="T6">
        <f>VLOOKUP($N6,ABM_RteName!$A:$E,5,FALSE)</f>
        <v>1</v>
      </c>
    </row>
    <row r="7" spans="2:20">
      <c r="B7">
        <v>7</v>
      </c>
      <c r="C7" s="33">
        <f>VLOOKUP($B7,Aggregated_Transit_Final_V2!$B:$H,7,FALSE)</f>
        <v>1841.590909090909</v>
      </c>
      <c r="D7" s="39"/>
      <c r="J7" s="33"/>
      <c r="K7" s="39"/>
      <c r="M7">
        <v>7</v>
      </c>
      <c r="N7">
        <v>7</v>
      </c>
      <c r="O7" t="str">
        <f>VLOOKUP($N7,ABM_RteName!$A:$D,3,FALSE)</f>
        <v>Rte 7 Hillsboro IB</v>
      </c>
      <c r="P7" s="3">
        <f t="shared" si="0"/>
        <v>1841.590909090909</v>
      </c>
      <c r="Q7" s="28">
        <f t="shared" si="1"/>
        <v>5.3516304541653938E-2</v>
      </c>
      <c r="R7" s="4">
        <f>SUMIF(BoardingByRoute_ABM!$B:$B,N7,BoardingByRoute_ABM!$N:$N)</f>
        <v>3118</v>
      </c>
      <c r="S7" s="26">
        <f t="shared" si="2"/>
        <v>6.1712023750618503E-2</v>
      </c>
      <c r="T7">
        <f>VLOOKUP($N7,ABM_RteName!$A:$E,5,FALSE)</f>
        <v>1</v>
      </c>
    </row>
    <row r="8" spans="2:20">
      <c r="B8">
        <v>8</v>
      </c>
      <c r="C8" s="33">
        <f>VLOOKUP($B8,Aggregated_Transit_Final_V2!$B:$H,7,FALSE)</f>
        <v>944.40909090909088</v>
      </c>
      <c r="D8" s="39"/>
      <c r="J8" s="33"/>
      <c r="K8" s="39"/>
      <c r="M8">
        <v>8</v>
      </c>
      <c r="N8">
        <v>8</v>
      </c>
      <c r="O8" t="str">
        <f>VLOOKUP($N8,ABM_RteName!$A:$D,3,FALSE)</f>
        <v>Rte 8 8TH AVENUE SOUTH iB</v>
      </c>
      <c r="P8" s="3">
        <f t="shared" si="0"/>
        <v>944.40909090909088</v>
      </c>
      <c r="Q8" s="28">
        <f t="shared" si="1"/>
        <v>2.7444360347079942E-2</v>
      </c>
      <c r="R8" s="4">
        <f>SUMIF(BoardingByRoute_ABM!$B:$B,N8,BoardingByRoute_ABM!$N:$N)</f>
        <v>1148</v>
      </c>
      <c r="S8" s="26">
        <f t="shared" si="2"/>
        <v>2.2721425037110343E-2</v>
      </c>
      <c r="T8">
        <f>VLOOKUP($N8,ABM_RteName!$A:$E,5,FALSE)</f>
        <v>1</v>
      </c>
    </row>
    <row r="9" spans="2:20">
      <c r="B9">
        <v>9</v>
      </c>
      <c r="C9" s="33">
        <f>VLOOKUP($B9,Aggregated_Transit_Final_V2!$B:$H,7,FALSE)</f>
        <v>350.59090909090912</v>
      </c>
      <c r="D9" s="39"/>
      <c r="J9" s="33"/>
      <c r="K9" s="39"/>
      <c r="M9">
        <v>9</v>
      </c>
      <c r="N9">
        <v>9</v>
      </c>
      <c r="O9" t="str">
        <f>VLOOKUP($N9,ABM_RteName!$A:$D,3,FALSE)</f>
        <v>Rte 9 MetroCenter OB</v>
      </c>
      <c r="P9" s="3">
        <f t="shared" si="0"/>
        <v>350.59090909090912</v>
      </c>
      <c r="Q9" s="28">
        <f t="shared" si="1"/>
        <v>1.0188109513261184E-2</v>
      </c>
      <c r="R9" s="4">
        <f>SUMIF(BoardingByRoute_ABM!$B:$B,N9,BoardingByRoute_ABM!$N:$N)</f>
        <v>444</v>
      </c>
      <c r="S9" s="26">
        <f t="shared" si="2"/>
        <v>8.7877288471053926E-3</v>
      </c>
      <c r="T9">
        <f>VLOOKUP($N9,ABM_RteName!$A:$E,5,FALSE)</f>
        <v>1</v>
      </c>
    </row>
    <row r="10" spans="2:20">
      <c r="B10">
        <v>14</v>
      </c>
      <c r="C10" s="33">
        <f>VLOOKUP($B10,Aggregated_Transit_Final_V2!$B:$H,7,FALSE)</f>
        <v>334.18181818181819</v>
      </c>
      <c r="D10" s="39"/>
      <c r="J10" s="33"/>
      <c r="K10" s="39"/>
      <c r="M10">
        <v>14</v>
      </c>
      <c r="N10">
        <v>14</v>
      </c>
      <c r="O10" t="str">
        <f>VLOOKUP($N10,ABM_RteName!$A:$D,3,FALSE)</f>
        <v>Rte 14 WHITES CREEK oB</v>
      </c>
      <c r="P10" s="3">
        <f t="shared" si="0"/>
        <v>334.18181818181819</v>
      </c>
      <c r="Q10" s="28">
        <f t="shared" si="1"/>
        <v>9.7112642475685497E-3</v>
      </c>
      <c r="R10" s="4">
        <f>SUMIF(BoardingByRoute_ABM!$B:$B,N10,BoardingByRoute_ABM!$N:$N)</f>
        <v>265</v>
      </c>
      <c r="S10" s="26">
        <f t="shared" si="2"/>
        <v>5.2449282533399309E-3</v>
      </c>
      <c r="T10">
        <f>VLOOKUP($N10,ABM_RteName!$A:$E,5,FALSE)</f>
        <v>1</v>
      </c>
    </row>
    <row r="11" spans="2:20">
      <c r="B11">
        <v>17</v>
      </c>
      <c r="C11" s="33">
        <f>VLOOKUP($B11,Aggregated_Transit_Final_V2!$B:$H,7,FALSE)</f>
        <v>637.9545454545455</v>
      </c>
      <c r="D11" s="39"/>
      <c r="J11" s="33"/>
      <c r="K11" s="39"/>
      <c r="M11">
        <v>17</v>
      </c>
      <c r="N11">
        <v>17</v>
      </c>
      <c r="O11" t="str">
        <f>VLOOKUP($N11,ABM_RteName!$A:$D,3,FALSE)</f>
        <v>Rte 17 12TH AVENUE SOUTH iB</v>
      </c>
      <c r="P11" s="3">
        <f t="shared" si="0"/>
        <v>637.9545454545455</v>
      </c>
      <c r="Q11" s="28">
        <f t="shared" si="1"/>
        <v>1.8538845717440779E-2</v>
      </c>
      <c r="R11" s="4">
        <f>SUMIF(BoardingByRoute_ABM!$B:$B,N11,BoardingByRoute_ABM!$N:$N)</f>
        <v>1120</v>
      </c>
      <c r="S11" s="26">
        <f t="shared" si="2"/>
        <v>2.2167243938644235E-2</v>
      </c>
      <c r="T11">
        <f>VLOOKUP($N11,ABM_RteName!$A:$E,5,FALSE)</f>
        <v>1</v>
      </c>
    </row>
    <row r="12" spans="2:20">
      <c r="B12">
        <v>18</v>
      </c>
      <c r="C12" s="33">
        <f>VLOOKUP($B12,Aggregated_Transit_Final_V2!$B:$H,7,FALSE)</f>
        <v>677.90909090909088</v>
      </c>
      <c r="D12" s="39"/>
      <c r="J12" s="33"/>
      <c r="K12" s="39"/>
      <c r="M12">
        <v>18</v>
      </c>
      <c r="N12">
        <v>18</v>
      </c>
      <c r="O12" t="str">
        <f>VLOOKUP($N12,ABM_RteName!$A:$D,3,FALSE)</f>
        <v>Rte 18 Airport Exp OB</v>
      </c>
      <c r="P12" s="3">
        <f t="shared" si="0"/>
        <v>677.90909090909088</v>
      </c>
      <c r="Q12" s="28">
        <f t="shared" si="1"/>
        <v>1.9699917707866884E-2</v>
      </c>
      <c r="R12" s="4">
        <f>SUMIF(BoardingByRoute_ABM!$B:$B,N12,BoardingByRoute_ABM!$N:$N)</f>
        <v>735</v>
      </c>
      <c r="S12" s="26">
        <f t="shared" si="2"/>
        <v>1.4547253834735279E-2</v>
      </c>
      <c r="T12">
        <f>VLOOKUP($N12,ABM_RteName!$A:$E,5,FALSE)</f>
        <v>6</v>
      </c>
    </row>
    <row r="13" spans="2:20">
      <c r="B13">
        <v>19</v>
      </c>
      <c r="C13" s="33">
        <f>VLOOKUP($B13,Aggregated_Transit_Final_V2!$B:$H,7,FALSE)</f>
        <v>955.72727272727275</v>
      </c>
      <c r="D13" s="39"/>
      <c r="J13" s="33"/>
      <c r="K13" s="39"/>
      <c r="M13">
        <v>19</v>
      </c>
      <c r="N13">
        <v>19</v>
      </c>
      <c r="O13" t="str">
        <f>VLOOKUP($N13,ABM_RteName!$A:$D,3,FALSE)</f>
        <v>Rte 19 Herman IB</v>
      </c>
      <c r="P13" s="3">
        <f t="shared" si="0"/>
        <v>955.72727272727275</v>
      </c>
      <c r="Q13" s="28">
        <f t="shared" si="1"/>
        <v>2.7773264699316694E-2</v>
      </c>
      <c r="R13" s="4">
        <f>SUMIF(BoardingByRoute_ABM!$B:$B,N13,BoardingByRoute_ABM!$N:$N)</f>
        <v>1443</v>
      </c>
      <c r="S13" s="26">
        <f t="shared" si="2"/>
        <v>2.8560118753092528E-2</v>
      </c>
      <c r="T13">
        <f>VLOOKUP($N13,ABM_RteName!$A:$E,5,FALSE)</f>
        <v>1</v>
      </c>
    </row>
    <row r="14" spans="2:20">
      <c r="B14">
        <v>22</v>
      </c>
      <c r="C14" s="33">
        <f>VLOOKUP($B14,Aggregated_Transit_Final_V2!$B:$H,7,FALSE)</f>
        <v>1505.409090909091</v>
      </c>
      <c r="D14" s="39"/>
      <c r="J14" s="33"/>
      <c r="K14" s="39"/>
      <c r="M14">
        <v>22</v>
      </c>
      <c r="N14">
        <v>22</v>
      </c>
      <c r="O14" t="str">
        <f>VLOOKUP($N14,ABM_RteName!$A:$D,3,FALSE)</f>
        <v>Rte 22 Bordeaux (Panaroma) IB</v>
      </c>
      <c r="P14" s="3">
        <f t="shared" si="0"/>
        <v>1505.409090909091</v>
      </c>
      <c r="Q14" s="28">
        <f t="shared" si="1"/>
        <v>4.3746920649513438E-2</v>
      </c>
      <c r="R14" s="4">
        <f>SUMIF(BoardingByRoute_ABM!$B:$B,N14,BoardingByRoute_ABM!$N:$N)</f>
        <v>4139</v>
      </c>
      <c r="S14" s="26">
        <f t="shared" si="2"/>
        <v>8.1919841662543291E-2</v>
      </c>
      <c r="T14">
        <f>VLOOKUP($N14,ABM_RteName!$A:$E,5,FALSE)</f>
        <v>1</v>
      </c>
    </row>
    <row r="15" spans="2:20">
      <c r="B15">
        <v>23</v>
      </c>
      <c r="C15" s="33">
        <f>VLOOKUP($B15,Aggregated_Transit_Final_V2!$B:$H,7,FALSE)</f>
        <v>2690.5</v>
      </c>
      <c r="D15" s="39"/>
      <c r="J15" s="33"/>
      <c r="K15" s="39"/>
      <c r="M15">
        <v>23</v>
      </c>
      <c r="N15">
        <v>23</v>
      </c>
      <c r="O15" t="str">
        <f>VLOOKUP($N15,ABM_RteName!$A:$D,3,FALSE)</f>
        <v>Rte 23 Dickerson Pike OB</v>
      </c>
      <c r="P15" s="3">
        <f t="shared" si="0"/>
        <v>2690.5</v>
      </c>
      <c r="Q15" s="28">
        <f t="shared" si="1"/>
        <v>7.8185451860423014E-2</v>
      </c>
      <c r="R15" s="4">
        <f>SUMIF(BoardingByRoute_ABM!$B:$B,N15,BoardingByRoute_ABM!$N:$N)</f>
        <v>1595</v>
      </c>
      <c r="S15" s="26">
        <f t="shared" si="2"/>
        <v>3.1568530430479962E-2</v>
      </c>
      <c r="T15">
        <f>VLOOKUP($N15,ABM_RteName!$A:$E,5,FALSE)</f>
        <v>1</v>
      </c>
    </row>
    <row r="16" spans="2:20">
      <c r="B16">
        <v>28</v>
      </c>
      <c r="C16" s="33">
        <f>VLOOKUP($B16,Aggregated_Transit_Final_V2!$B:$H,7,FALSE)</f>
        <v>275.40909090909088</v>
      </c>
      <c r="D16" s="39"/>
      <c r="J16" s="33"/>
      <c r="K16" s="39"/>
      <c r="M16">
        <v>28</v>
      </c>
      <c r="N16">
        <v>28</v>
      </c>
      <c r="O16" t="str">
        <f>VLOOKUP($N16,ABM_RteName!$A:$D,3,FALSE)</f>
        <v>Rte 28 Meridian IB</v>
      </c>
      <c r="P16" s="3">
        <f t="shared" si="0"/>
        <v>275.40909090909088</v>
      </c>
      <c r="Q16" s="28">
        <f t="shared" si="1"/>
        <v>8.0033392377608596E-3</v>
      </c>
      <c r="R16" s="4">
        <f>SUMIF(BoardingByRoute_ABM!$B:$B,N16,BoardingByRoute_ABM!$N:$N)</f>
        <v>45</v>
      </c>
      <c r="S16" s="26">
        <f t="shared" si="2"/>
        <v>8.9064819396338449E-4</v>
      </c>
      <c r="T16">
        <f>VLOOKUP($N16,ABM_RteName!$A:$E,5,FALSE)</f>
        <v>1</v>
      </c>
    </row>
    <row r="17" spans="2:20">
      <c r="B17">
        <v>29</v>
      </c>
      <c r="C17" s="33">
        <f>VLOOKUP($B17,Aggregated_Transit_Final_V2!$B:$H,7,FALSE)</f>
        <v>691.09090909090912</v>
      </c>
      <c r="D17" s="39"/>
      <c r="J17" s="33"/>
      <c r="K17" s="39"/>
      <c r="M17">
        <v>29</v>
      </c>
      <c r="N17">
        <v>29</v>
      </c>
      <c r="O17" t="str">
        <f>VLOOKUP($N17,ABM_RteName!$A:$D,3,FALSE)</f>
        <v>Rte 29 Jefferson IB</v>
      </c>
      <c r="P17" s="3">
        <f t="shared" si="0"/>
        <v>691.09090909090912</v>
      </c>
      <c r="Q17" s="28">
        <f t="shared" si="1"/>
        <v>2.0082979001636591E-2</v>
      </c>
      <c r="R17" s="4">
        <f>SUMIF(BoardingByRoute_ABM!$B:$B,N17,BoardingByRoute_ABM!$N:$N)</f>
        <v>696</v>
      </c>
      <c r="S17" s="26">
        <f t="shared" si="2"/>
        <v>1.3775358733300347E-2</v>
      </c>
      <c r="T17">
        <f>VLOOKUP($N17,ABM_RteName!$A:$E,5,FALSE)</f>
        <v>1</v>
      </c>
    </row>
    <row r="18" spans="2:20">
      <c r="B18">
        <v>34</v>
      </c>
      <c r="C18" s="33">
        <f>VLOOKUP($B18,Aggregated_Transit_Final_V2!$B:$H,7,FALSE)</f>
        <v>365.81818181818181</v>
      </c>
      <c r="D18" s="39"/>
      <c r="J18" s="33"/>
      <c r="K18" s="39"/>
      <c r="M18">
        <v>34</v>
      </c>
      <c r="N18">
        <v>34</v>
      </c>
      <c r="O18" t="str">
        <f>VLOOKUP($N18,ABM_RteName!$A:$D,3,FALSE)</f>
        <v>Rte 34 Opry Mills IB</v>
      </c>
      <c r="P18" s="3">
        <f t="shared" si="0"/>
        <v>365.81818181818181</v>
      </c>
      <c r="Q18" s="28">
        <f t="shared" si="1"/>
        <v>1.0630611352615844E-2</v>
      </c>
      <c r="R18" s="4">
        <f>SUMIF(BoardingByRoute_ABM!$B:$B,N18,BoardingByRoute_ABM!$N:$N)</f>
        <v>37</v>
      </c>
      <c r="S18" s="26">
        <f t="shared" si="2"/>
        <v>7.3231073725878279E-4</v>
      </c>
      <c r="T18">
        <f>VLOOKUP($N18,ABM_RteName!$A:$E,5,FALSE)</f>
        <v>1</v>
      </c>
    </row>
    <row r="19" spans="2:20">
      <c r="B19">
        <v>41</v>
      </c>
      <c r="C19" s="33">
        <f>VLOOKUP($B19,Aggregated_Transit_Final_V2!$B:$H,7,FALSE)</f>
        <v>61.909090909090907</v>
      </c>
      <c r="D19" s="39"/>
      <c r="J19" s="33"/>
      <c r="K19" s="39"/>
      <c r="M19">
        <v>41</v>
      </c>
      <c r="N19">
        <v>41</v>
      </c>
      <c r="O19" t="str">
        <f>VLOOKUP($N19,ABM_RteName!$A:$D,3,FALSE)</f>
        <v>Rte 41 Golden Valley OB PM</v>
      </c>
      <c r="P19" s="3">
        <f t="shared" si="0"/>
        <v>61.909090909090907</v>
      </c>
      <c r="Q19" s="28">
        <f t="shared" si="1"/>
        <v>1.7990671797046196E-3</v>
      </c>
      <c r="R19" s="4">
        <f>SUMIF(BoardingByRoute_ABM!$B:$B,N19,BoardingByRoute_ABM!$N:$N)</f>
        <v>50</v>
      </c>
      <c r="S19" s="26">
        <f t="shared" si="2"/>
        <v>9.8960910440376061E-4</v>
      </c>
      <c r="T19">
        <f>VLOOKUP($N19,ABM_RteName!$A:$E,5,FALSE)</f>
        <v>1</v>
      </c>
    </row>
    <row r="20" spans="2:20">
      <c r="B20">
        <v>42</v>
      </c>
      <c r="C20" s="33">
        <f>VLOOKUP($B20,Aggregated_Transit_Final_V2!$B:$H,7,FALSE)</f>
        <v>402.68181818181819</v>
      </c>
      <c r="D20" s="39"/>
      <c r="J20" s="33"/>
      <c r="K20" s="39"/>
      <c r="M20">
        <v>42</v>
      </c>
      <c r="N20">
        <v>42</v>
      </c>
      <c r="O20" t="str">
        <f>VLOOKUP($N20,ABM_RteName!$A:$D,3,FALSE)</f>
        <v>Rte 42 St. Cecilia/Cumberland IB</v>
      </c>
      <c r="P20" s="3">
        <f t="shared" si="0"/>
        <v>402.68181818181819</v>
      </c>
      <c r="Q20" s="28">
        <f t="shared" si="1"/>
        <v>1.1701862074158022E-2</v>
      </c>
      <c r="R20" s="4">
        <f>SUMIF(BoardingByRoute_ABM!$B:$B,N20,BoardingByRoute_ABM!$N:$N)</f>
        <v>331</v>
      </c>
      <c r="S20" s="26">
        <f t="shared" si="2"/>
        <v>6.5512122711528942E-3</v>
      </c>
      <c r="T20">
        <f>VLOOKUP($N20,ABM_RteName!$A:$E,5,FALSE)</f>
        <v>1</v>
      </c>
    </row>
    <row r="21" spans="2:20">
      <c r="B21">
        <v>50</v>
      </c>
      <c r="C21" s="33">
        <f>VLOOKUP($B21,Aggregated_Transit_Final_V2!$B:$H,7,FALSE)</f>
        <v>2542.863636363636</v>
      </c>
      <c r="D21" s="39"/>
      <c r="J21" s="33"/>
      <c r="K21" s="39"/>
      <c r="M21">
        <v>50</v>
      </c>
      <c r="N21">
        <v>50</v>
      </c>
      <c r="O21" t="str">
        <f>VLOOKUP($N21,ABM_RteName!$A:$D,3,FALSE)</f>
        <v>Rte 50 CHARLOTTE PIKE oB</v>
      </c>
      <c r="P21" s="3">
        <f t="shared" si="0"/>
        <v>2542.863636363636</v>
      </c>
      <c r="Q21" s="28">
        <f t="shared" si="1"/>
        <v>7.3895165370202298E-2</v>
      </c>
      <c r="R21" s="4">
        <f>SUMIF(BoardingByRoute_ABM!$B:$B,N21,BoardingByRoute_ABM!$N:$N)</f>
        <v>3274</v>
      </c>
      <c r="S21" s="26">
        <f t="shared" si="2"/>
        <v>6.4799604156358243E-2</v>
      </c>
      <c r="T21">
        <f>VLOOKUP($N21,ABM_RteName!$A:$E,5,FALSE)</f>
        <v>1</v>
      </c>
    </row>
    <row r="22" spans="2:20">
      <c r="B22">
        <v>52</v>
      </c>
      <c r="C22" s="33">
        <f>VLOOKUP($B22,Aggregated_Transit_Final_V2!$B:$H,7,FALSE)</f>
        <v>3623.863636363636</v>
      </c>
      <c r="D22" s="39"/>
      <c r="J22" s="33"/>
      <c r="K22" s="39"/>
      <c r="M22">
        <v>52</v>
      </c>
      <c r="N22">
        <v>52</v>
      </c>
      <c r="O22" t="str">
        <f>VLOOKUP($N22,ABM_RteName!$A:$D,3,FALSE)</f>
        <v>Rte 52 NOLENSVILLE PIKE (Hick) oB</v>
      </c>
      <c r="P22" s="3">
        <f t="shared" si="0"/>
        <v>3623.863636363636</v>
      </c>
      <c r="Q22" s="28">
        <f t="shared" si="1"/>
        <v>0.1053088332613442</v>
      </c>
      <c r="R22" s="4">
        <f>SUMIF(BoardingByRoute_ABM!$B:$B,N22,BoardingByRoute_ABM!$N:$N)</f>
        <v>8598</v>
      </c>
      <c r="S22" s="26">
        <f t="shared" si="2"/>
        <v>0.17017318159327066</v>
      </c>
      <c r="T22">
        <f>VLOOKUP($N22,ABM_RteName!$A:$E,5,FALSE)</f>
        <v>1</v>
      </c>
    </row>
    <row r="23" spans="2:20">
      <c r="B23">
        <v>55</v>
      </c>
      <c r="C23" s="33">
        <f>VLOOKUP($B23,Aggregated_Transit_Final_V2!$B:$H,7,FALSE)</f>
        <v>5829.363636363636</v>
      </c>
      <c r="D23" s="39"/>
      <c r="J23" s="33"/>
      <c r="K23" s="39"/>
      <c r="M23">
        <v>55</v>
      </c>
      <c r="N23">
        <v>55</v>
      </c>
      <c r="O23" t="str">
        <f>VLOOKUP($N23,ABM_RteName!$A:$D,3,FALSE)</f>
        <v>Rte 55 MURFREESBORO PIKE oB</v>
      </c>
      <c r="P23" s="3">
        <f t="shared" si="0"/>
        <v>5829.363636363636</v>
      </c>
      <c r="Q23" s="28">
        <f t="shared" si="1"/>
        <v>0.16940027131306803</v>
      </c>
      <c r="R23" s="4">
        <f>SUMIF(BoardingByRoute_ABM!$B:$B,N23,BoardingByRoute_ABM!$N:$N)</f>
        <v>7172</v>
      </c>
      <c r="S23" s="26">
        <f t="shared" si="2"/>
        <v>0.14194952993567542</v>
      </c>
      <c r="T23">
        <f>VLOOKUP($N23,ABM_RteName!$A:$E,5,FALSE)</f>
        <v>1</v>
      </c>
    </row>
    <row r="24" spans="2:20">
      <c r="B24">
        <v>56</v>
      </c>
      <c r="C24" s="33">
        <f>VLOOKUP($B24,Aggregated_Transit_Final_V2!$B:$H,7,FALSE)</f>
        <v>4470.863636363636</v>
      </c>
      <c r="D24" s="39"/>
      <c r="J24" s="33"/>
      <c r="K24" s="39"/>
      <c r="M24">
        <v>56</v>
      </c>
      <c r="N24">
        <v>56</v>
      </c>
      <c r="O24" t="str">
        <f>VLOOKUP($N24,ABM_RteName!$A:$D,3,FALSE)</f>
        <v>Rte 56 Gallatin Rd IB</v>
      </c>
      <c r="P24" s="3">
        <f t="shared" si="0"/>
        <v>4470.863636363636</v>
      </c>
      <c r="Q24" s="28">
        <f t="shared" si="1"/>
        <v>0.12992250273756731</v>
      </c>
      <c r="R24" s="4">
        <f>SUMIF(BoardingByRoute_ABM!$B:$B,N24,BoardingByRoute_ABM!$N:$N)</f>
        <v>3765</v>
      </c>
      <c r="S24" s="26">
        <f t="shared" si="2"/>
        <v>7.4517565561603161E-2</v>
      </c>
      <c r="T24">
        <f>VLOOKUP($N24,ABM_RteName!$A:$E,5,FALSE)</f>
        <v>8</v>
      </c>
    </row>
    <row r="25" spans="2:20">
      <c r="B25">
        <v>64</v>
      </c>
      <c r="C25" s="33">
        <f>VLOOKUP($B25,Aggregated_Transit_Final_V2!$B:$H,7,FALSE)</f>
        <v>9.1818181818181817</v>
      </c>
      <c r="D25" s="39"/>
      <c r="J25" s="33"/>
      <c r="K25" s="39"/>
      <c r="M25">
        <v>64</v>
      </c>
      <c r="N25">
        <v>64</v>
      </c>
      <c r="O25" t="str">
        <f>VLOOKUP($N25,ABM_RteName!$A:$D,3,FALSE)</f>
        <v>Rte 64 STAR DOWNTOWN SHUTTLE</v>
      </c>
      <c r="P25" s="3">
        <f t="shared" si="0"/>
        <v>9.1818181818181817</v>
      </c>
      <c r="Q25" s="28">
        <f t="shared" si="1"/>
        <v>2.668220046257953E-4</v>
      </c>
      <c r="R25" s="4">
        <f>SUMIF(BoardingByRoute_ABM!$B:$B,N25,BoardingByRoute_ABM!$N:$N)</f>
        <v>181</v>
      </c>
      <c r="S25" s="26">
        <f t="shared" si="2"/>
        <v>3.5823849579416133E-3</v>
      </c>
      <c r="T25">
        <f>VLOOKUP($N25,ABM_RteName!$A:$E,5,FALSE)</f>
        <v>11</v>
      </c>
    </row>
    <row r="26" spans="2:20">
      <c r="B26">
        <v>70</v>
      </c>
      <c r="C26" s="33">
        <f>VLOOKUP($B26,Aggregated_Transit_Final_V2!$B:$H,7,FALSE)</f>
        <v>42.409090909090907</v>
      </c>
      <c r="D26" s="39"/>
      <c r="J26" s="33"/>
      <c r="K26" s="39"/>
      <c r="M26">
        <v>70</v>
      </c>
      <c r="N26">
        <v>70</v>
      </c>
      <c r="O26" t="str">
        <f>VLOOKUP($N26,ABM_RteName!$A:$D,3,FALSE)</f>
        <v>Rte 70 Belevue Conn OB</v>
      </c>
      <c r="P26" s="3">
        <f t="shared" si="0"/>
        <v>42.409090909090907</v>
      </c>
      <c r="Q26" s="28">
        <f t="shared" si="1"/>
        <v>1.2324006451280543E-3</v>
      </c>
      <c r="R26" s="4">
        <f>SUMIF(BoardingByRoute_ABM!$B:$B,N26,BoardingByRoute_ABM!$N:$N)</f>
        <v>104</v>
      </c>
      <c r="S26" s="26">
        <f t="shared" si="2"/>
        <v>2.0583869371598217E-3</v>
      </c>
      <c r="T26">
        <f>VLOOKUP($N26,ABM_RteName!$A:$E,5,FALSE)</f>
        <v>1</v>
      </c>
    </row>
    <row r="27" spans="2:20">
      <c r="B27">
        <v>75</v>
      </c>
      <c r="C27" s="33">
        <f>VLOOKUP($B27,Aggregated_Transit_Final_V2!$B:$H,7,FALSE)</f>
        <v>127.6363636363636</v>
      </c>
      <c r="D27" s="39"/>
      <c r="J27" s="33"/>
      <c r="K27" s="39"/>
      <c r="M27">
        <v>75</v>
      </c>
      <c r="N27">
        <v>75</v>
      </c>
      <c r="O27" t="str">
        <f>VLOOKUP($N27,ABM_RteName!$A:$D,3,FALSE)</f>
        <v>Rte 75 Midtown CW Loop</v>
      </c>
      <c r="P27" s="3">
        <f t="shared" si="0"/>
        <v>127.6363636363636</v>
      </c>
      <c r="Q27" s="28">
        <f t="shared" si="1"/>
        <v>3.7090900445011532E-3</v>
      </c>
      <c r="R27" s="4">
        <f>SUMIF(BoardingByRoute_ABM!$B:$B,N27,BoardingByRoute_ABM!$N:$N)</f>
        <v>111</v>
      </c>
      <c r="S27" s="26">
        <f t="shared" si="2"/>
        <v>2.1969322117763482E-3</v>
      </c>
      <c r="T27">
        <f>VLOOKUP($N27,ABM_RteName!$A:$E,5,FALSE)</f>
        <v>1</v>
      </c>
    </row>
    <row r="28" spans="2:20">
      <c r="B28">
        <v>76</v>
      </c>
      <c r="C28" s="33">
        <f>VLOOKUP($B28,Aggregated_Transit_Final_V2!$B:$H,7,FALSE)</f>
        <v>347.31818181818181</v>
      </c>
      <c r="D28" s="39"/>
      <c r="J28" s="33"/>
      <c r="K28" s="39"/>
      <c r="M28">
        <v>76</v>
      </c>
      <c r="N28">
        <v>76</v>
      </c>
      <c r="O28" t="str">
        <f>VLOOKUP($N28,ABM_RteName!$A:$D,3,FALSE)</f>
        <v>Rte 76 Madison Conn</v>
      </c>
      <c r="P28" s="3">
        <f t="shared" si="0"/>
        <v>347.31818181818181</v>
      </c>
      <c r="Q28" s="28">
        <f t="shared" si="1"/>
        <v>1.0093004640325256E-2</v>
      </c>
      <c r="R28" s="4">
        <f>SUMIF(BoardingByRoute_ABM!$B:$B,N28,BoardingByRoute_ABM!$N:$N)</f>
        <v>66</v>
      </c>
      <c r="S28" s="26">
        <f t="shared" si="2"/>
        <v>1.3062840178129638E-3</v>
      </c>
      <c r="T28">
        <f>VLOOKUP($N28,ABM_RteName!$A:$E,5,FALSE)</f>
        <v>1</v>
      </c>
    </row>
    <row r="29" spans="2:20">
      <c r="B29">
        <v>77</v>
      </c>
      <c r="C29" s="33">
        <f>VLOOKUP($B29,Aggregated_Transit_Final_V2!$B:$H,7,FALSE)</f>
        <v>333.95454545454538</v>
      </c>
      <c r="D29" s="39"/>
      <c r="J29" s="33"/>
      <c r="K29" s="39"/>
      <c r="M29">
        <v>77</v>
      </c>
      <c r="N29">
        <v>77</v>
      </c>
      <c r="O29" t="str">
        <f>VLOOKUP($N29,ABM_RteName!$A:$D,3,FALSE)</f>
        <v>Rte 77 THOMPSON - WEDGEWOOD ccw</v>
      </c>
      <c r="P29" s="3">
        <f t="shared" si="0"/>
        <v>333.95454545454538</v>
      </c>
      <c r="Q29" s="28">
        <f t="shared" si="1"/>
        <v>9.7046597425035526E-3</v>
      </c>
      <c r="R29" s="4">
        <f>SUMIF(BoardingByRoute_ABM!$B:$B,N29,BoardingByRoute_ABM!$N:$N)</f>
        <v>304</v>
      </c>
      <c r="S29" s="26">
        <f t="shared" si="2"/>
        <v>6.0168233547748641E-3</v>
      </c>
      <c r="T29">
        <f>VLOOKUP($N29,ABM_RteName!$A:$E,5,FALSE)</f>
        <v>1</v>
      </c>
    </row>
    <row r="30" spans="2:20">
      <c r="B30">
        <v>79</v>
      </c>
      <c r="C30" s="33">
        <f>VLOOKUP($B30,Aggregated_Transit_Final_V2!$B:$H,7,FALSE)</f>
        <v>225.77272727272731</v>
      </c>
      <c r="D30" s="39"/>
      <c r="J30" s="33"/>
      <c r="K30" s="39"/>
      <c r="M30">
        <v>79</v>
      </c>
      <c r="N30">
        <v>79</v>
      </c>
      <c r="O30" t="str">
        <f>VLOOKUP($N30,ABM_RteName!$A:$D,3,FALSE)</f>
        <v>Rte 79 Skyline iB</v>
      </c>
      <c r="P30" s="3">
        <f t="shared" si="0"/>
        <v>225.77272727272731</v>
      </c>
      <c r="Q30" s="28">
        <f t="shared" si="1"/>
        <v>6.560915331565967E-3</v>
      </c>
      <c r="R30" s="4">
        <f>SUMIF(BoardingByRoute_ABM!$B:$B,N30,BoardingByRoute_ABM!$N:$N)</f>
        <v>43</v>
      </c>
      <c r="S30" s="26">
        <f t="shared" si="2"/>
        <v>8.5106382978723403E-4</v>
      </c>
      <c r="T30">
        <f>VLOOKUP($N30,ABM_RteName!$A:$E,5,FALSE)</f>
        <v>1</v>
      </c>
    </row>
    <row r="31" spans="2:20">
      <c r="B31">
        <v>84</v>
      </c>
      <c r="C31" s="33">
        <f>VLOOKUP($B31,Aggregated_Transit_Final_V2!$B:$H,7,FALSE)</f>
        <v>127.5</v>
      </c>
      <c r="D31" s="39"/>
      <c r="J31" s="33"/>
      <c r="K31" s="39"/>
      <c r="M31">
        <v>84</v>
      </c>
      <c r="N31">
        <v>84</v>
      </c>
      <c r="O31" t="str">
        <f>VLOOKUP($N31,ABM_RteName!$A:$D,3,FALSE)</f>
        <v>Rte 84 Murfreesboro Express OB</v>
      </c>
      <c r="P31" s="3">
        <f t="shared" si="0"/>
        <v>127.5</v>
      </c>
      <c r="Q31" s="28">
        <f t="shared" si="1"/>
        <v>3.7051273414621575E-3</v>
      </c>
      <c r="R31" s="4">
        <f>SUMIF(BoardingByRoute_ABM!$B:$B,N31,BoardingByRoute_ABM!$N:$N)</f>
        <v>141</v>
      </c>
      <c r="S31" s="26">
        <f t="shared" si="2"/>
        <v>2.7906976744186047E-3</v>
      </c>
      <c r="T31">
        <f>VLOOKUP($N31,ABM_RteName!$A:$E,5,FALSE)</f>
        <v>6</v>
      </c>
    </row>
    <row r="32" spans="2:20">
      <c r="B32">
        <v>86</v>
      </c>
      <c r="C32" s="33">
        <f>VLOOKUP($B32,Aggregated_Transit_Final_V2!$B:$H,7,FALSE)</f>
        <v>47.090909090909093</v>
      </c>
      <c r="D32" s="39"/>
      <c r="J32" s="33"/>
      <c r="K32" s="39"/>
      <c r="M32">
        <v>86</v>
      </c>
      <c r="N32">
        <v>86</v>
      </c>
      <c r="O32" t="str">
        <f>VLOOKUP($N32,ABM_RteName!$A:$D,3,FALSE)</f>
        <v>Rte 86 Smyrna Lavergne Exp OB</v>
      </c>
      <c r="P32" s="3">
        <f t="shared" si="0"/>
        <v>47.090909090909093</v>
      </c>
      <c r="Q32" s="28">
        <f t="shared" si="1"/>
        <v>1.3684534494669501E-3</v>
      </c>
      <c r="R32" s="4">
        <f>SUMIF(BoardingByRoute_ABM!$B:$B,N32,BoardingByRoute_ABM!$N:$N)</f>
        <v>111</v>
      </c>
      <c r="S32" s="26">
        <f t="shared" si="2"/>
        <v>2.1969322117763482E-3</v>
      </c>
      <c r="T32">
        <f>VLOOKUP($N32,ABM_RteName!$A:$E,5,FALSE)</f>
        <v>6</v>
      </c>
    </row>
    <row r="33" spans="2:20">
      <c r="B33">
        <v>87</v>
      </c>
      <c r="C33" s="33">
        <f>VLOOKUP($B33,Aggregated_Transit_Final_V2!$B:$H,7,FALSE)</f>
        <v>77.318181818181813</v>
      </c>
      <c r="D33" s="39"/>
      <c r="J33" s="33"/>
      <c r="K33" s="39"/>
      <c r="M33">
        <v>87</v>
      </c>
      <c r="N33">
        <v>87</v>
      </c>
      <c r="O33" t="str">
        <f>VLOOKUP($N33,ABM_RteName!$A:$D,3,FALSE)</f>
        <v>Rte 87 Gallatin Comm Bus OB</v>
      </c>
      <c r="P33" s="3">
        <f t="shared" si="0"/>
        <v>77.318181818181813</v>
      </c>
      <c r="Q33" s="28">
        <f t="shared" si="1"/>
        <v>2.2468526231112758E-3</v>
      </c>
      <c r="R33" s="4">
        <f>SUMIF(BoardingByRoute_ABM!$B:$B,N33,BoardingByRoute_ABM!$N:$N)</f>
        <v>4</v>
      </c>
      <c r="S33" s="26">
        <f t="shared" si="2"/>
        <v>7.9168728352300847E-5</v>
      </c>
      <c r="T33">
        <f>VLOOKUP($N33,ABM_RteName!$A:$E,5,FALSE)</f>
        <v>7</v>
      </c>
    </row>
    <row r="34" spans="2:20">
      <c r="B34">
        <v>89</v>
      </c>
      <c r="C34" s="33">
        <f>VLOOKUP($B34,Aggregated_Transit_Final_V2!$B:$H,7,FALSE)</f>
        <v>23</v>
      </c>
      <c r="D34" s="39"/>
      <c r="J34" s="33"/>
      <c r="K34" s="39"/>
      <c r="M34">
        <v>89</v>
      </c>
      <c r="N34">
        <v>89</v>
      </c>
      <c r="O34" t="str">
        <f>VLOOKUP($N34,ABM_RteName!$A:$D,3,FALSE)</f>
        <v>Rte 89 Spgfield/Joelton Exp OB</v>
      </c>
      <c r="P34" s="3">
        <f t="shared" si="0"/>
        <v>23</v>
      </c>
      <c r="Q34" s="28">
        <f t="shared" si="1"/>
        <v>6.6837591257748723E-4</v>
      </c>
      <c r="R34" s="4">
        <f>SUMIF(BoardingByRoute_ABM!$B:$B,N34,BoardingByRoute_ABM!$N:$N)</f>
        <v>1</v>
      </c>
      <c r="S34" s="26">
        <f t="shared" si="2"/>
        <v>1.9792182088075212E-5</v>
      </c>
      <c r="T34">
        <f>VLOOKUP($N34,ABM_RteName!$A:$E,5,FALSE)</f>
        <v>6</v>
      </c>
    </row>
    <row r="35" spans="2:20">
      <c r="B35">
        <v>90</v>
      </c>
      <c r="C35" s="33">
        <f>VLOOKUP($B35,Aggregated_Transit_Final_V2!$B:$H,7,FALSE)</f>
        <v>399.31818181818181</v>
      </c>
      <c r="D35" s="39"/>
      <c r="J35" s="33"/>
      <c r="K35" s="39"/>
      <c r="M35">
        <v>90</v>
      </c>
      <c r="N35">
        <v>90</v>
      </c>
      <c r="O35" t="str">
        <f>VLOOKUP($N35,ABM_RteName!$A:$D,3,FALSE)</f>
        <v>Rte 90 Music City Star oB</v>
      </c>
      <c r="P35" s="3">
        <f t="shared" si="0"/>
        <v>399.31818181818181</v>
      </c>
      <c r="Q35" s="28">
        <f t="shared" si="1"/>
        <v>1.1604115399196096E-2</v>
      </c>
      <c r="R35" s="4">
        <f>SUMIF(BoardingByRoute_ABM!$B:$B,N35,BoardingByRoute_ABM!$N:$N)</f>
        <v>98</v>
      </c>
      <c r="S35" s="26">
        <f t="shared" si="2"/>
        <v>1.9396338446313706E-3</v>
      </c>
      <c r="T35">
        <f>VLOOKUP($N35,ABM_RteName!$A:$E,5,FALSE)</f>
        <v>12</v>
      </c>
    </row>
    <row r="36" spans="2:20">
      <c r="B36">
        <v>93</v>
      </c>
      <c r="C36" s="33">
        <f>VLOOKUP($B36,Aggregated_Transit_Final_V2!$B:$H,7,FALSE)</f>
        <v>121.3636363636364</v>
      </c>
      <c r="D36" s="39"/>
      <c r="J36" s="33"/>
      <c r="K36" s="39"/>
      <c r="M36">
        <v>93</v>
      </c>
      <c r="N36">
        <v>93</v>
      </c>
      <c r="O36" t="str">
        <f>VLOOKUP($N36,ABM_RteName!$A:$D,3,FALSE)</f>
        <v>Rte 93 MCS West End Shuttle</v>
      </c>
      <c r="P36" s="3">
        <f t="shared" si="0"/>
        <v>121.3636363636364</v>
      </c>
      <c r="Q36" s="28">
        <f t="shared" si="1"/>
        <v>3.5268057047072952E-3</v>
      </c>
      <c r="R36" s="4">
        <f>SUMIF(BoardingByRoute_ABM!$B:$B,N36,BoardingByRoute_ABM!$N:$N)</f>
        <v>580</v>
      </c>
      <c r="S36" s="26">
        <f t="shared" si="2"/>
        <v>1.1479465611083622E-2</v>
      </c>
      <c r="T36">
        <f>VLOOKUP($N36,ABM_RteName!$A:$E,5,FALSE)</f>
        <v>11</v>
      </c>
    </row>
    <row r="37" spans="2:20">
      <c r="B37">
        <v>95</v>
      </c>
      <c r="C37" s="33">
        <f>VLOOKUP($B37,Aggregated_Transit_Final_V2!$B:$H,7,FALSE)</f>
        <v>51.636363636363633</v>
      </c>
      <c r="D37" s="39"/>
      <c r="J37" s="33"/>
      <c r="K37" s="39"/>
      <c r="M37">
        <v>95</v>
      </c>
      <c r="N37">
        <v>95</v>
      </c>
      <c r="O37" t="str">
        <f>VLOOKUP($N37,ABM_RteName!$A:$D,3,FALSE)</f>
        <v>Rte 95 Spring Hill Exp OB</v>
      </c>
      <c r="P37" s="3">
        <f t="shared" si="0"/>
        <v>51.636363636363633</v>
      </c>
      <c r="Q37" s="28">
        <f t="shared" si="1"/>
        <v>1.5005435507668486E-3</v>
      </c>
      <c r="R37" s="4">
        <f>SUMIF(BoardingByRoute_ABM!$B:$B,N37,BoardingByRoute_ABM!$N:$N)</f>
        <v>7</v>
      </c>
      <c r="S37" s="26">
        <f t="shared" si="2"/>
        <v>1.3854527461652647E-4</v>
      </c>
      <c r="T37">
        <f>VLOOKUP($N37,ABM_RteName!$A:$E,5,FALSE)</f>
        <v>6</v>
      </c>
    </row>
    <row r="38" spans="2:20">
      <c r="C38" s="33"/>
      <c r="D38" s="39"/>
      <c r="K38" s="39"/>
      <c r="M38" s="58" t="s">
        <v>49</v>
      </c>
      <c r="N38" s="50"/>
      <c r="O38" s="50"/>
      <c r="P38" s="68">
        <f>SUM(P4:P37)</f>
        <v>34411.772727272735</v>
      </c>
      <c r="Q38" s="69">
        <f>SUM(Q4:Q37)</f>
        <v>1</v>
      </c>
      <c r="R38" s="13">
        <f>SUM(R4:R37)</f>
        <v>50525</v>
      </c>
      <c r="S38" s="70">
        <f>SUM(S4:S37)</f>
        <v>0.99999999999999989</v>
      </c>
      <c r="T38" s="65"/>
    </row>
    <row r="39" spans="2:20">
      <c r="K39" s="39"/>
      <c r="M39" s="64"/>
      <c r="N39" s="64"/>
      <c r="O39" s="65"/>
      <c r="P39" s="66"/>
      <c r="Q39" s="67"/>
      <c r="R39" s="66"/>
      <c r="S39" s="67"/>
      <c r="T39" s="65"/>
    </row>
    <row r="40" spans="2:20">
      <c r="K40" s="39"/>
      <c r="M40" s="65"/>
      <c r="N40" s="65"/>
      <c r="O40" s="65"/>
      <c r="P40" s="65"/>
      <c r="Q40" s="65"/>
      <c r="R40" s="65"/>
      <c r="S40" s="65"/>
      <c r="T40" s="65"/>
    </row>
    <row r="41" spans="2:20">
      <c r="C41" s="33"/>
      <c r="D41" s="39"/>
      <c r="K41" s="39"/>
      <c r="M41" s="65"/>
      <c r="N41" s="65"/>
      <c r="O41" s="65"/>
      <c r="P41" s="65"/>
      <c r="Q41" s="65"/>
      <c r="R41" s="65"/>
      <c r="S41" s="65"/>
      <c r="T41" s="65"/>
    </row>
    <row r="42" spans="2:20">
      <c r="C42" s="33"/>
      <c r="D42" s="39"/>
      <c r="K42" s="39"/>
    </row>
    <row r="43" spans="2:20">
      <c r="C43" s="33"/>
      <c r="D43" s="39"/>
      <c r="K43" s="39"/>
      <c r="M43" s="94"/>
    </row>
    <row r="44" spans="2:20">
      <c r="D44" s="39"/>
      <c r="K44" s="39"/>
      <c r="O44" s="94" t="s">
        <v>52</v>
      </c>
    </row>
    <row r="45" spans="2:20">
      <c r="K45" s="39"/>
      <c r="O45" s="94" t="s">
        <v>53</v>
      </c>
      <c r="P45">
        <v>301</v>
      </c>
    </row>
    <row r="46" spans="2:20">
      <c r="K46" s="39"/>
      <c r="O46" s="94" t="s">
        <v>54</v>
      </c>
      <c r="P46">
        <v>301</v>
      </c>
    </row>
    <row r="47" spans="2:20">
      <c r="K47" s="39"/>
      <c r="O47" s="94" t="s">
        <v>55</v>
      </c>
      <c r="P47">
        <v>301</v>
      </c>
    </row>
    <row r="48" spans="2:20">
      <c r="D48" s="62"/>
      <c r="K48" s="39"/>
      <c r="O48" s="94" t="s">
        <v>56</v>
      </c>
      <c r="P48">
        <v>301</v>
      </c>
    </row>
    <row r="49" spans="1:16">
      <c r="K49" s="39"/>
      <c r="O49" s="94" t="s">
        <v>57</v>
      </c>
      <c r="P49">
        <v>301</v>
      </c>
    </row>
    <row r="50" spans="1:16">
      <c r="K50" s="39"/>
      <c r="O50" t="s">
        <v>58</v>
      </c>
      <c r="P50">
        <v>301</v>
      </c>
    </row>
    <row r="51" spans="1:16">
      <c r="O51" s="94" t="s">
        <v>59</v>
      </c>
      <c r="P51">
        <v>18</v>
      </c>
    </row>
    <row r="53" spans="1:16">
      <c r="J53" s="33"/>
      <c r="L53" s="12"/>
    </row>
    <row r="54" spans="1:16">
      <c r="A54" t="s">
        <v>60</v>
      </c>
    </row>
    <row r="55" spans="1:16">
      <c r="B55" s="11"/>
      <c r="C55" s="118" t="s">
        <v>1</v>
      </c>
      <c r="D55" s="117"/>
      <c r="E55" s="125" t="s">
        <v>2</v>
      </c>
      <c r="F55" s="117"/>
      <c r="G55" s="125" t="s">
        <v>4</v>
      </c>
      <c r="H55" s="117"/>
      <c r="I55" s="126"/>
      <c r="J55" s="127"/>
    </row>
    <row r="56" spans="1:16">
      <c r="B56" s="1" t="s">
        <v>7</v>
      </c>
      <c r="C56" s="15" t="s">
        <v>8</v>
      </c>
      <c r="D56" s="15" t="s">
        <v>9</v>
      </c>
      <c r="E56" s="16" t="s">
        <v>8</v>
      </c>
      <c r="F56" s="16" t="s">
        <v>9</v>
      </c>
      <c r="G56" s="16" t="s">
        <v>10</v>
      </c>
      <c r="H56" s="16" t="s">
        <v>11</v>
      </c>
      <c r="I56" s="60"/>
      <c r="J56" s="60"/>
    </row>
    <row r="57" spans="1:16">
      <c r="B57" t="s">
        <v>15</v>
      </c>
      <c r="C57" s="3">
        <f>25297-BoardingByRoute_All!E48</f>
        <v>25245.363636363636</v>
      </c>
      <c r="D57" s="38">
        <f>C57/$C$61</f>
        <v>0.80599462474821648</v>
      </c>
      <c r="E57" s="4">
        <f>IF(ISNUMBER(TrnStat.asc!J26),TrnStat.asc!J26,CONCATENATE(LEFT(TrnStat.asc!J26,2),RIGHT(TrnStat.asc!J26,3)))</f>
        <v>46448</v>
      </c>
      <c r="F57" s="37">
        <f>E57/E$61</f>
        <v>0.96619724169492227</v>
      </c>
      <c r="G57" s="23">
        <v>-0.1</v>
      </c>
      <c r="H57" s="25">
        <f>G57/0.03</f>
        <v>-3.3333333333333335</v>
      </c>
      <c r="I57" s="33"/>
    </row>
    <row r="58" spans="1:16">
      <c r="B58" t="s">
        <v>18</v>
      </c>
      <c r="C58" s="3">
        <v>2122</v>
      </c>
      <c r="D58" s="38">
        <f>C58/$C$61</f>
        <v>6.7747908818083138E-2</v>
      </c>
      <c r="E58" s="4">
        <f>IF(ISNUMBER(TrnStat.asc!K27),TrnStat.asc!K27,CONCATENATE(LEFT(TrnStat.asc!K27,2),RIGHT(TrnStat.asc!K27,3)))+IF(ISNUMBER(TrnStat.asc!K28),TrnStat.asc!K28,CONCATENATE(LEFT(TrnStat.asc!K28,2),RIGHT(TrnStat.asc!K28,3)))</f>
        <v>161</v>
      </c>
      <c r="F58" s="37">
        <f>E58/E$61</f>
        <v>3.3490732843800054E-3</v>
      </c>
      <c r="G58" s="23">
        <v>0.45</v>
      </c>
      <c r="H58" s="25">
        <f>G58/0.03</f>
        <v>15.000000000000002</v>
      </c>
    </row>
    <row r="59" spans="1:16">
      <c r="B59" t="s">
        <v>20</v>
      </c>
      <c r="C59" s="3">
        <v>2660</v>
      </c>
      <c r="D59" s="38">
        <f>C59/$C$61</f>
        <v>8.4924334333695173E-2</v>
      </c>
      <c r="E59" s="4">
        <f>IF(ISNUMBER(TrnStat.asc!K29),TrnStat.asc!K29,CONCATENATE(LEFT(TrnStat.asc!K29,2),RIGHT(TrnStat.asc!K29,3)))</f>
        <v>531</v>
      </c>
      <c r="F59" s="37">
        <f>E59/E$61</f>
        <v>1.1045701329228465E-2</v>
      </c>
      <c r="G59" s="23">
        <v>-0.1</v>
      </c>
      <c r="H59" s="25">
        <f>G59/0.03</f>
        <v>-3.3333333333333335</v>
      </c>
    </row>
    <row r="60" spans="1:16">
      <c r="B60" s="5" t="s">
        <v>23</v>
      </c>
      <c r="C60" s="6">
        <f>1243+BoardingByRoute_All!E48</f>
        <v>1294.6363636363637</v>
      </c>
      <c r="D60" s="38">
        <f>C60/$C$61</f>
        <v>4.1333132100005228E-2</v>
      </c>
      <c r="E60" s="4">
        <f>IF(ISNUMBER(TrnStat.asc!J30),TrnStat.asc!J30,CONCATENATE(LEFT(TrnStat.asc!J30,2),RIGHT(TrnStat.asc!J30,3)))+IF(ISNUMBER(TrnStat.asc!J31),TrnStat.asc!J31,CONCATENATE(LEFT(TrnStat.asc!J31,2),RIGHT(TrnStat.asc!J31,3)))</f>
        <v>933</v>
      </c>
      <c r="F60" s="7">
        <f>E60/E$61</f>
        <v>1.9407983691469222E-2</v>
      </c>
      <c r="G60" s="23">
        <v>1.3</v>
      </c>
      <c r="H60" s="25">
        <f>G60/0.03</f>
        <v>43.333333333333336</v>
      </c>
    </row>
    <row r="61" spans="1:16">
      <c r="B61" s="1" t="s">
        <v>25</v>
      </c>
      <c r="C61" s="8">
        <v>31322</v>
      </c>
      <c r="D61" s="59">
        <f>C61/$C$61</f>
        <v>1</v>
      </c>
      <c r="E61" s="9">
        <f>SUM(E57:E60)</f>
        <v>48073</v>
      </c>
      <c r="F61" s="10">
        <v>1</v>
      </c>
      <c r="G61" s="24"/>
      <c r="H61" s="14"/>
      <c r="I61" s="22"/>
    </row>
    <row r="63" spans="1:16">
      <c r="B63" t="s">
        <v>30</v>
      </c>
      <c r="C63" s="38">
        <v>0.59599999999999997</v>
      </c>
      <c r="E63" s="37">
        <f>-(TrnStat.asc!D46)</f>
        <v>0.54259999999999997</v>
      </c>
    </row>
  </sheetData>
  <mergeCells count="7">
    <mergeCell ref="R2:S2"/>
    <mergeCell ref="G55:H55"/>
    <mergeCell ref="C55:D55"/>
    <mergeCell ref="E55:F55"/>
    <mergeCell ref="J2:K2"/>
    <mergeCell ref="P2:Q2"/>
    <mergeCell ref="I55:J55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H35" sqref="H35"/>
    </sheetView>
  </sheetViews>
  <sheetFormatPr defaultColWidth="9.1328125" defaultRowHeight="14.25"/>
  <cols>
    <col min="1" max="1" width="14.73046875" style="102" bestFit="1" customWidth="1"/>
    <col min="2" max="2" width="15" style="102" bestFit="1" customWidth="1"/>
    <col min="3" max="3" width="9.73046875" style="102" bestFit="1" customWidth="1"/>
    <col min="4" max="4" width="3.86328125" style="102" bestFit="1" customWidth="1"/>
    <col min="5" max="5" width="9.73046875" style="102" bestFit="1" customWidth="1"/>
    <col min="6" max="6" width="12.1328125" style="102" bestFit="1" customWidth="1"/>
    <col min="7" max="8" width="9.59765625" style="102" bestFit="1" customWidth="1"/>
    <col min="9" max="9" width="9.1328125" style="102" customWidth="1"/>
    <col min="10" max="16384" width="9.1328125" style="102"/>
  </cols>
  <sheetData>
    <row r="1" spans="1: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</row>
    <row r="2" spans="1:8">
      <c r="A2">
        <v>3</v>
      </c>
      <c r="B2">
        <v>3</v>
      </c>
      <c r="F2" s="63"/>
      <c r="G2" s="63"/>
      <c r="H2" s="63">
        <f>IFERROR(VLOOKUP(B2,Obs_Ridership!$A:$G,7,FALSE),"")</f>
        <v>2516.909090909091</v>
      </c>
    </row>
    <row r="3" spans="1:8">
      <c r="A3">
        <v>4</v>
      </c>
      <c r="B3">
        <v>4</v>
      </c>
      <c r="F3" s="63"/>
      <c r="G3" s="63"/>
      <c r="H3" s="63">
        <f>IFERROR(VLOOKUP(B3,Obs_Ridership!$A:$G,7,FALSE),"")</f>
        <v>941.0454545454545</v>
      </c>
    </row>
    <row r="4" spans="1:8">
      <c r="A4">
        <v>6</v>
      </c>
      <c r="B4">
        <v>6</v>
      </c>
      <c r="F4" s="63"/>
      <c r="G4" s="63"/>
      <c r="H4" s="63">
        <f>IFERROR(VLOOKUP(B4,Obs_Ridership!$A:$G,7,FALSE),"")</f>
        <v>818.18181818181813</v>
      </c>
    </row>
    <row r="5" spans="1:8">
      <c r="A5">
        <v>7</v>
      </c>
      <c r="B5">
        <v>7</v>
      </c>
      <c r="F5" s="63"/>
      <c r="G5" s="63"/>
      <c r="H5" s="63">
        <f>IFERROR(VLOOKUP(B5,Obs_Ridership!$A:$G,7,FALSE),"")</f>
        <v>1841.590909090909</v>
      </c>
    </row>
    <row r="6" spans="1:8">
      <c r="A6">
        <v>8</v>
      </c>
      <c r="B6">
        <v>8</v>
      </c>
      <c r="F6" s="63"/>
      <c r="G6" s="63"/>
      <c r="H6" s="63">
        <f>IFERROR(VLOOKUP(B6,Obs_Ridership!$A:$G,7,FALSE),"")</f>
        <v>944.40909090909088</v>
      </c>
    </row>
    <row r="7" spans="1:8">
      <c r="A7">
        <v>9</v>
      </c>
      <c r="B7">
        <v>9</v>
      </c>
      <c r="F7" s="63"/>
      <c r="G7" s="63"/>
      <c r="H7" s="63">
        <f>IFERROR(VLOOKUP(B7,Obs_Ridership!$A:$G,7,FALSE),"")</f>
        <v>350.59090909090912</v>
      </c>
    </row>
    <row r="8" spans="1:8">
      <c r="A8">
        <v>14</v>
      </c>
      <c r="B8">
        <v>14</v>
      </c>
      <c r="F8" s="63"/>
      <c r="G8" s="63"/>
      <c r="H8" s="63">
        <f>IFERROR(VLOOKUP(B8,Obs_Ridership!$A:$G,7,FALSE),"")</f>
        <v>334.18181818181819</v>
      </c>
    </row>
    <row r="9" spans="1:8">
      <c r="A9">
        <v>17</v>
      </c>
      <c r="B9">
        <v>17</v>
      </c>
      <c r="F9" s="63"/>
      <c r="G9" s="63"/>
      <c r="H9" s="63">
        <f>IFERROR(VLOOKUP(B9,Obs_Ridership!$A:$G,7,FALSE),"")</f>
        <v>637.9545454545455</v>
      </c>
    </row>
    <row r="10" spans="1:8">
      <c r="A10">
        <v>18</v>
      </c>
      <c r="B10">
        <v>18</v>
      </c>
      <c r="F10" s="63"/>
      <c r="G10" s="63"/>
      <c r="H10" s="63">
        <f>IFERROR(VLOOKUP(B10,Obs_Ridership!$A:$G,7,FALSE),"")</f>
        <v>677.90909090909088</v>
      </c>
    </row>
    <row r="11" spans="1:8">
      <c r="A11">
        <v>19</v>
      </c>
      <c r="B11">
        <v>19</v>
      </c>
      <c r="F11" s="63"/>
      <c r="G11" s="63"/>
      <c r="H11" s="63">
        <f>IFERROR(VLOOKUP(B11,Obs_Ridership!$A:$G,7,FALSE),"")</f>
        <v>955.72727272727275</v>
      </c>
    </row>
    <row r="12" spans="1:8">
      <c r="A12">
        <v>22</v>
      </c>
      <c r="B12">
        <v>22</v>
      </c>
      <c r="F12" s="63"/>
      <c r="G12" s="63"/>
      <c r="H12" s="63">
        <f>IFERROR(VLOOKUP(B12,Obs_Ridership!$A:$G,7,FALSE),"")</f>
        <v>1505.409090909091</v>
      </c>
    </row>
    <row r="13" spans="1:8">
      <c r="A13">
        <v>23</v>
      </c>
      <c r="B13">
        <v>23</v>
      </c>
      <c r="F13" s="63"/>
      <c r="G13" s="63"/>
      <c r="H13" s="63">
        <f>IFERROR(VLOOKUP(B13,Obs_Ridership!$A:$G,7,FALSE),"")</f>
        <v>2690.5</v>
      </c>
    </row>
    <row r="14" spans="1:8">
      <c r="A14">
        <v>28</v>
      </c>
      <c r="B14">
        <v>28</v>
      </c>
      <c r="F14" s="63"/>
      <c r="G14" s="63"/>
      <c r="H14" s="63">
        <f>IFERROR(VLOOKUP(B14,Obs_Ridership!$A:$G,7,FALSE),"")</f>
        <v>275.40909090909088</v>
      </c>
    </row>
    <row r="15" spans="1:8">
      <c r="A15">
        <v>29</v>
      </c>
      <c r="B15">
        <v>29</v>
      </c>
      <c r="F15" s="63"/>
      <c r="G15" s="63"/>
      <c r="H15" s="63">
        <f>IFERROR(VLOOKUP(B15,Obs_Ridership!$A:$G,7,FALSE),"")</f>
        <v>691.09090909090912</v>
      </c>
    </row>
    <row r="16" spans="1:8">
      <c r="A16">
        <v>34</v>
      </c>
      <c r="B16">
        <v>34</v>
      </c>
      <c r="F16" s="63"/>
      <c r="G16" s="63"/>
      <c r="H16" s="63">
        <f>IFERROR(VLOOKUP(B16,Obs_Ridership!$A:$G,7,FALSE),"")</f>
        <v>365.81818181818181</v>
      </c>
    </row>
    <row r="17" spans="1:9">
      <c r="A17">
        <v>41</v>
      </c>
      <c r="B17">
        <v>41</v>
      </c>
      <c r="F17" s="63"/>
      <c r="G17" s="63"/>
      <c r="H17" s="63">
        <f>IFERROR(VLOOKUP(B17,Obs_Ridership!$A:$G,7,FALSE),"")</f>
        <v>61.909090909090907</v>
      </c>
    </row>
    <row r="18" spans="1:9">
      <c r="A18">
        <v>42</v>
      </c>
      <c r="B18">
        <v>42</v>
      </c>
      <c r="F18" s="63"/>
      <c r="G18" s="63"/>
      <c r="H18" s="63">
        <f>IFERROR(VLOOKUP(B18,Obs_Ridership!$A:$G,7,FALSE),"")</f>
        <v>402.68181818181819</v>
      </c>
    </row>
    <row r="19" spans="1:9">
      <c r="A19">
        <v>50</v>
      </c>
      <c r="B19">
        <v>50</v>
      </c>
      <c r="F19" s="63"/>
      <c r="G19" s="63"/>
      <c r="H19" s="63">
        <f>IFERROR(VLOOKUP(B19,Obs_Ridership!$A:$G,7,FALSE),"")</f>
        <v>2542.863636363636</v>
      </c>
    </row>
    <row r="20" spans="1:9">
      <c r="A20">
        <v>52</v>
      </c>
      <c r="B20">
        <v>52</v>
      </c>
      <c r="F20" s="63"/>
      <c r="G20" s="63"/>
      <c r="H20" s="63">
        <f>IFERROR(VLOOKUP(B20,Obs_Ridership!$A:$G,7,FALSE),"")</f>
        <v>3623.863636363636</v>
      </c>
    </row>
    <row r="21" spans="1:9">
      <c r="A21">
        <v>55</v>
      </c>
      <c r="B21">
        <v>55</v>
      </c>
      <c r="F21" s="63"/>
      <c r="G21" s="63"/>
      <c r="H21" s="63">
        <f>IFERROR(VLOOKUP(B21,Obs_Ridership!$A:$G,7,FALSE),"")</f>
        <v>5829.363636363636</v>
      </c>
    </row>
    <row r="22" spans="1:9">
      <c r="A22">
        <v>56</v>
      </c>
      <c r="B22">
        <v>56</v>
      </c>
      <c r="F22" s="63"/>
      <c r="G22" s="63"/>
      <c r="H22" s="63">
        <f>IFERROR(VLOOKUP(B22,Obs_Ridership!$A:$G,7,FALSE),"")</f>
        <v>4470.863636363636</v>
      </c>
    </row>
    <row r="23" spans="1:9">
      <c r="A23">
        <v>64</v>
      </c>
      <c r="B23">
        <v>64</v>
      </c>
      <c r="F23" s="63"/>
      <c r="G23" s="63"/>
      <c r="H23" s="63">
        <f>IFERROR(VLOOKUP(B23,Obs_Ridership!$A:$G,7,FALSE),"")</f>
        <v>9.1818181818181817</v>
      </c>
    </row>
    <row r="24" spans="1:9">
      <c r="A24">
        <v>70</v>
      </c>
      <c r="B24">
        <v>70</v>
      </c>
      <c r="F24" s="63"/>
      <c r="G24" s="63"/>
      <c r="H24" s="63">
        <f>IFERROR(VLOOKUP(B24,Obs_Ridership!$A:$G,7,FALSE),"")</f>
        <v>42.409090909090907</v>
      </c>
    </row>
    <row r="25" spans="1:9">
      <c r="A25">
        <v>75</v>
      </c>
      <c r="B25">
        <v>75</v>
      </c>
      <c r="F25" s="63"/>
      <c r="G25" s="63"/>
      <c r="H25" s="63">
        <f>IFERROR(VLOOKUP(B25,Obs_Ridership!$A:$G,7,FALSE),"")</f>
        <v>127.6363636363636</v>
      </c>
    </row>
    <row r="26" spans="1:9">
      <c r="A26">
        <v>76</v>
      </c>
      <c r="B26">
        <v>76</v>
      </c>
      <c r="F26" s="63"/>
      <c r="G26" s="63"/>
      <c r="H26" s="63">
        <f>IFERROR(VLOOKUP(B26,Obs_Ridership!$A:$G,7,FALSE),"")</f>
        <v>347.31818181818181</v>
      </c>
    </row>
    <row r="27" spans="1:9">
      <c r="A27">
        <v>77</v>
      </c>
      <c r="B27">
        <v>77</v>
      </c>
      <c r="F27" s="63"/>
      <c r="G27" s="63"/>
      <c r="H27" s="63">
        <f>IFERROR(VLOOKUP(B27,Obs_Ridership!$A:$G,7,FALSE),"")</f>
        <v>333.95454545454538</v>
      </c>
    </row>
    <row r="28" spans="1:9">
      <c r="A28">
        <v>79</v>
      </c>
      <c r="B28">
        <v>79</v>
      </c>
      <c r="F28" s="63"/>
      <c r="G28" s="63"/>
      <c r="H28" s="63">
        <f>IFERROR(VLOOKUP(B28,Obs_Ridership!$A:$G,7,FALSE),"")</f>
        <v>225.77272727272731</v>
      </c>
    </row>
    <row r="29" spans="1:9">
      <c r="A29">
        <v>84</v>
      </c>
      <c r="B29">
        <v>84</v>
      </c>
      <c r="F29" s="63"/>
      <c r="G29" s="63"/>
      <c r="H29" s="63">
        <f>IFERROR(VLOOKUP(B29,Obs_Ridership!$A:$G,7,FALSE),"")</f>
        <v>127.5</v>
      </c>
    </row>
    <row r="30" spans="1:9">
      <c r="A30">
        <v>86</v>
      </c>
      <c r="B30">
        <v>86</v>
      </c>
      <c r="F30" s="63"/>
      <c r="G30" s="63"/>
      <c r="H30" s="63">
        <f>IFERROR(VLOOKUP(B30,Obs_Ridership!$A:$G,7,FALSE),"")</f>
        <v>47.090909090909093</v>
      </c>
      <c r="I30" t="s">
        <v>69</v>
      </c>
    </row>
    <row r="31" spans="1:9">
      <c r="A31">
        <v>87</v>
      </c>
      <c r="B31">
        <v>87</v>
      </c>
      <c r="H31" s="63">
        <f>IFERROR(VLOOKUP(B31,Obs_Ridership!$A:$G,7,FALSE),"")</f>
        <v>77.318181818181813</v>
      </c>
    </row>
    <row r="32" spans="1:9">
      <c r="A32">
        <v>89</v>
      </c>
      <c r="B32">
        <v>89</v>
      </c>
      <c r="H32" s="63">
        <f>IFERROR(VLOOKUP(B32,Obs_Ridership!$A:$G,7,FALSE),"")</f>
        <v>23</v>
      </c>
    </row>
    <row r="33" spans="1:8">
      <c r="A33">
        <v>90</v>
      </c>
      <c r="B33">
        <v>90</v>
      </c>
      <c r="H33" s="63">
        <f>IFERROR(VLOOKUP(B33,Obs_Ridership!$A:$G,7,FALSE),"")</f>
        <v>399.31818181818181</v>
      </c>
    </row>
    <row r="34" spans="1:8">
      <c r="A34">
        <v>93</v>
      </c>
      <c r="B34">
        <v>93</v>
      </c>
      <c r="H34" s="63">
        <f>IFERROR(VLOOKUP(B34,Obs_Ridership!$A:$G,7,FALSE),"")</f>
        <v>121.3636363636364</v>
      </c>
    </row>
    <row r="35" spans="1:8">
      <c r="A35">
        <v>95</v>
      </c>
      <c r="B35">
        <v>95</v>
      </c>
      <c r="H35" s="63">
        <f>IFERROR(VLOOKUP(B35,Obs_Ridership!$A:$G,7,FALSE),"")</f>
        <v>51.636363636363633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U257"/>
  <sheetViews>
    <sheetView workbookViewId="0">
      <selection activeCell="C18" sqref="C18"/>
    </sheetView>
  </sheetViews>
  <sheetFormatPr defaultColWidth="9.1328125" defaultRowHeight="14.25"/>
  <cols>
    <col min="1" max="1" width="12.73046875" style="102" customWidth="1"/>
    <col min="2" max="2" width="22.86328125" style="102" bestFit="1" customWidth="1"/>
    <col min="3" max="3" width="10.59765625" style="102" bestFit="1" customWidth="1"/>
    <col min="4" max="4" width="19.3984375" style="102" bestFit="1" customWidth="1"/>
    <col min="5" max="5" width="10.59765625" style="102" bestFit="1" customWidth="1"/>
    <col min="6" max="6" width="15.265625" style="102" bestFit="1" customWidth="1"/>
    <col min="7" max="7" width="9" style="102" bestFit="1" customWidth="1"/>
    <col min="8" max="8" width="19.3984375" style="102" bestFit="1" customWidth="1"/>
    <col min="9" max="9" width="10" style="102" bestFit="1" customWidth="1"/>
    <col min="10" max="17" width="19.3984375" style="102" bestFit="1" customWidth="1"/>
    <col min="18" max="18" width="13.265625" style="102" bestFit="1" customWidth="1"/>
    <col min="19" max="19" width="18" style="102" bestFit="1" customWidth="1"/>
    <col min="20" max="23" width="20.59765625" style="102" bestFit="1" customWidth="1"/>
    <col min="24" max="24" width="9.1328125" style="102" customWidth="1"/>
    <col min="25" max="16384" width="9.1328125" style="102"/>
  </cols>
  <sheetData>
    <row r="2" spans="1:25">
      <c r="B2" t="s">
        <v>70</v>
      </c>
      <c r="C2" t="s">
        <v>71</v>
      </c>
      <c r="D2" t="s">
        <v>72</v>
      </c>
      <c r="E2" t="s">
        <v>73</v>
      </c>
      <c r="F2">
        <v>5</v>
      </c>
      <c r="G2">
        <v>2020</v>
      </c>
      <c r="H2" t="s">
        <v>74</v>
      </c>
    </row>
    <row r="3" spans="1:25">
      <c r="B3" t="s">
        <v>75</v>
      </c>
      <c r="C3" t="s">
        <v>76</v>
      </c>
      <c r="D3" t="s">
        <v>77</v>
      </c>
      <c r="E3" t="s">
        <v>78</v>
      </c>
    </row>
    <row r="5" spans="1:25">
      <c r="B5" t="s">
        <v>79</v>
      </c>
    </row>
    <row r="9" spans="1:25">
      <c r="A9" t="s">
        <v>80</v>
      </c>
      <c r="B9" t="s">
        <v>81</v>
      </c>
      <c r="C9" t="s">
        <v>82</v>
      </c>
      <c r="D9" t="s">
        <v>83</v>
      </c>
      <c r="E9" t="s">
        <v>84</v>
      </c>
      <c r="F9" t="s">
        <v>85</v>
      </c>
      <c r="G9" t="s">
        <v>86</v>
      </c>
      <c r="H9" t="s">
        <v>87</v>
      </c>
      <c r="I9" t="s">
        <v>88</v>
      </c>
    </row>
    <row r="10" spans="1:25">
      <c r="A10" t="s">
        <v>89</v>
      </c>
    </row>
    <row r="11" spans="1:25">
      <c r="B11" t="s">
        <v>90</v>
      </c>
      <c r="C11" t="s">
        <v>91</v>
      </c>
      <c r="D11" t="s">
        <v>92</v>
      </c>
      <c r="E11">
        <v>2</v>
      </c>
      <c r="F11" t="s">
        <v>92</v>
      </c>
      <c r="G11" t="s">
        <v>93</v>
      </c>
      <c r="H11" t="s">
        <v>94</v>
      </c>
      <c r="I11" t="s">
        <v>95</v>
      </c>
      <c r="J11" t="s">
        <v>96</v>
      </c>
      <c r="K11" t="s">
        <v>97</v>
      </c>
      <c r="L11" t="s">
        <v>98</v>
      </c>
      <c r="M11" t="s">
        <v>99</v>
      </c>
      <c r="N11" t="s">
        <v>100</v>
      </c>
      <c r="O11" t="s">
        <v>101</v>
      </c>
      <c r="P11" t="s">
        <v>102</v>
      </c>
      <c r="Q11" t="s">
        <v>103</v>
      </c>
      <c r="R11" t="s">
        <v>104</v>
      </c>
      <c r="S11" t="s">
        <v>105</v>
      </c>
      <c r="T11" t="s">
        <v>106</v>
      </c>
      <c r="U11" t="s">
        <v>107</v>
      </c>
      <c r="V11" t="s">
        <v>108</v>
      </c>
      <c r="W11" t="s">
        <v>109</v>
      </c>
      <c r="X11" t="s">
        <v>25</v>
      </c>
      <c r="Y11" t="s">
        <v>110</v>
      </c>
    </row>
    <row r="12" spans="1:25">
      <c r="A12" t="s">
        <v>89</v>
      </c>
    </row>
    <row r="13" spans="1:25">
      <c r="B13" t="s">
        <v>111</v>
      </c>
      <c r="C13" s="33">
        <v>3579</v>
      </c>
      <c r="D13" s="114" t="s">
        <v>112</v>
      </c>
      <c r="E13" s="115" t="s">
        <v>113</v>
      </c>
      <c r="F13" t="s">
        <v>114</v>
      </c>
      <c r="G13" t="s">
        <v>115</v>
      </c>
      <c r="H13" s="33" t="s">
        <v>116</v>
      </c>
      <c r="I13" t="s">
        <v>117</v>
      </c>
      <c r="J13" s="33" t="s">
        <v>118</v>
      </c>
      <c r="K13" t="s">
        <v>114</v>
      </c>
      <c r="L13" t="s">
        <v>119</v>
      </c>
      <c r="M13" t="s">
        <v>114</v>
      </c>
      <c r="N13" t="s">
        <v>114</v>
      </c>
      <c r="O13" t="s">
        <v>114</v>
      </c>
      <c r="P13" t="s">
        <v>114</v>
      </c>
      <c r="Q13" t="s">
        <v>114</v>
      </c>
      <c r="R13" t="s">
        <v>109</v>
      </c>
      <c r="V13" t="s">
        <v>120</v>
      </c>
    </row>
    <row r="14" spans="1:25">
      <c r="B14" t="s">
        <v>121</v>
      </c>
      <c r="C14" s="33">
        <v>5354</v>
      </c>
      <c r="D14" s="114" t="s">
        <v>122</v>
      </c>
      <c r="E14" s="115" t="s">
        <v>123</v>
      </c>
      <c r="F14" t="s">
        <v>114</v>
      </c>
      <c r="G14" t="s">
        <v>114</v>
      </c>
      <c r="H14" s="33" t="s">
        <v>124</v>
      </c>
      <c r="I14" t="s">
        <v>125</v>
      </c>
      <c r="J14" t="s">
        <v>126</v>
      </c>
      <c r="K14" t="s">
        <v>114</v>
      </c>
      <c r="L14" t="s">
        <v>114</v>
      </c>
      <c r="M14" t="s">
        <v>114</v>
      </c>
      <c r="N14" t="s">
        <v>114</v>
      </c>
      <c r="O14" t="s">
        <v>114</v>
      </c>
      <c r="P14" t="s">
        <v>114</v>
      </c>
      <c r="Q14" t="s">
        <v>114</v>
      </c>
      <c r="R14" t="s">
        <v>109</v>
      </c>
      <c r="V14" t="s">
        <v>120</v>
      </c>
    </row>
    <row r="15" spans="1:25">
      <c r="B15" t="s">
        <v>127</v>
      </c>
      <c r="C15" s="33">
        <v>5258</v>
      </c>
      <c r="D15" s="114" t="s">
        <v>128</v>
      </c>
      <c r="E15" s="115" t="s">
        <v>129</v>
      </c>
      <c r="F15" t="s">
        <v>114</v>
      </c>
      <c r="G15" s="33" t="s">
        <v>130</v>
      </c>
      <c r="H15" s="33" t="s">
        <v>131</v>
      </c>
      <c r="I15" t="s">
        <v>132</v>
      </c>
      <c r="J15" s="33" t="s">
        <v>133</v>
      </c>
      <c r="K15" t="s">
        <v>114</v>
      </c>
      <c r="L15" t="s">
        <v>134</v>
      </c>
      <c r="M15" t="s">
        <v>114</v>
      </c>
      <c r="N15" t="s">
        <v>114</v>
      </c>
      <c r="O15" t="s">
        <v>114</v>
      </c>
      <c r="P15" t="s">
        <v>114</v>
      </c>
      <c r="Q15" t="s">
        <v>114</v>
      </c>
      <c r="R15" t="s">
        <v>109</v>
      </c>
      <c r="V15" t="s">
        <v>120</v>
      </c>
    </row>
    <row r="16" spans="1:25">
      <c r="B16" t="s">
        <v>135</v>
      </c>
      <c r="C16" s="33">
        <v>1321</v>
      </c>
      <c r="D16" s="114" t="s">
        <v>136</v>
      </c>
      <c r="E16" s="115" t="s">
        <v>137</v>
      </c>
      <c r="F16" t="s">
        <v>114</v>
      </c>
      <c r="G16" t="s">
        <v>114</v>
      </c>
      <c r="H16" t="s">
        <v>138</v>
      </c>
      <c r="I16" t="s">
        <v>139</v>
      </c>
      <c r="J16" t="s">
        <v>140</v>
      </c>
      <c r="K16" t="s">
        <v>114</v>
      </c>
      <c r="L16" t="s">
        <v>114</v>
      </c>
      <c r="M16" t="s">
        <v>114</v>
      </c>
      <c r="N16" t="s">
        <v>114</v>
      </c>
      <c r="O16" t="s">
        <v>114</v>
      </c>
      <c r="P16" t="s">
        <v>114</v>
      </c>
      <c r="Q16" t="s">
        <v>114</v>
      </c>
      <c r="R16" t="s">
        <v>109</v>
      </c>
      <c r="V16" t="s">
        <v>120</v>
      </c>
    </row>
    <row r="17" spans="1:19">
      <c r="A17" t="s">
        <v>89</v>
      </c>
    </row>
    <row r="18" spans="1:19">
      <c r="A18" t="s">
        <v>49</v>
      </c>
      <c r="B18" t="s">
        <v>120</v>
      </c>
      <c r="C18" s="33">
        <v>15512</v>
      </c>
      <c r="D18" s="33">
        <v>1832</v>
      </c>
      <c r="E18" s="33">
        <v>1030</v>
      </c>
      <c r="F18" t="s">
        <v>114</v>
      </c>
      <c r="G18" s="33" t="s">
        <v>141</v>
      </c>
      <c r="H18" s="33">
        <v>1986</v>
      </c>
      <c r="I18" s="33" t="s">
        <v>142</v>
      </c>
      <c r="J18" s="33">
        <v>1188</v>
      </c>
      <c r="K18" t="s">
        <v>114</v>
      </c>
      <c r="L18" t="s">
        <v>143</v>
      </c>
      <c r="M18" t="s">
        <v>114</v>
      </c>
      <c r="N18" t="s">
        <v>114</v>
      </c>
      <c r="O18" t="s">
        <v>114</v>
      </c>
      <c r="P18" t="s">
        <v>114</v>
      </c>
      <c r="Q18" t="s">
        <v>114</v>
      </c>
      <c r="R18" t="s">
        <v>109</v>
      </c>
      <c r="S18" t="s">
        <v>120</v>
      </c>
    </row>
    <row r="22" spans="1:19">
      <c r="A22" t="s">
        <v>144</v>
      </c>
      <c r="B22" t="s">
        <v>145</v>
      </c>
      <c r="C22" t="s">
        <v>81</v>
      </c>
      <c r="D22" t="s">
        <v>84</v>
      </c>
      <c r="E22" t="s">
        <v>146</v>
      </c>
      <c r="F22" t="s">
        <v>147</v>
      </c>
      <c r="G22" t="s">
        <v>88</v>
      </c>
    </row>
    <row r="23" spans="1:19">
      <c r="A23" t="s">
        <v>148</v>
      </c>
    </row>
    <row r="24" spans="1:19">
      <c r="B24" t="s">
        <v>6</v>
      </c>
      <c r="C24" t="s">
        <v>6</v>
      </c>
      <c r="D24" t="s">
        <v>149</v>
      </c>
      <c r="E24" t="s">
        <v>150</v>
      </c>
      <c r="F24" t="s">
        <v>151</v>
      </c>
      <c r="G24" t="s">
        <v>111</v>
      </c>
      <c r="H24" t="s">
        <v>121</v>
      </c>
      <c r="I24" t="s">
        <v>127</v>
      </c>
      <c r="J24" t="s">
        <v>135</v>
      </c>
      <c r="K24" t="s">
        <v>109</v>
      </c>
      <c r="L24" t="s">
        <v>25</v>
      </c>
    </row>
    <row r="25" spans="1:19">
      <c r="A25" t="s">
        <v>148</v>
      </c>
    </row>
    <row r="26" spans="1:19">
      <c r="B26">
        <v>1</v>
      </c>
      <c r="C26" t="s">
        <v>152</v>
      </c>
      <c r="D26">
        <v>2</v>
      </c>
      <c r="E26" s="33">
        <v>7704</v>
      </c>
      <c r="F26" s="33">
        <v>8830</v>
      </c>
      <c r="G26" s="33">
        <v>10671</v>
      </c>
      <c r="H26" s="33">
        <v>1916</v>
      </c>
      <c r="I26" t="s">
        <v>109</v>
      </c>
      <c r="J26" s="33">
        <v>29124</v>
      </c>
    </row>
    <row r="27" spans="1:19">
      <c r="B27">
        <v>6</v>
      </c>
      <c r="C27" t="s">
        <v>153</v>
      </c>
      <c r="D27" t="s">
        <v>154</v>
      </c>
      <c r="E27">
        <v>1</v>
      </c>
      <c r="F27" s="33" t="s">
        <v>155</v>
      </c>
      <c r="G27" t="s">
        <v>156</v>
      </c>
      <c r="H27" s="33" t="s">
        <v>157</v>
      </c>
      <c r="I27" t="s">
        <v>158</v>
      </c>
      <c r="J27" t="s">
        <v>109</v>
      </c>
      <c r="K27" s="33">
        <v>1622</v>
      </c>
    </row>
    <row r="28" spans="1:19">
      <c r="B28">
        <v>7</v>
      </c>
      <c r="C28" t="s">
        <v>159</v>
      </c>
      <c r="D28" t="s">
        <v>154</v>
      </c>
      <c r="E28">
        <v>1</v>
      </c>
      <c r="F28" t="s">
        <v>160</v>
      </c>
      <c r="G28" t="s">
        <v>161</v>
      </c>
      <c r="H28" t="s">
        <v>162</v>
      </c>
      <c r="I28" t="s">
        <v>114</v>
      </c>
      <c r="J28" t="s">
        <v>109</v>
      </c>
      <c r="K28" t="s">
        <v>163</v>
      </c>
    </row>
    <row r="29" spans="1:19">
      <c r="B29">
        <v>8</v>
      </c>
      <c r="C29" t="s">
        <v>164</v>
      </c>
      <c r="D29" t="s">
        <v>20</v>
      </c>
      <c r="E29">
        <v>1.5</v>
      </c>
      <c r="F29" s="33" t="s">
        <v>165</v>
      </c>
      <c r="G29" s="33" t="s">
        <v>166</v>
      </c>
      <c r="H29" s="33" t="s">
        <v>167</v>
      </c>
      <c r="I29" t="s">
        <v>168</v>
      </c>
      <c r="J29" t="s">
        <v>109</v>
      </c>
      <c r="K29" s="33">
        <v>2591</v>
      </c>
    </row>
    <row r="30" spans="1:19">
      <c r="B30">
        <v>11</v>
      </c>
      <c r="C30" t="s">
        <v>169</v>
      </c>
      <c r="D30">
        <v>2</v>
      </c>
      <c r="E30" t="s">
        <v>170</v>
      </c>
      <c r="F30" t="s">
        <v>114</v>
      </c>
      <c r="G30" t="s">
        <v>171</v>
      </c>
      <c r="H30" t="s">
        <v>114</v>
      </c>
      <c r="I30" t="s">
        <v>109</v>
      </c>
      <c r="J30" t="s">
        <v>172</v>
      </c>
    </row>
    <row r="31" spans="1:19">
      <c r="B31">
        <v>12</v>
      </c>
      <c r="C31" t="s">
        <v>173</v>
      </c>
      <c r="D31">
        <v>0.5</v>
      </c>
      <c r="E31" t="s">
        <v>174</v>
      </c>
      <c r="F31" t="s">
        <v>114</v>
      </c>
      <c r="G31" t="s">
        <v>175</v>
      </c>
      <c r="H31" t="s">
        <v>114</v>
      </c>
      <c r="I31" t="s">
        <v>109</v>
      </c>
      <c r="J31" s="33" t="s">
        <v>128</v>
      </c>
    </row>
    <row r="32" spans="1:19">
      <c r="A32" t="s">
        <v>176</v>
      </c>
    </row>
    <row r="33" spans="1:8">
      <c r="B33" t="s">
        <v>49</v>
      </c>
      <c r="C33" s="33">
        <v>9687</v>
      </c>
      <c r="D33" s="33">
        <v>9723</v>
      </c>
      <c r="E33" s="33">
        <v>13251</v>
      </c>
      <c r="F33" s="33">
        <v>2227</v>
      </c>
      <c r="G33" t="s">
        <v>109</v>
      </c>
      <c r="H33" s="33">
        <v>34894</v>
      </c>
    </row>
    <row r="37" spans="1:8">
      <c r="A37" t="s">
        <v>177</v>
      </c>
      <c r="B37" t="s">
        <v>178</v>
      </c>
      <c r="C37" t="s">
        <v>81</v>
      </c>
      <c r="D37" t="s">
        <v>82</v>
      </c>
    </row>
    <row r="38" spans="1:8">
      <c r="A38" t="s">
        <v>179</v>
      </c>
    </row>
    <row r="39" spans="1:8">
      <c r="B39" t="s">
        <v>180</v>
      </c>
      <c r="C39" t="s">
        <v>181</v>
      </c>
      <c r="D39" t="s">
        <v>182</v>
      </c>
    </row>
    <row r="40" spans="1:8">
      <c r="A40" t="s">
        <v>179</v>
      </c>
    </row>
    <row r="41" spans="1:8">
      <c r="B41" t="s">
        <v>111</v>
      </c>
      <c r="C41" s="33">
        <v>3334</v>
      </c>
      <c r="D41" s="39">
        <v>-0.52480000000000004</v>
      </c>
    </row>
    <row r="42" spans="1:8">
      <c r="B42" t="s">
        <v>121</v>
      </c>
      <c r="C42" s="33">
        <v>2867</v>
      </c>
      <c r="D42" s="39">
        <v>-0.41820000000000002</v>
      </c>
    </row>
    <row r="43" spans="1:8">
      <c r="B43" t="s">
        <v>127</v>
      </c>
      <c r="C43" s="33">
        <v>4649</v>
      </c>
      <c r="D43" s="39">
        <v>-0.54039999999999999</v>
      </c>
    </row>
    <row r="44" spans="1:8">
      <c r="B44" t="s">
        <v>135</v>
      </c>
      <c r="C44" t="s">
        <v>183</v>
      </c>
      <c r="D44" s="39">
        <v>-0.2346</v>
      </c>
    </row>
    <row r="45" spans="1:8">
      <c r="A45" t="s">
        <v>179</v>
      </c>
    </row>
    <row r="46" spans="1:8">
      <c r="B46" t="s">
        <v>49</v>
      </c>
      <c r="C46" s="33">
        <v>11279</v>
      </c>
      <c r="D46" s="39">
        <v>-0.47760000000000002</v>
      </c>
    </row>
    <row r="50" spans="1:11">
      <c r="A50" t="s">
        <v>144</v>
      </c>
      <c r="B50" t="s">
        <v>145</v>
      </c>
      <c r="C50" t="s">
        <v>81</v>
      </c>
      <c r="D50" t="s">
        <v>184</v>
      </c>
      <c r="E50" t="s">
        <v>146</v>
      </c>
      <c r="F50" t="s">
        <v>147</v>
      </c>
      <c r="G50" t="s">
        <v>88</v>
      </c>
    </row>
    <row r="51" spans="1:11">
      <c r="A51" t="s">
        <v>185</v>
      </c>
    </row>
    <row r="52" spans="1:11">
      <c r="B52" t="s">
        <v>186</v>
      </c>
      <c r="C52" t="s">
        <v>6</v>
      </c>
      <c r="D52" t="s">
        <v>186</v>
      </c>
      <c r="E52" t="s">
        <v>149</v>
      </c>
      <c r="F52" t="s">
        <v>111</v>
      </c>
      <c r="G52" t="s">
        <v>121</v>
      </c>
      <c r="H52" t="s">
        <v>127</v>
      </c>
      <c r="I52" t="s">
        <v>135</v>
      </c>
      <c r="J52" t="s">
        <v>109</v>
      </c>
      <c r="K52" t="s">
        <v>25</v>
      </c>
    </row>
    <row r="53" spans="1:11">
      <c r="A53" t="s">
        <v>185</v>
      </c>
    </row>
    <row r="54" spans="1:11">
      <c r="B54">
        <v>1</v>
      </c>
      <c r="C54">
        <v>1</v>
      </c>
      <c r="D54" t="s">
        <v>187</v>
      </c>
      <c r="E54">
        <v>1</v>
      </c>
      <c r="F54" t="s">
        <v>188</v>
      </c>
      <c r="G54" t="s">
        <v>189</v>
      </c>
      <c r="H54" t="s">
        <v>190</v>
      </c>
      <c r="I54" t="s">
        <v>189</v>
      </c>
      <c r="J54" t="s">
        <v>109</v>
      </c>
      <c r="K54" t="s">
        <v>191</v>
      </c>
    </row>
    <row r="55" spans="1:11">
      <c r="B55">
        <v>2</v>
      </c>
      <c r="C55">
        <v>1</v>
      </c>
      <c r="D55" t="s">
        <v>187</v>
      </c>
      <c r="E55">
        <v>2</v>
      </c>
      <c r="F55" t="s">
        <v>192</v>
      </c>
      <c r="G55" t="s">
        <v>193</v>
      </c>
      <c r="H55" t="s">
        <v>194</v>
      </c>
      <c r="I55" t="s">
        <v>189</v>
      </c>
      <c r="J55" t="s">
        <v>109</v>
      </c>
      <c r="K55" t="s">
        <v>195</v>
      </c>
    </row>
    <row r="56" spans="1:11">
      <c r="B56">
        <v>3</v>
      </c>
      <c r="C56">
        <v>1</v>
      </c>
      <c r="D56" t="s">
        <v>187</v>
      </c>
      <c r="E56">
        <v>3</v>
      </c>
      <c r="F56" s="33" t="s">
        <v>196</v>
      </c>
      <c r="G56" s="33" t="s">
        <v>197</v>
      </c>
      <c r="H56" s="33" t="s">
        <v>198</v>
      </c>
      <c r="I56" t="s">
        <v>199</v>
      </c>
      <c r="J56" t="s">
        <v>109</v>
      </c>
      <c r="K56" s="33">
        <v>2181</v>
      </c>
    </row>
    <row r="57" spans="1:11">
      <c r="B57">
        <v>4</v>
      </c>
      <c r="C57">
        <v>1</v>
      </c>
      <c r="D57" t="s">
        <v>187</v>
      </c>
      <c r="E57">
        <v>4</v>
      </c>
      <c r="F57" t="s">
        <v>200</v>
      </c>
      <c r="G57" t="s">
        <v>201</v>
      </c>
      <c r="H57" t="s">
        <v>202</v>
      </c>
      <c r="I57" t="s">
        <v>203</v>
      </c>
      <c r="J57" t="s">
        <v>109</v>
      </c>
      <c r="K57" s="33">
        <v>1091</v>
      </c>
    </row>
    <row r="58" spans="1:11">
      <c r="B58">
        <v>5</v>
      </c>
      <c r="C58">
        <v>1</v>
      </c>
      <c r="D58" t="s">
        <v>187</v>
      </c>
      <c r="E58">
        <v>5</v>
      </c>
      <c r="F58" s="33" t="s">
        <v>204</v>
      </c>
      <c r="G58" t="s">
        <v>205</v>
      </c>
      <c r="H58" s="33" t="s">
        <v>206</v>
      </c>
      <c r="I58" t="s">
        <v>189</v>
      </c>
      <c r="J58" t="s">
        <v>109</v>
      </c>
      <c r="K58" s="33">
        <v>2340</v>
      </c>
    </row>
    <row r="59" spans="1:11">
      <c r="B59">
        <v>6</v>
      </c>
      <c r="C59">
        <v>1</v>
      </c>
      <c r="D59" t="s">
        <v>187</v>
      </c>
      <c r="E59">
        <v>6</v>
      </c>
      <c r="F59" t="s">
        <v>207</v>
      </c>
      <c r="G59" s="33" t="s">
        <v>208</v>
      </c>
      <c r="H59" t="s">
        <v>209</v>
      </c>
      <c r="I59" t="s">
        <v>189</v>
      </c>
      <c r="J59" t="s">
        <v>109</v>
      </c>
      <c r="K59" s="33" t="s">
        <v>210</v>
      </c>
    </row>
    <row r="60" spans="1:11">
      <c r="B60">
        <v>7</v>
      </c>
      <c r="C60">
        <v>1</v>
      </c>
      <c r="D60" t="s">
        <v>187</v>
      </c>
      <c r="E60">
        <v>7</v>
      </c>
      <c r="F60" t="s">
        <v>211</v>
      </c>
      <c r="G60" t="s">
        <v>212</v>
      </c>
      <c r="H60" t="s">
        <v>213</v>
      </c>
      <c r="I60" t="s">
        <v>214</v>
      </c>
      <c r="J60" t="s">
        <v>109</v>
      </c>
      <c r="K60" s="33">
        <v>1537</v>
      </c>
    </row>
    <row r="61" spans="1:11">
      <c r="B61">
        <v>8</v>
      </c>
      <c r="C61">
        <v>1</v>
      </c>
      <c r="D61" t="s">
        <v>187</v>
      </c>
      <c r="E61">
        <v>8</v>
      </c>
      <c r="F61" t="s">
        <v>215</v>
      </c>
      <c r="G61" t="s">
        <v>216</v>
      </c>
      <c r="H61" t="s">
        <v>217</v>
      </c>
      <c r="I61" t="s">
        <v>218</v>
      </c>
      <c r="J61" t="s">
        <v>109</v>
      </c>
      <c r="K61" t="s">
        <v>219</v>
      </c>
    </row>
    <row r="62" spans="1:11">
      <c r="B62">
        <v>9</v>
      </c>
      <c r="C62">
        <v>1</v>
      </c>
      <c r="D62" t="s">
        <v>187</v>
      </c>
      <c r="E62">
        <v>9</v>
      </c>
      <c r="F62" t="s">
        <v>220</v>
      </c>
      <c r="G62" t="s">
        <v>221</v>
      </c>
      <c r="H62" t="s">
        <v>222</v>
      </c>
      <c r="I62" t="s">
        <v>189</v>
      </c>
      <c r="J62" t="s">
        <v>109</v>
      </c>
      <c r="K62" s="33" t="s">
        <v>223</v>
      </c>
    </row>
    <row r="63" spans="1:11">
      <c r="B63">
        <v>10</v>
      </c>
      <c r="C63">
        <v>1</v>
      </c>
      <c r="D63" t="s">
        <v>187</v>
      </c>
      <c r="E63">
        <v>10</v>
      </c>
      <c r="F63" t="s">
        <v>224</v>
      </c>
      <c r="G63" t="s">
        <v>225</v>
      </c>
      <c r="H63" t="s">
        <v>226</v>
      </c>
      <c r="I63" t="s">
        <v>227</v>
      </c>
      <c r="J63" t="s">
        <v>109</v>
      </c>
      <c r="K63" s="33">
        <v>2187</v>
      </c>
    </row>
    <row r="64" spans="1:11">
      <c r="B64">
        <v>14</v>
      </c>
      <c r="C64">
        <v>1</v>
      </c>
      <c r="D64" t="s">
        <v>187</v>
      </c>
      <c r="E64">
        <v>14</v>
      </c>
      <c r="F64" t="s">
        <v>228</v>
      </c>
      <c r="G64" t="s">
        <v>229</v>
      </c>
      <c r="H64" t="s">
        <v>230</v>
      </c>
      <c r="I64" t="s">
        <v>231</v>
      </c>
      <c r="J64" t="s">
        <v>109</v>
      </c>
      <c r="K64" t="s">
        <v>133</v>
      </c>
    </row>
    <row r="65" spans="2:11">
      <c r="B65">
        <v>15</v>
      </c>
      <c r="C65">
        <v>1</v>
      </c>
      <c r="D65" t="s">
        <v>187</v>
      </c>
      <c r="E65">
        <v>15</v>
      </c>
      <c r="F65" s="33" t="s">
        <v>232</v>
      </c>
      <c r="G65" s="33">
        <v>1146</v>
      </c>
      <c r="H65" s="33">
        <v>1173</v>
      </c>
      <c r="I65" t="s">
        <v>233</v>
      </c>
      <c r="J65" t="s">
        <v>109</v>
      </c>
      <c r="K65" s="33">
        <v>3275</v>
      </c>
    </row>
    <row r="66" spans="2:11">
      <c r="B66">
        <v>17</v>
      </c>
      <c r="C66">
        <v>1</v>
      </c>
      <c r="D66" t="s">
        <v>187</v>
      </c>
      <c r="E66">
        <v>17</v>
      </c>
      <c r="F66" t="s">
        <v>234</v>
      </c>
      <c r="G66" t="s">
        <v>235</v>
      </c>
      <c r="H66" t="s">
        <v>236</v>
      </c>
      <c r="I66" t="s">
        <v>237</v>
      </c>
      <c r="J66" t="s">
        <v>109</v>
      </c>
      <c r="K66" s="33">
        <v>1039</v>
      </c>
    </row>
    <row r="67" spans="2:11">
      <c r="B67">
        <v>18</v>
      </c>
      <c r="C67">
        <v>1</v>
      </c>
      <c r="D67" t="s">
        <v>187</v>
      </c>
      <c r="E67">
        <v>18</v>
      </c>
      <c r="F67" t="s">
        <v>238</v>
      </c>
      <c r="G67" t="s">
        <v>239</v>
      </c>
      <c r="H67" t="s">
        <v>240</v>
      </c>
      <c r="I67" t="s">
        <v>241</v>
      </c>
      <c r="J67" t="s">
        <v>109</v>
      </c>
      <c r="K67" t="s">
        <v>242</v>
      </c>
    </row>
    <row r="68" spans="2:11">
      <c r="B68">
        <v>19</v>
      </c>
      <c r="C68">
        <v>1</v>
      </c>
      <c r="D68" t="s">
        <v>187</v>
      </c>
      <c r="E68">
        <v>19</v>
      </c>
      <c r="F68" t="s">
        <v>243</v>
      </c>
      <c r="G68" t="s">
        <v>244</v>
      </c>
      <c r="H68" t="s">
        <v>245</v>
      </c>
      <c r="I68" t="s">
        <v>246</v>
      </c>
      <c r="J68" t="s">
        <v>109</v>
      </c>
      <c r="K68" s="33" t="s">
        <v>247</v>
      </c>
    </row>
    <row r="69" spans="2:11">
      <c r="B69">
        <v>20</v>
      </c>
      <c r="C69">
        <v>1</v>
      </c>
      <c r="D69" t="s">
        <v>187</v>
      </c>
      <c r="E69">
        <v>20</v>
      </c>
      <c r="F69" t="s">
        <v>248</v>
      </c>
      <c r="G69" t="s">
        <v>249</v>
      </c>
      <c r="H69" t="s">
        <v>250</v>
      </c>
      <c r="I69" t="s">
        <v>189</v>
      </c>
      <c r="J69" t="s">
        <v>109</v>
      </c>
      <c r="K69" t="s">
        <v>251</v>
      </c>
    </row>
    <row r="70" spans="2:11">
      <c r="B70">
        <v>21</v>
      </c>
      <c r="C70">
        <v>1</v>
      </c>
      <c r="D70" t="s">
        <v>187</v>
      </c>
      <c r="E70">
        <v>21</v>
      </c>
      <c r="F70" t="s">
        <v>252</v>
      </c>
      <c r="G70" t="s">
        <v>253</v>
      </c>
      <c r="H70" t="s">
        <v>254</v>
      </c>
      <c r="I70" t="s">
        <v>255</v>
      </c>
      <c r="J70" t="s">
        <v>109</v>
      </c>
      <c r="K70" s="33" t="s">
        <v>256</v>
      </c>
    </row>
    <row r="71" spans="2:11">
      <c r="B71">
        <v>22</v>
      </c>
      <c r="C71">
        <v>1</v>
      </c>
      <c r="D71" t="s">
        <v>187</v>
      </c>
      <c r="E71">
        <v>22</v>
      </c>
      <c r="F71" t="s">
        <v>257</v>
      </c>
      <c r="G71" t="s">
        <v>258</v>
      </c>
      <c r="H71" t="s">
        <v>259</v>
      </c>
      <c r="I71" t="s">
        <v>260</v>
      </c>
      <c r="J71" t="s">
        <v>109</v>
      </c>
      <c r="K71" s="33">
        <v>1313</v>
      </c>
    </row>
    <row r="72" spans="2:11">
      <c r="B72">
        <v>23</v>
      </c>
      <c r="C72">
        <v>1</v>
      </c>
      <c r="D72" t="s">
        <v>187</v>
      </c>
      <c r="E72">
        <v>23</v>
      </c>
      <c r="F72" t="s">
        <v>261</v>
      </c>
      <c r="G72" t="s">
        <v>262</v>
      </c>
      <c r="H72" t="s">
        <v>263</v>
      </c>
      <c r="I72" t="s">
        <v>264</v>
      </c>
      <c r="J72" t="s">
        <v>109</v>
      </c>
      <c r="K72" s="33">
        <v>1152</v>
      </c>
    </row>
    <row r="73" spans="2:11">
      <c r="B73">
        <v>24</v>
      </c>
      <c r="C73">
        <v>6</v>
      </c>
      <c r="D73" t="s">
        <v>187</v>
      </c>
      <c r="E73">
        <v>24</v>
      </c>
      <c r="F73" t="s">
        <v>265</v>
      </c>
      <c r="G73" t="s">
        <v>189</v>
      </c>
      <c r="H73" t="s">
        <v>266</v>
      </c>
      <c r="I73" t="s">
        <v>189</v>
      </c>
      <c r="J73" t="s">
        <v>109</v>
      </c>
      <c r="K73" t="s">
        <v>267</v>
      </c>
    </row>
    <row r="74" spans="2:11">
      <c r="B74">
        <v>25</v>
      </c>
      <c r="C74">
        <v>1</v>
      </c>
      <c r="D74" t="s">
        <v>187</v>
      </c>
      <c r="E74">
        <v>25</v>
      </c>
      <c r="F74" t="s">
        <v>268</v>
      </c>
      <c r="G74" t="s">
        <v>269</v>
      </c>
      <c r="H74" t="s">
        <v>270</v>
      </c>
      <c r="I74" t="s">
        <v>271</v>
      </c>
      <c r="J74" t="s">
        <v>109</v>
      </c>
      <c r="K74" s="33" t="s">
        <v>272</v>
      </c>
    </row>
    <row r="75" spans="2:11">
      <c r="B75">
        <v>26</v>
      </c>
      <c r="C75">
        <v>1</v>
      </c>
      <c r="D75" t="s">
        <v>187</v>
      </c>
      <c r="E75">
        <v>26</v>
      </c>
      <c r="F75" t="s">
        <v>273</v>
      </c>
      <c r="G75" t="s">
        <v>274</v>
      </c>
      <c r="H75" t="s">
        <v>275</v>
      </c>
      <c r="I75" t="s">
        <v>276</v>
      </c>
      <c r="J75" t="s">
        <v>109</v>
      </c>
      <c r="K75" s="33" t="s">
        <v>277</v>
      </c>
    </row>
    <row r="76" spans="2:11">
      <c r="B76">
        <v>27</v>
      </c>
      <c r="C76">
        <v>1</v>
      </c>
      <c r="D76" t="s">
        <v>187</v>
      </c>
      <c r="E76">
        <v>27</v>
      </c>
      <c r="F76" t="s">
        <v>278</v>
      </c>
      <c r="G76" t="s">
        <v>279</v>
      </c>
      <c r="H76" t="s">
        <v>280</v>
      </c>
      <c r="I76" t="s">
        <v>281</v>
      </c>
      <c r="J76" t="s">
        <v>109</v>
      </c>
      <c r="K76" t="s">
        <v>282</v>
      </c>
    </row>
    <row r="77" spans="2:11">
      <c r="B77">
        <v>28</v>
      </c>
      <c r="C77">
        <v>1</v>
      </c>
      <c r="D77" t="s">
        <v>187</v>
      </c>
      <c r="E77">
        <v>28</v>
      </c>
      <c r="F77" t="s">
        <v>283</v>
      </c>
      <c r="G77" t="s">
        <v>284</v>
      </c>
      <c r="H77" t="s">
        <v>194</v>
      </c>
      <c r="I77" t="s">
        <v>285</v>
      </c>
      <c r="J77" t="s">
        <v>109</v>
      </c>
      <c r="K77" t="s">
        <v>286</v>
      </c>
    </row>
    <row r="78" spans="2:11">
      <c r="B78">
        <v>29</v>
      </c>
      <c r="C78">
        <v>1</v>
      </c>
      <c r="D78" t="s">
        <v>187</v>
      </c>
      <c r="E78">
        <v>29</v>
      </c>
      <c r="F78" t="s">
        <v>287</v>
      </c>
      <c r="G78" t="s">
        <v>230</v>
      </c>
      <c r="H78" t="s">
        <v>288</v>
      </c>
      <c r="I78" t="s">
        <v>289</v>
      </c>
      <c r="J78" t="s">
        <v>109</v>
      </c>
      <c r="K78" t="s">
        <v>290</v>
      </c>
    </row>
    <row r="79" spans="2:11">
      <c r="B79">
        <v>30</v>
      </c>
      <c r="C79">
        <v>1</v>
      </c>
      <c r="D79" t="s">
        <v>187</v>
      </c>
      <c r="E79">
        <v>30</v>
      </c>
      <c r="F79" t="s">
        <v>291</v>
      </c>
      <c r="G79" t="s">
        <v>292</v>
      </c>
      <c r="H79" t="s">
        <v>293</v>
      </c>
      <c r="I79" t="s">
        <v>294</v>
      </c>
      <c r="J79" t="s">
        <v>109</v>
      </c>
      <c r="K79" t="s">
        <v>295</v>
      </c>
    </row>
    <row r="80" spans="2:11">
      <c r="B80">
        <v>33</v>
      </c>
      <c r="C80">
        <v>6</v>
      </c>
      <c r="D80" t="s">
        <v>187</v>
      </c>
      <c r="E80">
        <v>33</v>
      </c>
      <c r="F80" t="s">
        <v>296</v>
      </c>
      <c r="G80" t="s">
        <v>297</v>
      </c>
      <c r="H80" t="s">
        <v>208</v>
      </c>
      <c r="I80" t="s">
        <v>189</v>
      </c>
      <c r="J80" t="s">
        <v>109</v>
      </c>
      <c r="K80" t="s">
        <v>298</v>
      </c>
    </row>
    <row r="81" spans="2:11">
      <c r="B81">
        <v>34</v>
      </c>
      <c r="C81">
        <v>1</v>
      </c>
      <c r="D81" t="s">
        <v>187</v>
      </c>
      <c r="E81">
        <v>34</v>
      </c>
      <c r="F81" t="s">
        <v>299</v>
      </c>
      <c r="G81" t="s">
        <v>300</v>
      </c>
      <c r="H81" t="s">
        <v>301</v>
      </c>
      <c r="I81" t="s">
        <v>302</v>
      </c>
      <c r="J81" t="s">
        <v>109</v>
      </c>
      <c r="K81" t="s">
        <v>303</v>
      </c>
    </row>
    <row r="82" spans="2:11">
      <c r="B82">
        <v>35</v>
      </c>
      <c r="C82">
        <v>6</v>
      </c>
      <c r="D82" t="s">
        <v>187</v>
      </c>
      <c r="E82">
        <v>35</v>
      </c>
      <c r="F82" t="s">
        <v>161</v>
      </c>
      <c r="G82" t="s">
        <v>189</v>
      </c>
      <c r="H82" t="s">
        <v>304</v>
      </c>
      <c r="I82" t="s">
        <v>189</v>
      </c>
      <c r="J82" t="s">
        <v>109</v>
      </c>
      <c r="K82" t="s">
        <v>305</v>
      </c>
    </row>
    <row r="83" spans="2:11">
      <c r="B83">
        <v>36</v>
      </c>
      <c r="C83">
        <v>6</v>
      </c>
      <c r="D83" t="s">
        <v>187</v>
      </c>
      <c r="E83">
        <v>36</v>
      </c>
      <c r="F83" t="s">
        <v>140</v>
      </c>
      <c r="G83" t="s">
        <v>306</v>
      </c>
      <c r="H83" t="s">
        <v>307</v>
      </c>
      <c r="I83" t="s">
        <v>308</v>
      </c>
      <c r="J83" t="s">
        <v>109</v>
      </c>
      <c r="K83" t="s">
        <v>309</v>
      </c>
    </row>
    <row r="84" spans="2:11">
      <c r="B84">
        <v>37</v>
      </c>
      <c r="C84">
        <v>6</v>
      </c>
      <c r="D84" t="s">
        <v>187</v>
      </c>
      <c r="E84">
        <v>37</v>
      </c>
      <c r="F84" t="s">
        <v>310</v>
      </c>
      <c r="G84" t="s">
        <v>189</v>
      </c>
      <c r="H84" t="s">
        <v>311</v>
      </c>
      <c r="I84" t="s">
        <v>189</v>
      </c>
      <c r="J84" t="s">
        <v>109</v>
      </c>
      <c r="K84" t="s">
        <v>175</v>
      </c>
    </row>
    <row r="85" spans="2:11">
      <c r="B85">
        <v>38</v>
      </c>
      <c r="C85">
        <v>6</v>
      </c>
      <c r="D85" t="s">
        <v>187</v>
      </c>
      <c r="E85">
        <v>38</v>
      </c>
      <c r="F85" t="s">
        <v>312</v>
      </c>
      <c r="G85" t="s">
        <v>189</v>
      </c>
      <c r="H85" t="s">
        <v>313</v>
      </c>
      <c r="I85" t="s">
        <v>189</v>
      </c>
      <c r="J85" t="s">
        <v>109</v>
      </c>
      <c r="K85" t="s">
        <v>314</v>
      </c>
    </row>
    <row r="86" spans="2:11">
      <c r="B86">
        <v>41</v>
      </c>
      <c r="C86">
        <v>1</v>
      </c>
      <c r="D86" t="s">
        <v>187</v>
      </c>
      <c r="E86">
        <v>41</v>
      </c>
      <c r="F86" t="s">
        <v>315</v>
      </c>
      <c r="G86" t="s">
        <v>189</v>
      </c>
      <c r="H86" t="s">
        <v>316</v>
      </c>
      <c r="I86" t="s">
        <v>189</v>
      </c>
      <c r="J86" t="s">
        <v>109</v>
      </c>
      <c r="K86" t="s">
        <v>317</v>
      </c>
    </row>
    <row r="87" spans="2:11">
      <c r="B87">
        <v>42</v>
      </c>
      <c r="C87">
        <v>1</v>
      </c>
      <c r="D87" t="s">
        <v>187</v>
      </c>
      <c r="E87">
        <v>42</v>
      </c>
      <c r="F87" s="33" t="s">
        <v>318</v>
      </c>
      <c r="G87" s="33" t="s">
        <v>297</v>
      </c>
      <c r="H87" s="33" t="s">
        <v>319</v>
      </c>
      <c r="I87" t="s">
        <v>260</v>
      </c>
      <c r="J87" t="s">
        <v>109</v>
      </c>
      <c r="K87" s="33" t="s">
        <v>320</v>
      </c>
    </row>
    <row r="88" spans="2:11">
      <c r="B88">
        <v>43</v>
      </c>
      <c r="C88">
        <v>1</v>
      </c>
      <c r="D88" t="s">
        <v>187</v>
      </c>
      <c r="E88">
        <v>43</v>
      </c>
      <c r="F88" t="s">
        <v>321</v>
      </c>
      <c r="G88" t="s">
        <v>322</v>
      </c>
      <c r="H88" t="s">
        <v>323</v>
      </c>
      <c r="I88" t="s">
        <v>324</v>
      </c>
      <c r="J88" t="s">
        <v>109</v>
      </c>
      <c r="K88" s="33" t="s">
        <v>325</v>
      </c>
    </row>
    <row r="89" spans="2:11">
      <c r="B89">
        <v>52</v>
      </c>
      <c r="C89">
        <v>1</v>
      </c>
      <c r="D89" t="s">
        <v>187</v>
      </c>
      <c r="E89">
        <v>52</v>
      </c>
      <c r="F89" t="s">
        <v>326</v>
      </c>
      <c r="G89" t="s">
        <v>327</v>
      </c>
      <c r="H89" s="33" t="s">
        <v>328</v>
      </c>
      <c r="I89" t="s">
        <v>329</v>
      </c>
      <c r="J89" t="s">
        <v>109</v>
      </c>
      <c r="K89" s="33">
        <v>2385</v>
      </c>
    </row>
    <row r="90" spans="2:11">
      <c r="B90">
        <v>56</v>
      </c>
      <c r="C90">
        <v>8</v>
      </c>
      <c r="D90" t="s">
        <v>187</v>
      </c>
      <c r="E90">
        <v>56</v>
      </c>
      <c r="F90" s="33" t="s">
        <v>165</v>
      </c>
      <c r="G90" t="s">
        <v>330</v>
      </c>
      <c r="H90" s="33" t="s">
        <v>331</v>
      </c>
      <c r="I90" t="s">
        <v>332</v>
      </c>
      <c r="J90" t="s">
        <v>109</v>
      </c>
      <c r="K90" s="33">
        <v>2591</v>
      </c>
    </row>
    <row r="91" spans="2:11">
      <c r="B91">
        <v>60</v>
      </c>
      <c r="C91">
        <v>1</v>
      </c>
      <c r="D91" t="s">
        <v>187</v>
      </c>
      <c r="E91">
        <v>60</v>
      </c>
      <c r="F91" t="s">
        <v>220</v>
      </c>
      <c r="G91" s="33" t="s">
        <v>333</v>
      </c>
      <c r="H91" t="s">
        <v>334</v>
      </c>
      <c r="I91" t="s">
        <v>189</v>
      </c>
      <c r="J91" t="s">
        <v>109</v>
      </c>
      <c r="K91" s="33">
        <v>1457</v>
      </c>
    </row>
    <row r="92" spans="2:11">
      <c r="B92">
        <v>61</v>
      </c>
      <c r="C92">
        <v>1</v>
      </c>
      <c r="D92" t="s">
        <v>187</v>
      </c>
      <c r="E92">
        <v>61</v>
      </c>
      <c r="F92" t="s">
        <v>335</v>
      </c>
      <c r="G92" t="s">
        <v>336</v>
      </c>
      <c r="H92" t="s">
        <v>233</v>
      </c>
      <c r="I92" t="s">
        <v>337</v>
      </c>
      <c r="J92" t="s">
        <v>109</v>
      </c>
      <c r="K92" t="s">
        <v>338</v>
      </c>
    </row>
    <row r="93" spans="2:11">
      <c r="B93">
        <v>72</v>
      </c>
      <c r="C93">
        <v>1</v>
      </c>
      <c r="D93" t="s">
        <v>187</v>
      </c>
      <c r="E93">
        <v>72</v>
      </c>
      <c r="F93" t="s">
        <v>335</v>
      </c>
      <c r="G93" t="s">
        <v>324</v>
      </c>
      <c r="H93" t="s">
        <v>241</v>
      </c>
      <c r="I93" t="s">
        <v>189</v>
      </c>
      <c r="J93" t="s">
        <v>109</v>
      </c>
      <c r="K93" t="s">
        <v>339</v>
      </c>
    </row>
    <row r="94" spans="2:11">
      <c r="B94">
        <v>76</v>
      </c>
      <c r="C94">
        <v>1</v>
      </c>
      <c r="D94" t="s">
        <v>187</v>
      </c>
      <c r="E94">
        <v>76</v>
      </c>
      <c r="F94" t="s">
        <v>340</v>
      </c>
      <c r="G94" t="s">
        <v>341</v>
      </c>
      <c r="H94" t="s">
        <v>280</v>
      </c>
      <c r="I94" t="s">
        <v>342</v>
      </c>
      <c r="J94" t="s">
        <v>109</v>
      </c>
      <c r="K94" t="s">
        <v>343</v>
      </c>
    </row>
    <row r="95" spans="2:11">
      <c r="B95">
        <v>77</v>
      </c>
      <c r="C95">
        <v>1</v>
      </c>
      <c r="D95" t="s">
        <v>187</v>
      </c>
      <c r="E95">
        <v>77</v>
      </c>
      <c r="F95" t="s">
        <v>344</v>
      </c>
      <c r="G95" t="s">
        <v>345</v>
      </c>
      <c r="H95" t="s">
        <v>324</v>
      </c>
      <c r="I95" t="s">
        <v>281</v>
      </c>
      <c r="J95" t="s">
        <v>109</v>
      </c>
      <c r="K95" t="s">
        <v>346</v>
      </c>
    </row>
    <row r="96" spans="2:11">
      <c r="B96">
        <v>84</v>
      </c>
      <c r="C96">
        <v>6</v>
      </c>
      <c r="D96" t="s">
        <v>187</v>
      </c>
      <c r="E96">
        <v>84</v>
      </c>
      <c r="F96" t="s">
        <v>296</v>
      </c>
      <c r="G96" t="s">
        <v>347</v>
      </c>
      <c r="H96" t="s">
        <v>190</v>
      </c>
      <c r="I96" t="s">
        <v>348</v>
      </c>
      <c r="J96" t="s">
        <v>109</v>
      </c>
      <c r="K96" t="s">
        <v>349</v>
      </c>
    </row>
    <row r="97" spans="1:125">
      <c r="B97">
        <v>86</v>
      </c>
      <c r="C97">
        <v>6</v>
      </c>
      <c r="D97" t="s">
        <v>187</v>
      </c>
      <c r="E97">
        <v>86</v>
      </c>
      <c r="F97" t="s">
        <v>350</v>
      </c>
      <c r="G97" t="s">
        <v>351</v>
      </c>
      <c r="H97" t="s">
        <v>231</v>
      </c>
      <c r="I97" t="s">
        <v>241</v>
      </c>
      <c r="J97" t="s">
        <v>109</v>
      </c>
      <c r="K97" t="s">
        <v>352</v>
      </c>
    </row>
    <row r="98" spans="1:125">
      <c r="B98">
        <v>87</v>
      </c>
      <c r="C98">
        <v>7</v>
      </c>
      <c r="D98" t="s">
        <v>187</v>
      </c>
      <c r="E98">
        <v>87</v>
      </c>
      <c r="F98" t="s">
        <v>114</v>
      </c>
      <c r="G98" t="s">
        <v>189</v>
      </c>
      <c r="H98" t="s">
        <v>279</v>
      </c>
      <c r="I98" t="s">
        <v>189</v>
      </c>
      <c r="J98" t="s">
        <v>109</v>
      </c>
      <c r="K98" t="s">
        <v>353</v>
      </c>
    </row>
    <row r="99" spans="1:125">
      <c r="B99">
        <v>89</v>
      </c>
      <c r="C99">
        <v>6</v>
      </c>
      <c r="D99" t="s">
        <v>187</v>
      </c>
      <c r="E99">
        <v>89</v>
      </c>
      <c r="F99" t="s">
        <v>354</v>
      </c>
      <c r="G99" t="s">
        <v>189</v>
      </c>
      <c r="H99" t="s">
        <v>355</v>
      </c>
      <c r="I99" t="s">
        <v>189</v>
      </c>
      <c r="J99" t="s">
        <v>109</v>
      </c>
      <c r="K99" s="33" t="s">
        <v>325</v>
      </c>
    </row>
    <row r="100" spans="1:125">
      <c r="B100">
        <v>92</v>
      </c>
      <c r="C100">
        <v>7</v>
      </c>
      <c r="D100" t="s">
        <v>187</v>
      </c>
      <c r="E100">
        <v>92</v>
      </c>
      <c r="F100" t="s">
        <v>114</v>
      </c>
      <c r="G100" t="s">
        <v>189</v>
      </c>
      <c r="H100" t="s">
        <v>302</v>
      </c>
      <c r="I100" t="s">
        <v>189</v>
      </c>
      <c r="J100" t="s">
        <v>109</v>
      </c>
      <c r="K100" t="s">
        <v>356</v>
      </c>
    </row>
    <row r="101" spans="1:125">
      <c r="B101">
        <v>93</v>
      </c>
      <c r="C101" s="33">
        <v>11</v>
      </c>
      <c r="D101" s="33" t="s">
        <v>187</v>
      </c>
      <c r="E101" s="33">
        <v>93</v>
      </c>
      <c r="F101" s="33" t="s">
        <v>170</v>
      </c>
      <c r="G101" t="s">
        <v>189</v>
      </c>
      <c r="H101" s="33" t="s">
        <v>357</v>
      </c>
      <c r="I101" t="s">
        <v>189</v>
      </c>
      <c r="J101" t="s">
        <v>109</v>
      </c>
      <c r="K101" t="s">
        <v>172</v>
      </c>
    </row>
    <row r="102" spans="1:125">
      <c r="B102">
        <v>96</v>
      </c>
      <c r="C102">
        <v>6</v>
      </c>
      <c r="D102" t="s">
        <v>187</v>
      </c>
      <c r="E102">
        <v>96</v>
      </c>
      <c r="F102" t="s">
        <v>162</v>
      </c>
      <c r="G102" t="s">
        <v>358</v>
      </c>
      <c r="H102" t="s">
        <v>233</v>
      </c>
      <c r="I102" t="s">
        <v>189</v>
      </c>
      <c r="J102" t="s">
        <v>109</v>
      </c>
      <c r="K102" t="s">
        <v>359</v>
      </c>
    </row>
    <row r="103" spans="1:125">
      <c r="B103">
        <v>301</v>
      </c>
      <c r="C103">
        <v>12</v>
      </c>
      <c r="D103" t="s">
        <v>187</v>
      </c>
      <c r="E103">
        <v>301</v>
      </c>
      <c r="F103" t="s">
        <v>174</v>
      </c>
      <c r="G103" t="s">
        <v>189</v>
      </c>
      <c r="H103" t="s">
        <v>360</v>
      </c>
      <c r="I103" t="s">
        <v>189</v>
      </c>
      <c r="J103" t="s">
        <v>109</v>
      </c>
      <c r="K103" t="s">
        <v>128</v>
      </c>
    </row>
    <row r="104" spans="1:125">
      <c r="A104" t="s">
        <v>361</v>
      </c>
      <c r="C104" s="33"/>
      <c r="D104" s="33"/>
      <c r="E104" s="33"/>
      <c r="F104" s="33"/>
      <c r="H104" s="33"/>
    </row>
    <row r="105" spans="1:125">
      <c r="B105" t="s">
        <v>49</v>
      </c>
      <c r="C105" s="33">
        <v>9687</v>
      </c>
      <c r="D105" s="33">
        <v>9723</v>
      </c>
      <c r="E105" s="33">
        <v>13251</v>
      </c>
      <c r="F105" s="33">
        <v>2227</v>
      </c>
      <c r="G105" t="s">
        <v>109</v>
      </c>
      <c r="H105" s="33">
        <v>34894</v>
      </c>
    </row>
    <row r="106" spans="1:125">
      <c r="C106" s="33"/>
      <c r="D106" s="33"/>
      <c r="E106" s="33"/>
      <c r="F106" s="33"/>
      <c r="H106" s="33"/>
    </row>
    <row r="109" spans="1:125">
      <c r="A109" t="s">
        <v>144</v>
      </c>
      <c r="B109" t="s">
        <v>145</v>
      </c>
      <c r="C109" t="s">
        <v>81</v>
      </c>
      <c r="D109" t="s">
        <v>362</v>
      </c>
      <c r="E109" t="s">
        <v>363</v>
      </c>
      <c r="F109" t="s">
        <v>364</v>
      </c>
      <c r="G109" t="s">
        <v>88</v>
      </c>
    </row>
    <row r="110" spans="1:125">
      <c r="A110" t="s">
        <v>365</v>
      </c>
    </row>
    <row r="111" spans="1:125">
      <c r="B111" t="s">
        <v>366</v>
      </c>
      <c r="C111" t="s">
        <v>367</v>
      </c>
      <c r="D111" t="s">
        <v>84</v>
      </c>
      <c r="E111" t="s">
        <v>368</v>
      </c>
      <c r="F111" t="s">
        <v>369</v>
      </c>
      <c r="G111" t="s">
        <v>370</v>
      </c>
      <c r="H111" t="s">
        <v>371</v>
      </c>
      <c r="I111" t="s">
        <v>372</v>
      </c>
      <c r="J111" t="s">
        <v>373</v>
      </c>
      <c r="K111" t="s">
        <v>374</v>
      </c>
      <c r="L111" t="s">
        <v>375</v>
      </c>
      <c r="M111" t="s">
        <v>376</v>
      </c>
      <c r="N111" t="s">
        <v>377</v>
      </c>
      <c r="O111" t="s">
        <v>378</v>
      </c>
      <c r="P111" t="s">
        <v>379</v>
      </c>
      <c r="Q111" t="s">
        <v>380</v>
      </c>
      <c r="R111" t="s">
        <v>381</v>
      </c>
      <c r="S111" t="s">
        <v>382</v>
      </c>
      <c r="T111" t="s">
        <v>383</v>
      </c>
      <c r="U111" t="s">
        <v>384</v>
      </c>
      <c r="V111" t="s">
        <v>385</v>
      </c>
      <c r="W111" t="s">
        <v>386</v>
      </c>
      <c r="X111" t="s">
        <v>387</v>
      </c>
      <c r="Y111" t="s">
        <v>388</v>
      </c>
      <c r="Z111" t="s">
        <v>389</v>
      </c>
      <c r="AA111" t="s">
        <v>390</v>
      </c>
      <c r="AB111" t="s">
        <v>391</v>
      </c>
      <c r="AC111" t="s">
        <v>392</v>
      </c>
      <c r="AD111" t="s">
        <v>393</v>
      </c>
      <c r="AE111" t="s">
        <v>394</v>
      </c>
      <c r="AF111" t="s">
        <v>395</v>
      </c>
      <c r="AG111" t="s">
        <v>396</v>
      </c>
      <c r="AH111" t="s">
        <v>397</v>
      </c>
      <c r="AI111" t="s">
        <v>398</v>
      </c>
      <c r="AJ111" t="s">
        <v>399</v>
      </c>
      <c r="AK111" t="s">
        <v>400</v>
      </c>
      <c r="AL111" t="s">
        <v>401</v>
      </c>
      <c r="AM111" t="s">
        <v>402</v>
      </c>
      <c r="AN111" t="s">
        <v>403</v>
      </c>
      <c r="AO111" t="s">
        <v>404</v>
      </c>
      <c r="AP111" t="s">
        <v>405</v>
      </c>
      <c r="AQ111" t="s">
        <v>406</v>
      </c>
      <c r="AR111" t="s">
        <v>407</v>
      </c>
      <c r="AS111" t="s">
        <v>408</v>
      </c>
      <c r="AT111" t="s">
        <v>409</v>
      </c>
      <c r="AU111" t="s">
        <v>410</v>
      </c>
      <c r="AV111" t="s">
        <v>411</v>
      </c>
      <c r="AW111" t="s">
        <v>412</v>
      </c>
      <c r="AX111" t="s">
        <v>413</v>
      </c>
      <c r="AY111" t="s">
        <v>414</v>
      </c>
      <c r="AZ111" t="s">
        <v>415</v>
      </c>
      <c r="BA111" t="s">
        <v>416</v>
      </c>
      <c r="BB111" t="s">
        <v>417</v>
      </c>
      <c r="BC111" t="s">
        <v>418</v>
      </c>
      <c r="BD111" t="s">
        <v>419</v>
      </c>
      <c r="BE111" t="s">
        <v>420</v>
      </c>
      <c r="BF111" t="s">
        <v>421</v>
      </c>
      <c r="BG111" t="s">
        <v>422</v>
      </c>
      <c r="BH111" t="s">
        <v>423</v>
      </c>
      <c r="BI111" t="s">
        <v>424</v>
      </c>
      <c r="BJ111" t="s">
        <v>425</v>
      </c>
      <c r="BK111" t="s">
        <v>426</v>
      </c>
      <c r="BL111" t="s">
        <v>427</v>
      </c>
      <c r="BM111" t="s">
        <v>428</v>
      </c>
      <c r="BN111" t="s">
        <v>429</v>
      </c>
      <c r="BO111" t="s">
        <v>430</v>
      </c>
      <c r="BP111" t="s">
        <v>431</v>
      </c>
      <c r="BQ111" t="s">
        <v>432</v>
      </c>
      <c r="BR111" t="s">
        <v>433</v>
      </c>
      <c r="BS111" t="s">
        <v>434</v>
      </c>
      <c r="BT111" t="s">
        <v>435</v>
      </c>
      <c r="BU111" t="s">
        <v>436</v>
      </c>
      <c r="BV111" t="s">
        <v>437</v>
      </c>
      <c r="BW111" t="s">
        <v>438</v>
      </c>
      <c r="BX111" t="s">
        <v>439</v>
      </c>
      <c r="BY111" t="s">
        <v>440</v>
      </c>
      <c r="BZ111" t="s">
        <v>441</v>
      </c>
      <c r="CA111" t="s">
        <v>442</v>
      </c>
      <c r="CB111" t="s">
        <v>443</v>
      </c>
      <c r="CC111" t="s">
        <v>444</v>
      </c>
      <c r="CD111" t="s">
        <v>445</v>
      </c>
      <c r="CE111" t="s">
        <v>446</v>
      </c>
      <c r="CF111" t="s">
        <v>447</v>
      </c>
      <c r="CG111" t="s">
        <v>448</v>
      </c>
      <c r="CH111" t="s">
        <v>449</v>
      </c>
      <c r="CI111" t="s">
        <v>450</v>
      </c>
      <c r="CJ111" t="s">
        <v>451</v>
      </c>
      <c r="CK111" t="s">
        <v>452</v>
      </c>
      <c r="CL111" t="s">
        <v>453</v>
      </c>
      <c r="CM111" t="s">
        <v>454</v>
      </c>
      <c r="CN111" t="s">
        <v>455</v>
      </c>
      <c r="CO111" t="s">
        <v>456</v>
      </c>
      <c r="CP111" t="s">
        <v>457</v>
      </c>
      <c r="CQ111" t="s">
        <v>458</v>
      </c>
      <c r="CR111" t="s">
        <v>459</v>
      </c>
      <c r="CS111" t="s">
        <v>460</v>
      </c>
      <c r="CT111" t="s">
        <v>461</v>
      </c>
      <c r="CU111" t="s">
        <v>462</v>
      </c>
      <c r="CV111" t="s">
        <v>463</v>
      </c>
      <c r="CW111" t="s">
        <v>464</v>
      </c>
      <c r="CX111" t="s">
        <v>465</v>
      </c>
      <c r="CY111" t="s">
        <v>466</v>
      </c>
      <c r="CZ111" t="s">
        <v>467</v>
      </c>
      <c r="DA111" t="s">
        <v>468</v>
      </c>
      <c r="DB111" t="s">
        <v>469</v>
      </c>
      <c r="DC111" t="s">
        <v>470</v>
      </c>
      <c r="DD111" t="s">
        <v>471</v>
      </c>
      <c r="DE111" t="s">
        <v>472</v>
      </c>
      <c r="DF111" t="s">
        <v>473</v>
      </c>
      <c r="DG111" t="s">
        <v>474</v>
      </c>
      <c r="DH111" t="s">
        <v>475</v>
      </c>
      <c r="DI111" t="s">
        <v>476</v>
      </c>
      <c r="DJ111" t="s">
        <v>477</v>
      </c>
      <c r="DK111" t="s">
        <v>478</v>
      </c>
      <c r="DL111" t="s">
        <v>479</v>
      </c>
      <c r="DM111" t="s">
        <v>480</v>
      </c>
      <c r="DN111" t="s">
        <v>481</v>
      </c>
      <c r="DO111" t="s">
        <v>482</v>
      </c>
      <c r="DP111" t="s">
        <v>483</v>
      </c>
      <c r="DQ111" t="s">
        <v>484</v>
      </c>
      <c r="DR111" t="s">
        <v>485</v>
      </c>
      <c r="DS111" t="s">
        <v>486</v>
      </c>
      <c r="DT111" t="s">
        <v>487</v>
      </c>
      <c r="DU111" t="s">
        <v>488</v>
      </c>
    </row>
    <row r="112" spans="1:125">
      <c r="A112" t="s">
        <v>365</v>
      </c>
    </row>
    <row r="113" spans="2:82">
      <c r="B113" t="s">
        <v>489</v>
      </c>
      <c r="C113">
        <v>12</v>
      </c>
      <c r="D113" t="s">
        <v>490</v>
      </c>
      <c r="E113" t="s">
        <v>491</v>
      </c>
      <c r="F113" t="s">
        <v>492</v>
      </c>
      <c r="G113">
        <v>1</v>
      </c>
      <c r="H113">
        <v>36</v>
      </c>
      <c r="I113">
        <v>120</v>
      </c>
      <c r="J113">
        <v>48</v>
      </c>
      <c r="K113">
        <v>60</v>
      </c>
      <c r="L113">
        <v>52</v>
      </c>
      <c r="M113">
        <v>9.3703810000000001</v>
      </c>
      <c r="N113">
        <v>38.927131000000003</v>
      </c>
      <c r="O113">
        <v>9.3703810000000001</v>
      </c>
      <c r="P113">
        <v>38.516527000000004</v>
      </c>
      <c r="Q113">
        <v>9.3703810000000001</v>
      </c>
      <c r="R113">
        <v>47.640518</v>
      </c>
      <c r="S113">
        <v>9.3703810000000001</v>
      </c>
      <c r="T113">
        <v>35.563541000000001</v>
      </c>
      <c r="U113" t="s">
        <v>493</v>
      </c>
      <c r="V113" t="s">
        <v>494</v>
      </c>
      <c r="W113">
        <v>1.8180000000000001</v>
      </c>
      <c r="X113">
        <v>0</v>
      </c>
      <c r="Y113">
        <v>0</v>
      </c>
      <c r="Z113">
        <v>0</v>
      </c>
      <c r="AA113">
        <v>0</v>
      </c>
      <c r="AB113" t="s">
        <v>495</v>
      </c>
      <c r="AC113">
        <v>0</v>
      </c>
      <c r="AD113" t="s">
        <v>496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 t="s">
        <v>497</v>
      </c>
      <c r="AL113" t="s">
        <v>498</v>
      </c>
      <c r="AM113">
        <v>37.5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 t="s">
        <v>499</v>
      </c>
      <c r="AU113">
        <v>0</v>
      </c>
      <c r="AV113">
        <v>2</v>
      </c>
      <c r="AW113">
        <v>2.3330000000000002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143</v>
      </c>
      <c r="BF113">
        <v>1824</v>
      </c>
    </row>
    <row r="114" spans="2:82">
      <c r="B114" t="s">
        <v>500</v>
      </c>
      <c r="C114">
        <v>12</v>
      </c>
      <c r="D114" t="s">
        <v>490</v>
      </c>
      <c r="E114" t="s">
        <v>491</v>
      </c>
      <c r="F114" t="s">
        <v>501</v>
      </c>
      <c r="G114">
        <v>1</v>
      </c>
      <c r="H114">
        <v>90</v>
      </c>
      <c r="I114">
        <v>120</v>
      </c>
      <c r="J114">
        <v>48</v>
      </c>
      <c r="K114">
        <v>60</v>
      </c>
      <c r="L114">
        <v>52</v>
      </c>
      <c r="M114">
        <v>8.9196950000000008</v>
      </c>
      <c r="N114">
        <v>39.685862</v>
      </c>
      <c r="O114">
        <v>8.9196950000000008</v>
      </c>
      <c r="P114">
        <v>37.325502</v>
      </c>
      <c r="Q114">
        <v>8.9196950000000008</v>
      </c>
      <c r="R114">
        <v>44.098436</v>
      </c>
      <c r="S114">
        <v>8.9196950000000008</v>
      </c>
      <c r="T114">
        <v>33.545158000000001</v>
      </c>
      <c r="U114" t="s">
        <v>502</v>
      </c>
      <c r="V114" t="s">
        <v>503</v>
      </c>
      <c r="W114">
        <v>1.0900000000000001</v>
      </c>
      <c r="X114">
        <v>0</v>
      </c>
      <c r="Y114">
        <v>0</v>
      </c>
      <c r="Z114">
        <v>0</v>
      </c>
      <c r="AA114">
        <v>0</v>
      </c>
      <c r="AB114" t="s">
        <v>504</v>
      </c>
      <c r="AC114">
        <v>0</v>
      </c>
      <c r="AD114" t="s">
        <v>505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 t="s">
        <v>506</v>
      </c>
      <c r="AL114" t="s">
        <v>507</v>
      </c>
      <c r="AM114">
        <v>37.5</v>
      </c>
      <c r="AN114">
        <v>0.85799999999999998</v>
      </c>
      <c r="AO114">
        <v>0</v>
      </c>
      <c r="AP114">
        <v>0</v>
      </c>
      <c r="AQ114">
        <v>0</v>
      </c>
      <c r="AR114">
        <v>0</v>
      </c>
      <c r="AS114" t="s">
        <v>508</v>
      </c>
      <c r="AT114">
        <v>0</v>
      </c>
      <c r="AU114">
        <v>1.5</v>
      </c>
      <c r="AV114">
        <v>2.3330000000000002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103</v>
      </c>
      <c r="BE114">
        <v>1312</v>
      </c>
    </row>
    <row r="115" spans="2:82">
      <c r="B115" t="s">
        <v>509</v>
      </c>
      <c r="C115">
        <v>17</v>
      </c>
      <c r="D115" t="s">
        <v>510</v>
      </c>
      <c r="E115" t="s">
        <v>511</v>
      </c>
      <c r="F115" t="s">
        <v>512</v>
      </c>
      <c r="G115" t="s">
        <v>513</v>
      </c>
      <c r="H115">
        <v>1</v>
      </c>
      <c r="I115">
        <v>45</v>
      </c>
      <c r="J115">
        <v>72</v>
      </c>
      <c r="K115">
        <v>120</v>
      </c>
      <c r="L115">
        <v>17</v>
      </c>
      <c r="M115">
        <v>6.136978</v>
      </c>
      <c r="N115">
        <v>27.786109</v>
      </c>
      <c r="O115">
        <v>6.136978</v>
      </c>
      <c r="P115">
        <v>25.713809000000001</v>
      </c>
      <c r="Q115">
        <v>6.136978</v>
      </c>
      <c r="R115">
        <v>27.422180999999998</v>
      </c>
      <c r="S115">
        <v>0</v>
      </c>
      <c r="T115">
        <v>0</v>
      </c>
      <c r="U115" t="s">
        <v>514</v>
      </c>
      <c r="V115">
        <v>0</v>
      </c>
      <c r="W115" t="s">
        <v>515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t="s">
        <v>516</v>
      </c>
      <c r="AG115">
        <v>0</v>
      </c>
      <c r="AH115">
        <v>0</v>
      </c>
      <c r="AI115">
        <v>0.5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 t="s">
        <v>517</v>
      </c>
      <c r="AS115">
        <v>0</v>
      </c>
      <c r="AT115" t="s">
        <v>518</v>
      </c>
      <c r="AU115">
        <v>0.32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33</v>
      </c>
      <c r="BQ115">
        <v>421</v>
      </c>
    </row>
    <row r="116" spans="2:82">
      <c r="B116" t="s">
        <v>519</v>
      </c>
      <c r="C116">
        <v>18</v>
      </c>
      <c r="D116" t="s">
        <v>520</v>
      </c>
      <c r="E116" t="s">
        <v>521</v>
      </c>
      <c r="F116" t="s">
        <v>522</v>
      </c>
      <c r="G116">
        <v>6</v>
      </c>
      <c r="H116">
        <v>180</v>
      </c>
      <c r="I116">
        <v>60</v>
      </c>
      <c r="J116">
        <v>60</v>
      </c>
      <c r="K116">
        <v>18</v>
      </c>
      <c r="L116">
        <v>0</v>
      </c>
      <c r="M116">
        <v>0</v>
      </c>
      <c r="N116">
        <v>7.5656800000000004</v>
      </c>
      <c r="O116">
        <v>13.884383</v>
      </c>
      <c r="P116">
        <v>7.5656800000000004</v>
      </c>
      <c r="Q116">
        <v>17.885345999999998</v>
      </c>
      <c r="R116">
        <v>7.5656800000000004</v>
      </c>
      <c r="S116">
        <v>12.245412</v>
      </c>
      <c r="T116">
        <v>25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6.6660000000000004</v>
      </c>
      <c r="BA116">
        <v>0.5</v>
      </c>
      <c r="BB116">
        <v>0</v>
      </c>
      <c r="BC116">
        <v>5.6660000000000004</v>
      </c>
      <c r="BD116">
        <v>9.9309999999999992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3</v>
      </c>
      <c r="BZ116">
        <v>66</v>
      </c>
    </row>
    <row r="117" spans="2:82">
      <c r="B117" t="s">
        <v>523</v>
      </c>
      <c r="C117">
        <v>23</v>
      </c>
      <c r="D117" t="s">
        <v>524</v>
      </c>
      <c r="E117" t="s">
        <v>491</v>
      </c>
      <c r="F117" t="s">
        <v>525</v>
      </c>
      <c r="G117">
        <v>1</v>
      </c>
      <c r="H117">
        <v>30</v>
      </c>
      <c r="I117">
        <v>36</v>
      </c>
      <c r="J117">
        <v>35</v>
      </c>
      <c r="K117">
        <v>60</v>
      </c>
      <c r="L117">
        <v>23</v>
      </c>
      <c r="M117">
        <v>9.9174249999999997</v>
      </c>
      <c r="N117">
        <v>37.249884999999999</v>
      </c>
      <c r="O117">
        <v>9.9174249999999997</v>
      </c>
      <c r="P117">
        <v>38.163048000000003</v>
      </c>
      <c r="Q117">
        <v>9.9174249999999997</v>
      </c>
      <c r="R117">
        <v>42.036369000000001</v>
      </c>
      <c r="S117">
        <v>9.9174249999999997</v>
      </c>
      <c r="T117">
        <v>37.092664999999997</v>
      </c>
      <c r="U117" t="s">
        <v>526</v>
      </c>
      <c r="V117" t="s">
        <v>527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t="s">
        <v>528</v>
      </c>
      <c r="AD117">
        <v>0</v>
      </c>
      <c r="AE117">
        <v>0</v>
      </c>
      <c r="AF117" t="s">
        <v>529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 t="s">
        <v>530</v>
      </c>
      <c r="AN117">
        <v>0</v>
      </c>
      <c r="AO117">
        <v>4.3929999999999998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 t="s">
        <v>531</v>
      </c>
      <c r="AZ117">
        <v>0</v>
      </c>
      <c r="BA117">
        <v>0.66600000000000004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90</v>
      </c>
      <c r="BL117">
        <v>1298</v>
      </c>
    </row>
    <row r="118" spans="2:82">
      <c r="B118" t="s">
        <v>532</v>
      </c>
      <c r="C118">
        <v>23</v>
      </c>
      <c r="D118" t="s">
        <v>524</v>
      </c>
      <c r="E118" t="s">
        <v>491</v>
      </c>
      <c r="F118" t="s">
        <v>525</v>
      </c>
      <c r="G118">
        <v>1</v>
      </c>
      <c r="H118">
        <v>30</v>
      </c>
      <c r="I118">
        <v>36</v>
      </c>
      <c r="J118">
        <v>40</v>
      </c>
      <c r="K118">
        <v>60</v>
      </c>
      <c r="L118">
        <v>23</v>
      </c>
      <c r="M118">
        <v>10.297128000000001</v>
      </c>
      <c r="N118">
        <v>42.260770000000001</v>
      </c>
      <c r="O118">
        <v>10.297128000000001</v>
      </c>
      <c r="P118">
        <v>39.594268999999997</v>
      </c>
      <c r="Q118">
        <v>10.297128000000001</v>
      </c>
      <c r="R118">
        <v>39.746299</v>
      </c>
      <c r="S118">
        <v>10.297128000000001</v>
      </c>
      <c r="T118">
        <v>37.592528999999999</v>
      </c>
      <c r="U118" t="s">
        <v>533</v>
      </c>
      <c r="V118">
        <v>0</v>
      </c>
      <c r="W118">
        <v>0</v>
      </c>
      <c r="X118">
        <v>1.333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534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 t="s">
        <v>535</v>
      </c>
      <c r="AT118">
        <v>0</v>
      </c>
      <c r="AU118" t="s">
        <v>536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13.16</v>
      </c>
      <c r="BC118">
        <v>0.5</v>
      </c>
      <c r="BD118">
        <v>0</v>
      </c>
      <c r="BE118">
        <v>0.5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82</v>
      </c>
      <c r="BP118">
        <v>1155</v>
      </c>
    </row>
    <row r="119" spans="2:82">
      <c r="B119" t="s">
        <v>537</v>
      </c>
      <c r="C119">
        <v>44</v>
      </c>
      <c r="D119" t="s">
        <v>538</v>
      </c>
      <c r="E119" t="s">
        <v>169</v>
      </c>
      <c r="F119" t="s">
        <v>539</v>
      </c>
      <c r="G119">
        <v>1</v>
      </c>
      <c r="H119">
        <v>44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</row>
    <row r="120" spans="2:82">
      <c r="B120" t="s">
        <v>540</v>
      </c>
      <c r="C120">
        <v>44</v>
      </c>
      <c r="D120" t="s">
        <v>538</v>
      </c>
      <c r="E120" t="s">
        <v>169</v>
      </c>
      <c r="F120" t="s">
        <v>522</v>
      </c>
      <c r="G120">
        <v>1</v>
      </c>
      <c r="H120">
        <v>44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</row>
    <row r="121" spans="2:82">
      <c r="B121" t="s">
        <v>541</v>
      </c>
      <c r="C121">
        <v>12</v>
      </c>
      <c r="D121" t="s">
        <v>490</v>
      </c>
      <c r="E121" t="s">
        <v>491</v>
      </c>
      <c r="F121" t="s">
        <v>501</v>
      </c>
      <c r="G121">
        <v>1</v>
      </c>
      <c r="H121">
        <v>36</v>
      </c>
      <c r="I121">
        <v>120</v>
      </c>
      <c r="J121">
        <v>80</v>
      </c>
      <c r="K121">
        <v>60</v>
      </c>
      <c r="L121">
        <v>52</v>
      </c>
      <c r="M121">
        <v>9.0033049999999992</v>
      </c>
      <c r="N121">
        <v>44.043438999999999</v>
      </c>
      <c r="O121">
        <v>9.0033049999999992</v>
      </c>
      <c r="P121">
        <v>37.927107999999997</v>
      </c>
      <c r="Q121">
        <v>9.0033049999999992</v>
      </c>
      <c r="R121">
        <v>41.442144999999996</v>
      </c>
      <c r="S121">
        <v>9.0033049999999992</v>
      </c>
      <c r="T121">
        <v>33.438684000000002</v>
      </c>
      <c r="U121" t="s">
        <v>542</v>
      </c>
      <c r="V121">
        <v>1.2509999999999999</v>
      </c>
      <c r="W121">
        <v>6</v>
      </c>
      <c r="X121">
        <v>2.4780000000000002</v>
      </c>
      <c r="Y121">
        <v>2.4279999999999999</v>
      </c>
      <c r="Z121">
        <v>0</v>
      </c>
      <c r="AA121">
        <v>0</v>
      </c>
      <c r="AB121">
        <v>0</v>
      </c>
      <c r="AC121">
        <v>0</v>
      </c>
      <c r="AD121" t="s">
        <v>543</v>
      </c>
      <c r="AE121">
        <v>0</v>
      </c>
      <c r="AF121">
        <v>0</v>
      </c>
      <c r="AG121">
        <v>4</v>
      </c>
      <c r="AH121">
        <v>1.19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">
        <v>544</v>
      </c>
      <c r="AP121" t="s">
        <v>545</v>
      </c>
      <c r="AQ121">
        <v>0.83099999999999996</v>
      </c>
      <c r="AR121">
        <v>0</v>
      </c>
      <c r="AS121">
        <v>0</v>
      </c>
      <c r="AT121">
        <v>0</v>
      </c>
      <c r="AU121">
        <v>0</v>
      </c>
      <c r="AV121" t="s">
        <v>546</v>
      </c>
      <c r="AW121">
        <v>0</v>
      </c>
      <c r="AX121">
        <v>0</v>
      </c>
      <c r="AY121" t="s">
        <v>547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89</v>
      </c>
      <c r="BI121">
        <v>1116</v>
      </c>
    </row>
    <row r="122" spans="2:82">
      <c r="B122" t="s">
        <v>548</v>
      </c>
      <c r="C122">
        <v>22</v>
      </c>
      <c r="D122" t="s">
        <v>549</v>
      </c>
      <c r="E122" t="s">
        <v>550</v>
      </c>
      <c r="F122">
        <v>1</v>
      </c>
      <c r="G122">
        <v>22</v>
      </c>
      <c r="H122">
        <v>45</v>
      </c>
      <c r="I122">
        <v>40</v>
      </c>
      <c r="J122">
        <v>60</v>
      </c>
      <c r="K122">
        <v>22</v>
      </c>
      <c r="L122">
        <v>5.3022619999999998</v>
      </c>
      <c r="M122">
        <v>23.265492999999999</v>
      </c>
      <c r="N122">
        <v>5.3022619999999998</v>
      </c>
      <c r="O122">
        <v>21.606247</v>
      </c>
      <c r="P122">
        <v>5.3022619999999998</v>
      </c>
      <c r="Q122">
        <v>22.019584999999999</v>
      </c>
      <c r="R122">
        <v>5.3022619999999998</v>
      </c>
      <c r="S122">
        <v>19.857517000000001</v>
      </c>
      <c r="T122" t="s">
        <v>551</v>
      </c>
      <c r="U122">
        <v>0</v>
      </c>
      <c r="V122">
        <v>8.077</v>
      </c>
      <c r="W122">
        <v>0</v>
      </c>
      <c r="X122">
        <v>0</v>
      </c>
      <c r="Y122">
        <v>1.1379999999999999</v>
      </c>
      <c r="Z122">
        <v>0</v>
      </c>
      <c r="AA122">
        <v>0</v>
      </c>
      <c r="AB122">
        <v>0</v>
      </c>
      <c r="AC122">
        <v>0</v>
      </c>
      <c r="AD122" t="s">
        <v>552</v>
      </c>
      <c r="AE122">
        <v>0</v>
      </c>
      <c r="AF122">
        <v>0</v>
      </c>
      <c r="AG122">
        <v>1.5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 t="s">
        <v>553</v>
      </c>
      <c r="AQ122">
        <v>0</v>
      </c>
      <c r="AR122">
        <v>1.8720000000000001</v>
      </c>
      <c r="AS122">
        <v>0.24</v>
      </c>
      <c r="AT122">
        <v>0.755</v>
      </c>
      <c r="AU122">
        <v>0</v>
      </c>
      <c r="AV122">
        <v>0</v>
      </c>
      <c r="AW122">
        <v>0</v>
      </c>
      <c r="AX122">
        <v>0</v>
      </c>
      <c r="AY122" t="s">
        <v>554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67</v>
      </c>
      <c r="BN122">
        <v>902</v>
      </c>
    </row>
    <row r="123" spans="2:82">
      <c r="B123" t="s">
        <v>555</v>
      </c>
      <c r="C123">
        <v>26</v>
      </c>
      <c r="D123" t="s">
        <v>556</v>
      </c>
      <c r="E123" t="s">
        <v>491</v>
      </c>
      <c r="F123" t="s">
        <v>539</v>
      </c>
      <c r="G123">
        <v>1</v>
      </c>
      <c r="H123">
        <v>40</v>
      </c>
      <c r="I123">
        <v>40</v>
      </c>
      <c r="J123">
        <v>40</v>
      </c>
      <c r="K123">
        <v>60</v>
      </c>
      <c r="L123">
        <v>26</v>
      </c>
      <c r="M123">
        <v>11.946</v>
      </c>
      <c r="N123">
        <v>56.007460999999999</v>
      </c>
      <c r="O123">
        <v>11.946</v>
      </c>
      <c r="P123">
        <v>49.584994999999999</v>
      </c>
      <c r="Q123">
        <v>11.946</v>
      </c>
      <c r="R123">
        <v>51.509937000000001</v>
      </c>
      <c r="S123">
        <v>11.946</v>
      </c>
      <c r="T123">
        <v>42.757859000000003</v>
      </c>
      <c r="U123" t="s">
        <v>557</v>
      </c>
      <c r="V123">
        <v>0</v>
      </c>
      <c r="W123">
        <v>0</v>
      </c>
      <c r="X123">
        <v>0</v>
      </c>
      <c r="Y123">
        <v>37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558</v>
      </c>
      <c r="AI123">
        <v>0</v>
      </c>
      <c r="AJ123">
        <v>0</v>
      </c>
      <c r="AK123">
        <v>15.5</v>
      </c>
      <c r="AL123">
        <v>2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559</v>
      </c>
      <c r="AU123">
        <v>0</v>
      </c>
      <c r="AV123">
        <v>0</v>
      </c>
      <c r="AW123">
        <v>1.9279999999999999</v>
      </c>
      <c r="AX123">
        <v>0.67500000000000004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t="s">
        <v>560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100</v>
      </c>
      <c r="BT123">
        <v>1335</v>
      </c>
    </row>
    <row r="124" spans="2:82">
      <c r="B124" t="s">
        <v>561</v>
      </c>
      <c r="C124">
        <v>28</v>
      </c>
      <c r="D124" t="s">
        <v>562</v>
      </c>
      <c r="E124" t="s">
        <v>522</v>
      </c>
      <c r="F124">
        <v>1</v>
      </c>
      <c r="G124">
        <v>30</v>
      </c>
      <c r="H124">
        <v>50</v>
      </c>
      <c r="I124">
        <v>35</v>
      </c>
      <c r="J124">
        <v>60</v>
      </c>
      <c r="K124">
        <v>28</v>
      </c>
      <c r="L124">
        <v>4.9808669999999999</v>
      </c>
      <c r="M124">
        <v>20.104669999999999</v>
      </c>
      <c r="N124">
        <v>4.9808669999999999</v>
      </c>
      <c r="O124">
        <v>20.702593</v>
      </c>
      <c r="P124">
        <v>4.9808669999999999</v>
      </c>
      <c r="Q124">
        <v>22.561495000000001</v>
      </c>
      <c r="R124">
        <v>4.9808669999999999</v>
      </c>
      <c r="S124">
        <v>19.914968999999999</v>
      </c>
      <c r="T124" t="s">
        <v>563</v>
      </c>
      <c r="U124">
        <v>0</v>
      </c>
      <c r="V124">
        <v>0</v>
      </c>
      <c r="W124">
        <v>1</v>
      </c>
      <c r="X124">
        <v>0.27</v>
      </c>
      <c r="Y124">
        <v>0.20300000000000001</v>
      </c>
      <c r="Z124">
        <v>0</v>
      </c>
      <c r="AA124">
        <v>0</v>
      </c>
      <c r="AB124">
        <v>0</v>
      </c>
      <c r="AC124">
        <v>0</v>
      </c>
      <c r="AD124" t="s">
        <v>564</v>
      </c>
      <c r="AE124">
        <v>0</v>
      </c>
      <c r="AF124">
        <v>0</v>
      </c>
      <c r="AG124">
        <v>0</v>
      </c>
      <c r="AH124">
        <v>0</v>
      </c>
      <c r="AI124">
        <v>0.31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 t="s">
        <v>565</v>
      </c>
      <c r="AQ124">
        <v>0</v>
      </c>
      <c r="AR124" t="s">
        <v>566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 t="s">
        <v>567</v>
      </c>
      <c r="BA124">
        <v>0</v>
      </c>
      <c r="BB124">
        <v>0</v>
      </c>
      <c r="BC124">
        <v>1.333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37</v>
      </c>
      <c r="BN124">
        <v>512</v>
      </c>
    </row>
    <row r="125" spans="2:82">
      <c r="B125" t="s">
        <v>568</v>
      </c>
      <c r="C125">
        <v>12</v>
      </c>
      <c r="D125" t="s">
        <v>490</v>
      </c>
      <c r="E125" t="s">
        <v>491</v>
      </c>
      <c r="F125" t="s">
        <v>492</v>
      </c>
      <c r="G125">
        <v>1</v>
      </c>
      <c r="H125">
        <v>45</v>
      </c>
      <c r="I125">
        <v>72</v>
      </c>
      <c r="J125">
        <v>35</v>
      </c>
      <c r="K125">
        <v>80</v>
      </c>
      <c r="L125">
        <v>52</v>
      </c>
      <c r="M125">
        <v>9.4531189999999992</v>
      </c>
      <c r="N125">
        <v>47.362327999999998</v>
      </c>
      <c r="O125">
        <v>9.4531189999999992</v>
      </c>
      <c r="P125">
        <v>38.646526000000001</v>
      </c>
      <c r="Q125">
        <v>9.4531189999999992</v>
      </c>
      <c r="R125">
        <v>40.653075999999999</v>
      </c>
      <c r="S125">
        <v>9.4531189999999992</v>
      </c>
      <c r="T125">
        <v>33.611248000000003</v>
      </c>
      <c r="U125" t="s">
        <v>569</v>
      </c>
      <c r="V125">
        <v>1</v>
      </c>
      <c r="W125">
        <v>0</v>
      </c>
      <c r="X125">
        <v>0.38200000000000001</v>
      </c>
      <c r="Y125">
        <v>1.4279999999999999</v>
      </c>
      <c r="Z125">
        <v>0</v>
      </c>
      <c r="AA125">
        <v>0</v>
      </c>
      <c r="AB125">
        <v>0</v>
      </c>
      <c r="AC125">
        <v>0</v>
      </c>
      <c r="AD125" t="s">
        <v>570</v>
      </c>
      <c r="AE125">
        <v>0</v>
      </c>
      <c r="AF125">
        <v>0</v>
      </c>
      <c r="AG125">
        <v>0</v>
      </c>
      <c r="AH125">
        <v>0.19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 t="s">
        <v>571</v>
      </c>
      <c r="AP125" t="s">
        <v>572</v>
      </c>
      <c r="AQ125">
        <v>1.6020000000000001</v>
      </c>
      <c r="AR125">
        <v>0</v>
      </c>
      <c r="AS125">
        <v>0</v>
      </c>
      <c r="AT125">
        <v>0</v>
      </c>
      <c r="AU125">
        <v>0</v>
      </c>
      <c r="AV125" t="s">
        <v>573</v>
      </c>
      <c r="AW125">
        <v>0</v>
      </c>
      <c r="AX125">
        <v>0</v>
      </c>
      <c r="AY125" t="s">
        <v>547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109</v>
      </c>
      <c r="BI125">
        <v>1367</v>
      </c>
    </row>
    <row r="126" spans="2:82">
      <c r="B126" t="s">
        <v>574</v>
      </c>
      <c r="C126">
        <v>113</v>
      </c>
      <c r="D126" t="s">
        <v>575</v>
      </c>
      <c r="E126" t="s">
        <v>576</v>
      </c>
      <c r="F126" t="s">
        <v>186</v>
      </c>
      <c r="G126">
        <v>3</v>
      </c>
      <c r="H126">
        <v>60</v>
      </c>
      <c r="I126">
        <v>60</v>
      </c>
      <c r="J126">
        <v>60</v>
      </c>
      <c r="K126">
        <v>60</v>
      </c>
      <c r="L126">
        <v>9.4461840000000006</v>
      </c>
      <c r="M126">
        <v>43.182448999999998</v>
      </c>
      <c r="N126">
        <v>9.4461840000000006</v>
      </c>
      <c r="O126">
        <v>40.061284000000001</v>
      </c>
      <c r="P126">
        <v>9.4461840000000006</v>
      </c>
      <c r="Q126">
        <v>43.779718000000003</v>
      </c>
      <c r="R126">
        <v>9.4461840000000006</v>
      </c>
      <c r="S126">
        <v>35.777714000000003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2:82">
      <c r="B127" t="s">
        <v>577</v>
      </c>
      <c r="C127">
        <v>112</v>
      </c>
      <c r="D127" t="s">
        <v>575</v>
      </c>
      <c r="E127" t="s">
        <v>578</v>
      </c>
      <c r="F127" t="s">
        <v>186</v>
      </c>
      <c r="G127">
        <v>3</v>
      </c>
      <c r="H127">
        <v>60</v>
      </c>
      <c r="I127">
        <v>60</v>
      </c>
      <c r="J127">
        <v>60</v>
      </c>
      <c r="K127">
        <v>60</v>
      </c>
      <c r="L127">
        <v>6.4514230000000001</v>
      </c>
      <c r="M127">
        <v>29.33314</v>
      </c>
      <c r="N127">
        <v>6.4514230000000001</v>
      </c>
      <c r="O127">
        <v>28.017762000000001</v>
      </c>
      <c r="P127">
        <v>6.4514230000000001</v>
      </c>
      <c r="Q127">
        <v>31.498622999999998</v>
      </c>
      <c r="R127">
        <v>6.4514230000000001</v>
      </c>
      <c r="S127">
        <v>24.745961000000001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2:82">
      <c r="B128" t="s">
        <v>579</v>
      </c>
      <c r="C128">
        <v>107</v>
      </c>
      <c r="D128" t="s">
        <v>580</v>
      </c>
      <c r="E128" t="s">
        <v>581</v>
      </c>
      <c r="F128">
        <v>2</v>
      </c>
      <c r="G128">
        <v>60</v>
      </c>
      <c r="H128">
        <v>60</v>
      </c>
      <c r="I128">
        <v>60</v>
      </c>
      <c r="J128">
        <v>60</v>
      </c>
      <c r="K128">
        <v>7.4335449999999996</v>
      </c>
      <c r="L128">
        <v>30.030932</v>
      </c>
      <c r="M128">
        <v>7.4335449999999996</v>
      </c>
      <c r="N128">
        <v>28.690144</v>
      </c>
      <c r="O128">
        <v>7.4335449999999996</v>
      </c>
      <c r="P128">
        <v>31.774747000000001</v>
      </c>
      <c r="Q128">
        <v>7.4335449999999996</v>
      </c>
      <c r="R128">
        <v>25.895061999999999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</row>
    <row r="129" spans="2:82">
      <c r="B129" t="s">
        <v>582</v>
      </c>
      <c r="C129">
        <v>105</v>
      </c>
      <c r="D129" t="s">
        <v>580</v>
      </c>
      <c r="E129" t="s">
        <v>583</v>
      </c>
      <c r="F129">
        <v>2</v>
      </c>
      <c r="G129">
        <v>60</v>
      </c>
      <c r="H129">
        <v>60</v>
      </c>
      <c r="I129">
        <v>60</v>
      </c>
      <c r="J129">
        <v>60</v>
      </c>
      <c r="K129">
        <v>6.8124010000000004</v>
      </c>
      <c r="L129">
        <v>27.236446000000001</v>
      </c>
      <c r="M129">
        <v>6.8124010000000004</v>
      </c>
      <c r="N129">
        <v>26.421654</v>
      </c>
      <c r="O129">
        <v>6.8124010000000004</v>
      </c>
      <c r="P129">
        <v>28.124569000000001</v>
      </c>
      <c r="Q129">
        <v>6.8124010000000004</v>
      </c>
      <c r="R129">
        <v>24.803659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</row>
    <row r="130" spans="2:82">
      <c r="B130" t="s">
        <v>584</v>
      </c>
      <c r="C130">
        <v>106</v>
      </c>
      <c r="D130" t="s">
        <v>580</v>
      </c>
      <c r="E130" t="s">
        <v>585</v>
      </c>
      <c r="F130" t="s">
        <v>586</v>
      </c>
      <c r="G130">
        <v>2</v>
      </c>
      <c r="H130">
        <v>60</v>
      </c>
      <c r="I130">
        <v>60</v>
      </c>
      <c r="J130">
        <v>60</v>
      </c>
      <c r="K130">
        <v>60</v>
      </c>
      <c r="L130">
        <v>3.8682729999999999</v>
      </c>
      <c r="M130">
        <v>12.797796999999999</v>
      </c>
      <c r="N130">
        <v>3.8682729999999999</v>
      </c>
      <c r="O130">
        <v>12.62758</v>
      </c>
      <c r="P130">
        <v>3.8682729999999999</v>
      </c>
      <c r="Q130">
        <v>14.412298</v>
      </c>
      <c r="R130">
        <v>3.8682729999999999</v>
      </c>
      <c r="S130">
        <v>11.490722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2:82">
      <c r="B131" t="s">
        <v>587</v>
      </c>
      <c r="C131">
        <v>104</v>
      </c>
      <c r="D131" t="s">
        <v>580</v>
      </c>
      <c r="E131" t="s">
        <v>588</v>
      </c>
      <c r="F131">
        <v>2</v>
      </c>
      <c r="G131">
        <v>60</v>
      </c>
      <c r="H131">
        <v>60</v>
      </c>
      <c r="I131">
        <v>60</v>
      </c>
      <c r="J131">
        <v>60</v>
      </c>
      <c r="K131">
        <v>7.9185800000000004</v>
      </c>
      <c r="L131">
        <v>30.335104999999999</v>
      </c>
      <c r="M131">
        <v>7.9185800000000004</v>
      </c>
      <c r="N131">
        <v>29.238676000000002</v>
      </c>
      <c r="O131">
        <v>7.9185800000000004</v>
      </c>
      <c r="P131">
        <v>30.811795</v>
      </c>
      <c r="Q131">
        <v>7.9185800000000004</v>
      </c>
      <c r="R131">
        <v>28.147841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</row>
    <row r="132" spans="2:82">
      <c r="B132" t="s">
        <v>589</v>
      </c>
      <c r="C132">
        <v>101</v>
      </c>
      <c r="D132" t="s">
        <v>580</v>
      </c>
      <c r="E132" t="s">
        <v>590</v>
      </c>
      <c r="F132" t="s">
        <v>591</v>
      </c>
      <c r="G132">
        <v>2</v>
      </c>
      <c r="H132">
        <v>60</v>
      </c>
      <c r="I132">
        <v>60</v>
      </c>
      <c r="J132">
        <v>60</v>
      </c>
      <c r="K132">
        <v>60</v>
      </c>
      <c r="L132">
        <v>9.2214729999999996</v>
      </c>
      <c r="M132">
        <v>26.481462000000001</v>
      </c>
      <c r="N132">
        <v>9.2214729999999996</v>
      </c>
      <c r="O132">
        <v>25.559398000000002</v>
      </c>
      <c r="P132">
        <v>9.2214729999999996</v>
      </c>
      <c r="Q132">
        <v>27.294174999999999</v>
      </c>
      <c r="R132">
        <v>9.2214729999999996</v>
      </c>
      <c r="S132">
        <v>23.89631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</row>
    <row r="133" spans="2:82">
      <c r="B133" t="s">
        <v>592</v>
      </c>
      <c r="C133">
        <v>108</v>
      </c>
      <c r="D133" t="s">
        <v>580</v>
      </c>
      <c r="E133" t="s">
        <v>593</v>
      </c>
      <c r="F133" t="s">
        <v>594</v>
      </c>
      <c r="G133">
        <v>2</v>
      </c>
      <c r="H133">
        <v>60</v>
      </c>
      <c r="I133">
        <v>60</v>
      </c>
      <c r="J133">
        <v>60</v>
      </c>
      <c r="K133">
        <v>60</v>
      </c>
      <c r="L133">
        <v>3.923079</v>
      </c>
      <c r="M133">
        <v>18.160781</v>
      </c>
      <c r="N133">
        <v>3.923079</v>
      </c>
      <c r="O133">
        <v>17.480585999999999</v>
      </c>
      <c r="P133">
        <v>3.923079</v>
      </c>
      <c r="Q133">
        <v>18.942447000000001</v>
      </c>
      <c r="R133">
        <v>3.923079</v>
      </c>
      <c r="S133">
        <v>15.819041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</row>
    <row r="134" spans="2:82">
      <c r="B134" t="s">
        <v>595</v>
      </c>
      <c r="C134">
        <v>102</v>
      </c>
      <c r="D134" t="s">
        <v>580</v>
      </c>
      <c r="E134" t="s">
        <v>512</v>
      </c>
      <c r="F134" t="s">
        <v>596</v>
      </c>
      <c r="G134">
        <v>2</v>
      </c>
      <c r="H134">
        <v>60</v>
      </c>
      <c r="I134">
        <v>60</v>
      </c>
      <c r="J134">
        <v>60</v>
      </c>
      <c r="K134">
        <v>60</v>
      </c>
      <c r="L134">
        <v>7.1080940000000004</v>
      </c>
      <c r="M134">
        <v>31.819057999999998</v>
      </c>
      <c r="N134">
        <v>7.1080940000000004</v>
      </c>
      <c r="O134">
        <v>29.442188000000002</v>
      </c>
      <c r="P134">
        <v>7.1080940000000004</v>
      </c>
      <c r="Q134">
        <v>32.455888999999999</v>
      </c>
      <c r="R134">
        <v>7.1080940000000004</v>
      </c>
      <c r="S134">
        <v>26.203751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</row>
    <row r="135" spans="2:82">
      <c r="B135" t="s">
        <v>597</v>
      </c>
      <c r="C135">
        <v>23</v>
      </c>
      <c r="D135" t="s">
        <v>524</v>
      </c>
      <c r="E135" t="s">
        <v>491</v>
      </c>
      <c r="F135" t="s">
        <v>598</v>
      </c>
      <c r="G135">
        <v>1</v>
      </c>
      <c r="H135">
        <v>60</v>
      </c>
      <c r="I135">
        <v>90</v>
      </c>
      <c r="J135">
        <v>60</v>
      </c>
      <c r="K135">
        <v>23</v>
      </c>
      <c r="L135">
        <v>7.0893709999999999</v>
      </c>
      <c r="M135">
        <v>25.908885000000001</v>
      </c>
      <c r="N135">
        <v>7.0893709999999999</v>
      </c>
      <c r="O135">
        <v>26.780497</v>
      </c>
      <c r="P135">
        <v>7.0893709999999999</v>
      </c>
      <c r="Q135">
        <v>30.485592</v>
      </c>
      <c r="R135">
        <v>0</v>
      </c>
      <c r="S135">
        <v>0</v>
      </c>
      <c r="T135" t="s">
        <v>599</v>
      </c>
      <c r="U135" t="s">
        <v>600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601</v>
      </c>
      <c r="AC135">
        <v>0</v>
      </c>
      <c r="AD135" t="s">
        <v>602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 t="s">
        <v>603</v>
      </c>
      <c r="AL135" t="s">
        <v>604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38</v>
      </c>
      <c r="BJ135">
        <v>530</v>
      </c>
    </row>
    <row r="136" spans="2:82">
      <c r="B136" t="s">
        <v>605</v>
      </c>
      <c r="C136">
        <v>23</v>
      </c>
      <c r="D136" t="s">
        <v>524</v>
      </c>
      <c r="E136" t="s">
        <v>491</v>
      </c>
      <c r="F136" t="s">
        <v>598</v>
      </c>
      <c r="G136">
        <v>1</v>
      </c>
      <c r="H136">
        <v>60</v>
      </c>
      <c r="I136">
        <v>70</v>
      </c>
      <c r="J136">
        <v>80</v>
      </c>
      <c r="K136">
        <v>23</v>
      </c>
      <c r="L136">
        <v>7.4262160000000002</v>
      </c>
      <c r="M136">
        <v>31.653181</v>
      </c>
      <c r="N136">
        <v>7.4262160000000002</v>
      </c>
      <c r="O136">
        <v>28.426223</v>
      </c>
      <c r="P136">
        <v>7.4262160000000002</v>
      </c>
      <c r="Q136">
        <v>28.164871000000002</v>
      </c>
      <c r="R136">
        <v>0</v>
      </c>
      <c r="S136">
        <v>0</v>
      </c>
      <c r="T136" t="s">
        <v>606</v>
      </c>
      <c r="U136">
        <v>0</v>
      </c>
      <c r="V136">
        <v>0</v>
      </c>
      <c r="W136">
        <v>0.66600000000000004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t="s">
        <v>607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 t="s">
        <v>608</v>
      </c>
      <c r="AS136">
        <v>0</v>
      </c>
      <c r="AT136" t="s">
        <v>609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38</v>
      </c>
      <c r="BR136">
        <v>524</v>
      </c>
    </row>
    <row r="137" spans="2:82">
      <c r="B137" t="s">
        <v>610</v>
      </c>
      <c r="C137">
        <v>12</v>
      </c>
      <c r="D137" t="s">
        <v>490</v>
      </c>
      <c r="E137" t="s">
        <v>491</v>
      </c>
      <c r="F137" t="s">
        <v>611</v>
      </c>
      <c r="G137">
        <v>1</v>
      </c>
      <c r="H137">
        <v>45</v>
      </c>
      <c r="I137">
        <v>120</v>
      </c>
      <c r="J137">
        <v>60</v>
      </c>
      <c r="K137">
        <v>52</v>
      </c>
      <c r="L137">
        <v>9.4614700000000003</v>
      </c>
      <c r="M137">
        <v>48.378185000000002</v>
      </c>
      <c r="N137">
        <v>9.4614700000000003</v>
      </c>
      <c r="O137">
        <v>41.069217999999999</v>
      </c>
      <c r="P137">
        <v>0</v>
      </c>
      <c r="Q137">
        <v>0</v>
      </c>
      <c r="R137">
        <v>9.4614700000000003</v>
      </c>
      <c r="S137">
        <v>36.386127000000002</v>
      </c>
      <c r="T137" t="s">
        <v>612</v>
      </c>
      <c r="U137">
        <v>0.435</v>
      </c>
      <c r="V137">
        <v>0</v>
      </c>
      <c r="W137">
        <v>0.38200000000000001</v>
      </c>
      <c r="X137">
        <v>1.4279999999999999</v>
      </c>
      <c r="Y137">
        <v>0</v>
      </c>
      <c r="Z137">
        <v>0</v>
      </c>
      <c r="AA137">
        <v>0</v>
      </c>
      <c r="AB137">
        <v>0</v>
      </c>
      <c r="AC137" t="s">
        <v>613</v>
      </c>
      <c r="AD137">
        <v>0</v>
      </c>
      <c r="AE137">
        <v>0</v>
      </c>
      <c r="AF137">
        <v>0</v>
      </c>
      <c r="AG137">
        <v>0.19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 t="s">
        <v>614</v>
      </c>
      <c r="BD137">
        <v>0</v>
      </c>
      <c r="BE137">
        <v>0</v>
      </c>
      <c r="BF137" t="s">
        <v>547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63</v>
      </c>
      <c r="BP137">
        <v>797</v>
      </c>
    </row>
    <row r="138" spans="2:82">
      <c r="B138" t="s">
        <v>615</v>
      </c>
      <c r="C138">
        <v>17</v>
      </c>
      <c r="D138" t="s">
        <v>510</v>
      </c>
      <c r="E138" t="s">
        <v>511</v>
      </c>
      <c r="F138" t="s">
        <v>512</v>
      </c>
      <c r="G138" t="s">
        <v>513</v>
      </c>
      <c r="H138">
        <v>1</v>
      </c>
      <c r="I138">
        <v>45</v>
      </c>
      <c r="J138">
        <v>60</v>
      </c>
      <c r="K138">
        <v>80</v>
      </c>
      <c r="L138">
        <v>17</v>
      </c>
      <c r="M138">
        <v>5.9912140000000003</v>
      </c>
      <c r="N138">
        <v>25.531624999999998</v>
      </c>
      <c r="O138">
        <v>5.9912140000000003</v>
      </c>
      <c r="P138">
        <v>24.923255000000001</v>
      </c>
      <c r="Q138">
        <v>5.9912140000000003</v>
      </c>
      <c r="R138">
        <v>27.385625999999998</v>
      </c>
      <c r="S138">
        <v>0</v>
      </c>
      <c r="T138">
        <v>0</v>
      </c>
      <c r="U138" t="s">
        <v>616</v>
      </c>
      <c r="V138" t="s">
        <v>617</v>
      </c>
      <c r="W138">
        <v>1.3140000000000001</v>
      </c>
      <c r="X138">
        <v>0</v>
      </c>
      <c r="Y138">
        <v>0</v>
      </c>
      <c r="Z138">
        <v>0</v>
      </c>
      <c r="AA138">
        <v>0</v>
      </c>
      <c r="AB138" t="s">
        <v>618</v>
      </c>
      <c r="AC138">
        <v>0</v>
      </c>
      <c r="AD138" t="s">
        <v>619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t="s">
        <v>620</v>
      </c>
      <c r="AL138" t="s">
        <v>621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33</v>
      </c>
      <c r="BL138">
        <v>439</v>
      </c>
    </row>
    <row r="139" spans="2:82">
      <c r="B139" t="s">
        <v>622</v>
      </c>
      <c r="C139">
        <v>4</v>
      </c>
      <c r="D139" t="s">
        <v>623</v>
      </c>
      <c r="E139" t="s">
        <v>539</v>
      </c>
      <c r="F139">
        <v>1</v>
      </c>
      <c r="G139">
        <v>20</v>
      </c>
      <c r="H139">
        <v>30</v>
      </c>
      <c r="I139">
        <v>30</v>
      </c>
      <c r="J139">
        <v>60</v>
      </c>
      <c r="K139">
        <v>4</v>
      </c>
      <c r="L139">
        <v>8.4705080000000006</v>
      </c>
      <c r="M139">
        <v>37.692428</v>
      </c>
      <c r="N139">
        <v>8.4705080000000006</v>
      </c>
      <c r="O139">
        <v>34.971908999999997</v>
      </c>
      <c r="P139">
        <v>8.4705080000000006</v>
      </c>
      <c r="Q139">
        <v>34.672209000000002</v>
      </c>
      <c r="R139">
        <v>8.4705080000000006</v>
      </c>
      <c r="S139">
        <v>33.213152999999998</v>
      </c>
      <c r="T139" t="s">
        <v>624</v>
      </c>
      <c r="U139">
        <v>1</v>
      </c>
      <c r="V139">
        <v>0</v>
      </c>
      <c r="W139">
        <v>0</v>
      </c>
      <c r="X139">
        <v>0</v>
      </c>
      <c r="Y139">
        <v>4.2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t="s">
        <v>625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 t="s">
        <v>626</v>
      </c>
      <c r="AT139">
        <v>1</v>
      </c>
      <c r="AU139">
        <v>0</v>
      </c>
      <c r="AV139" t="s">
        <v>627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4.577</v>
      </c>
      <c r="BD139">
        <v>1</v>
      </c>
      <c r="BE139">
        <v>0</v>
      </c>
      <c r="BF139">
        <v>0</v>
      </c>
      <c r="BG139">
        <v>0.5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108</v>
      </c>
      <c r="BR139">
        <v>1365</v>
      </c>
    </row>
    <row r="140" spans="2:82">
      <c r="B140" t="s">
        <v>628</v>
      </c>
      <c r="C140">
        <v>4</v>
      </c>
      <c r="D140" t="s">
        <v>623</v>
      </c>
      <c r="E140" t="s">
        <v>522</v>
      </c>
      <c r="F140">
        <v>1</v>
      </c>
      <c r="G140">
        <v>26</v>
      </c>
      <c r="H140">
        <v>30</v>
      </c>
      <c r="I140">
        <v>30</v>
      </c>
      <c r="J140">
        <v>60</v>
      </c>
      <c r="K140">
        <v>4</v>
      </c>
      <c r="L140">
        <v>7.7373960000000004</v>
      </c>
      <c r="M140">
        <v>31.259172</v>
      </c>
      <c r="N140">
        <v>7.7373960000000004</v>
      </c>
      <c r="O140">
        <v>31.941123999999999</v>
      </c>
      <c r="P140">
        <v>7.7373960000000004</v>
      </c>
      <c r="Q140">
        <v>34.748280000000001</v>
      </c>
      <c r="R140">
        <v>7.7373960000000004</v>
      </c>
      <c r="S140">
        <v>30.972996999999999</v>
      </c>
      <c r="T140" t="s">
        <v>629</v>
      </c>
      <c r="U140" t="s">
        <v>630</v>
      </c>
      <c r="V140">
        <v>1.2350000000000001</v>
      </c>
      <c r="W140">
        <v>0</v>
      </c>
      <c r="X140">
        <v>0</v>
      </c>
      <c r="Y140">
        <v>0</v>
      </c>
      <c r="Z140">
        <v>0</v>
      </c>
      <c r="AA140" t="s">
        <v>631</v>
      </c>
      <c r="AB140">
        <v>0</v>
      </c>
      <c r="AC140">
        <v>0</v>
      </c>
      <c r="AD140" t="s">
        <v>632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t="s">
        <v>633</v>
      </c>
      <c r="AL140">
        <v>2.476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45.18</v>
      </c>
      <c r="AW140">
        <v>10.25</v>
      </c>
      <c r="AX140">
        <v>0</v>
      </c>
      <c r="AY140">
        <v>0.66600000000000004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96</v>
      </c>
      <c r="BJ140">
        <v>1260</v>
      </c>
    </row>
    <row r="141" spans="2:82">
      <c r="B141" t="s">
        <v>634</v>
      </c>
      <c r="C141">
        <v>12</v>
      </c>
      <c r="D141" t="s">
        <v>490</v>
      </c>
      <c r="E141" t="s">
        <v>491</v>
      </c>
      <c r="F141" t="s">
        <v>611</v>
      </c>
      <c r="G141">
        <v>1</v>
      </c>
      <c r="H141">
        <v>60</v>
      </c>
      <c r="I141">
        <v>120</v>
      </c>
      <c r="J141">
        <v>48</v>
      </c>
      <c r="K141">
        <v>60</v>
      </c>
      <c r="L141">
        <v>52</v>
      </c>
      <c r="M141">
        <v>8.2445629999999994</v>
      </c>
      <c r="N141">
        <v>35.226185000000001</v>
      </c>
      <c r="O141">
        <v>8.2445629999999994</v>
      </c>
      <c r="P141">
        <v>34.656174</v>
      </c>
      <c r="Q141">
        <v>8.2445629999999994</v>
      </c>
      <c r="R141">
        <v>42.157634999999999</v>
      </c>
      <c r="S141">
        <v>8.2445629999999994</v>
      </c>
      <c r="T141">
        <v>31.715916</v>
      </c>
      <c r="U141" t="s">
        <v>635</v>
      </c>
      <c r="V141" t="s">
        <v>636</v>
      </c>
      <c r="W141">
        <v>1.0900000000000001</v>
      </c>
      <c r="X141">
        <v>0</v>
      </c>
      <c r="Y141">
        <v>0</v>
      </c>
      <c r="Z141">
        <v>0</v>
      </c>
      <c r="AA141">
        <v>0</v>
      </c>
      <c r="AB141" t="s">
        <v>637</v>
      </c>
      <c r="AC141">
        <v>0</v>
      </c>
      <c r="AD141" t="s">
        <v>638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 t="s">
        <v>639</v>
      </c>
      <c r="AL141" t="s">
        <v>640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641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93</v>
      </c>
      <c r="BI141">
        <v>1216</v>
      </c>
    </row>
    <row r="142" spans="2:82">
      <c r="B142" t="s">
        <v>642</v>
      </c>
      <c r="C142">
        <v>22</v>
      </c>
      <c r="D142" t="s">
        <v>549</v>
      </c>
      <c r="E142" t="s">
        <v>550</v>
      </c>
      <c r="F142">
        <v>1</v>
      </c>
      <c r="G142">
        <v>30</v>
      </c>
      <c r="H142">
        <v>45</v>
      </c>
      <c r="I142">
        <v>30</v>
      </c>
      <c r="J142">
        <v>60</v>
      </c>
      <c r="K142">
        <v>22</v>
      </c>
      <c r="L142">
        <v>5.3885509999999996</v>
      </c>
      <c r="M142">
        <v>21.414518000000001</v>
      </c>
      <c r="N142">
        <v>5.3885509999999996</v>
      </c>
      <c r="O142">
        <v>21.690670000000001</v>
      </c>
      <c r="P142">
        <v>5.3885509999999996</v>
      </c>
      <c r="Q142">
        <v>23.459766999999999</v>
      </c>
      <c r="R142">
        <v>5.3885509999999996</v>
      </c>
      <c r="S142">
        <v>20.724048</v>
      </c>
      <c r="T142" t="s">
        <v>643</v>
      </c>
      <c r="U142" t="s">
        <v>644</v>
      </c>
      <c r="V142">
        <v>0.54500000000000004</v>
      </c>
      <c r="W142">
        <v>1.2989999999999999</v>
      </c>
      <c r="X142">
        <v>0</v>
      </c>
      <c r="Y142">
        <v>0</v>
      </c>
      <c r="Z142">
        <v>0</v>
      </c>
      <c r="AA142">
        <v>0</v>
      </c>
      <c r="AB142" t="s">
        <v>645</v>
      </c>
      <c r="AC142">
        <v>0</v>
      </c>
      <c r="AD142">
        <v>0</v>
      </c>
      <c r="AE142">
        <v>0.5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t="s">
        <v>646</v>
      </c>
      <c r="AO142" t="s">
        <v>647</v>
      </c>
      <c r="AP142">
        <v>0</v>
      </c>
      <c r="AQ142">
        <v>0.45400000000000001</v>
      </c>
      <c r="AR142">
        <v>0</v>
      </c>
      <c r="AS142">
        <v>0</v>
      </c>
      <c r="AT142">
        <v>0</v>
      </c>
      <c r="AU142">
        <v>0</v>
      </c>
      <c r="AV142" t="s">
        <v>648</v>
      </c>
      <c r="AW142">
        <v>0</v>
      </c>
      <c r="AX142">
        <v>0</v>
      </c>
      <c r="AY142">
        <v>5.9859999999999998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58</v>
      </c>
      <c r="BJ142">
        <v>808</v>
      </c>
    </row>
    <row r="143" spans="2:82">
      <c r="B143" t="s">
        <v>649</v>
      </c>
      <c r="C143">
        <v>28</v>
      </c>
      <c r="D143" t="s">
        <v>562</v>
      </c>
      <c r="E143" t="s">
        <v>539</v>
      </c>
      <c r="F143">
        <v>1</v>
      </c>
      <c r="G143">
        <v>30</v>
      </c>
      <c r="H143">
        <v>50</v>
      </c>
      <c r="I143">
        <v>35</v>
      </c>
      <c r="J143">
        <v>28</v>
      </c>
      <c r="K143">
        <v>4.5241629999999997</v>
      </c>
      <c r="L143">
        <v>19.859722999999999</v>
      </c>
      <c r="M143">
        <v>4.5241629999999997</v>
      </c>
      <c r="N143">
        <v>18.540168000000001</v>
      </c>
      <c r="O143">
        <v>4.5241629999999997</v>
      </c>
      <c r="P143">
        <v>18.420698999999999</v>
      </c>
      <c r="Q143">
        <v>0</v>
      </c>
      <c r="R143">
        <v>0</v>
      </c>
      <c r="S143">
        <v>7446.25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0.5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22.5</v>
      </c>
      <c r="AV143">
        <v>1</v>
      </c>
      <c r="AW143">
        <v>1</v>
      </c>
      <c r="AX143">
        <v>0</v>
      </c>
      <c r="AY143">
        <v>1.5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15</v>
      </c>
      <c r="BY143">
        <v>210</v>
      </c>
    </row>
    <row r="144" spans="2:82">
      <c r="B144" t="s">
        <v>650</v>
      </c>
      <c r="C144">
        <v>25</v>
      </c>
      <c r="D144" t="s">
        <v>651</v>
      </c>
      <c r="E144" t="s">
        <v>652</v>
      </c>
      <c r="F144" t="s">
        <v>653</v>
      </c>
      <c r="G144">
        <v>1</v>
      </c>
      <c r="H144">
        <v>35</v>
      </c>
      <c r="I144">
        <v>52</v>
      </c>
      <c r="J144">
        <v>40</v>
      </c>
      <c r="K144">
        <v>80</v>
      </c>
      <c r="L144">
        <v>25</v>
      </c>
      <c r="M144">
        <v>11.640777999999999</v>
      </c>
      <c r="N144">
        <v>53.836485000000003</v>
      </c>
      <c r="O144">
        <v>11.640777999999999</v>
      </c>
      <c r="P144">
        <v>52.135159999999999</v>
      </c>
      <c r="Q144">
        <v>11.640777999999999</v>
      </c>
      <c r="R144">
        <v>56.081862000000001</v>
      </c>
      <c r="S144">
        <v>11.640777999999999</v>
      </c>
      <c r="T144">
        <v>47.787408999999997</v>
      </c>
      <c r="U144" t="s">
        <v>654</v>
      </c>
      <c r="V144" t="s">
        <v>655</v>
      </c>
      <c r="W144">
        <v>0.92700000000000005</v>
      </c>
      <c r="X144">
        <v>0</v>
      </c>
      <c r="Y144">
        <v>0</v>
      </c>
      <c r="Z144">
        <v>0</v>
      </c>
      <c r="AA144">
        <v>0</v>
      </c>
      <c r="AB144" t="s">
        <v>656</v>
      </c>
      <c r="AC144">
        <v>0</v>
      </c>
      <c r="AD144">
        <v>0</v>
      </c>
      <c r="AE144" t="s">
        <v>657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 t="s">
        <v>658</v>
      </c>
      <c r="AM144" t="s">
        <v>659</v>
      </c>
      <c r="AN144">
        <v>0</v>
      </c>
      <c r="AO144">
        <v>2</v>
      </c>
      <c r="AP144">
        <v>0</v>
      </c>
      <c r="AQ144">
        <v>0</v>
      </c>
      <c r="AR144">
        <v>0</v>
      </c>
      <c r="AS144">
        <v>0</v>
      </c>
      <c r="AT144" t="s">
        <v>660</v>
      </c>
      <c r="AU144">
        <v>0</v>
      </c>
      <c r="AV144" t="s">
        <v>661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85</v>
      </c>
      <c r="BE144">
        <v>1125</v>
      </c>
    </row>
    <row r="145" spans="2:82">
      <c r="B145" t="s">
        <v>662</v>
      </c>
      <c r="C145">
        <v>25</v>
      </c>
      <c r="D145" t="s">
        <v>663</v>
      </c>
      <c r="E145" t="s">
        <v>664</v>
      </c>
      <c r="F145" t="s">
        <v>653</v>
      </c>
      <c r="G145">
        <v>1</v>
      </c>
      <c r="H145">
        <v>35</v>
      </c>
      <c r="I145">
        <v>60</v>
      </c>
      <c r="J145">
        <v>40</v>
      </c>
      <c r="K145">
        <v>25</v>
      </c>
      <c r="L145">
        <v>11.377637999999999</v>
      </c>
      <c r="M145">
        <v>53.404187</v>
      </c>
      <c r="N145">
        <v>11.377637999999999</v>
      </c>
      <c r="O145">
        <v>50.893079999999998</v>
      </c>
      <c r="P145">
        <v>11.377637999999999</v>
      </c>
      <c r="Q145">
        <v>54.543633999999997</v>
      </c>
      <c r="R145">
        <v>0</v>
      </c>
      <c r="S145">
        <v>0</v>
      </c>
      <c r="T145" t="s">
        <v>665</v>
      </c>
      <c r="U145" t="s">
        <v>666</v>
      </c>
      <c r="V145">
        <v>23.46</v>
      </c>
      <c r="W145">
        <v>0</v>
      </c>
      <c r="X145">
        <v>0</v>
      </c>
      <c r="Y145">
        <v>0</v>
      </c>
      <c r="Z145">
        <v>0</v>
      </c>
      <c r="AA145" t="s">
        <v>667</v>
      </c>
      <c r="AB145">
        <v>0</v>
      </c>
      <c r="AC145" t="s">
        <v>668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669</v>
      </c>
      <c r="AK145" t="s">
        <v>670</v>
      </c>
      <c r="AL145">
        <v>2.57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77</v>
      </c>
      <c r="BH145">
        <v>977</v>
      </c>
    </row>
    <row r="146" spans="2:82">
      <c r="B146" t="s">
        <v>671</v>
      </c>
      <c r="C146">
        <v>42</v>
      </c>
      <c r="D146" t="s">
        <v>672</v>
      </c>
      <c r="E146">
        <v>1</v>
      </c>
      <c r="F146">
        <v>30</v>
      </c>
      <c r="G146">
        <v>60</v>
      </c>
      <c r="H146">
        <v>30</v>
      </c>
      <c r="I146">
        <v>240</v>
      </c>
      <c r="J146">
        <v>42</v>
      </c>
      <c r="K146">
        <v>3.8619460000000001</v>
      </c>
      <c r="L146">
        <v>16.883362000000002</v>
      </c>
      <c r="M146">
        <v>3.8619460000000001</v>
      </c>
      <c r="N146">
        <v>16.125753</v>
      </c>
      <c r="O146">
        <v>3.8619460000000001</v>
      </c>
      <c r="P146">
        <v>16.459513000000001</v>
      </c>
      <c r="Q146">
        <v>3.8619460000000001</v>
      </c>
      <c r="R146">
        <v>14.836703999999999</v>
      </c>
      <c r="S146" t="s">
        <v>673</v>
      </c>
      <c r="T146">
        <v>0</v>
      </c>
      <c r="U146">
        <v>1.3779999999999999</v>
      </c>
      <c r="V146">
        <v>0</v>
      </c>
      <c r="W146">
        <v>0</v>
      </c>
      <c r="X146">
        <v>0.10100000000000001</v>
      </c>
      <c r="Y146">
        <v>0</v>
      </c>
      <c r="Z146">
        <v>0</v>
      </c>
      <c r="AA146">
        <v>0</v>
      </c>
      <c r="AB146">
        <v>0</v>
      </c>
      <c r="AC146" t="s">
        <v>674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 t="s">
        <v>675</v>
      </c>
      <c r="AQ146">
        <v>0</v>
      </c>
      <c r="AR146" t="s">
        <v>676</v>
      </c>
      <c r="AS146">
        <v>0.27900000000000003</v>
      </c>
      <c r="AT146">
        <v>0</v>
      </c>
      <c r="AU146">
        <v>0</v>
      </c>
      <c r="AV146">
        <v>0</v>
      </c>
      <c r="AW146">
        <v>0</v>
      </c>
      <c r="AX146" t="s">
        <v>677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19</v>
      </c>
      <c r="BM146">
        <v>240</v>
      </c>
    </row>
    <row r="147" spans="2:82">
      <c r="B147" t="s">
        <v>678</v>
      </c>
      <c r="C147">
        <v>42</v>
      </c>
      <c r="D147" t="s">
        <v>672</v>
      </c>
      <c r="E147">
        <v>1</v>
      </c>
      <c r="F147">
        <v>30</v>
      </c>
      <c r="G147">
        <v>60</v>
      </c>
      <c r="H147">
        <v>30</v>
      </c>
      <c r="I147">
        <v>240</v>
      </c>
      <c r="J147">
        <v>42</v>
      </c>
      <c r="K147">
        <v>5.2028590000000001</v>
      </c>
      <c r="L147">
        <v>19.948229000000001</v>
      </c>
      <c r="M147">
        <v>5.2028590000000001</v>
      </c>
      <c r="N147">
        <v>19.784884000000002</v>
      </c>
      <c r="O147">
        <v>5.2028590000000001</v>
      </c>
      <c r="P147">
        <v>21.053927000000002</v>
      </c>
      <c r="Q147">
        <v>5.2028590000000001</v>
      </c>
      <c r="R147">
        <v>18.503710999999999</v>
      </c>
      <c r="S147" t="s">
        <v>679</v>
      </c>
      <c r="T147" t="s">
        <v>680</v>
      </c>
      <c r="U147">
        <v>0.77400000000000002</v>
      </c>
      <c r="V147">
        <v>0</v>
      </c>
      <c r="W147">
        <v>0</v>
      </c>
      <c r="X147">
        <v>0</v>
      </c>
      <c r="Y147">
        <v>0</v>
      </c>
      <c r="Z147" t="s">
        <v>681</v>
      </c>
      <c r="AA147">
        <v>0</v>
      </c>
      <c r="AB147">
        <v>0</v>
      </c>
      <c r="AC147">
        <v>0</v>
      </c>
      <c r="AD147">
        <v>0</v>
      </c>
      <c r="AE147">
        <v>9.2999999999999999E-2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 t="s">
        <v>682</v>
      </c>
      <c r="AM147" t="s">
        <v>683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 t="s">
        <v>684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37</v>
      </c>
      <c r="BI147">
        <v>524</v>
      </c>
    </row>
    <row r="148" spans="2:82">
      <c r="B148" t="s">
        <v>685</v>
      </c>
      <c r="C148">
        <v>26</v>
      </c>
      <c r="D148" t="s">
        <v>556</v>
      </c>
      <c r="E148" t="s">
        <v>491</v>
      </c>
      <c r="F148" t="s">
        <v>522</v>
      </c>
      <c r="G148">
        <v>1</v>
      </c>
      <c r="H148">
        <v>40</v>
      </c>
      <c r="I148">
        <v>40</v>
      </c>
      <c r="J148">
        <v>40</v>
      </c>
      <c r="K148">
        <v>60</v>
      </c>
      <c r="L148">
        <v>26</v>
      </c>
      <c r="M148">
        <v>12.002694999999999</v>
      </c>
      <c r="N148">
        <v>48.025039</v>
      </c>
      <c r="O148">
        <v>12.002694999999999</v>
      </c>
      <c r="P148">
        <v>48.237644000000003</v>
      </c>
      <c r="Q148">
        <v>12.002694999999999</v>
      </c>
      <c r="R148">
        <v>56.900289999999998</v>
      </c>
      <c r="S148">
        <v>12.002694999999999</v>
      </c>
      <c r="T148">
        <v>44.391114000000002</v>
      </c>
      <c r="U148" t="s">
        <v>686</v>
      </c>
      <c r="V148">
        <v>0</v>
      </c>
      <c r="W148">
        <v>3.5329999999999999</v>
      </c>
      <c r="X148">
        <v>0.20200000000000001</v>
      </c>
      <c r="Y148">
        <v>0.185</v>
      </c>
      <c r="Z148">
        <v>0</v>
      </c>
      <c r="AA148">
        <v>0</v>
      </c>
      <c r="AB148">
        <v>0</v>
      </c>
      <c r="AC148">
        <v>0</v>
      </c>
      <c r="AD148" t="s">
        <v>687</v>
      </c>
      <c r="AE148">
        <v>0</v>
      </c>
      <c r="AF148">
        <v>0</v>
      </c>
      <c r="AG148">
        <v>1.9279999999999999</v>
      </c>
      <c r="AH148">
        <v>2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t="s">
        <v>688</v>
      </c>
      <c r="AQ148">
        <v>0</v>
      </c>
      <c r="AR148" t="s">
        <v>689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 t="s">
        <v>690</v>
      </c>
      <c r="AZ148">
        <v>0</v>
      </c>
      <c r="BA148">
        <v>0</v>
      </c>
      <c r="BB148">
        <v>1.333</v>
      </c>
      <c r="BC148">
        <v>1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100</v>
      </c>
      <c r="BM148">
        <v>1358</v>
      </c>
    </row>
    <row r="149" spans="2:82">
      <c r="B149" t="s">
        <v>691</v>
      </c>
      <c r="C149">
        <v>38</v>
      </c>
      <c r="D149" t="s">
        <v>692</v>
      </c>
      <c r="E149" t="s">
        <v>521</v>
      </c>
      <c r="F149" t="s">
        <v>539</v>
      </c>
      <c r="G149">
        <v>6</v>
      </c>
      <c r="H149">
        <v>90</v>
      </c>
      <c r="I149">
        <v>38</v>
      </c>
      <c r="J149">
        <v>26.990593000000001</v>
      </c>
      <c r="K149">
        <v>96.128426000000005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55</v>
      </c>
      <c r="S149">
        <v>0</v>
      </c>
      <c r="T149">
        <v>50.25</v>
      </c>
      <c r="U149">
        <v>0</v>
      </c>
      <c r="V149">
        <v>0</v>
      </c>
      <c r="W149">
        <v>0</v>
      </c>
      <c r="X149">
        <v>0</v>
      </c>
      <c r="Y149">
        <v>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37</v>
      </c>
      <c r="CA149">
        <v>598</v>
      </c>
    </row>
    <row r="150" spans="2:82">
      <c r="B150" t="s">
        <v>693</v>
      </c>
      <c r="C150">
        <v>18</v>
      </c>
      <c r="D150" t="s">
        <v>520</v>
      </c>
      <c r="E150" t="s">
        <v>521</v>
      </c>
      <c r="F150" t="s">
        <v>539</v>
      </c>
      <c r="G150">
        <v>6</v>
      </c>
      <c r="H150">
        <v>90</v>
      </c>
      <c r="I150">
        <v>60</v>
      </c>
      <c r="J150">
        <v>48</v>
      </c>
      <c r="K150">
        <v>18</v>
      </c>
      <c r="L150">
        <v>8.5541850000000004</v>
      </c>
      <c r="M150">
        <v>30.049506000000001</v>
      </c>
      <c r="N150">
        <v>8.5541850000000004</v>
      </c>
      <c r="O150">
        <v>26.801368</v>
      </c>
      <c r="P150">
        <v>0</v>
      </c>
      <c r="Q150">
        <v>0</v>
      </c>
      <c r="R150">
        <v>8.5541850000000004</v>
      </c>
      <c r="S150">
        <v>23.862411000000002</v>
      </c>
      <c r="T150">
        <v>8</v>
      </c>
      <c r="U150">
        <v>0</v>
      </c>
      <c r="V150">
        <v>0</v>
      </c>
      <c r="W150">
        <v>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3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3</v>
      </c>
      <c r="CD150">
        <v>50</v>
      </c>
    </row>
    <row r="151" spans="2:82">
      <c r="B151" t="s">
        <v>694</v>
      </c>
      <c r="C151">
        <v>8</v>
      </c>
      <c r="D151" t="s">
        <v>695</v>
      </c>
      <c r="E151" t="s">
        <v>696</v>
      </c>
      <c r="F151" t="s">
        <v>512</v>
      </c>
      <c r="G151" t="s">
        <v>522</v>
      </c>
      <c r="H151">
        <v>1</v>
      </c>
      <c r="I151">
        <v>35</v>
      </c>
      <c r="J151">
        <v>40</v>
      </c>
      <c r="K151">
        <v>60</v>
      </c>
      <c r="L151">
        <v>120</v>
      </c>
      <c r="M151">
        <v>8</v>
      </c>
      <c r="N151">
        <v>5.328068</v>
      </c>
      <c r="O151">
        <v>22.726514999999999</v>
      </c>
      <c r="P151">
        <v>5.328068</v>
      </c>
      <c r="Q151">
        <v>22.024415999999999</v>
      </c>
      <c r="R151">
        <v>5.328068</v>
      </c>
      <c r="S151">
        <v>24.768093</v>
      </c>
      <c r="T151">
        <v>5.328068</v>
      </c>
      <c r="U151">
        <v>20.428958999999999</v>
      </c>
      <c r="V151" t="s">
        <v>697</v>
      </c>
      <c r="W151">
        <v>0</v>
      </c>
      <c r="X151" t="s">
        <v>698</v>
      </c>
      <c r="Y151">
        <v>0.38700000000000001</v>
      </c>
      <c r="Z151">
        <v>0</v>
      </c>
      <c r="AA151">
        <v>0</v>
      </c>
      <c r="AB151">
        <v>0</v>
      </c>
      <c r="AC151">
        <v>0</v>
      </c>
      <c r="AD151" t="s">
        <v>699</v>
      </c>
      <c r="AE151">
        <v>0</v>
      </c>
      <c r="AF151" t="s">
        <v>700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 t="s">
        <v>701</v>
      </c>
      <c r="AN151" t="s">
        <v>702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703</v>
      </c>
      <c r="AX151">
        <v>0</v>
      </c>
      <c r="AY151">
        <v>8.3879999999999999</v>
      </c>
      <c r="AZ151">
        <v>0.222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45</v>
      </c>
      <c r="BI151">
        <v>614</v>
      </c>
    </row>
    <row r="152" spans="2:82">
      <c r="B152" t="s">
        <v>704</v>
      </c>
      <c r="C152">
        <v>8</v>
      </c>
      <c r="D152" t="s">
        <v>695</v>
      </c>
      <c r="E152" t="s">
        <v>696</v>
      </c>
      <c r="F152" t="s">
        <v>512</v>
      </c>
      <c r="G152" t="s">
        <v>539</v>
      </c>
      <c r="H152">
        <v>1</v>
      </c>
      <c r="I152">
        <v>35</v>
      </c>
      <c r="J152">
        <v>40</v>
      </c>
      <c r="K152">
        <v>60</v>
      </c>
      <c r="L152">
        <v>120</v>
      </c>
      <c r="M152">
        <v>8</v>
      </c>
      <c r="N152">
        <v>6.0009629999999996</v>
      </c>
      <c r="O152">
        <v>27.962610000000002</v>
      </c>
      <c r="P152">
        <v>6.0009629999999996</v>
      </c>
      <c r="Q152">
        <v>25.556221000000001</v>
      </c>
      <c r="R152">
        <v>6.0009629999999996</v>
      </c>
      <c r="S152">
        <v>27.065799999999999</v>
      </c>
      <c r="T152">
        <v>6.0009629999999996</v>
      </c>
      <c r="U152">
        <v>23.040533</v>
      </c>
      <c r="V152" t="s">
        <v>705</v>
      </c>
      <c r="W152">
        <v>0</v>
      </c>
      <c r="X152">
        <v>65.47</v>
      </c>
      <c r="Y152">
        <v>8.1000000000000003E-2</v>
      </c>
      <c r="Z152">
        <v>0.65900000000000003</v>
      </c>
      <c r="AA152">
        <v>0</v>
      </c>
      <c r="AB152">
        <v>0</v>
      </c>
      <c r="AC152">
        <v>0</v>
      </c>
      <c r="AD152">
        <v>0</v>
      </c>
      <c r="AE152" t="s">
        <v>706</v>
      </c>
      <c r="AF152">
        <v>0</v>
      </c>
      <c r="AG152">
        <v>2.5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 t="s">
        <v>707</v>
      </c>
      <c r="AQ152" t="s">
        <v>708</v>
      </c>
      <c r="AR152">
        <v>4.2000000000000003E-2</v>
      </c>
      <c r="AS152">
        <v>0</v>
      </c>
      <c r="AT152">
        <v>0</v>
      </c>
      <c r="AU152">
        <v>0</v>
      </c>
      <c r="AV152">
        <v>0</v>
      </c>
      <c r="AW152" t="s">
        <v>709</v>
      </c>
      <c r="AX152">
        <v>0</v>
      </c>
      <c r="AY152" t="s">
        <v>710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58</v>
      </c>
      <c r="BI152">
        <v>723</v>
      </c>
    </row>
    <row r="153" spans="2:82">
      <c r="B153" t="s">
        <v>711</v>
      </c>
      <c r="C153">
        <v>14</v>
      </c>
      <c r="D153" t="s">
        <v>712</v>
      </c>
      <c r="E153" t="s">
        <v>713</v>
      </c>
      <c r="F153" t="s">
        <v>522</v>
      </c>
      <c r="G153">
        <v>1</v>
      </c>
      <c r="H153">
        <v>30</v>
      </c>
      <c r="I153">
        <v>60</v>
      </c>
      <c r="J153">
        <v>40</v>
      </c>
      <c r="K153">
        <v>60</v>
      </c>
      <c r="L153">
        <v>14</v>
      </c>
      <c r="M153">
        <v>7.846292</v>
      </c>
      <c r="N153">
        <v>28.644231999999999</v>
      </c>
      <c r="O153">
        <v>7.846292</v>
      </c>
      <c r="P153">
        <v>29.480359</v>
      </c>
      <c r="Q153">
        <v>7.846292</v>
      </c>
      <c r="R153">
        <v>32.599908999999997</v>
      </c>
      <c r="S153">
        <v>7.846292</v>
      </c>
      <c r="T153">
        <v>28.279751000000001</v>
      </c>
      <c r="U153" t="s">
        <v>714</v>
      </c>
      <c r="V153" t="s">
        <v>527</v>
      </c>
      <c r="W153">
        <v>0.30399999999999999</v>
      </c>
      <c r="X153">
        <v>0</v>
      </c>
      <c r="Y153">
        <v>0</v>
      </c>
      <c r="Z153">
        <v>0</v>
      </c>
      <c r="AA153">
        <v>0</v>
      </c>
      <c r="AB153" t="s">
        <v>715</v>
      </c>
      <c r="AC153">
        <v>0</v>
      </c>
      <c r="AD153">
        <v>0</v>
      </c>
      <c r="AE153" t="s">
        <v>716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 t="s">
        <v>717</v>
      </c>
      <c r="AM153">
        <v>0</v>
      </c>
      <c r="AN153">
        <v>0.97199999999999998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31.63</v>
      </c>
      <c r="AY153">
        <v>0.25</v>
      </c>
      <c r="AZ153">
        <v>0</v>
      </c>
      <c r="BA153">
        <v>0.66600000000000004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41</v>
      </c>
      <c r="BL153">
        <v>570</v>
      </c>
    </row>
    <row r="154" spans="2:82">
      <c r="B154" t="s">
        <v>718</v>
      </c>
      <c r="C154">
        <v>14</v>
      </c>
      <c r="D154" t="s">
        <v>712</v>
      </c>
      <c r="E154" t="s">
        <v>713</v>
      </c>
      <c r="F154" t="s">
        <v>539</v>
      </c>
      <c r="G154">
        <v>1</v>
      </c>
      <c r="H154">
        <v>30</v>
      </c>
      <c r="I154">
        <v>60</v>
      </c>
      <c r="J154">
        <v>40</v>
      </c>
      <c r="K154">
        <v>60</v>
      </c>
      <c r="L154">
        <v>14</v>
      </c>
      <c r="M154">
        <v>7.8642750000000001</v>
      </c>
      <c r="N154">
        <v>33.747566999999997</v>
      </c>
      <c r="O154">
        <v>7.8642750000000001</v>
      </c>
      <c r="P154">
        <v>31.073262</v>
      </c>
      <c r="Q154">
        <v>7.8642750000000001</v>
      </c>
      <c r="R154">
        <v>30.946515999999999</v>
      </c>
      <c r="S154">
        <v>7.8642750000000001</v>
      </c>
      <c r="T154">
        <v>29.089601999999999</v>
      </c>
      <c r="U154" t="s">
        <v>719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720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721</v>
      </c>
      <c r="AV154">
        <v>0</v>
      </c>
      <c r="AW154" t="s">
        <v>722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12.66</v>
      </c>
      <c r="BE154">
        <v>0.5</v>
      </c>
      <c r="BF154">
        <v>0</v>
      </c>
      <c r="BG154">
        <v>0.5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58</v>
      </c>
      <c r="BR154">
        <v>712</v>
      </c>
    </row>
    <row r="155" spans="2:82">
      <c r="B155" t="s">
        <v>723</v>
      </c>
      <c r="C155">
        <v>17</v>
      </c>
      <c r="D155" t="s">
        <v>510</v>
      </c>
      <c r="E155" t="s">
        <v>511</v>
      </c>
      <c r="F155" t="s">
        <v>512</v>
      </c>
      <c r="G155" t="s">
        <v>513</v>
      </c>
      <c r="H155">
        <v>1</v>
      </c>
      <c r="I155">
        <v>45</v>
      </c>
      <c r="J155">
        <v>60</v>
      </c>
      <c r="K155">
        <v>48</v>
      </c>
      <c r="L155">
        <v>60</v>
      </c>
      <c r="M155">
        <v>17</v>
      </c>
      <c r="N155">
        <v>7.5731820000000001</v>
      </c>
      <c r="O155">
        <v>34.594836000000001</v>
      </c>
      <c r="P155">
        <v>7.5731820000000001</v>
      </c>
      <c r="Q155">
        <v>32.486815</v>
      </c>
      <c r="R155">
        <v>7.5731820000000001</v>
      </c>
      <c r="S155">
        <v>34.294811000000003</v>
      </c>
      <c r="T155">
        <v>7.5731820000000001</v>
      </c>
      <c r="U155">
        <v>29.636490999999999</v>
      </c>
      <c r="V155" t="s">
        <v>724</v>
      </c>
      <c r="W155" t="s">
        <v>515</v>
      </c>
      <c r="X155">
        <v>6.3E-2</v>
      </c>
      <c r="Y155">
        <v>7.4999999999999997E-2</v>
      </c>
      <c r="Z155">
        <v>0</v>
      </c>
      <c r="AA155">
        <v>0</v>
      </c>
      <c r="AB155">
        <v>0</v>
      </c>
      <c r="AC155">
        <v>0</v>
      </c>
      <c r="AD155" t="s">
        <v>725</v>
      </c>
      <c r="AE155">
        <v>0</v>
      </c>
      <c r="AF155">
        <v>0</v>
      </c>
      <c r="AG155">
        <v>0.5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 t="s">
        <v>726</v>
      </c>
      <c r="AQ155" t="s">
        <v>727</v>
      </c>
      <c r="AR155">
        <v>1.008</v>
      </c>
      <c r="AS155">
        <v>0</v>
      </c>
      <c r="AT155">
        <v>0</v>
      </c>
      <c r="AU155">
        <v>0</v>
      </c>
      <c r="AV155">
        <v>0</v>
      </c>
      <c r="AW155" t="s">
        <v>728</v>
      </c>
      <c r="AX155">
        <v>0</v>
      </c>
      <c r="AY155">
        <v>0</v>
      </c>
      <c r="AZ155" t="s">
        <v>729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52</v>
      </c>
      <c r="BI155">
        <v>689</v>
      </c>
    </row>
    <row r="156" spans="2:82">
      <c r="B156" t="s">
        <v>730</v>
      </c>
      <c r="C156">
        <v>9</v>
      </c>
      <c r="D156" t="s">
        <v>731</v>
      </c>
      <c r="E156" t="s">
        <v>522</v>
      </c>
      <c r="F156">
        <v>1</v>
      </c>
      <c r="G156">
        <v>30</v>
      </c>
      <c r="H156">
        <v>35</v>
      </c>
      <c r="I156">
        <v>40</v>
      </c>
      <c r="J156">
        <v>9</v>
      </c>
      <c r="K156">
        <v>8.5337440000000004</v>
      </c>
      <c r="L156">
        <v>37.165061000000001</v>
      </c>
      <c r="M156">
        <v>8.5337440000000004</v>
      </c>
      <c r="N156">
        <v>36.072825000000002</v>
      </c>
      <c r="O156">
        <v>8.5337440000000004</v>
      </c>
      <c r="P156">
        <v>37.051242999999999</v>
      </c>
      <c r="Q156">
        <v>0</v>
      </c>
      <c r="R156">
        <v>0</v>
      </c>
      <c r="S156" t="s">
        <v>732</v>
      </c>
      <c r="T156">
        <v>2</v>
      </c>
      <c r="U156">
        <v>0</v>
      </c>
      <c r="V156">
        <v>7.7240000000000002</v>
      </c>
      <c r="W156">
        <v>11.305</v>
      </c>
      <c r="X156">
        <v>1.4239999999999999</v>
      </c>
      <c r="Y156">
        <v>0</v>
      </c>
      <c r="Z156">
        <v>0</v>
      </c>
      <c r="AA156">
        <v>0</v>
      </c>
      <c r="AB156">
        <v>0</v>
      </c>
      <c r="AC156" t="s">
        <v>733</v>
      </c>
      <c r="AD156">
        <v>0</v>
      </c>
      <c r="AE156">
        <v>0</v>
      </c>
      <c r="AF156">
        <v>4</v>
      </c>
      <c r="AG156">
        <v>10.16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 t="s">
        <v>734</v>
      </c>
      <c r="AO156" t="s">
        <v>735</v>
      </c>
      <c r="AP156">
        <v>0</v>
      </c>
      <c r="AQ156">
        <v>0.83299999999999996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65</v>
      </c>
      <c r="BM156">
        <v>901</v>
      </c>
    </row>
    <row r="157" spans="2:82">
      <c r="B157" t="s">
        <v>736</v>
      </c>
      <c r="C157">
        <v>33</v>
      </c>
      <c r="D157" t="s">
        <v>593</v>
      </c>
      <c r="E157" t="s">
        <v>737</v>
      </c>
      <c r="F157" t="s">
        <v>521</v>
      </c>
      <c r="G157" t="s">
        <v>539</v>
      </c>
      <c r="H157">
        <v>6</v>
      </c>
      <c r="I157">
        <v>90</v>
      </c>
      <c r="J157">
        <v>360</v>
      </c>
      <c r="K157">
        <v>240</v>
      </c>
      <c r="L157">
        <v>33</v>
      </c>
      <c r="M157">
        <v>17.457546000000001</v>
      </c>
      <c r="N157">
        <v>65.201693000000006</v>
      </c>
      <c r="O157">
        <v>17.457546000000001</v>
      </c>
      <c r="P157">
        <v>50.137929999999997</v>
      </c>
      <c r="Q157">
        <v>17.457546000000001</v>
      </c>
      <c r="R157">
        <v>58.032716999999998</v>
      </c>
      <c r="S157">
        <v>0</v>
      </c>
      <c r="T157">
        <v>0</v>
      </c>
      <c r="U157">
        <v>124</v>
      </c>
      <c r="V157">
        <v>0</v>
      </c>
      <c r="W157">
        <v>54.6</v>
      </c>
      <c r="X157">
        <v>0</v>
      </c>
      <c r="Y157">
        <v>0</v>
      </c>
      <c r="Z157">
        <v>0</v>
      </c>
      <c r="AA157">
        <v>0</v>
      </c>
      <c r="AB157">
        <v>16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32.25</v>
      </c>
      <c r="AL157">
        <v>0</v>
      </c>
      <c r="AM157">
        <v>0</v>
      </c>
      <c r="AN157">
        <v>0</v>
      </c>
      <c r="AO157">
        <v>0</v>
      </c>
      <c r="AP157">
        <v>3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14.08</v>
      </c>
      <c r="AZ157">
        <v>0</v>
      </c>
      <c r="BA157">
        <v>0</v>
      </c>
      <c r="BB157">
        <v>0</v>
      </c>
      <c r="BC157">
        <v>0</v>
      </c>
      <c r="BD157">
        <v>4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71</v>
      </c>
      <c r="CB157">
        <v>1249</v>
      </c>
    </row>
    <row r="158" spans="2:82">
      <c r="B158" t="s">
        <v>738</v>
      </c>
      <c r="C158">
        <v>33</v>
      </c>
      <c r="D158" t="s">
        <v>593</v>
      </c>
      <c r="E158" t="s">
        <v>737</v>
      </c>
      <c r="F158" t="s">
        <v>521</v>
      </c>
      <c r="G158" t="s">
        <v>522</v>
      </c>
      <c r="H158">
        <v>6</v>
      </c>
      <c r="I158">
        <v>360</v>
      </c>
      <c r="J158">
        <v>80</v>
      </c>
      <c r="K158">
        <v>33</v>
      </c>
      <c r="L158">
        <v>0</v>
      </c>
      <c r="M158">
        <v>0</v>
      </c>
      <c r="N158">
        <v>17.620951000000002</v>
      </c>
      <c r="O158">
        <v>48.498784999999998</v>
      </c>
      <c r="P158">
        <v>17.620951000000002</v>
      </c>
      <c r="Q158">
        <v>64.254863</v>
      </c>
      <c r="R158">
        <v>0</v>
      </c>
      <c r="S158">
        <v>0</v>
      </c>
      <c r="T158">
        <v>119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41.75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60.16</v>
      </c>
      <c r="AZ158">
        <v>0.5</v>
      </c>
      <c r="BA158">
        <v>0</v>
      </c>
      <c r="BB158">
        <v>6.1660000000000004</v>
      </c>
      <c r="BC158">
        <v>9.9309999999999992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67</v>
      </c>
      <c r="BY158">
        <v>1244</v>
      </c>
    </row>
    <row r="159" spans="2:82">
      <c r="B159" t="s">
        <v>739</v>
      </c>
      <c r="C159">
        <v>39</v>
      </c>
      <c r="D159" t="s">
        <v>740</v>
      </c>
      <c r="E159" t="s">
        <v>741</v>
      </c>
      <c r="F159" t="s">
        <v>521</v>
      </c>
      <c r="G159" t="s">
        <v>539</v>
      </c>
      <c r="H159">
        <v>6</v>
      </c>
      <c r="I159">
        <v>39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</row>
    <row r="160" spans="2:82">
      <c r="B160" t="s">
        <v>742</v>
      </c>
      <c r="C160">
        <v>39</v>
      </c>
      <c r="D160" t="s">
        <v>740</v>
      </c>
      <c r="E160" t="s">
        <v>741</v>
      </c>
      <c r="F160" t="s">
        <v>521</v>
      </c>
      <c r="G160" t="s">
        <v>522</v>
      </c>
      <c r="H160">
        <v>6</v>
      </c>
      <c r="I160">
        <v>39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</row>
    <row r="161" spans="2:80">
      <c r="B161" t="s">
        <v>743</v>
      </c>
      <c r="C161">
        <v>60</v>
      </c>
      <c r="D161" t="s">
        <v>744</v>
      </c>
      <c r="E161" t="s">
        <v>745</v>
      </c>
      <c r="F161" t="s">
        <v>746</v>
      </c>
      <c r="G161" t="s">
        <v>747</v>
      </c>
      <c r="H161">
        <v>1</v>
      </c>
      <c r="I161">
        <v>30</v>
      </c>
      <c r="J161">
        <v>10</v>
      </c>
      <c r="K161">
        <v>15</v>
      </c>
      <c r="L161">
        <v>60</v>
      </c>
      <c r="M161">
        <v>3.6607289999999999</v>
      </c>
      <c r="N161">
        <v>15.679605</v>
      </c>
      <c r="O161">
        <v>3.6607289999999999</v>
      </c>
      <c r="P161">
        <v>15.875893</v>
      </c>
      <c r="Q161">
        <v>3.6607289999999999</v>
      </c>
      <c r="R161">
        <v>16.879951999999999</v>
      </c>
      <c r="S161">
        <v>0</v>
      </c>
      <c r="T161">
        <v>0</v>
      </c>
      <c r="U161" t="s">
        <v>748</v>
      </c>
      <c r="V161" t="s">
        <v>749</v>
      </c>
      <c r="W161">
        <v>24.86</v>
      </c>
      <c r="X161">
        <v>0</v>
      </c>
      <c r="Y161">
        <v>0</v>
      </c>
      <c r="Z161">
        <v>0</v>
      </c>
      <c r="AA161">
        <v>0</v>
      </c>
      <c r="AB161" t="s">
        <v>750</v>
      </c>
      <c r="AC161">
        <v>0</v>
      </c>
      <c r="AD161" t="s">
        <v>751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t="s">
        <v>752</v>
      </c>
      <c r="AL161" t="s">
        <v>753</v>
      </c>
      <c r="AM161">
        <v>4.1639999999999997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57</v>
      </c>
      <c r="BI161">
        <v>761</v>
      </c>
    </row>
    <row r="162" spans="2:80">
      <c r="B162" t="s">
        <v>754</v>
      </c>
      <c r="C162">
        <v>61</v>
      </c>
      <c r="D162" t="s">
        <v>744</v>
      </c>
      <c r="E162" t="s">
        <v>745</v>
      </c>
      <c r="F162" t="s">
        <v>576</v>
      </c>
      <c r="G162" t="s">
        <v>755</v>
      </c>
      <c r="H162">
        <v>1</v>
      </c>
      <c r="I162">
        <v>30</v>
      </c>
      <c r="J162">
        <v>10</v>
      </c>
      <c r="K162">
        <v>15</v>
      </c>
      <c r="L162">
        <v>15</v>
      </c>
      <c r="M162">
        <v>61</v>
      </c>
      <c r="N162">
        <v>2.8746230000000002</v>
      </c>
      <c r="O162">
        <v>13.544639</v>
      </c>
      <c r="P162">
        <v>2.8746230000000002</v>
      </c>
      <c r="Q162">
        <v>13.470611999999999</v>
      </c>
      <c r="R162">
        <v>2.8746230000000002</v>
      </c>
      <c r="S162">
        <v>14.441151</v>
      </c>
      <c r="T162">
        <v>2.8746230000000002</v>
      </c>
      <c r="U162">
        <v>11.788183999999999</v>
      </c>
      <c r="V162">
        <v>4455.5290000000005</v>
      </c>
      <c r="W162">
        <v>0</v>
      </c>
      <c r="X162">
        <v>0</v>
      </c>
      <c r="Y162" t="s">
        <v>756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757</v>
      </c>
      <c r="AI162">
        <v>0</v>
      </c>
      <c r="AJ162">
        <v>0</v>
      </c>
      <c r="AK162">
        <v>3</v>
      </c>
      <c r="AL162">
        <v>0</v>
      </c>
      <c r="AM162">
        <v>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 t="s">
        <v>758</v>
      </c>
      <c r="AU162">
        <v>0</v>
      </c>
      <c r="AV162" t="s">
        <v>759</v>
      </c>
      <c r="AW162">
        <v>1.28</v>
      </c>
      <c r="AX162">
        <v>0</v>
      </c>
      <c r="AY162">
        <v>0</v>
      </c>
      <c r="AZ162">
        <v>0</v>
      </c>
      <c r="BA162">
        <v>0</v>
      </c>
      <c r="BB162">
        <v>88.28</v>
      </c>
      <c r="BC162">
        <v>0</v>
      </c>
      <c r="BD162">
        <v>0</v>
      </c>
      <c r="BE162">
        <v>0</v>
      </c>
      <c r="BF162" t="s">
        <v>760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31</v>
      </c>
      <c r="BO162">
        <v>448</v>
      </c>
    </row>
    <row r="163" spans="2:80">
      <c r="B163" t="s">
        <v>761</v>
      </c>
      <c r="C163">
        <v>62</v>
      </c>
      <c r="D163" t="s">
        <v>744</v>
      </c>
      <c r="E163" t="s">
        <v>745</v>
      </c>
      <c r="F163" t="s">
        <v>762</v>
      </c>
      <c r="G163">
        <v>1</v>
      </c>
      <c r="H163">
        <v>62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</row>
    <row r="164" spans="2:80">
      <c r="B164" t="s">
        <v>763</v>
      </c>
      <c r="C164">
        <v>1</v>
      </c>
      <c r="D164">
        <v>100</v>
      </c>
      <c r="E164" t="s">
        <v>764</v>
      </c>
      <c r="F164" t="s">
        <v>539</v>
      </c>
      <c r="G164">
        <v>1</v>
      </c>
      <c r="H164">
        <v>45</v>
      </c>
      <c r="I164">
        <v>60</v>
      </c>
      <c r="J164">
        <v>1</v>
      </c>
      <c r="K164">
        <v>5.7609139999999996</v>
      </c>
      <c r="L164">
        <v>25.953724999999999</v>
      </c>
      <c r="M164">
        <v>0</v>
      </c>
      <c r="N164">
        <v>0</v>
      </c>
      <c r="O164">
        <v>5.7609139999999996</v>
      </c>
      <c r="P164">
        <v>25.91094</v>
      </c>
      <c r="Q164">
        <v>0</v>
      </c>
      <c r="R164">
        <v>0</v>
      </c>
      <c r="S164">
        <v>12327.52</v>
      </c>
      <c r="T164">
        <v>0</v>
      </c>
      <c r="U164">
        <v>0</v>
      </c>
      <c r="V164">
        <v>0</v>
      </c>
      <c r="W164">
        <v>52.63</v>
      </c>
      <c r="X164">
        <v>6.3E-2</v>
      </c>
      <c r="Y164">
        <v>0.437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 t="s">
        <v>765</v>
      </c>
      <c r="AT164">
        <v>0</v>
      </c>
      <c r="AU164" t="s">
        <v>766</v>
      </c>
      <c r="AV164">
        <v>0.44400000000000001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20</v>
      </c>
      <c r="BR164">
        <v>235</v>
      </c>
    </row>
    <row r="165" spans="2:80">
      <c r="B165" t="s">
        <v>767</v>
      </c>
      <c r="C165">
        <v>1</v>
      </c>
      <c r="D165">
        <v>100</v>
      </c>
      <c r="E165" t="s">
        <v>764</v>
      </c>
      <c r="F165" t="s">
        <v>522</v>
      </c>
      <c r="G165">
        <v>1</v>
      </c>
      <c r="H165">
        <v>60</v>
      </c>
      <c r="I165">
        <v>60</v>
      </c>
      <c r="J165">
        <v>1</v>
      </c>
      <c r="K165">
        <v>5.4536049999999996</v>
      </c>
      <c r="L165">
        <v>24.305443</v>
      </c>
      <c r="M165">
        <v>0</v>
      </c>
      <c r="N165">
        <v>0</v>
      </c>
      <c r="O165">
        <v>5.4536049999999996</v>
      </c>
      <c r="P165">
        <v>25.869247000000001</v>
      </c>
      <c r="Q165">
        <v>0</v>
      </c>
      <c r="R165">
        <v>0</v>
      </c>
      <c r="S165" t="s">
        <v>768</v>
      </c>
      <c r="T165">
        <v>0</v>
      </c>
      <c r="U165" t="s">
        <v>769</v>
      </c>
      <c r="V165">
        <v>0.498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 t="s">
        <v>770</v>
      </c>
      <c r="AQ165" t="s">
        <v>771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14</v>
      </c>
      <c r="BQ165">
        <v>179</v>
      </c>
    </row>
    <row r="166" spans="2:80">
      <c r="B166" t="s">
        <v>772</v>
      </c>
      <c r="C166">
        <v>20</v>
      </c>
      <c r="D166" t="s">
        <v>773</v>
      </c>
      <c r="E166" t="s">
        <v>522</v>
      </c>
      <c r="F166">
        <v>1</v>
      </c>
      <c r="G166">
        <v>30</v>
      </c>
      <c r="H166">
        <v>60</v>
      </c>
      <c r="I166">
        <v>40</v>
      </c>
      <c r="J166">
        <v>20</v>
      </c>
      <c r="K166">
        <v>8.5162569999999995</v>
      </c>
      <c r="L166">
        <v>35.033906000000002</v>
      </c>
      <c r="M166">
        <v>8.5162569999999995</v>
      </c>
      <c r="N166">
        <v>35.958032000000003</v>
      </c>
      <c r="O166">
        <v>8.5162569999999995</v>
      </c>
      <c r="P166">
        <v>38.734853000000001</v>
      </c>
      <c r="Q166">
        <v>0</v>
      </c>
      <c r="R166">
        <v>0</v>
      </c>
      <c r="S166" t="s">
        <v>774</v>
      </c>
      <c r="T166" t="s">
        <v>775</v>
      </c>
      <c r="U166">
        <v>0.247</v>
      </c>
      <c r="V166">
        <v>0</v>
      </c>
      <c r="W166">
        <v>0</v>
      </c>
      <c r="X166">
        <v>0</v>
      </c>
      <c r="Y166">
        <v>0</v>
      </c>
      <c r="Z166" t="s">
        <v>776</v>
      </c>
      <c r="AA166">
        <v>0</v>
      </c>
      <c r="AB166" t="s">
        <v>777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778</v>
      </c>
      <c r="AJ166">
        <v>1.607</v>
      </c>
      <c r="AK166" t="s">
        <v>779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66</v>
      </c>
      <c r="BI166">
        <v>840</v>
      </c>
    </row>
    <row r="167" spans="2:80">
      <c r="B167" t="s">
        <v>780</v>
      </c>
      <c r="C167">
        <v>20</v>
      </c>
      <c r="D167" t="s">
        <v>773</v>
      </c>
      <c r="E167" t="s">
        <v>539</v>
      </c>
      <c r="F167">
        <v>1</v>
      </c>
      <c r="G167">
        <v>30</v>
      </c>
      <c r="H167">
        <v>60</v>
      </c>
      <c r="I167">
        <v>40</v>
      </c>
      <c r="J167">
        <v>20</v>
      </c>
      <c r="K167">
        <v>8.5899920000000005</v>
      </c>
      <c r="L167">
        <v>37.789737000000002</v>
      </c>
      <c r="M167">
        <v>8.5899920000000005</v>
      </c>
      <c r="N167">
        <v>35.039755</v>
      </c>
      <c r="O167">
        <v>8.5899920000000005</v>
      </c>
      <c r="P167">
        <v>34.703339</v>
      </c>
      <c r="Q167">
        <v>0</v>
      </c>
      <c r="R167">
        <v>0</v>
      </c>
      <c r="S167" t="s">
        <v>781</v>
      </c>
      <c r="T167">
        <v>0</v>
      </c>
      <c r="U167">
        <v>0</v>
      </c>
      <c r="V167">
        <v>0</v>
      </c>
      <c r="W167">
        <v>1</v>
      </c>
      <c r="X167">
        <v>2.8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782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 t="s">
        <v>783</v>
      </c>
      <c r="AS167">
        <v>0</v>
      </c>
      <c r="AT167">
        <v>0</v>
      </c>
      <c r="AU167" t="s">
        <v>784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42</v>
      </c>
      <c r="BS167">
        <v>535</v>
      </c>
    </row>
    <row r="168" spans="2:80">
      <c r="B168" t="s">
        <v>785</v>
      </c>
      <c r="C168">
        <v>34</v>
      </c>
      <c r="D168" t="s">
        <v>786</v>
      </c>
      <c r="E168" t="s">
        <v>787</v>
      </c>
      <c r="F168" t="s">
        <v>653</v>
      </c>
      <c r="G168">
        <v>1</v>
      </c>
      <c r="H168">
        <v>90</v>
      </c>
      <c r="I168">
        <v>90</v>
      </c>
      <c r="J168">
        <v>90</v>
      </c>
      <c r="K168">
        <v>90</v>
      </c>
      <c r="L168">
        <v>34</v>
      </c>
      <c r="M168" t="s">
        <v>788</v>
      </c>
      <c r="N168" t="s">
        <v>789</v>
      </c>
      <c r="O168" t="s">
        <v>790</v>
      </c>
      <c r="P168">
        <v>25.998000999999999</v>
      </c>
      <c r="Q168">
        <v>95.110331000000002</v>
      </c>
      <c r="R168" t="s">
        <v>791</v>
      </c>
      <c r="S168">
        <v>0</v>
      </c>
      <c r="T168" t="s">
        <v>792</v>
      </c>
      <c r="U168">
        <v>0</v>
      </c>
      <c r="V168">
        <v>6.0999999999999999E-2</v>
      </c>
      <c r="W168">
        <v>0</v>
      </c>
      <c r="X168">
        <v>0</v>
      </c>
      <c r="Y168">
        <v>0</v>
      </c>
      <c r="Z168">
        <v>0</v>
      </c>
      <c r="AA168" t="s">
        <v>793</v>
      </c>
      <c r="AB168">
        <v>0</v>
      </c>
      <c r="AC168">
        <v>0</v>
      </c>
      <c r="AD168" t="s">
        <v>794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 t="s">
        <v>795</v>
      </c>
      <c r="AM168" t="s">
        <v>796</v>
      </c>
      <c r="AN168">
        <v>0</v>
      </c>
      <c r="AO168">
        <v>0</v>
      </c>
      <c r="AP168">
        <v>10.83</v>
      </c>
      <c r="AQ168">
        <v>0</v>
      </c>
      <c r="AR168">
        <v>0</v>
      </c>
      <c r="AS168">
        <v>0</v>
      </c>
      <c r="AT168">
        <v>0</v>
      </c>
      <c r="AU168" t="s">
        <v>797</v>
      </c>
      <c r="AV168">
        <v>1</v>
      </c>
      <c r="AW168">
        <v>0</v>
      </c>
      <c r="AX168" t="s">
        <v>798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51</v>
      </c>
      <c r="BH168">
        <v>797</v>
      </c>
    </row>
    <row r="169" spans="2:80">
      <c r="B169" t="s">
        <v>799</v>
      </c>
      <c r="C169">
        <v>56</v>
      </c>
      <c r="D169" t="s">
        <v>556</v>
      </c>
      <c r="E169" t="s">
        <v>491</v>
      </c>
      <c r="F169" t="s">
        <v>20</v>
      </c>
      <c r="G169" t="s">
        <v>522</v>
      </c>
      <c r="H169">
        <v>8</v>
      </c>
      <c r="I169">
        <v>15</v>
      </c>
      <c r="J169">
        <v>15</v>
      </c>
      <c r="K169">
        <v>15</v>
      </c>
      <c r="L169">
        <v>15</v>
      </c>
      <c r="M169">
        <v>56</v>
      </c>
      <c r="N169">
        <v>11.535923</v>
      </c>
      <c r="O169">
        <v>39.392586999999999</v>
      </c>
      <c r="P169">
        <v>11.535923</v>
      </c>
      <c r="Q169">
        <v>39.854292999999998</v>
      </c>
      <c r="R169">
        <v>11.535923</v>
      </c>
      <c r="S169">
        <v>47.630146000000003</v>
      </c>
      <c r="T169">
        <v>11.535923</v>
      </c>
      <c r="U169">
        <v>36.259531000000003</v>
      </c>
      <c r="V169">
        <v>1129</v>
      </c>
      <c r="W169" t="s">
        <v>800</v>
      </c>
      <c r="X169">
        <v>0</v>
      </c>
      <c r="Y169">
        <v>0</v>
      </c>
      <c r="Z169">
        <v>0</v>
      </c>
      <c r="AA169">
        <v>3</v>
      </c>
      <c r="AB169">
        <v>1</v>
      </c>
      <c r="AC169">
        <v>0.92300000000000004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245</v>
      </c>
      <c r="AJ169">
        <v>2</v>
      </c>
      <c r="AK169">
        <v>0</v>
      </c>
      <c r="AL169">
        <v>0</v>
      </c>
      <c r="AM169">
        <v>0</v>
      </c>
      <c r="AN169">
        <v>3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332.9</v>
      </c>
      <c r="AX169">
        <v>1</v>
      </c>
      <c r="AY169">
        <v>5</v>
      </c>
      <c r="AZ169" t="s">
        <v>801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122.6</v>
      </c>
      <c r="BI169">
        <v>0</v>
      </c>
      <c r="BJ169">
        <v>0</v>
      </c>
      <c r="BK169">
        <v>0</v>
      </c>
      <c r="BL169" t="s">
        <v>802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404</v>
      </c>
      <c r="BU169">
        <v>6583</v>
      </c>
    </row>
    <row r="170" spans="2:80">
      <c r="B170" t="s">
        <v>803</v>
      </c>
      <c r="C170">
        <v>56</v>
      </c>
      <c r="D170" t="s">
        <v>556</v>
      </c>
      <c r="E170" t="s">
        <v>491</v>
      </c>
      <c r="F170" t="s">
        <v>20</v>
      </c>
      <c r="G170" t="s">
        <v>539</v>
      </c>
      <c r="H170">
        <v>8</v>
      </c>
      <c r="I170">
        <v>15</v>
      </c>
      <c r="J170">
        <v>15</v>
      </c>
      <c r="K170">
        <v>15</v>
      </c>
      <c r="L170">
        <v>15</v>
      </c>
      <c r="M170">
        <v>56</v>
      </c>
      <c r="N170">
        <v>11.242756999999999</v>
      </c>
      <c r="O170">
        <v>43.86365</v>
      </c>
      <c r="P170">
        <v>11.242756999999999</v>
      </c>
      <c r="Q170">
        <v>38.149365000000003</v>
      </c>
      <c r="R170">
        <v>11.242756999999999</v>
      </c>
      <c r="S170">
        <v>39.691357000000004</v>
      </c>
      <c r="T170">
        <v>11.242756999999999</v>
      </c>
      <c r="U170">
        <v>32.138508999999999</v>
      </c>
      <c r="V170">
        <v>1462</v>
      </c>
      <c r="W170">
        <v>386.5</v>
      </c>
      <c r="X170">
        <v>0</v>
      </c>
      <c r="Y170">
        <v>0</v>
      </c>
      <c r="Z170">
        <v>0</v>
      </c>
      <c r="AA170">
        <v>0</v>
      </c>
      <c r="AB170">
        <v>187</v>
      </c>
      <c r="AC170">
        <v>159</v>
      </c>
      <c r="AD170">
        <v>0</v>
      </c>
      <c r="AE170">
        <v>6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326.60000000000002</v>
      </c>
      <c r="AL170">
        <v>0</v>
      </c>
      <c r="AM170">
        <v>0</v>
      </c>
      <c r="AN170">
        <v>0</v>
      </c>
      <c r="AO170">
        <v>0</v>
      </c>
      <c r="AP170">
        <v>60</v>
      </c>
      <c r="AQ170">
        <v>37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205</v>
      </c>
      <c r="BA170">
        <v>4</v>
      </c>
      <c r="BB170">
        <v>0</v>
      </c>
      <c r="BC170">
        <v>0</v>
      </c>
      <c r="BD170">
        <v>3.5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83.5</v>
      </c>
      <c r="BN170">
        <v>0</v>
      </c>
      <c r="BO170">
        <v>0</v>
      </c>
      <c r="BP170">
        <v>0</v>
      </c>
      <c r="BQ170">
        <v>2.5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481</v>
      </c>
      <c r="CA170">
        <v>7480</v>
      </c>
    </row>
    <row r="171" spans="2:80">
      <c r="B171" t="s">
        <v>804</v>
      </c>
      <c r="C171">
        <v>3</v>
      </c>
      <c r="D171" t="s">
        <v>805</v>
      </c>
      <c r="E171" t="s">
        <v>806</v>
      </c>
      <c r="F171" t="s">
        <v>807</v>
      </c>
      <c r="G171" t="s">
        <v>808</v>
      </c>
      <c r="H171">
        <v>1</v>
      </c>
      <c r="I171">
        <v>36</v>
      </c>
      <c r="J171">
        <v>36</v>
      </c>
      <c r="K171">
        <v>48</v>
      </c>
      <c r="L171">
        <v>60</v>
      </c>
      <c r="M171">
        <v>3</v>
      </c>
      <c r="N171">
        <v>7.1026730000000002</v>
      </c>
      <c r="O171">
        <v>34.393877000000003</v>
      </c>
      <c r="P171">
        <v>7.1026730000000002</v>
      </c>
      <c r="Q171">
        <v>30.931194000000001</v>
      </c>
      <c r="R171">
        <v>7.1026730000000002</v>
      </c>
      <c r="S171">
        <v>33.146059999999999</v>
      </c>
      <c r="T171">
        <v>7.1026730000000002</v>
      </c>
      <c r="U171">
        <v>27.314958000000001</v>
      </c>
      <c r="V171" t="s">
        <v>809</v>
      </c>
      <c r="W171">
        <v>0</v>
      </c>
      <c r="X171">
        <v>3.7290000000000001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810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 t="s">
        <v>811</v>
      </c>
      <c r="AU171" t="s">
        <v>812</v>
      </c>
      <c r="AV171">
        <v>17.059999999999999</v>
      </c>
      <c r="AW171">
        <v>0</v>
      </c>
      <c r="AX171">
        <v>0</v>
      </c>
      <c r="AY171">
        <v>0</v>
      </c>
      <c r="AZ171">
        <v>0</v>
      </c>
      <c r="BA171">
        <v>30.91</v>
      </c>
      <c r="BB171">
        <v>10.5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217</v>
      </c>
      <c r="BP171">
        <v>2547</v>
      </c>
    </row>
    <row r="172" spans="2:80">
      <c r="B172" t="s">
        <v>813</v>
      </c>
      <c r="C172">
        <v>5</v>
      </c>
      <c r="D172" t="s">
        <v>805</v>
      </c>
      <c r="E172" t="s">
        <v>806</v>
      </c>
      <c r="F172" t="s">
        <v>814</v>
      </c>
      <c r="G172">
        <v>1</v>
      </c>
      <c r="H172">
        <v>30</v>
      </c>
      <c r="I172">
        <v>40</v>
      </c>
      <c r="J172">
        <v>40</v>
      </c>
      <c r="K172">
        <v>5</v>
      </c>
      <c r="L172">
        <v>12.704903</v>
      </c>
      <c r="M172">
        <v>62.37585</v>
      </c>
      <c r="N172">
        <v>12.704903</v>
      </c>
      <c r="O172">
        <v>54.398403000000002</v>
      </c>
      <c r="P172">
        <v>12.704903</v>
      </c>
      <c r="Q172">
        <v>56.501913999999999</v>
      </c>
      <c r="R172">
        <v>0</v>
      </c>
      <c r="S172">
        <v>0</v>
      </c>
      <c r="T172" t="s">
        <v>815</v>
      </c>
      <c r="U172">
        <v>1</v>
      </c>
      <c r="V172">
        <v>0.875</v>
      </c>
      <c r="W172">
        <v>2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t="s">
        <v>816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 t="s">
        <v>817</v>
      </c>
      <c r="AS172" t="s">
        <v>818</v>
      </c>
      <c r="AT172">
        <v>20.47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237</v>
      </c>
      <c r="BP172">
        <v>2737</v>
      </c>
    </row>
    <row r="173" spans="2:80">
      <c r="B173" t="s">
        <v>819</v>
      </c>
      <c r="C173">
        <v>201</v>
      </c>
      <c r="D173" t="s">
        <v>820</v>
      </c>
      <c r="E173" t="s">
        <v>805</v>
      </c>
      <c r="F173" t="s">
        <v>806</v>
      </c>
      <c r="G173" t="s">
        <v>821</v>
      </c>
      <c r="H173">
        <v>11</v>
      </c>
      <c r="I173">
        <v>60</v>
      </c>
      <c r="J173">
        <v>80</v>
      </c>
      <c r="K173">
        <v>93</v>
      </c>
      <c r="L173">
        <v>5.6298560000000002</v>
      </c>
      <c r="M173">
        <v>27.425208999999999</v>
      </c>
      <c r="N173">
        <v>0</v>
      </c>
      <c r="O173">
        <v>0</v>
      </c>
      <c r="P173">
        <v>5.6298560000000002</v>
      </c>
      <c r="Q173">
        <v>28.332773</v>
      </c>
      <c r="R173">
        <v>0</v>
      </c>
      <c r="S173">
        <v>0</v>
      </c>
      <c r="T173">
        <v>826</v>
      </c>
      <c r="U173">
        <v>0</v>
      </c>
      <c r="V173">
        <v>0</v>
      </c>
      <c r="W173">
        <v>0</v>
      </c>
      <c r="X173">
        <v>210.4</v>
      </c>
      <c r="Y173">
        <v>0</v>
      </c>
      <c r="Z173">
        <v>0</v>
      </c>
      <c r="AA173">
        <v>0</v>
      </c>
      <c r="AB173">
        <v>0</v>
      </c>
      <c r="AC173">
        <v>32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567.20000000000005</v>
      </c>
      <c r="BB173">
        <v>0</v>
      </c>
      <c r="BC173">
        <v>0</v>
      </c>
      <c r="BD173">
        <v>0</v>
      </c>
      <c r="BE173">
        <v>0</v>
      </c>
      <c r="BF173">
        <v>16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132</v>
      </c>
      <c r="CB173">
        <v>1583</v>
      </c>
    </row>
    <row r="174" spans="2:80">
      <c r="B174" t="s">
        <v>822</v>
      </c>
      <c r="C174">
        <v>7</v>
      </c>
      <c r="D174" t="s">
        <v>823</v>
      </c>
      <c r="E174" t="s">
        <v>539</v>
      </c>
      <c r="F174">
        <v>1</v>
      </c>
      <c r="G174">
        <v>25</v>
      </c>
      <c r="H174">
        <v>25</v>
      </c>
      <c r="I174">
        <v>25</v>
      </c>
      <c r="J174">
        <v>60</v>
      </c>
      <c r="K174">
        <v>7</v>
      </c>
      <c r="L174">
        <v>4.8875320000000002</v>
      </c>
      <c r="M174">
        <v>23.995863</v>
      </c>
      <c r="N174">
        <v>4.8875320000000002</v>
      </c>
      <c r="O174">
        <v>22.489221000000001</v>
      </c>
      <c r="P174">
        <v>4.8875320000000002</v>
      </c>
      <c r="Q174">
        <v>24.031628999999999</v>
      </c>
      <c r="R174">
        <v>4.8875320000000002</v>
      </c>
      <c r="S174">
        <v>19.935020999999999</v>
      </c>
      <c r="T174">
        <v>653124.69999999995</v>
      </c>
      <c r="U174">
        <v>0.17699999999999999</v>
      </c>
      <c r="V174">
        <v>0.39500000000000002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t="s">
        <v>824</v>
      </c>
      <c r="AG174">
        <v>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 t="s">
        <v>825</v>
      </c>
      <c r="AT174">
        <v>1</v>
      </c>
      <c r="AU174" t="s">
        <v>826</v>
      </c>
      <c r="AV174">
        <v>0.46600000000000003</v>
      </c>
      <c r="AW174">
        <v>0</v>
      </c>
      <c r="AX174">
        <v>0</v>
      </c>
      <c r="AY174">
        <v>0</v>
      </c>
      <c r="AZ174">
        <v>0</v>
      </c>
      <c r="BA174">
        <v>24.25</v>
      </c>
      <c r="BB174">
        <v>20.5</v>
      </c>
      <c r="BC174">
        <v>0</v>
      </c>
      <c r="BD174">
        <v>0.25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114</v>
      </c>
      <c r="BO174">
        <v>1393</v>
      </c>
    </row>
    <row r="175" spans="2:80">
      <c r="B175" t="s">
        <v>827</v>
      </c>
      <c r="C175">
        <v>5</v>
      </c>
      <c r="D175" t="s">
        <v>805</v>
      </c>
      <c r="E175" t="s">
        <v>806</v>
      </c>
      <c r="F175" t="s">
        <v>814</v>
      </c>
      <c r="G175">
        <v>1</v>
      </c>
      <c r="H175">
        <v>30</v>
      </c>
      <c r="I175">
        <v>40</v>
      </c>
      <c r="J175">
        <v>40</v>
      </c>
      <c r="K175">
        <v>5</v>
      </c>
      <c r="L175">
        <v>12.537606</v>
      </c>
      <c r="M175">
        <v>55.189337999999999</v>
      </c>
      <c r="N175">
        <v>12.537606</v>
      </c>
      <c r="O175">
        <v>54.502043999999998</v>
      </c>
      <c r="P175">
        <v>12.537606</v>
      </c>
      <c r="Q175">
        <v>62.815237000000003</v>
      </c>
      <c r="R175">
        <v>0</v>
      </c>
      <c r="S175">
        <v>0</v>
      </c>
      <c r="T175" t="s">
        <v>828</v>
      </c>
      <c r="U175" t="s">
        <v>829</v>
      </c>
      <c r="V175">
        <v>32.76</v>
      </c>
      <c r="W175">
        <v>0</v>
      </c>
      <c r="X175">
        <v>0</v>
      </c>
      <c r="Y175">
        <v>0</v>
      </c>
      <c r="Z175">
        <v>0</v>
      </c>
      <c r="AA175" t="s">
        <v>830</v>
      </c>
      <c r="AB175">
        <v>0</v>
      </c>
      <c r="AC175" t="s">
        <v>831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832</v>
      </c>
      <c r="AK175" t="s">
        <v>833</v>
      </c>
      <c r="AL175">
        <v>1.9650000000000001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256</v>
      </c>
      <c r="BJ175">
        <v>3083</v>
      </c>
    </row>
    <row r="176" spans="2:80">
      <c r="B176" t="s">
        <v>834</v>
      </c>
      <c r="C176">
        <v>7</v>
      </c>
      <c r="D176" t="s">
        <v>823</v>
      </c>
      <c r="E176" t="s">
        <v>522</v>
      </c>
      <c r="F176">
        <v>1</v>
      </c>
      <c r="G176">
        <v>25</v>
      </c>
      <c r="H176">
        <v>25</v>
      </c>
      <c r="I176">
        <v>25</v>
      </c>
      <c r="J176">
        <v>60</v>
      </c>
      <c r="K176">
        <v>7</v>
      </c>
      <c r="L176">
        <v>4.7859639999999999</v>
      </c>
      <c r="M176">
        <v>22.539415999999999</v>
      </c>
      <c r="N176">
        <v>4.7859639999999999</v>
      </c>
      <c r="O176">
        <v>21.966207000000001</v>
      </c>
      <c r="P176">
        <v>4.7859639999999999</v>
      </c>
      <c r="Q176">
        <v>24.262255</v>
      </c>
      <c r="R176">
        <v>4.7859639999999999</v>
      </c>
      <c r="S176">
        <v>19.812971999999998</v>
      </c>
      <c r="T176" t="s">
        <v>835</v>
      </c>
      <c r="U176" t="s">
        <v>836</v>
      </c>
      <c r="V176">
        <v>5.7039999999999997</v>
      </c>
      <c r="W176">
        <v>0</v>
      </c>
      <c r="X176">
        <v>0</v>
      </c>
      <c r="Y176">
        <v>0</v>
      </c>
      <c r="Z176">
        <v>0</v>
      </c>
      <c r="AA176" t="s">
        <v>837</v>
      </c>
      <c r="AB176">
        <v>0</v>
      </c>
      <c r="AC176" t="s">
        <v>838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839</v>
      </c>
      <c r="AK176" t="s">
        <v>840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 t="s">
        <v>841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131</v>
      </c>
      <c r="BH176">
        <v>1665</v>
      </c>
    </row>
    <row r="177" spans="2:82">
      <c r="B177" t="s">
        <v>842</v>
      </c>
      <c r="C177">
        <v>89</v>
      </c>
      <c r="D177" t="s">
        <v>843</v>
      </c>
      <c r="E177">
        <v>6</v>
      </c>
      <c r="F177">
        <v>90</v>
      </c>
      <c r="G177">
        <v>89</v>
      </c>
      <c r="H177" t="s">
        <v>844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17</v>
      </c>
      <c r="P177">
        <v>0</v>
      </c>
      <c r="Q177">
        <v>3.5</v>
      </c>
      <c r="R177">
        <v>0</v>
      </c>
      <c r="S177">
        <v>0</v>
      </c>
      <c r="T177">
        <v>0</v>
      </c>
      <c r="U177">
        <v>0</v>
      </c>
      <c r="V177">
        <v>13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16</v>
      </c>
      <c r="BX177">
        <v>338</v>
      </c>
    </row>
    <row r="178" spans="2:82">
      <c r="B178" t="s">
        <v>845</v>
      </c>
      <c r="C178">
        <v>10</v>
      </c>
      <c r="D178" t="s">
        <v>846</v>
      </c>
      <c r="E178" t="s">
        <v>522</v>
      </c>
      <c r="F178">
        <v>1</v>
      </c>
      <c r="G178">
        <v>20</v>
      </c>
      <c r="H178">
        <v>20</v>
      </c>
      <c r="I178">
        <v>24</v>
      </c>
      <c r="J178">
        <v>40</v>
      </c>
      <c r="K178">
        <v>10</v>
      </c>
      <c r="L178">
        <v>8.5916840000000008</v>
      </c>
      <c r="M178">
        <v>35.225859999999997</v>
      </c>
      <c r="N178">
        <v>8.5916840000000008</v>
      </c>
      <c r="O178">
        <v>35.422725999999997</v>
      </c>
      <c r="P178">
        <v>8.5916840000000008</v>
      </c>
      <c r="Q178">
        <v>39.618437</v>
      </c>
      <c r="R178">
        <v>8.5916840000000008</v>
      </c>
      <c r="S178">
        <v>32.246371000000003</v>
      </c>
      <c r="T178" t="s">
        <v>847</v>
      </c>
      <c r="U178" t="s">
        <v>848</v>
      </c>
      <c r="V178">
        <v>2.3650000000000002</v>
      </c>
      <c r="W178">
        <v>0</v>
      </c>
      <c r="X178">
        <v>0</v>
      </c>
      <c r="Y178">
        <v>0</v>
      </c>
      <c r="Z178">
        <v>0</v>
      </c>
      <c r="AA178" t="s">
        <v>849</v>
      </c>
      <c r="AB178">
        <v>0</v>
      </c>
      <c r="AC178" t="s">
        <v>850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851</v>
      </c>
      <c r="AK178" t="s">
        <v>852</v>
      </c>
      <c r="AL178">
        <v>3.9980000000000002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 t="s">
        <v>853</v>
      </c>
      <c r="AT178">
        <v>0</v>
      </c>
      <c r="AU178">
        <v>32.020000000000003</v>
      </c>
      <c r="AV178">
        <v>2.3330000000000002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246</v>
      </c>
      <c r="BE178">
        <v>3260</v>
      </c>
    </row>
    <row r="179" spans="2:82">
      <c r="B179" t="s">
        <v>854</v>
      </c>
      <c r="C179">
        <v>10</v>
      </c>
      <c r="D179" t="s">
        <v>846</v>
      </c>
      <c r="E179" t="s">
        <v>539</v>
      </c>
      <c r="F179">
        <v>1</v>
      </c>
      <c r="G179">
        <v>20</v>
      </c>
      <c r="H179">
        <v>20</v>
      </c>
      <c r="I179">
        <v>24</v>
      </c>
      <c r="J179">
        <v>40</v>
      </c>
      <c r="K179">
        <v>10</v>
      </c>
      <c r="L179">
        <v>8.787763</v>
      </c>
      <c r="M179">
        <v>39.993448000000001</v>
      </c>
      <c r="N179">
        <v>8.787763</v>
      </c>
      <c r="O179">
        <v>35.843820999999998</v>
      </c>
      <c r="P179">
        <v>8.787763</v>
      </c>
      <c r="Q179">
        <v>36.763792000000002</v>
      </c>
      <c r="R179">
        <v>8.787763</v>
      </c>
      <c r="S179">
        <v>32.132178000000003</v>
      </c>
      <c r="T179" t="s">
        <v>855</v>
      </c>
      <c r="U179">
        <v>0</v>
      </c>
      <c r="V179">
        <v>1187.5</v>
      </c>
      <c r="W179">
        <v>0</v>
      </c>
      <c r="X179">
        <v>26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856</v>
      </c>
      <c r="AF179">
        <v>3</v>
      </c>
      <c r="AG179">
        <v>0</v>
      </c>
      <c r="AH179">
        <v>0</v>
      </c>
      <c r="AI179">
        <v>70</v>
      </c>
      <c r="AJ179">
        <v>0</v>
      </c>
      <c r="AK179">
        <v>16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 t="s">
        <v>857</v>
      </c>
      <c r="AS179" t="s">
        <v>858</v>
      </c>
      <c r="AT179">
        <v>31.25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 t="s">
        <v>859</v>
      </c>
      <c r="BB179">
        <v>0</v>
      </c>
      <c r="BC179" t="s">
        <v>860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289</v>
      </c>
      <c r="BL179">
        <v>3753</v>
      </c>
    </row>
    <row r="180" spans="2:82">
      <c r="B180" t="s">
        <v>861</v>
      </c>
      <c r="C180">
        <v>24</v>
      </c>
      <c r="D180" t="s">
        <v>862</v>
      </c>
      <c r="E180" t="s">
        <v>521</v>
      </c>
      <c r="F180" t="s">
        <v>111</v>
      </c>
      <c r="G180">
        <v>6</v>
      </c>
      <c r="H180">
        <v>45</v>
      </c>
      <c r="I180">
        <v>24</v>
      </c>
      <c r="J180">
        <v>17.949964999999999</v>
      </c>
      <c r="K180">
        <v>41.121654999999997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43</v>
      </c>
      <c r="S180">
        <v>0</v>
      </c>
      <c r="T180">
        <v>0</v>
      </c>
      <c r="U180">
        <v>30</v>
      </c>
      <c r="V180">
        <v>0</v>
      </c>
      <c r="W180">
        <v>0</v>
      </c>
      <c r="X180">
        <v>0</v>
      </c>
      <c r="Y180">
        <v>0</v>
      </c>
      <c r="Z180">
        <v>13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20</v>
      </c>
      <c r="CB180">
        <v>586</v>
      </c>
    </row>
    <row r="181" spans="2:82">
      <c r="B181" t="s">
        <v>863</v>
      </c>
      <c r="C181">
        <v>72</v>
      </c>
      <c r="D181" t="s">
        <v>864</v>
      </c>
      <c r="E181" t="s">
        <v>865</v>
      </c>
      <c r="F181" t="s">
        <v>866</v>
      </c>
      <c r="G181">
        <v>1</v>
      </c>
      <c r="H181">
        <v>90</v>
      </c>
      <c r="I181">
        <v>90</v>
      </c>
      <c r="J181">
        <v>80</v>
      </c>
      <c r="K181">
        <v>72</v>
      </c>
      <c r="L181">
        <v>6.0846790000000004</v>
      </c>
      <c r="M181">
        <v>26.647033</v>
      </c>
      <c r="N181">
        <v>6.0846790000000004</v>
      </c>
      <c r="O181">
        <v>24.512598000000001</v>
      </c>
      <c r="P181">
        <v>6.0846790000000004</v>
      </c>
      <c r="Q181">
        <v>28.902608000000001</v>
      </c>
      <c r="R181">
        <v>0</v>
      </c>
      <c r="S181">
        <v>0</v>
      </c>
      <c r="T181" t="s">
        <v>867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8.5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2.2959999999999998</v>
      </c>
      <c r="AV181">
        <v>1.444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2</v>
      </c>
      <c r="BY181">
        <v>32</v>
      </c>
    </row>
    <row r="182" spans="2:82">
      <c r="B182" t="s">
        <v>868</v>
      </c>
      <c r="C182" t="s">
        <v>869</v>
      </c>
      <c r="D182" t="s">
        <v>870</v>
      </c>
      <c r="E182">
        <v>6</v>
      </c>
      <c r="F182">
        <v>37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</row>
    <row r="183" spans="2:82">
      <c r="B183" t="s">
        <v>871</v>
      </c>
      <c r="C183">
        <v>17</v>
      </c>
      <c r="D183" t="s">
        <v>510</v>
      </c>
      <c r="E183" t="s">
        <v>511</v>
      </c>
      <c r="F183" t="s">
        <v>512</v>
      </c>
      <c r="G183" t="s">
        <v>513</v>
      </c>
      <c r="H183">
        <v>1</v>
      </c>
      <c r="I183">
        <v>45</v>
      </c>
      <c r="J183">
        <v>72</v>
      </c>
      <c r="K183">
        <v>48</v>
      </c>
      <c r="L183">
        <v>60</v>
      </c>
      <c r="M183">
        <v>17</v>
      </c>
      <c r="N183">
        <v>7.8303479999999999</v>
      </c>
      <c r="O183">
        <v>31.832823000000001</v>
      </c>
      <c r="P183">
        <v>7.8303479999999999</v>
      </c>
      <c r="Q183">
        <v>30.800761999999999</v>
      </c>
      <c r="R183">
        <v>7.8303479999999999</v>
      </c>
      <c r="S183">
        <v>33.670031000000002</v>
      </c>
      <c r="T183">
        <v>7.8303479999999999</v>
      </c>
      <c r="U183">
        <v>28.327252999999999</v>
      </c>
      <c r="V183" t="s">
        <v>872</v>
      </c>
      <c r="W183" t="s">
        <v>873</v>
      </c>
      <c r="X183">
        <v>1.3140000000000001</v>
      </c>
      <c r="Y183">
        <v>0</v>
      </c>
      <c r="Z183">
        <v>0</v>
      </c>
      <c r="AA183">
        <v>0</v>
      </c>
      <c r="AB183">
        <v>0</v>
      </c>
      <c r="AC183" t="s">
        <v>874</v>
      </c>
      <c r="AD183">
        <v>0</v>
      </c>
      <c r="AE183" t="s">
        <v>875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 t="s">
        <v>876</v>
      </c>
      <c r="AM183" t="s">
        <v>877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 t="s">
        <v>878</v>
      </c>
      <c r="AW183">
        <v>0</v>
      </c>
      <c r="AX183">
        <v>0</v>
      </c>
      <c r="AY183">
        <v>0</v>
      </c>
      <c r="AZ183">
        <v>0.222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50</v>
      </c>
      <c r="BI183">
        <v>687</v>
      </c>
    </row>
    <row r="184" spans="2:82">
      <c r="B184" t="s">
        <v>879</v>
      </c>
      <c r="C184">
        <v>301</v>
      </c>
      <c r="D184" t="s">
        <v>744</v>
      </c>
      <c r="E184" t="s">
        <v>745</v>
      </c>
      <c r="F184" t="s">
        <v>880</v>
      </c>
      <c r="G184" t="s">
        <v>881</v>
      </c>
      <c r="H184">
        <v>12</v>
      </c>
      <c r="I184">
        <v>60</v>
      </c>
      <c r="J184">
        <v>60</v>
      </c>
      <c r="K184">
        <v>301</v>
      </c>
      <c r="L184">
        <v>31.111464999999999</v>
      </c>
      <c r="M184">
        <v>61.517828000000002</v>
      </c>
      <c r="N184">
        <v>0</v>
      </c>
      <c r="O184">
        <v>0</v>
      </c>
      <c r="P184">
        <v>31.111464999999999</v>
      </c>
      <c r="Q184">
        <v>61.517828000000002</v>
      </c>
      <c r="R184">
        <v>0</v>
      </c>
      <c r="S184">
        <v>0</v>
      </c>
      <c r="T184">
        <v>220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23</v>
      </c>
      <c r="BC184">
        <v>0</v>
      </c>
      <c r="BD184">
        <v>0</v>
      </c>
      <c r="BE184">
        <v>0</v>
      </c>
      <c r="BF184">
        <v>186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132</v>
      </c>
      <c r="CB184">
        <v>3720</v>
      </c>
    </row>
    <row r="185" spans="2:82">
      <c r="B185" t="s">
        <v>882</v>
      </c>
      <c r="C185">
        <v>301</v>
      </c>
      <c r="D185" t="s">
        <v>744</v>
      </c>
      <c r="E185" t="s">
        <v>745</v>
      </c>
      <c r="F185" t="s">
        <v>880</v>
      </c>
      <c r="G185" t="s">
        <v>883</v>
      </c>
      <c r="H185">
        <v>12</v>
      </c>
      <c r="I185">
        <v>60</v>
      </c>
      <c r="J185">
        <v>60</v>
      </c>
      <c r="K185">
        <v>301</v>
      </c>
      <c r="L185">
        <v>31.110112999999998</v>
      </c>
      <c r="M185">
        <v>61.935043999999998</v>
      </c>
      <c r="N185">
        <v>0</v>
      </c>
      <c r="O185">
        <v>0</v>
      </c>
      <c r="P185">
        <v>31.110112999999998</v>
      </c>
      <c r="Q185">
        <v>61.935043999999998</v>
      </c>
      <c r="R185">
        <v>0</v>
      </c>
      <c r="S185">
        <v>0</v>
      </c>
      <c r="T185">
        <v>339</v>
      </c>
      <c r="U185">
        <v>0</v>
      </c>
      <c r="V185">
        <v>0</v>
      </c>
      <c r="W185">
        <v>0</v>
      </c>
      <c r="X185">
        <v>0</v>
      </c>
      <c r="Y185">
        <v>21</v>
      </c>
      <c r="Z185">
        <v>0</v>
      </c>
      <c r="AA185">
        <v>0</v>
      </c>
      <c r="AB185">
        <v>0</v>
      </c>
      <c r="AC185">
        <v>0</v>
      </c>
      <c r="AD185">
        <v>309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5</v>
      </c>
      <c r="BD185">
        <v>0</v>
      </c>
      <c r="BE185">
        <v>0</v>
      </c>
      <c r="BF185">
        <v>0</v>
      </c>
      <c r="BG185">
        <v>0</v>
      </c>
      <c r="BH185">
        <v>4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190</v>
      </c>
      <c r="CD185">
        <v>4998</v>
      </c>
    </row>
    <row r="186" spans="2:82">
      <c r="B186" t="s">
        <v>884</v>
      </c>
      <c r="C186">
        <v>3</v>
      </c>
      <c r="D186" t="s">
        <v>805</v>
      </c>
      <c r="E186" t="s">
        <v>806</v>
      </c>
      <c r="F186" t="s">
        <v>807</v>
      </c>
      <c r="G186" t="s">
        <v>808</v>
      </c>
      <c r="H186">
        <v>1</v>
      </c>
      <c r="I186">
        <v>36</v>
      </c>
      <c r="J186">
        <v>36</v>
      </c>
      <c r="K186">
        <v>48</v>
      </c>
      <c r="L186">
        <v>60</v>
      </c>
      <c r="M186">
        <v>3</v>
      </c>
      <c r="N186">
        <v>7.0086940000000002</v>
      </c>
      <c r="O186">
        <v>31.573245</v>
      </c>
      <c r="P186">
        <v>7.0086940000000002</v>
      </c>
      <c r="Q186">
        <v>30.205933000000002</v>
      </c>
      <c r="R186">
        <v>7.0086940000000002</v>
      </c>
      <c r="S186">
        <v>34.329453000000001</v>
      </c>
      <c r="T186">
        <v>7.0086940000000002</v>
      </c>
      <c r="U186">
        <v>27.262803000000002</v>
      </c>
      <c r="V186" t="s">
        <v>885</v>
      </c>
      <c r="W186" t="s">
        <v>886</v>
      </c>
      <c r="X186">
        <v>24.42</v>
      </c>
      <c r="Y186">
        <v>0</v>
      </c>
      <c r="Z186">
        <v>0</v>
      </c>
      <c r="AA186">
        <v>0</v>
      </c>
      <c r="AB186">
        <v>0</v>
      </c>
      <c r="AC186" t="s">
        <v>887</v>
      </c>
      <c r="AD186">
        <v>0</v>
      </c>
      <c r="AE186" t="s">
        <v>888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 t="s">
        <v>889</v>
      </c>
      <c r="AM186" t="s">
        <v>890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 t="s">
        <v>891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212</v>
      </c>
      <c r="BJ186">
        <v>2589</v>
      </c>
    </row>
    <row r="187" spans="2:82">
      <c r="B187" t="s">
        <v>892</v>
      </c>
      <c r="C187">
        <v>38</v>
      </c>
      <c r="D187" t="s">
        <v>692</v>
      </c>
      <c r="E187" t="s">
        <v>521</v>
      </c>
      <c r="F187" t="s">
        <v>522</v>
      </c>
      <c r="G187">
        <v>6</v>
      </c>
      <c r="H187">
        <v>80</v>
      </c>
      <c r="I187">
        <v>38</v>
      </c>
      <c r="J187">
        <v>0</v>
      </c>
      <c r="K187">
        <v>0</v>
      </c>
      <c r="L187">
        <v>0</v>
      </c>
      <c r="M187">
        <v>0</v>
      </c>
      <c r="N187">
        <v>27.444299999999998</v>
      </c>
      <c r="O187">
        <v>93.884888000000004</v>
      </c>
      <c r="P187">
        <v>0</v>
      </c>
      <c r="Q187">
        <v>0</v>
      </c>
      <c r="R187">
        <v>71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60.44</v>
      </c>
      <c r="AY187">
        <v>0.5</v>
      </c>
      <c r="AZ187">
        <v>0</v>
      </c>
      <c r="BA187">
        <v>0</v>
      </c>
      <c r="BB187">
        <v>0</v>
      </c>
      <c r="BC187">
        <v>9.9309999999999992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43</v>
      </c>
      <c r="BY187">
        <v>756</v>
      </c>
    </row>
    <row r="188" spans="2:82">
      <c r="B188" t="s">
        <v>893</v>
      </c>
      <c r="C188">
        <v>41</v>
      </c>
      <c r="D188" t="s">
        <v>894</v>
      </c>
      <c r="E188" t="s">
        <v>895</v>
      </c>
      <c r="F188" t="s">
        <v>522</v>
      </c>
      <c r="G188" t="s">
        <v>896</v>
      </c>
      <c r="H188">
        <v>1</v>
      </c>
      <c r="I188">
        <v>80</v>
      </c>
      <c r="J188">
        <v>41</v>
      </c>
      <c r="K188">
        <v>0</v>
      </c>
      <c r="L188">
        <v>0</v>
      </c>
      <c r="M188">
        <v>0</v>
      </c>
      <c r="N188">
        <v>0</v>
      </c>
      <c r="O188">
        <v>8.5885649999999991</v>
      </c>
      <c r="P188">
        <v>34.780974999999998</v>
      </c>
      <c r="Q188">
        <v>0</v>
      </c>
      <c r="R188">
        <v>0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1.8660000000000001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4</v>
      </c>
    </row>
    <row r="189" spans="2:82">
      <c r="B189" t="s">
        <v>897</v>
      </c>
      <c r="C189">
        <v>41</v>
      </c>
      <c r="D189" t="s">
        <v>894</v>
      </c>
      <c r="E189" t="s">
        <v>895</v>
      </c>
      <c r="F189" t="s">
        <v>539</v>
      </c>
      <c r="G189" t="s">
        <v>896</v>
      </c>
      <c r="H189">
        <v>1</v>
      </c>
      <c r="I189">
        <v>120</v>
      </c>
      <c r="J189">
        <v>41</v>
      </c>
      <c r="K189">
        <v>0</v>
      </c>
      <c r="L189">
        <v>0</v>
      </c>
      <c r="M189">
        <v>0</v>
      </c>
      <c r="N189">
        <v>0</v>
      </c>
      <c r="O189">
        <v>12.187821</v>
      </c>
      <c r="P189">
        <v>40.228214000000001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0.2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</row>
    <row r="190" spans="2:82">
      <c r="B190" t="s">
        <v>898</v>
      </c>
      <c r="C190">
        <v>41</v>
      </c>
      <c r="D190" t="s">
        <v>894</v>
      </c>
      <c r="E190" t="s">
        <v>895</v>
      </c>
      <c r="F190" t="s">
        <v>539</v>
      </c>
      <c r="G190" t="s">
        <v>899</v>
      </c>
      <c r="H190">
        <v>1</v>
      </c>
      <c r="I190">
        <v>60</v>
      </c>
      <c r="J190">
        <v>41</v>
      </c>
      <c r="K190">
        <v>8.6145530000000008</v>
      </c>
      <c r="L190">
        <v>31.059422999999999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">
        <v>900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</v>
      </c>
      <c r="CA190">
        <v>16</v>
      </c>
    </row>
    <row r="191" spans="2:82">
      <c r="B191" t="s">
        <v>901</v>
      </c>
      <c r="C191">
        <v>41</v>
      </c>
      <c r="D191" t="s">
        <v>894</v>
      </c>
      <c r="E191" t="s">
        <v>895</v>
      </c>
      <c r="F191" t="s">
        <v>522</v>
      </c>
      <c r="G191" t="s">
        <v>899</v>
      </c>
      <c r="H191">
        <v>1</v>
      </c>
      <c r="I191">
        <v>90</v>
      </c>
      <c r="J191">
        <v>41</v>
      </c>
      <c r="K191">
        <v>12.588888000000001</v>
      </c>
      <c r="L191">
        <v>41.312049999999999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">
        <v>902</v>
      </c>
      <c r="T191">
        <v>0</v>
      </c>
      <c r="U191">
        <v>0</v>
      </c>
      <c r="V191">
        <v>0</v>
      </c>
      <c r="W191">
        <v>0</v>
      </c>
      <c r="X191">
        <v>0.13500000000000001</v>
      </c>
      <c r="Y191">
        <v>0.10100000000000001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9</v>
      </c>
    </row>
    <row r="192" spans="2:82">
      <c r="B192" t="s">
        <v>903</v>
      </c>
      <c r="C192">
        <v>29</v>
      </c>
      <c r="D192" t="s">
        <v>904</v>
      </c>
      <c r="E192" t="s">
        <v>539</v>
      </c>
      <c r="F192">
        <v>1</v>
      </c>
      <c r="G192">
        <v>25</v>
      </c>
      <c r="H192">
        <v>30</v>
      </c>
      <c r="I192">
        <v>25</v>
      </c>
      <c r="J192">
        <v>29</v>
      </c>
      <c r="K192">
        <v>5.1708920000000003</v>
      </c>
      <c r="L192">
        <v>22.559805000000001</v>
      </c>
      <c r="M192">
        <v>5.1708920000000003</v>
      </c>
      <c r="N192">
        <v>21.908009</v>
      </c>
      <c r="O192">
        <v>5.1708920000000003</v>
      </c>
      <c r="P192">
        <v>22.650010000000002</v>
      </c>
      <c r="Q192">
        <v>0</v>
      </c>
      <c r="R192">
        <v>0</v>
      </c>
      <c r="S192">
        <v>21361.33</v>
      </c>
      <c r="T192">
        <v>0</v>
      </c>
      <c r="U192">
        <v>0</v>
      </c>
      <c r="V192">
        <v>0</v>
      </c>
      <c r="W192">
        <v>16.11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t="s">
        <v>905</v>
      </c>
      <c r="AG192">
        <v>0</v>
      </c>
      <c r="AH192">
        <v>0</v>
      </c>
      <c r="AI192">
        <v>12</v>
      </c>
      <c r="AJ192">
        <v>0</v>
      </c>
      <c r="AK192">
        <v>1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 t="s">
        <v>906</v>
      </c>
      <c r="AS192">
        <v>0</v>
      </c>
      <c r="AT192">
        <v>3.7050000000000001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40</v>
      </c>
      <c r="BT192">
        <v>527</v>
      </c>
    </row>
    <row r="193" spans="2:81">
      <c r="B193" t="s">
        <v>907</v>
      </c>
      <c r="C193">
        <v>29</v>
      </c>
      <c r="D193" t="s">
        <v>904</v>
      </c>
      <c r="E193" t="s">
        <v>522</v>
      </c>
      <c r="F193">
        <v>1</v>
      </c>
      <c r="G193">
        <v>25</v>
      </c>
      <c r="H193">
        <v>30</v>
      </c>
      <c r="I193">
        <v>25</v>
      </c>
      <c r="J193">
        <v>60</v>
      </c>
      <c r="K193">
        <v>29</v>
      </c>
      <c r="L193">
        <v>4.9900390000000003</v>
      </c>
      <c r="M193">
        <v>19.759160000000001</v>
      </c>
      <c r="N193">
        <v>4.9900390000000003</v>
      </c>
      <c r="O193">
        <v>19.986751999999999</v>
      </c>
      <c r="P193">
        <v>4.9900390000000003</v>
      </c>
      <c r="Q193">
        <v>20.936083</v>
      </c>
      <c r="R193">
        <v>4.9900390000000003</v>
      </c>
      <c r="S193">
        <v>18.590430999999999</v>
      </c>
      <c r="T193" t="s">
        <v>908</v>
      </c>
      <c r="U193">
        <v>0</v>
      </c>
      <c r="V193">
        <v>2.375</v>
      </c>
      <c r="W193">
        <v>0.67700000000000005</v>
      </c>
      <c r="X193">
        <v>0.252</v>
      </c>
      <c r="Y193">
        <v>0</v>
      </c>
      <c r="Z193">
        <v>0</v>
      </c>
      <c r="AA193">
        <v>0</v>
      </c>
      <c r="AB193">
        <v>0</v>
      </c>
      <c r="AC193" t="s">
        <v>909</v>
      </c>
      <c r="AD193">
        <v>0</v>
      </c>
      <c r="AE193">
        <v>0</v>
      </c>
      <c r="AF193">
        <v>4</v>
      </c>
      <c r="AG193">
        <v>0.4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 t="s">
        <v>910</v>
      </c>
      <c r="AO193">
        <v>1</v>
      </c>
      <c r="AP193" t="s">
        <v>911</v>
      </c>
      <c r="AQ193">
        <v>0</v>
      </c>
      <c r="AR193">
        <v>0.89200000000000002</v>
      </c>
      <c r="AS193">
        <v>0</v>
      </c>
      <c r="AT193">
        <v>0</v>
      </c>
      <c r="AU193">
        <v>0</v>
      </c>
      <c r="AV193">
        <v>0</v>
      </c>
      <c r="AW193" t="s">
        <v>912</v>
      </c>
      <c r="AX193">
        <v>0</v>
      </c>
      <c r="AY193">
        <v>0</v>
      </c>
      <c r="AZ193">
        <v>6.5970000000000004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59</v>
      </c>
      <c r="BK193">
        <v>808</v>
      </c>
    </row>
    <row r="194" spans="2:81">
      <c r="B194" t="s">
        <v>913</v>
      </c>
      <c r="C194">
        <v>19</v>
      </c>
      <c r="D194" t="s">
        <v>914</v>
      </c>
      <c r="E194" t="s">
        <v>539</v>
      </c>
      <c r="F194">
        <v>1</v>
      </c>
      <c r="G194">
        <v>20</v>
      </c>
      <c r="H194">
        <v>30</v>
      </c>
      <c r="I194">
        <v>25</v>
      </c>
      <c r="J194">
        <v>60</v>
      </c>
      <c r="K194">
        <v>19</v>
      </c>
      <c r="L194">
        <v>6.1215929999999998</v>
      </c>
      <c r="M194">
        <v>28.38137</v>
      </c>
      <c r="N194">
        <v>6.1215929999999998</v>
      </c>
      <c r="O194">
        <v>27.449362000000001</v>
      </c>
      <c r="P194">
        <v>6.1215929999999998</v>
      </c>
      <c r="Q194">
        <v>28.537936999999999</v>
      </c>
      <c r="R194">
        <v>6.1215929999999998</v>
      </c>
      <c r="S194">
        <v>26.012063999999999</v>
      </c>
      <c r="T194">
        <v>357107.6</v>
      </c>
      <c r="U194">
        <v>2</v>
      </c>
      <c r="V194">
        <v>1</v>
      </c>
      <c r="W194">
        <v>0</v>
      </c>
      <c r="X194">
        <v>79.540000000000006</v>
      </c>
      <c r="Y194">
        <v>0</v>
      </c>
      <c r="Z194">
        <v>0</v>
      </c>
      <c r="AA194">
        <v>0.63600000000000001</v>
      </c>
      <c r="AB194">
        <v>0</v>
      </c>
      <c r="AC194">
        <v>0</v>
      </c>
      <c r="AD194">
        <v>0</v>
      </c>
      <c r="AE194">
        <v>0</v>
      </c>
      <c r="AF194" t="s">
        <v>915</v>
      </c>
      <c r="AG194">
        <v>0</v>
      </c>
      <c r="AH194">
        <v>0</v>
      </c>
      <c r="AI194">
        <v>8.4949999999999992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 t="s">
        <v>916</v>
      </c>
      <c r="AS194">
        <v>0</v>
      </c>
      <c r="AT194" t="s">
        <v>917</v>
      </c>
      <c r="AU194">
        <v>0.33500000000000002</v>
      </c>
      <c r="AV194">
        <v>0</v>
      </c>
      <c r="AW194">
        <v>0</v>
      </c>
      <c r="AX194">
        <v>0</v>
      </c>
      <c r="AY194">
        <v>0</v>
      </c>
      <c r="AZ194" t="s">
        <v>918</v>
      </c>
      <c r="BA194">
        <v>0</v>
      </c>
      <c r="BB194">
        <v>0</v>
      </c>
      <c r="BC194">
        <v>0</v>
      </c>
      <c r="BD194">
        <v>10.5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77</v>
      </c>
      <c r="BN194">
        <v>991</v>
      </c>
    </row>
    <row r="195" spans="2:81">
      <c r="B195" t="s">
        <v>919</v>
      </c>
      <c r="C195">
        <v>19</v>
      </c>
      <c r="D195" t="s">
        <v>914</v>
      </c>
      <c r="E195" t="s">
        <v>522</v>
      </c>
      <c r="F195">
        <v>1</v>
      </c>
      <c r="G195">
        <v>20</v>
      </c>
      <c r="H195">
        <v>30</v>
      </c>
      <c r="I195">
        <v>25</v>
      </c>
      <c r="J195">
        <v>19</v>
      </c>
      <c r="K195">
        <v>5.733441</v>
      </c>
      <c r="L195">
        <v>22.429559000000001</v>
      </c>
      <c r="M195">
        <v>5.733441</v>
      </c>
      <c r="N195">
        <v>22.38908</v>
      </c>
      <c r="O195">
        <v>5.733441</v>
      </c>
      <c r="P195">
        <v>23.964454</v>
      </c>
      <c r="Q195">
        <v>0</v>
      </c>
      <c r="R195">
        <v>0</v>
      </c>
      <c r="S195" t="s">
        <v>920</v>
      </c>
      <c r="T195">
        <v>0</v>
      </c>
      <c r="U195" t="s">
        <v>921</v>
      </c>
      <c r="V195">
        <v>0.38300000000000001</v>
      </c>
      <c r="W195">
        <v>0</v>
      </c>
      <c r="X195">
        <v>0</v>
      </c>
      <c r="Y195">
        <v>0</v>
      </c>
      <c r="Z195">
        <v>0</v>
      </c>
      <c r="AA195" t="s">
        <v>922</v>
      </c>
      <c r="AB195">
        <v>0</v>
      </c>
      <c r="AC195">
        <v>0.32500000000000001</v>
      </c>
      <c r="AD195">
        <v>0.58599999999999997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 t="s">
        <v>923</v>
      </c>
      <c r="AL195" t="s">
        <v>924</v>
      </c>
      <c r="AM195">
        <v>0.34599999999999997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56</v>
      </c>
      <c r="BI195">
        <v>787</v>
      </c>
    </row>
    <row r="196" spans="2:81">
      <c r="B196" t="s">
        <v>925</v>
      </c>
      <c r="C196">
        <v>9</v>
      </c>
      <c r="D196" t="s">
        <v>731</v>
      </c>
      <c r="E196" t="s">
        <v>539</v>
      </c>
      <c r="F196">
        <v>1</v>
      </c>
      <c r="G196">
        <v>25</v>
      </c>
      <c r="H196">
        <v>35</v>
      </c>
      <c r="I196">
        <v>40</v>
      </c>
      <c r="J196">
        <v>9</v>
      </c>
      <c r="K196">
        <v>6.5818209999999997</v>
      </c>
      <c r="L196">
        <v>27.255493999999999</v>
      </c>
      <c r="M196">
        <v>6.5818209999999997</v>
      </c>
      <c r="N196">
        <v>26.437937000000002</v>
      </c>
      <c r="O196">
        <v>6.5818209999999997</v>
      </c>
      <c r="P196">
        <v>26.986799999999999</v>
      </c>
      <c r="Q196">
        <v>0</v>
      </c>
      <c r="R196">
        <v>0</v>
      </c>
      <c r="S196">
        <v>14838.62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926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 t="s">
        <v>927</v>
      </c>
      <c r="AU196">
        <v>0</v>
      </c>
      <c r="AV196" t="s">
        <v>928</v>
      </c>
      <c r="AW196">
        <v>0</v>
      </c>
      <c r="AX196">
        <v>1.1659999999999999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33</v>
      </c>
      <c r="BT196">
        <v>453</v>
      </c>
    </row>
    <row r="197" spans="2:81">
      <c r="B197" t="s">
        <v>929</v>
      </c>
      <c r="C197">
        <v>24</v>
      </c>
      <c r="D197" t="s">
        <v>862</v>
      </c>
      <c r="E197" t="s">
        <v>521</v>
      </c>
      <c r="F197" t="s">
        <v>127</v>
      </c>
      <c r="G197">
        <v>6</v>
      </c>
      <c r="H197">
        <v>48</v>
      </c>
      <c r="I197">
        <v>24</v>
      </c>
      <c r="J197">
        <v>0</v>
      </c>
      <c r="K197">
        <v>0</v>
      </c>
      <c r="L197">
        <v>0</v>
      </c>
      <c r="M197">
        <v>0</v>
      </c>
      <c r="N197">
        <v>28.962689999999998</v>
      </c>
      <c r="O197">
        <v>76.307113000000001</v>
      </c>
      <c r="P197">
        <v>0</v>
      </c>
      <c r="Q197">
        <v>0</v>
      </c>
      <c r="R197">
        <v>75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32.19</v>
      </c>
      <c r="AY197">
        <v>0</v>
      </c>
      <c r="AZ197">
        <v>0</v>
      </c>
      <c r="BA197">
        <v>0</v>
      </c>
      <c r="BB197">
        <v>43.03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37</v>
      </c>
      <c r="BZ197">
        <v>1060</v>
      </c>
    </row>
    <row r="198" spans="2:81">
      <c r="B198" t="s">
        <v>930</v>
      </c>
      <c r="C198">
        <v>30</v>
      </c>
      <c r="D198" t="s">
        <v>931</v>
      </c>
      <c r="E198" t="s">
        <v>522</v>
      </c>
      <c r="F198" t="s">
        <v>932</v>
      </c>
      <c r="G198">
        <v>1</v>
      </c>
      <c r="H198">
        <v>60</v>
      </c>
      <c r="I198">
        <v>30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7.2150860000000003</v>
      </c>
      <c r="Q198">
        <v>28.603611000000001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1</v>
      </c>
      <c r="BM198">
        <v>0</v>
      </c>
      <c r="BN198">
        <v>0</v>
      </c>
      <c r="BO198">
        <v>0</v>
      </c>
      <c r="BP198">
        <v>1.1659999999999999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6</v>
      </c>
    </row>
    <row r="199" spans="2:81">
      <c r="B199" t="s">
        <v>933</v>
      </c>
      <c r="C199">
        <v>76</v>
      </c>
      <c r="D199" t="s">
        <v>934</v>
      </c>
      <c r="E199" t="s">
        <v>935</v>
      </c>
      <c r="F199" t="s">
        <v>936</v>
      </c>
      <c r="G199">
        <v>1</v>
      </c>
      <c r="H199">
        <v>60</v>
      </c>
      <c r="I199">
        <v>60</v>
      </c>
      <c r="J199">
        <v>60</v>
      </c>
      <c r="K199">
        <v>300</v>
      </c>
      <c r="L199">
        <v>76</v>
      </c>
      <c r="M199">
        <v>5.0143120000000003</v>
      </c>
      <c r="N199">
        <v>20.422798</v>
      </c>
      <c r="O199">
        <v>5.0143120000000003</v>
      </c>
      <c r="P199">
        <v>19.660157999999999</v>
      </c>
      <c r="Q199">
        <v>5.0143120000000003</v>
      </c>
      <c r="R199">
        <v>21.012131</v>
      </c>
      <c r="S199">
        <v>5.0143120000000003</v>
      </c>
      <c r="T199">
        <v>18.953966999999999</v>
      </c>
      <c r="U199">
        <v>18</v>
      </c>
      <c r="V199">
        <v>1</v>
      </c>
      <c r="W199">
        <v>4</v>
      </c>
      <c r="X199">
        <v>0</v>
      </c>
      <c r="Y199">
        <v>0</v>
      </c>
      <c r="Z199">
        <v>0.8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31.8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33.811999999999998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1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3</v>
      </c>
      <c r="CB199">
        <v>46</v>
      </c>
    </row>
    <row r="200" spans="2:81">
      <c r="B200" t="s">
        <v>937</v>
      </c>
      <c r="C200">
        <v>76</v>
      </c>
      <c r="D200" t="s">
        <v>934</v>
      </c>
      <c r="E200" t="s">
        <v>935</v>
      </c>
      <c r="F200" t="s">
        <v>938</v>
      </c>
      <c r="G200">
        <v>1</v>
      </c>
      <c r="H200">
        <v>60</v>
      </c>
      <c r="I200">
        <v>60</v>
      </c>
      <c r="J200">
        <v>60</v>
      </c>
      <c r="K200">
        <v>300</v>
      </c>
      <c r="L200">
        <v>76</v>
      </c>
      <c r="M200">
        <v>8.8204709999999995</v>
      </c>
      <c r="N200">
        <v>33.821021000000002</v>
      </c>
      <c r="O200">
        <v>8.8204709999999995</v>
      </c>
      <c r="P200">
        <v>33.556361000000003</v>
      </c>
      <c r="Q200">
        <v>8.8204709999999995</v>
      </c>
      <c r="R200">
        <v>34.830041999999999</v>
      </c>
      <c r="S200">
        <v>8.8204709999999995</v>
      </c>
      <c r="T200">
        <v>32.745254000000003</v>
      </c>
      <c r="U200">
        <v>31</v>
      </c>
      <c r="V200">
        <v>3</v>
      </c>
      <c r="W200">
        <v>3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17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29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2</v>
      </c>
      <c r="BN200">
        <v>3</v>
      </c>
      <c r="BO200">
        <v>1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8</v>
      </c>
      <c r="CC200">
        <v>128</v>
      </c>
    </row>
    <row r="201" spans="2:81">
      <c r="B201" t="s">
        <v>939</v>
      </c>
      <c r="C201">
        <v>2</v>
      </c>
      <c r="D201" t="s">
        <v>940</v>
      </c>
      <c r="E201" t="s">
        <v>522</v>
      </c>
      <c r="F201">
        <v>1</v>
      </c>
      <c r="G201">
        <v>35</v>
      </c>
      <c r="H201">
        <v>70</v>
      </c>
      <c r="I201">
        <v>60</v>
      </c>
      <c r="J201">
        <v>2</v>
      </c>
      <c r="K201">
        <v>7.8853039999999996</v>
      </c>
      <c r="L201">
        <v>34.856949999999998</v>
      </c>
      <c r="M201">
        <v>7.8853039999999996</v>
      </c>
      <c r="N201">
        <v>33.886958999999997</v>
      </c>
      <c r="O201">
        <v>7.8853039999999996</v>
      </c>
      <c r="P201">
        <v>37.191923000000003</v>
      </c>
      <c r="Q201">
        <v>0</v>
      </c>
      <c r="R201">
        <v>0</v>
      </c>
      <c r="S201" t="s">
        <v>941</v>
      </c>
      <c r="T201" t="s">
        <v>942</v>
      </c>
      <c r="U201">
        <v>1.9730000000000001</v>
      </c>
      <c r="V201">
        <v>0</v>
      </c>
      <c r="W201">
        <v>0</v>
      </c>
      <c r="X201">
        <v>0</v>
      </c>
      <c r="Y201">
        <v>0</v>
      </c>
      <c r="Z201" t="s">
        <v>943</v>
      </c>
      <c r="AA201">
        <v>0</v>
      </c>
      <c r="AB201" t="s">
        <v>944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945</v>
      </c>
      <c r="AJ201" t="s">
        <v>946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52</v>
      </c>
      <c r="BJ201">
        <v>701</v>
      </c>
    </row>
    <row r="202" spans="2:81">
      <c r="B202" t="s">
        <v>947</v>
      </c>
      <c r="C202">
        <v>2</v>
      </c>
      <c r="D202" t="s">
        <v>940</v>
      </c>
      <c r="E202" t="s">
        <v>539</v>
      </c>
      <c r="F202">
        <v>1</v>
      </c>
      <c r="G202">
        <v>45</v>
      </c>
      <c r="H202">
        <v>60</v>
      </c>
      <c r="I202">
        <v>48</v>
      </c>
      <c r="J202">
        <v>2</v>
      </c>
      <c r="K202">
        <v>6.958526</v>
      </c>
      <c r="L202">
        <v>31.472826000000001</v>
      </c>
      <c r="M202">
        <v>6.958526</v>
      </c>
      <c r="N202">
        <v>29.399405999999999</v>
      </c>
      <c r="O202">
        <v>6.958526</v>
      </c>
      <c r="P202">
        <v>31.101403999999999</v>
      </c>
      <c r="Q202">
        <v>0</v>
      </c>
      <c r="R202">
        <v>0</v>
      </c>
      <c r="S202" t="s">
        <v>948</v>
      </c>
      <c r="T202">
        <v>2.6190000000000002</v>
      </c>
      <c r="U202">
        <v>0</v>
      </c>
      <c r="V202">
        <v>6.3E-2</v>
      </c>
      <c r="W202">
        <v>7.4999999999999997E-2</v>
      </c>
      <c r="X202">
        <v>0</v>
      </c>
      <c r="Y202">
        <v>0</v>
      </c>
      <c r="Z202">
        <v>0</v>
      </c>
      <c r="AA202">
        <v>0</v>
      </c>
      <c r="AB202" t="s">
        <v>949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">
        <v>950</v>
      </c>
      <c r="AP202" t="s">
        <v>951</v>
      </c>
      <c r="AQ202">
        <v>5.1999999999999998E-2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29</v>
      </c>
      <c r="BM202">
        <v>371</v>
      </c>
    </row>
    <row r="203" spans="2:81">
      <c r="B203" t="s">
        <v>952</v>
      </c>
      <c r="C203">
        <v>15</v>
      </c>
      <c r="D203" t="s">
        <v>953</v>
      </c>
      <c r="E203" t="s">
        <v>491</v>
      </c>
      <c r="F203" t="s">
        <v>522</v>
      </c>
      <c r="G203">
        <v>1</v>
      </c>
      <c r="H203">
        <v>20</v>
      </c>
      <c r="I203">
        <v>20</v>
      </c>
      <c r="J203">
        <v>20</v>
      </c>
      <c r="K203">
        <v>60</v>
      </c>
      <c r="L203">
        <v>15</v>
      </c>
      <c r="M203">
        <v>13.097626</v>
      </c>
      <c r="N203">
        <v>54.063735999999999</v>
      </c>
      <c r="O203">
        <v>13.097626</v>
      </c>
      <c r="P203">
        <v>51.777211999999999</v>
      </c>
      <c r="Q203">
        <v>13.097626</v>
      </c>
      <c r="R203">
        <v>64.590971999999994</v>
      </c>
      <c r="S203">
        <v>13.097626</v>
      </c>
      <c r="T203">
        <v>49.352871</v>
      </c>
      <c r="U203" t="s">
        <v>954</v>
      </c>
      <c r="V203" t="s">
        <v>955</v>
      </c>
      <c r="W203">
        <v>1.75</v>
      </c>
      <c r="X203">
        <v>0</v>
      </c>
      <c r="Y203">
        <v>0</v>
      </c>
      <c r="Z203">
        <v>0</v>
      </c>
      <c r="AA203">
        <v>0</v>
      </c>
      <c r="AB203" t="s">
        <v>956</v>
      </c>
      <c r="AC203">
        <v>0</v>
      </c>
      <c r="AD203" t="s">
        <v>957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 t="s">
        <v>958</v>
      </c>
      <c r="AL203" t="s">
        <v>959</v>
      </c>
      <c r="AM203">
        <v>0.5</v>
      </c>
      <c r="AN203">
        <v>13.08</v>
      </c>
      <c r="AO203">
        <v>0</v>
      </c>
      <c r="AP203">
        <v>0</v>
      </c>
      <c r="AQ203">
        <v>0</v>
      </c>
      <c r="AR203">
        <v>0</v>
      </c>
      <c r="AS203" t="s">
        <v>960</v>
      </c>
      <c r="AT203">
        <v>0</v>
      </c>
      <c r="AU203">
        <v>13.73</v>
      </c>
      <c r="AV203">
        <v>6.3550000000000004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395</v>
      </c>
      <c r="BE203">
        <v>5228</v>
      </c>
    </row>
    <row r="204" spans="2:81">
      <c r="B204" t="s">
        <v>961</v>
      </c>
      <c r="C204">
        <v>15</v>
      </c>
      <c r="D204" t="s">
        <v>953</v>
      </c>
      <c r="E204" t="s">
        <v>491</v>
      </c>
      <c r="F204" t="s">
        <v>539</v>
      </c>
      <c r="G204">
        <v>1</v>
      </c>
      <c r="H204">
        <v>20</v>
      </c>
      <c r="I204">
        <v>20</v>
      </c>
      <c r="J204">
        <v>20</v>
      </c>
      <c r="K204">
        <v>60</v>
      </c>
      <c r="L204">
        <v>15</v>
      </c>
      <c r="M204">
        <v>12.902248999999999</v>
      </c>
      <c r="N204">
        <v>64.103678000000002</v>
      </c>
      <c r="O204">
        <v>12.902248999999999</v>
      </c>
      <c r="P204">
        <v>52.149406999999997</v>
      </c>
      <c r="Q204">
        <v>12.902248999999999</v>
      </c>
      <c r="R204">
        <v>56.287920999999997</v>
      </c>
      <c r="S204">
        <v>12.902248999999999</v>
      </c>
      <c r="T204">
        <v>47.106316999999997</v>
      </c>
      <c r="U204" t="s">
        <v>962</v>
      </c>
      <c r="V204">
        <v>0</v>
      </c>
      <c r="W204">
        <v>111.5</v>
      </c>
      <c r="X204">
        <v>54.64</v>
      </c>
      <c r="Y204">
        <v>2.17</v>
      </c>
      <c r="Z204">
        <v>0</v>
      </c>
      <c r="AA204">
        <v>0</v>
      </c>
      <c r="AB204">
        <v>0</v>
      </c>
      <c r="AC204">
        <v>0</v>
      </c>
      <c r="AD204" t="s">
        <v>963</v>
      </c>
      <c r="AE204">
        <v>0</v>
      </c>
      <c r="AF204">
        <v>0</v>
      </c>
      <c r="AG204" t="s">
        <v>964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 t="s">
        <v>965</v>
      </c>
      <c r="AO204" t="s">
        <v>966</v>
      </c>
      <c r="AP204">
        <v>1.671</v>
      </c>
      <c r="AQ204">
        <v>0</v>
      </c>
      <c r="AR204">
        <v>0</v>
      </c>
      <c r="AS204">
        <v>0</v>
      </c>
      <c r="AT204">
        <v>0</v>
      </c>
      <c r="AU204" t="s">
        <v>967</v>
      </c>
      <c r="AV204">
        <v>0</v>
      </c>
      <c r="AW204" t="s">
        <v>968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481</v>
      </c>
      <c r="BG204">
        <v>6167</v>
      </c>
    </row>
    <row r="205" spans="2:81">
      <c r="B205" t="s">
        <v>969</v>
      </c>
      <c r="C205">
        <v>89</v>
      </c>
      <c r="D205" t="s">
        <v>970</v>
      </c>
      <c r="E205" t="s">
        <v>971</v>
      </c>
      <c r="F205">
        <v>6</v>
      </c>
      <c r="G205">
        <v>120</v>
      </c>
      <c r="H205">
        <v>89</v>
      </c>
      <c r="I205">
        <v>0</v>
      </c>
      <c r="J205">
        <v>0</v>
      </c>
      <c r="K205">
        <v>0</v>
      </c>
      <c r="L205">
        <v>0</v>
      </c>
      <c r="M205" t="s">
        <v>972</v>
      </c>
      <c r="N205">
        <v>0</v>
      </c>
      <c r="O205">
        <v>0</v>
      </c>
      <c r="P205">
        <v>59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17.25</v>
      </c>
      <c r="AW205">
        <v>0</v>
      </c>
      <c r="AX205">
        <v>0</v>
      </c>
      <c r="AY205">
        <v>0</v>
      </c>
      <c r="AZ205">
        <v>33.06</v>
      </c>
      <c r="BA205">
        <v>8.5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25</v>
      </c>
      <c r="BW205">
        <v>442</v>
      </c>
    </row>
    <row r="206" spans="2:81">
      <c r="B206" t="s">
        <v>973</v>
      </c>
      <c r="C206">
        <v>35</v>
      </c>
      <c r="D206" t="s">
        <v>974</v>
      </c>
      <c r="E206" t="s">
        <v>521</v>
      </c>
      <c r="F206" t="s">
        <v>522</v>
      </c>
      <c r="G206">
        <v>6</v>
      </c>
      <c r="H206">
        <v>180</v>
      </c>
      <c r="I206">
        <v>60</v>
      </c>
      <c r="J206">
        <v>35</v>
      </c>
      <c r="K206">
        <v>16.221634000000002</v>
      </c>
      <c r="L206">
        <v>42.794457000000001</v>
      </c>
      <c r="M206">
        <v>0</v>
      </c>
      <c r="N206">
        <v>0</v>
      </c>
      <c r="O206">
        <v>16.221634000000002</v>
      </c>
      <c r="P206">
        <v>52.559328000000001</v>
      </c>
      <c r="Q206">
        <v>0</v>
      </c>
      <c r="R206">
        <v>0</v>
      </c>
      <c r="S206">
        <v>87</v>
      </c>
      <c r="T206">
        <v>0</v>
      </c>
      <c r="U206">
        <v>0</v>
      </c>
      <c r="V206">
        <v>2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34.75</v>
      </c>
      <c r="AZ206">
        <v>0</v>
      </c>
      <c r="BA206">
        <v>0</v>
      </c>
      <c r="BB206">
        <v>0</v>
      </c>
      <c r="BC206">
        <v>36.75</v>
      </c>
      <c r="BD206">
        <v>12.5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27</v>
      </c>
      <c r="BZ206">
        <v>509</v>
      </c>
    </row>
    <row r="207" spans="2:81">
      <c r="B207" t="s">
        <v>975</v>
      </c>
      <c r="C207">
        <v>87</v>
      </c>
      <c r="D207" t="s">
        <v>556</v>
      </c>
      <c r="E207" t="s">
        <v>976</v>
      </c>
      <c r="F207" t="s">
        <v>154</v>
      </c>
      <c r="G207">
        <v>7</v>
      </c>
      <c r="H207">
        <v>80</v>
      </c>
      <c r="I207">
        <v>87</v>
      </c>
      <c r="J207">
        <v>0</v>
      </c>
      <c r="K207">
        <v>0</v>
      </c>
      <c r="L207">
        <v>0</v>
      </c>
      <c r="M207">
        <v>0</v>
      </c>
      <c r="N207">
        <v>30.468682999999999</v>
      </c>
      <c r="O207">
        <v>87.669388999999995</v>
      </c>
      <c r="P207">
        <v>0</v>
      </c>
      <c r="Q207">
        <v>0</v>
      </c>
      <c r="R207">
        <v>28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15.19</v>
      </c>
      <c r="AY207">
        <v>0.5</v>
      </c>
      <c r="AZ207">
        <v>0</v>
      </c>
      <c r="BA207">
        <v>0</v>
      </c>
      <c r="BB207">
        <v>7</v>
      </c>
      <c r="BC207">
        <v>0</v>
      </c>
      <c r="BD207">
        <v>5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3</v>
      </c>
      <c r="BZ207">
        <v>49</v>
      </c>
    </row>
    <row r="208" spans="2:81">
      <c r="B208" t="s">
        <v>977</v>
      </c>
      <c r="C208">
        <v>103</v>
      </c>
      <c r="D208" t="s">
        <v>580</v>
      </c>
      <c r="E208" t="s">
        <v>978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</row>
    <row r="209" spans="2:80">
      <c r="B209" t="s">
        <v>979</v>
      </c>
      <c r="C209">
        <v>22</v>
      </c>
      <c r="D209" t="s">
        <v>549</v>
      </c>
      <c r="E209" t="s">
        <v>980</v>
      </c>
      <c r="F209" t="s">
        <v>981</v>
      </c>
      <c r="G209">
        <v>1</v>
      </c>
      <c r="H209">
        <v>45</v>
      </c>
      <c r="I209">
        <v>45</v>
      </c>
      <c r="J209">
        <v>48</v>
      </c>
      <c r="K209">
        <v>22</v>
      </c>
      <c r="L209">
        <v>9.6686779999999999</v>
      </c>
      <c r="M209">
        <v>38.270498000000003</v>
      </c>
      <c r="N209">
        <v>9.6686779999999999</v>
      </c>
      <c r="O209">
        <v>38.254114000000001</v>
      </c>
      <c r="P209">
        <v>9.6686779999999999</v>
      </c>
      <c r="Q209">
        <v>41.17136</v>
      </c>
      <c r="R209">
        <v>0</v>
      </c>
      <c r="S209">
        <v>0</v>
      </c>
      <c r="T209" t="s">
        <v>982</v>
      </c>
      <c r="U209" t="s">
        <v>983</v>
      </c>
      <c r="V209">
        <v>0.753</v>
      </c>
      <c r="W209">
        <v>0</v>
      </c>
      <c r="X209">
        <v>0</v>
      </c>
      <c r="Y209">
        <v>0</v>
      </c>
      <c r="Z209">
        <v>0</v>
      </c>
      <c r="AA209" t="s">
        <v>984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 t="s">
        <v>985</v>
      </c>
      <c r="AO209" t="s">
        <v>986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33</v>
      </c>
      <c r="BM209">
        <v>462</v>
      </c>
    </row>
    <row r="210" spans="2:80">
      <c r="B210" t="s">
        <v>987</v>
      </c>
      <c r="C210">
        <v>22</v>
      </c>
      <c r="D210" t="s">
        <v>549</v>
      </c>
      <c r="E210" t="s">
        <v>980</v>
      </c>
      <c r="F210" t="s">
        <v>981</v>
      </c>
      <c r="G210">
        <v>1</v>
      </c>
      <c r="H210">
        <v>35</v>
      </c>
      <c r="I210">
        <v>45</v>
      </c>
      <c r="J210">
        <v>48</v>
      </c>
      <c r="K210">
        <v>22</v>
      </c>
      <c r="L210">
        <v>10.28675</v>
      </c>
      <c r="M210">
        <v>43.155487999999998</v>
      </c>
      <c r="N210">
        <v>10.28675</v>
      </c>
      <c r="O210">
        <v>40.657462000000002</v>
      </c>
      <c r="P210">
        <v>10.28675</v>
      </c>
      <c r="Q210">
        <v>41.914622000000001</v>
      </c>
      <c r="R210">
        <v>0</v>
      </c>
      <c r="S210">
        <v>0</v>
      </c>
      <c r="T210" t="s">
        <v>988</v>
      </c>
      <c r="U210">
        <v>0</v>
      </c>
      <c r="V210">
        <v>1.2390000000000001</v>
      </c>
      <c r="W210">
        <v>0</v>
      </c>
      <c r="X210">
        <v>0</v>
      </c>
      <c r="Y210">
        <v>8.6999999999999994E-2</v>
      </c>
      <c r="Z210">
        <v>0</v>
      </c>
      <c r="AA210">
        <v>0</v>
      </c>
      <c r="AB210">
        <v>0</v>
      </c>
      <c r="AC210">
        <v>0</v>
      </c>
      <c r="AD210" t="s">
        <v>989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 t="s">
        <v>990</v>
      </c>
      <c r="AR210">
        <v>0</v>
      </c>
      <c r="AS210">
        <v>1.56</v>
      </c>
      <c r="AT210">
        <v>0.2</v>
      </c>
      <c r="AU210">
        <v>0.629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52</v>
      </c>
      <c r="BQ210">
        <v>712</v>
      </c>
    </row>
    <row r="211" spans="2:80">
      <c r="B211" t="s">
        <v>991</v>
      </c>
      <c r="C211">
        <v>30</v>
      </c>
      <c r="D211" t="s">
        <v>931</v>
      </c>
      <c r="E211" t="s">
        <v>522</v>
      </c>
      <c r="F211">
        <v>1</v>
      </c>
      <c r="G211">
        <v>60</v>
      </c>
      <c r="H211">
        <v>60</v>
      </c>
      <c r="I211">
        <v>60</v>
      </c>
      <c r="J211">
        <v>30</v>
      </c>
      <c r="K211">
        <v>5.603898</v>
      </c>
      <c r="L211">
        <v>22.195481000000001</v>
      </c>
      <c r="M211">
        <v>5.603898</v>
      </c>
      <c r="N211">
        <v>22.945468000000002</v>
      </c>
      <c r="O211">
        <v>5.603898</v>
      </c>
      <c r="P211">
        <v>24.995089</v>
      </c>
      <c r="Q211">
        <v>0</v>
      </c>
      <c r="R211">
        <v>0</v>
      </c>
      <c r="S211" t="s">
        <v>992</v>
      </c>
      <c r="T211">
        <v>0</v>
      </c>
      <c r="U211">
        <v>0.222</v>
      </c>
      <c r="V211">
        <v>0.13500000000000001</v>
      </c>
      <c r="W211">
        <v>0.10100000000000001</v>
      </c>
      <c r="X211">
        <v>0</v>
      </c>
      <c r="Y211">
        <v>0</v>
      </c>
      <c r="Z211">
        <v>0</v>
      </c>
      <c r="AA211">
        <v>0</v>
      </c>
      <c r="AB211" t="s">
        <v>993</v>
      </c>
      <c r="AC211">
        <v>0</v>
      </c>
      <c r="AD211">
        <v>0</v>
      </c>
      <c r="AE211">
        <v>0.28499999999999998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 t="s">
        <v>994</v>
      </c>
      <c r="AO211">
        <v>0</v>
      </c>
      <c r="AP211" t="s">
        <v>995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21</v>
      </c>
      <c r="BN211">
        <v>275</v>
      </c>
    </row>
    <row r="212" spans="2:80">
      <c r="B212" t="s">
        <v>996</v>
      </c>
      <c r="C212">
        <v>30</v>
      </c>
      <c r="D212" t="s">
        <v>931</v>
      </c>
      <c r="E212" t="s">
        <v>539</v>
      </c>
      <c r="F212">
        <v>1</v>
      </c>
      <c r="G212">
        <v>60</v>
      </c>
      <c r="H212">
        <v>60</v>
      </c>
      <c r="I212">
        <v>60</v>
      </c>
      <c r="J212">
        <v>60</v>
      </c>
      <c r="K212">
        <v>30</v>
      </c>
      <c r="L212">
        <v>5.1791260000000001</v>
      </c>
      <c r="M212">
        <v>24.108072</v>
      </c>
      <c r="N212">
        <v>5.1791260000000001</v>
      </c>
      <c r="O212">
        <v>21.925982999999999</v>
      </c>
      <c r="P212">
        <v>5.1791260000000001</v>
      </c>
      <c r="Q212">
        <v>21.618704000000001</v>
      </c>
      <c r="R212">
        <v>5.1791260000000001</v>
      </c>
      <c r="S212">
        <v>20.491095999999999</v>
      </c>
      <c r="T212">
        <v>6915.88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20.07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14.28</v>
      </c>
      <c r="AW212">
        <v>0</v>
      </c>
      <c r="AX212">
        <v>0</v>
      </c>
      <c r="AY212">
        <v>0</v>
      </c>
      <c r="AZ212">
        <v>0.28499999999999998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 t="s">
        <v>997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9</v>
      </c>
      <c r="BX212">
        <v>116</v>
      </c>
    </row>
    <row r="213" spans="2:80">
      <c r="B213" t="s">
        <v>998</v>
      </c>
      <c r="C213">
        <v>28</v>
      </c>
      <c r="D213" t="s">
        <v>562</v>
      </c>
      <c r="E213" t="s">
        <v>932</v>
      </c>
      <c r="F213">
        <v>1</v>
      </c>
      <c r="G213">
        <v>60</v>
      </c>
      <c r="H213">
        <v>28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7.0559750000000001</v>
      </c>
      <c r="P213">
        <v>25.411465</v>
      </c>
      <c r="Q213">
        <v>22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999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3</v>
      </c>
      <c r="BY213">
        <v>52</v>
      </c>
    </row>
    <row r="214" spans="2:80">
      <c r="B214" t="s">
        <v>1000</v>
      </c>
      <c r="C214" t="s">
        <v>869</v>
      </c>
      <c r="D214" t="s">
        <v>1001</v>
      </c>
      <c r="E214" t="s">
        <v>1002</v>
      </c>
      <c r="F214">
        <v>6</v>
      </c>
      <c r="G214">
        <v>80</v>
      </c>
      <c r="H214">
        <v>37</v>
      </c>
      <c r="I214">
        <v>0</v>
      </c>
      <c r="J214">
        <v>0</v>
      </c>
      <c r="K214">
        <v>0</v>
      </c>
      <c r="L214">
        <v>0</v>
      </c>
      <c r="M214">
        <v>19.633527999999998</v>
      </c>
      <c r="N214">
        <v>66.673981999999995</v>
      </c>
      <c r="O214">
        <v>0</v>
      </c>
      <c r="P214">
        <v>0</v>
      </c>
      <c r="Q214">
        <v>101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83.31</v>
      </c>
      <c r="AX214">
        <v>0.5</v>
      </c>
      <c r="AY214">
        <v>0</v>
      </c>
      <c r="AZ214">
        <v>7.6660000000000004</v>
      </c>
      <c r="BA214">
        <v>9.9309999999999992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60</v>
      </c>
      <c r="BW214">
        <v>1080</v>
      </c>
    </row>
    <row r="215" spans="2:80">
      <c r="B215" t="s">
        <v>1003</v>
      </c>
      <c r="C215" t="s">
        <v>869</v>
      </c>
      <c r="D215" t="s">
        <v>1001</v>
      </c>
      <c r="E215" t="s">
        <v>1002</v>
      </c>
      <c r="F215">
        <v>6</v>
      </c>
      <c r="G215">
        <v>60</v>
      </c>
      <c r="H215">
        <v>120</v>
      </c>
      <c r="I215">
        <v>37</v>
      </c>
      <c r="J215">
        <v>20.003520999999999</v>
      </c>
      <c r="K215">
        <v>68.292450000000002</v>
      </c>
      <c r="L215">
        <v>0</v>
      </c>
      <c r="M215">
        <v>0</v>
      </c>
      <c r="N215">
        <v>20.003520999999999</v>
      </c>
      <c r="O215">
        <v>65.499707000000001</v>
      </c>
      <c r="P215">
        <v>0</v>
      </c>
      <c r="Q215">
        <v>0</v>
      </c>
      <c r="R215">
        <v>117</v>
      </c>
      <c r="S215">
        <v>0</v>
      </c>
      <c r="T215">
        <v>85.25</v>
      </c>
      <c r="U215">
        <v>0</v>
      </c>
      <c r="V215">
        <v>0</v>
      </c>
      <c r="W215">
        <v>0</v>
      </c>
      <c r="X215">
        <v>0</v>
      </c>
      <c r="Y215">
        <v>7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21.47</v>
      </c>
      <c r="AX215">
        <v>0</v>
      </c>
      <c r="AY215">
        <v>0</v>
      </c>
      <c r="AZ215">
        <v>0</v>
      </c>
      <c r="BA215">
        <v>3.5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70</v>
      </c>
      <c r="BY215">
        <v>1206</v>
      </c>
    </row>
    <row r="216" spans="2:80">
      <c r="B216" t="s">
        <v>1004</v>
      </c>
      <c r="C216">
        <v>2</v>
      </c>
      <c r="D216">
        <v>60</v>
      </c>
      <c r="E216">
        <v>60</v>
      </c>
      <c r="F216">
        <v>60</v>
      </c>
      <c r="G216">
        <v>60</v>
      </c>
      <c r="H216">
        <v>12.722401</v>
      </c>
      <c r="I216">
        <v>45.543539000000003</v>
      </c>
      <c r="J216">
        <v>12.722401</v>
      </c>
      <c r="K216">
        <v>44.093505</v>
      </c>
      <c r="L216">
        <v>12.722401</v>
      </c>
      <c r="M216">
        <v>47.034993</v>
      </c>
      <c r="N216">
        <v>12.722401</v>
      </c>
      <c r="O216">
        <v>41.826487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</row>
    <row r="217" spans="2:80">
      <c r="B217" t="s">
        <v>1005</v>
      </c>
      <c r="C217">
        <v>2</v>
      </c>
      <c r="D217">
        <v>60</v>
      </c>
      <c r="E217">
        <v>60</v>
      </c>
      <c r="F217">
        <v>60</v>
      </c>
      <c r="G217">
        <v>60</v>
      </c>
      <c r="H217">
        <v>6.4790830000000001</v>
      </c>
      <c r="I217">
        <v>19.512995</v>
      </c>
      <c r="J217">
        <v>6.4790830000000001</v>
      </c>
      <c r="K217">
        <v>19.429081</v>
      </c>
      <c r="L217">
        <v>6.4790830000000001</v>
      </c>
      <c r="M217">
        <v>19.835839</v>
      </c>
      <c r="N217">
        <v>6.4790830000000001</v>
      </c>
      <c r="O217">
        <v>18.924368000000001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</row>
    <row r="218" spans="2:80">
      <c r="B218" t="s">
        <v>1006</v>
      </c>
      <c r="C218">
        <v>2</v>
      </c>
      <c r="D218">
        <v>60</v>
      </c>
      <c r="E218">
        <v>60</v>
      </c>
      <c r="F218">
        <v>60</v>
      </c>
      <c r="G218">
        <v>60</v>
      </c>
      <c r="H218">
        <v>23.643363999999998</v>
      </c>
      <c r="I218">
        <v>86.609274999999997</v>
      </c>
      <c r="J218">
        <v>23.643363999999998</v>
      </c>
      <c r="K218">
        <v>82.819879</v>
      </c>
      <c r="L218">
        <v>23.643363999999998</v>
      </c>
      <c r="M218">
        <v>87.755509000000004</v>
      </c>
      <c r="N218">
        <v>23.643363999999998</v>
      </c>
      <c r="O218">
        <v>78.430605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</row>
    <row r="219" spans="2:80">
      <c r="B219" t="s">
        <v>1007</v>
      </c>
      <c r="C219">
        <v>2</v>
      </c>
      <c r="D219">
        <v>30</v>
      </c>
      <c r="E219">
        <v>30</v>
      </c>
      <c r="F219">
        <v>30</v>
      </c>
      <c r="G219">
        <v>60</v>
      </c>
      <c r="H219">
        <v>8.1493970000000004</v>
      </c>
      <c r="I219">
        <v>29.444790999999999</v>
      </c>
      <c r="J219">
        <v>8.1493970000000004</v>
      </c>
      <c r="K219">
        <v>29.402481000000002</v>
      </c>
      <c r="L219">
        <v>8.1493970000000004</v>
      </c>
      <c r="M219">
        <v>30.601326</v>
      </c>
      <c r="N219">
        <v>8.1493970000000004</v>
      </c>
      <c r="O219">
        <v>27.597549000000001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</row>
    <row r="220" spans="2:80">
      <c r="B220" t="s">
        <v>1008</v>
      </c>
      <c r="C220">
        <v>2</v>
      </c>
      <c r="D220">
        <v>30</v>
      </c>
      <c r="E220">
        <v>30</v>
      </c>
      <c r="F220">
        <v>30</v>
      </c>
      <c r="G220">
        <v>60</v>
      </c>
      <c r="H220">
        <v>18.762094000000001</v>
      </c>
      <c r="I220">
        <v>80.977385999999996</v>
      </c>
      <c r="J220">
        <v>18.762094000000001</v>
      </c>
      <c r="K220">
        <v>75.147625000000005</v>
      </c>
      <c r="L220">
        <v>18.762094000000001</v>
      </c>
      <c r="M220">
        <v>80.948312000000001</v>
      </c>
      <c r="N220">
        <v>18.762094000000001</v>
      </c>
      <c r="O220">
        <v>67.497900999999999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</row>
    <row r="221" spans="2:80">
      <c r="B221" t="s">
        <v>1009</v>
      </c>
      <c r="C221">
        <v>86</v>
      </c>
      <c r="D221" t="s">
        <v>1010</v>
      </c>
      <c r="E221" t="s">
        <v>1011</v>
      </c>
      <c r="F221" t="s">
        <v>1012</v>
      </c>
      <c r="G221">
        <v>6</v>
      </c>
      <c r="H221">
        <v>90</v>
      </c>
      <c r="I221">
        <v>90</v>
      </c>
      <c r="J221">
        <v>90</v>
      </c>
      <c r="K221">
        <v>90</v>
      </c>
      <c r="L221">
        <v>86</v>
      </c>
      <c r="M221">
        <v>22.233007000000001</v>
      </c>
      <c r="N221">
        <v>72.765941999999995</v>
      </c>
      <c r="O221">
        <v>22.233007000000001</v>
      </c>
      <c r="P221">
        <v>55.156084</v>
      </c>
      <c r="Q221">
        <v>22.233007000000001</v>
      </c>
      <c r="R221">
        <v>80.278435999999999</v>
      </c>
      <c r="S221">
        <v>22.233007000000001</v>
      </c>
      <c r="T221">
        <v>56.467376999999999</v>
      </c>
      <c r="U221">
        <v>48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0.75</v>
      </c>
      <c r="BB221">
        <v>0</v>
      </c>
      <c r="BC221">
        <v>0</v>
      </c>
      <c r="BD221">
        <v>0</v>
      </c>
      <c r="BE221">
        <v>44.34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3.2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57</v>
      </c>
      <c r="CB221">
        <v>942</v>
      </c>
    </row>
    <row r="222" spans="2:80">
      <c r="B222" t="s">
        <v>1013</v>
      </c>
      <c r="C222">
        <v>77</v>
      </c>
      <c r="D222" t="s">
        <v>1014</v>
      </c>
      <c r="E222" t="s">
        <v>1015</v>
      </c>
      <c r="F222">
        <v>1</v>
      </c>
      <c r="G222">
        <v>45</v>
      </c>
      <c r="H222">
        <v>45</v>
      </c>
      <c r="I222">
        <v>45</v>
      </c>
      <c r="J222">
        <v>45</v>
      </c>
      <c r="K222">
        <v>77</v>
      </c>
      <c r="L222">
        <v>5.842168</v>
      </c>
      <c r="M222">
        <v>21.552869000000001</v>
      </c>
      <c r="N222">
        <v>5.842168</v>
      </c>
      <c r="O222">
        <v>20.509649</v>
      </c>
      <c r="P222">
        <v>5.842168</v>
      </c>
      <c r="Q222">
        <v>23.353185</v>
      </c>
      <c r="R222">
        <v>5.842168</v>
      </c>
      <c r="S222">
        <v>19.607997999999998</v>
      </c>
      <c r="T222">
        <v>332.8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6.7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8.452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14.93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5</v>
      </c>
      <c r="BZ222">
        <v>80</v>
      </c>
    </row>
    <row r="223" spans="2:80">
      <c r="B223" t="s">
        <v>1016</v>
      </c>
      <c r="C223">
        <v>77</v>
      </c>
      <c r="D223" t="s">
        <v>1014</v>
      </c>
      <c r="E223" t="s">
        <v>1015</v>
      </c>
      <c r="F223">
        <v>1</v>
      </c>
      <c r="G223">
        <v>45</v>
      </c>
      <c r="H223">
        <v>45</v>
      </c>
      <c r="I223">
        <v>45</v>
      </c>
      <c r="J223">
        <v>45</v>
      </c>
      <c r="K223">
        <v>77</v>
      </c>
      <c r="L223">
        <v>5.6899800000000003</v>
      </c>
      <c r="M223">
        <v>2.7797999999999998</v>
      </c>
      <c r="N223">
        <v>5.6899800000000003</v>
      </c>
      <c r="O223">
        <v>2.6895720000000001</v>
      </c>
      <c r="P223">
        <v>5.6899800000000003</v>
      </c>
      <c r="Q223">
        <v>2.8351570000000001</v>
      </c>
      <c r="R223">
        <v>5.6899800000000003</v>
      </c>
      <c r="S223">
        <v>2.518354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1.1419999999999999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0.51600000000000001</v>
      </c>
      <c r="AX223">
        <v>0</v>
      </c>
      <c r="AY223">
        <v>0</v>
      </c>
      <c r="AZ223">
        <v>0</v>
      </c>
      <c r="BA223">
        <v>0.51600000000000001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0.57099999999999995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2</v>
      </c>
    </row>
    <row r="224" spans="2:80">
      <c r="B224" t="s">
        <v>1017</v>
      </c>
      <c r="C224">
        <v>36</v>
      </c>
      <c r="D224" t="s">
        <v>934</v>
      </c>
      <c r="E224" t="s">
        <v>153</v>
      </c>
      <c r="F224" t="s">
        <v>539</v>
      </c>
      <c r="G224">
        <v>6</v>
      </c>
      <c r="H224">
        <v>90</v>
      </c>
      <c r="I224">
        <v>90</v>
      </c>
      <c r="J224">
        <v>90</v>
      </c>
      <c r="K224">
        <v>90</v>
      </c>
      <c r="L224">
        <v>36</v>
      </c>
      <c r="M224">
        <v>11.175176</v>
      </c>
      <c r="N224">
        <v>35.642741000000001</v>
      </c>
      <c r="O224">
        <v>11.175176</v>
      </c>
      <c r="P224">
        <v>29.778165999999999</v>
      </c>
      <c r="Q224">
        <v>11.175176</v>
      </c>
      <c r="R224">
        <v>30.287034999999999</v>
      </c>
      <c r="S224">
        <v>11.175176</v>
      </c>
      <c r="T224">
        <v>25.580587999999999</v>
      </c>
      <c r="U224">
        <v>103</v>
      </c>
      <c r="V224">
        <v>0</v>
      </c>
      <c r="W224">
        <v>50.5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30.5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9.5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12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44</v>
      </c>
      <c r="CB224">
        <v>923</v>
      </c>
    </row>
    <row r="225" spans="2:82">
      <c r="B225" t="s">
        <v>1018</v>
      </c>
      <c r="C225">
        <v>36</v>
      </c>
      <c r="D225" t="s">
        <v>934</v>
      </c>
      <c r="E225" t="s">
        <v>153</v>
      </c>
      <c r="F225" t="s">
        <v>522</v>
      </c>
      <c r="G225">
        <v>6</v>
      </c>
      <c r="H225">
        <v>90</v>
      </c>
      <c r="I225">
        <v>90</v>
      </c>
      <c r="J225">
        <v>90</v>
      </c>
      <c r="K225">
        <v>90</v>
      </c>
      <c r="L225">
        <v>36</v>
      </c>
      <c r="M225">
        <v>11.179099000000001</v>
      </c>
      <c r="N225">
        <v>27.945454999999999</v>
      </c>
      <c r="O225">
        <v>11.179099000000001</v>
      </c>
      <c r="P225">
        <v>28.934992000000001</v>
      </c>
      <c r="Q225">
        <v>11.179099000000001</v>
      </c>
      <c r="R225">
        <v>35.376081999999997</v>
      </c>
      <c r="S225">
        <v>11.179099000000001</v>
      </c>
      <c r="T225">
        <v>27.031980000000001</v>
      </c>
      <c r="U225">
        <v>92</v>
      </c>
      <c r="V225">
        <v>0</v>
      </c>
      <c r="W225">
        <v>3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24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45.71</v>
      </c>
      <c r="AZ225">
        <v>0</v>
      </c>
      <c r="BA225">
        <v>0</v>
      </c>
      <c r="BB225">
        <v>0</v>
      </c>
      <c r="BC225">
        <v>1.5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18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36</v>
      </c>
      <c r="BZ225">
        <v>788</v>
      </c>
    </row>
    <row r="226" spans="2:82">
      <c r="B226" t="s">
        <v>1019</v>
      </c>
      <c r="C226">
        <v>21</v>
      </c>
      <c r="D226" t="s">
        <v>1020</v>
      </c>
      <c r="E226" t="s">
        <v>1021</v>
      </c>
      <c r="F226">
        <v>1</v>
      </c>
      <c r="G226">
        <v>60</v>
      </c>
      <c r="H226">
        <v>60</v>
      </c>
      <c r="I226">
        <v>60</v>
      </c>
      <c r="J226">
        <v>60</v>
      </c>
      <c r="K226">
        <v>21</v>
      </c>
      <c r="L226">
        <v>10.772651</v>
      </c>
      <c r="M226">
        <v>46.794204000000001</v>
      </c>
      <c r="N226">
        <v>10.772651</v>
      </c>
      <c r="O226">
        <v>44.231811999999998</v>
      </c>
      <c r="P226">
        <v>10.772651</v>
      </c>
      <c r="Q226">
        <v>47.340237999999999</v>
      </c>
      <c r="R226">
        <v>10.772651</v>
      </c>
      <c r="S226">
        <v>40.985661</v>
      </c>
      <c r="T226">
        <v>5510.81</v>
      </c>
      <c r="U226">
        <v>0</v>
      </c>
      <c r="V226">
        <v>0</v>
      </c>
      <c r="W226" t="s">
        <v>1022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11.46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9.48</v>
      </c>
      <c r="AU226">
        <v>0</v>
      </c>
      <c r="AV226">
        <v>0</v>
      </c>
      <c r="AW226">
        <v>11.07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7.1</v>
      </c>
      <c r="BH226">
        <v>0</v>
      </c>
      <c r="BI226">
        <v>0</v>
      </c>
      <c r="BJ226">
        <v>0</v>
      </c>
      <c r="BK226">
        <v>0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11</v>
      </c>
      <c r="BW226">
        <v>149</v>
      </c>
    </row>
    <row r="227" spans="2:82">
      <c r="B227" t="s">
        <v>1023</v>
      </c>
      <c r="C227">
        <v>21</v>
      </c>
      <c r="D227" t="s">
        <v>1020</v>
      </c>
      <c r="E227" t="s">
        <v>1021</v>
      </c>
      <c r="F227">
        <v>1</v>
      </c>
      <c r="G227">
        <v>60</v>
      </c>
      <c r="H227">
        <v>60</v>
      </c>
      <c r="I227">
        <v>60</v>
      </c>
      <c r="J227">
        <v>60</v>
      </c>
      <c r="K227">
        <v>21</v>
      </c>
      <c r="L227">
        <v>10.660522</v>
      </c>
      <c r="M227">
        <v>41.678671999999999</v>
      </c>
      <c r="N227">
        <v>10.660522</v>
      </c>
      <c r="O227">
        <v>39.790401000000003</v>
      </c>
      <c r="P227">
        <v>10.660522</v>
      </c>
      <c r="Q227">
        <v>43.120697</v>
      </c>
      <c r="R227">
        <v>10.660522</v>
      </c>
      <c r="S227">
        <v>36.517215</v>
      </c>
      <c r="T227">
        <v>7816.35</v>
      </c>
      <c r="U227">
        <v>0</v>
      </c>
      <c r="V227">
        <v>0</v>
      </c>
      <c r="W227" t="s">
        <v>1024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22.25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20.28</v>
      </c>
      <c r="AT227">
        <v>0.88800000000000001</v>
      </c>
      <c r="AU227" t="s">
        <v>1025</v>
      </c>
      <c r="AV227">
        <v>0.44400000000000001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9.15</v>
      </c>
      <c r="BD227">
        <v>0</v>
      </c>
      <c r="BE227">
        <v>0</v>
      </c>
      <c r="BF227">
        <v>0</v>
      </c>
      <c r="BG227">
        <v>2.4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18</v>
      </c>
      <c r="BR227">
        <v>277</v>
      </c>
    </row>
    <row r="228" spans="2:82">
      <c r="B228" t="s">
        <v>1026</v>
      </c>
      <c r="C228">
        <v>43</v>
      </c>
      <c r="D228" t="s">
        <v>737</v>
      </c>
      <c r="E228" t="s">
        <v>1027</v>
      </c>
      <c r="F228" t="s">
        <v>539</v>
      </c>
      <c r="G228">
        <v>1</v>
      </c>
      <c r="H228">
        <v>60</v>
      </c>
      <c r="I228">
        <v>60</v>
      </c>
      <c r="J228">
        <v>60</v>
      </c>
      <c r="K228">
        <v>60</v>
      </c>
      <c r="L228">
        <v>43</v>
      </c>
      <c r="M228">
        <v>12.500419000000001</v>
      </c>
      <c r="N228">
        <v>49.312100000000001</v>
      </c>
      <c r="O228">
        <v>12.500419000000001</v>
      </c>
      <c r="P228">
        <v>44.038600000000002</v>
      </c>
      <c r="Q228">
        <v>12.500419000000001</v>
      </c>
      <c r="R228">
        <v>45.218328999999997</v>
      </c>
      <c r="S228">
        <v>12.500419000000001</v>
      </c>
      <c r="T228">
        <v>40.600425000000001</v>
      </c>
      <c r="U228">
        <v>2610.5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1028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6.5</v>
      </c>
      <c r="AW228">
        <v>10.5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2.5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10</v>
      </c>
      <c r="BY228">
        <v>170</v>
      </c>
    </row>
    <row r="229" spans="2:82">
      <c r="B229" t="s">
        <v>1029</v>
      </c>
      <c r="C229">
        <v>43</v>
      </c>
      <c r="D229" t="s">
        <v>737</v>
      </c>
      <c r="E229" t="s">
        <v>1027</v>
      </c>
      <c r="F229" t="s">
        <v>522</v>
      </c>
      <c r="G229">
        <v>1</v>
      </c>
      <c r="H229">
        <v>60</v>
      </c>
      <c r="I229">
        <v>60</v>
      </c>
      <c r="J229">
        <v>60</v>
      </c>
      <c r="K229">
        <v>60</v>
      </c>
      <c r="L229">
        <v>43</v>
      </c>
      <c r="M229">
        <v>12.665187</v>
      </c>
      <c r="N229">
        <v>41.116292999999999</v>
      </c>
      <c r="O229">
        <v>12.665187</v>
      </c>
      <c r="P229">
        <v>41.596468999999999</v>
      </c>
      <c r="Q229">
        <v>12.665187</v>
      </c>
      <c r="R229">
        <v>47.545602000000002</v>
      </c>
      <c r="S229">
        <v>12.665187</v>
      </c>
      <c r="T229">
        <v>40.012179000000003</v>
      </c>
      <c r="U229" t="s">
        <v>1030</v>
      </c>
      <c r="V229">
        <v>0</v>
      </c>
      <c r="W229">
        <v>0</v>
      </c>
      <c r="X229">
        <v>1.5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1031</v>
      </c>
      <c r="AH229">
        <v>0</v>
      </c>
      <c r="AI229">
        <v>0</v>
      </c>
      <c r="AJ229">
        <v>0.5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 t="s">
        <v>1032</v>
      </c>
      <c r="AT229">
        <v>0</v>
      </c>
      <c r="AU229">
        <v>0</v>
      </c>
      <c r="AV229" t="s">
        <v>1033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3.6659999999999999</v>
      </c>
      <c r="BD229">
        <v>0</v>
      </c>
      <c r="BE229">
        <v>0</v>
      </c>
      <c r="BF229">
        <v>0</v>
      </c>
      <c r="BG229">
        <v>3.3330000000000002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14</v>
      </c>
      <c r="BR229">
        <v>263</v>
      </c>
    </row>
    <row r="230" spans="2:82">
      <c r="B230" t="s">
        <v>1034</v>
      </c>
      <c r="C230">
        <v>2</v>
      </c>
      <c r="D230">
        <v>60</v>
      </c>
      <c r="E230">
        <v>60</v>
      </c>
      <c r="F230">
        <v>60</v>
      </c>
      <c r="G230">
        <v>60</v>
      </c>
      <c r="H230">
        <v>29.200665000000001</v>
      </c>
      <c r="I230">
        <v>77.140542999999994</v>
      </c>
      <c r="J230">
        <v>29.200665000000001</v>
      </c>
      <c r="K230">
        <v>72.350497000000004</v>
      </c>
      <c r="L230">
        <v>29.200665000000001</v>
      </c>
      <c r="M230">
        <v>78.146034999999998</v>
      </c>
      <c r="N230">
        <v>29.200665000000001</v>
      </c>
      <c r="O230">
        <v>68.374951999999993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</row>
    <row r="231" spans="2:82">
      <c r="B231" t="s">
        <v>1035</v>
      </c>
      <c r="C231">
        <v>84</v>
      </c>
      <c r="D231" t="s">
        <v>522</v>
      </c>
      <c r="E231">
        <v>6</v>
      </c>
      <c r="F231">
        <v>90</v>
      </c>
      <c r="G231">
        <v>90</v>
      </c>
      <c r="H231">
        <v>90</v>
      </c>
      <c r="I231">
        <v>90</v>
      </c>
      <c r="J231">
        <v>84</v>
      </c>
      <c r="K231" t="s">
        <v>1036</v>
      </c>
      <c r="L231">
        <v>39.791592000000001</v>
      </c>
      <c r="M231">
        <v>94.185167000000007</v>
      </c>
      <c r="N231" t="s">
        <v>1037</v>
      </c>
      <c r="O231">
        <v>39.791592000000001</v>
      </c>
      <c r="P231">
        <v>92.490063000000006</v>
      </c>
      <c r="Q231">
        <v>114</v>
      </c>
      <c r="R231">
        <v>0</v>
      </c>
      <c r="S231">
        <v>9.5</v>
      </c>
      <c r="T231">
        <v>0</v>
      </c>
      <c r="U231">
        <v>0</v>
      </c>
      <c r="V231">
        <v>0</v>
      </c>
      <c r="W231">
        <v>0</v>
      </c>
      <c r="X231">
        <v>15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19</v>
      </c>
      <c r="AI231">
        <v>0</v>
      </c>
      <c r="AJ231">
        <v>0</v>
      </c>
      <c r="AK231">
        <v>0</v>
      </c>
      <c r="AL231">
        <v>0</v>
      </c>
      <c r="AM231">
        <v>11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21</v>
      </c>
      <c r="AX231">
        <v>0</v>
      </c>
      <c r="AY231">
        <v>0</v>
      </c>
      <c r="AZ231">
        <v>0</v>
      </c>
      <c r="BA231">
        <v>24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11</v>
      </c>
      <c r="BL231">
        <v>0</v>
      </c>
      <c r="BM231">
        <v>0</v>
      </c>
      <c r="BN231">
        <v>0</v>
      </c>
      <c r="BO231">
        <v>3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78</v>
      </c>
      <c r="BX231">
        <v>1216</v>
      </c>
    </row>
    <row r="232" spans="2:82">
      <c r="B232" t="s">
        <v>1038</v>
      </c>
      <c r="C232">
        <v>84</v>
      </c>
      <c r="D232" t="s">
        <v>539</v>
      </c>
      <c r="E232">
        <v>6</v>
      </c>
      <c r="F232">
        <v>90</v>
      </c>
      <c r="G232">
        <v>90</v>
      </c>
      <c r="H232">
        <v>90</v>
      </c>
      <c r="I232">
        <v>90</v>
      </c>
      <c r="J232">
        <v>84</v>
      </c>
      <c r="K232" t="s">
        <v>1039</v>
      </c>
      <c r="L232">
        <v>38.812660000000001</v>
      </c>
      <c r="M232">
        <v>95.080900999999997</v>
      </c>
      <c r="N232" t="s">
        <v>1040</v>
      </c>
      <c r="O232">
        <v>38.812660000000001</v>
      </c>
      <c r="P232">
        <v>89.759388000000001</v>
      </c>
      <c r="Q232">
        <v>144</v>
      </c>
      <c r="R232">
        <v>0</v>
      </c>
      <c r="S232">
        <v>0</v>
      </c>
      <c r="T232">
        <v>17</v>
      </c>
      <c r="U232">
        <v>0</v>
      </c>
      <c r="V232">
        <v>0</v>
      </c>
      <c r="W232">
        <v>0</v>
      </c>
      <c r="X232">
        <v>0</v>
      </c>
      <c r="Y232">
        <v>29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24</v>
      </c>
      <c r="AJ232">
        <v>0</v>
      </c>
      <c r="AK232">
        <v>0</v>
      </c>
      <c r="AL232">
        <v>0</v>
      </c>
      <c r="AM232">
        <v>0</v>
      </c>
      <c r="AN232">
        <v>7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13</v>
      </c>
      <c r="AY232">
        <v>0</v>
      </c>
      <c r="AZ232">
        <v>0</v>
      </c>
      <c r="BA232">
        <v>0</v>
      </c>
      <c r="BB232">
        <v>43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5</v>
      </c>
      <c r="BM232">
        <v>0</v>
      </c>
      <c r="BN232">
        <v>0</v>
      </c>
      <c r="BO232">
        <v>0</v>
      </c>
      <c r="BP232">
        <v>6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56</v>
      </c>
      <c r="BY232">
        <v>1375</v>
      </c>
    </row>
    <row r="233" spans="2:82">
      <c r="B233" t="s">
        <v>1041</v>
      </c>
      <c r="C233">
        <v>86</v>
      </c>
      <c r="D233" t="s">
        <v>1010</v>
      </c>
      <c r="E233" t="s">
        <v>1011</v>
      </c>
      <c r="F233" t="s">
        <v>1012</v>
      </c>
      <c r="G233">
        <v>6</v>
      </c>
      <c r="H233">
        <v>90</v>
      </c>
      <c r="I233">
        <v>90</v>
      </c>
      <c r="J233">
        <v>90</v>
      </c>
      <c r="K233">
        <v>90</v>
      </c>
      <c r="L233">
        <v>86</v>
      </c>
      <c r="M233">
        <v>22.794003</v>
      </c>
      <c r="N233">
        <v>59.478582000000003</v>
      </c>
      <c r="O233">
        <v>22.794003</v>
      </c>
      <c r="P233">
        <v>37.105666999999997</v>
      </c>
      <c r="Q233">
        <v>22.794003</v>
      </c>
      <c r="R233">
        <v>54.211965999999997</v>
      </c>
      <c r="S233">
        <v>22.794003</v>
      </c>
      <c r="T233">
        <v>34.308875999999998</v>
      </c>
      <c r="U233">
        <v>57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51.5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2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1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49</v>
      </c>
      <c r="CD233">
        <v>1062</v>
      </c>
    </row>
    <row r="234" spans="2:82">
      <c r="B234" t="s">
        <v>1042</v>
      </c>
      <c r="C234">
        <v>92</v>
      </c>
      <c r="D234" t="s">
        <v>154</v>
      </c>
      <c r="E234" t="s">
        <v>522</v>
      </c>
      <c r="F234">
        <v>7</v>
      </c>
      <c r="G234">
        <v>80</v>
      </c>
      <c r="H234">
        <v>92</v>
      </c>
      <c r="I234">
        <v>0</v>
      </c>
      <c r="J234">
        <v>0</v>
      </c>
      <c r="K234">
        <v>0</v>
      </c>
      <c r="L234">
        <v>0</v>
      </c>
      <c r="M234">
        <v>26.056865999999999</v>
      </c>
      <c r="N234">
        <v>82.449490999999995</v>
      </c>
      <c r="O234">
        <v>0</v>
      </c>
      <c r="P234">
        <v>0</v>
      </c>
      <c r="Q234">
        <v>31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18.190000000000001</v>
      </c>
      <c r="AX234">
        <v>0.5</v>
      </c>
      <c r="AY234">
        <v>0</v>
      </c>
      <c r="AZ234">
        <v>0</v>
      </c>
      <c r="BA234">
        <v>7</v>
      </c>
      <c r="BB234">
        <v>0</v>
      </c>
      <c r="BC234">
        <v>5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8</v>
      </c>
      <c r="BY234">
        <v>138</v>
      </c>
    </row>
    <row r="235" spans="2:82">
      <c r="B235" t="s">
        <v>1043</v>
      </c>
      <c r="C235">
        <v>96</v>
      </c>
      <c r="D235" t="s">
        <v>953</v>
      </c>
      <c r="E235" t="s">
        <v>976</v>
      </c>
      <c r="F235">
        <v>7</v>
      </c>
      <c r="G235">
        <v>180</v>
      </c>
      <c r="H235">
        <v>360</v>
      </c>
      <c r="I235">
        <v>60</v>
      </c>
      <c r="J235">
        <v>96</v>
      </c>
      <c r="K235" t="s">
        <v>1044</v>
      </c>
      <c r="L235" t="s">
        <v>1045</v>
      </c>
      <c r="M235" t="s">
        <v>1046</v>
      </c>
      <c r="N235">
        <v>0</v>
      </c>
      <c r="O235">
        <v>0</v>
      </c>
      <c r="P235">
        <v>68</v>
      </c>
      <c r="Q235">
        <v>0</v>
      </c>
      <c r="R235">
        <v>0</v>
      </c>
      <c r="S235">
        <v>9</v>
      </c>
      <c r="T235">
        <v>0</v>
      </c>
      <c r="U235">
        <v>0</v>
      </c>
      <c r="V235">
        <v>0</v>
      </c>
      <c r="W235">
        <v>0</v>
      </c>
      <c r="X235">
        <v>13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13</v>
      </c>
      <c r="AI235">
        <v>0</v>
      </c>
      <c r="AJ235">
        <v>0</v>
      </c>
      <c r="AK235">
        <v>0</v>
      </c>
      <c r="AL235">
        <v>0</v>
      </c>
      <c r="AM235">
        <v>9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19</v>
      </c>
      <c r="AX235">
        <v>0</v>
      </c>
      <c r="AY235">
        <v>0</v>
      </c>
      <c r="AZ235">
        <v>0</v>
      </c>
      <c r="BA235">
        <v>0</v>
      </c>
      <c r="BB235">
        <v>5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37</v>
      </c>
      <c r="BZ235">
        <v>685</v>
      </c>
    </row>
    <row r="236" spans="2:82">
      <c r="B236" t="s">
        <v>1047</v>
      </c>
      <c r="C236">
        <v>96</v>
      </c>
      <c r="D236" t="s">
        <v>953</v>
      </c>
      <c r="E236" t="s">
        <v>976</v>
      </c>
      <c r="F236">
        <v>7</v>
      </c>
      <c r="G236">
        <v>60</v>
      </c>
      <c r="H236">
        <v>120</v>
      </c>
      <c r="I236">
        <v>96</v>
      </c>
      <c r="J236" t="s">
        <v>1048</v>
      </c>
      <c r="K236">
        <v>0</v>
      </c>
      <c r="L236">
        <v>0</v>
      </c>
      <c r="M236" t="s">
        <v>1049</v>
      </c>
      <c r="N236">
        <v>0</v>
      </c>
      <c r="O236">
        <v>0</v>
      </c>
      <c r="P236">
        <v>45</v>
      </c>
      <c r="Q236">
        <v>0</v>
      </c>
      <c r="R236">
        <v>0</v>
      </c>
      <c r="S236">
        <v>17</v>
      </c>
      <c r="T236">
        <v>0</v>
      </c>
      <c r="U236">
        <v>0</v>
      </c>
      <c r="V236">
        <v>0</v>
      </c>
      <c r="W236">
        <v>0</v>
      </c>
      <c r="X236">
        <v>3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12</v>
      </c>
      <c r="AX236">
        <v>0</v>
      </c>
      <c r="AY236">
        <v>0</v>
      </c>
      <c r="AZ236">
        <v>0</v>
      </c>
      <c r="BA236">
        <v>0</v>
      </c>
      <c r="BB236">
        <v>13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27</v>
      </c>
      <c r="BZ236">
        <v>459</v>
      </c>
    </row>
    <row r="237" spans="2:82">
      <c r="B237" t="s">
        <v>1050</v>
      </c>
      <c r="C237">
        <v>96</v>
      </c>
      <c r="D237" t="s">
        <v>953</v>
      </c>
      <c r="E237" t="s">
        <v>1051</v>
      </c>
      <c r="F237" t="s">
        <v>971</v>
      </c>
      <c r="G237">
        <v>6</v>
      </c>
      <c r="H237">
        <v>80</v>
      </c>
      <c r="I237">
        <v>96</v>
      </c>
      <c r="J237">
        <v>0</v>
      </c>
      <c r="K237">
        <v>0</v>
      </c>
      <c r="L237">
        <v>0</v>
      </c>
      <c r="M237">
        <v>0</v>
      </c>
      <c r="N237" t="s">
        <v>1052</v>
      </c>
      <c r="O237">
        <v>0</v>
      </c>
      <c r="P237">
        <v>0</v>
      </c>
      <c r="Q237">
        <v>72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19.329999999999998</v>
      </c>
      <c r="AX237">
        <v>0</v>
      </c>
      <c r="AY237">
        <v>0</v>
      </c>
      <c r="AZ237">
        <v>0</v>
      </c>
      <c r="BA237">
        <v>52.65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71</v>
      </c>
      <c r="BY237">
        <v>1121</v>
      </c>
    </row>
    <row r="238" spans="2:82">
      <c r="B238" t="s">
        <v>1053</v>
      </c>
      <c r="C238">
        <v>96</v>
      </c>
      <c r="D238" t="s">
        <v>953</v>
      </c>
      <c r="E238" t="s">
        <v>1051</v>
      </c>
      <c r="F238" t="s">
        <v>971</v>
      </c>
      <c r="G238">
        <v>6</v>
      </c>
      <c r="H238">
        <v>90</v>
      </c>
      <c r="I238">
        <v>96</v>
      </c>
      <c r="J238" t="s">
        <v>1054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65</v>
      </c>
      <c r="R238">
        <v>0</v>
      </c>
      <c r="S238">
        <v>7.75</v>
      </c>
      <c r="T238">
        <v>0</v>
      </c>
      <c r="U238">
        <v>0</v>
      </c>
      <c r="V238">
        <v>0</v>
      </c>
      <c r="W238">
        <v>56.5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66</v>
      </c>
      <c r="BY238">
        <v>981</v>
      </c>
    </row>
    <row r="239" spans="2:82">
      <c r="B239" t="s">
        <v>1055</v>
      </c>
      <c r="C239">
        <v>91</v>
      </c>
      <c r="D239" t="s">
        <v>1056</v>
      </c>
      <c r="E239">
        <v>6</v>
      </c>
      <c r="F239">
        <v>80</v>
      </c>
      <c r="G239">
        <v>91</v>
      </c>
      <c r="H239">
        <v>0</v>
      </c>
      <c r="I239">
        <v>0</v>
      </c>
      <c r="J239">
        <v>0</v>
      </c>
      <c r="K239">
        <v>0</v>
      </c>
      <c r="L239">
        <v>28.722698000000001</v>
      </c>
      <c r="M239">
        <v>76.657842000000002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</row>
    <row r="240" spans="2:82">
      <c r="B240" t="s">
        <v>1057</v>
      </c>
      <c r="C240">
        <v>18</v>
      </c>
      <c r="D240" t="s">
        <v>520</v>
      </c>
      <c r="E240" t="s">
        <v>152</v>
      </c>
      <c r="F240" t="s">
        <v>522</v>
      </c>
      <c r="G240">
        <v>1</v>
      </c>
      <c r="H240">
        <v>60</v>
      </c>
      <c r="I240">
        <v>120</v>
      </c>
      <c r="J240">
        <v>18</v>
      </c>
      <c r="K240">
        <v>8.1040229999999998</v>
      </c>
      <c r="L240">
        <v>31.987919999999999</v>
      </c>
      <c r="M240">
        <v>8.1040229999999998</v>
      </c>
      <c r="N240">
        <v>31.574145999999999</v>
      </c>
      <c r="O240">
        <v>0</v>
      </c>
      <c r="P240">
        <v>0</v>
      </c>
      <c r="Q240">
        <v>0</v>
      </c>
      <c r="R240">
        <v>0</v>
      </c>
      <c r="S240" t="s">
        <v>1058</v>
      </c>
      <c r="T240" t="s">
        <v>1059</v>
      </c>
      <c r="U240">
        <v>0.25</v>
      </c>
      <c r="V240">
        <v>0</v>
      </c>
      <c r="W240">
        <v>0</v>
      </c>
      <c r="X240">
        <v>0</v>
      </c>
      <c r="Y240">
        <v>0</v>
      </c>
      <c r="Z240" t="s">
        <v>1060</v>
      </c>
      <c r="AA240">
        <v>0</v>
      </c>
      <c r="AB240" t="s">
        <v>1061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16</v>
      </c>
      <c r="BO240">
        <v>233</v>
      </c>
    </row>
    <row r="241" spans="2:80">
      <c r="B241" t="s">
        <v>1062</v>
      </c>
      <c r="C241">
        <v>18</v>
      </c>
      <c r="D241" t="s">
        <v>520</v>
      </c>
      <c r="E241" t="s">
        <v>152</v>
      </c>
      <c r="F241" t="s">
        <v>539</v>
      </c>
      <c r="G241">
        <v>1</v>
      </c>
      <c r="H241">
        <v>120</v>
      </c>
      <c r="I241">
        <v>80</v>
      </c>
      <c r="J241">
        <v>18</v>
      </c>
      <c r="K241">
        <v>0</v>
      </c>
      <c r="L241">
        <v>0</v>
      </c>
      <c r="M241">
        <v>8.1787159999999997</v>
      </c>
      <c r="N241">
        <v>32.645152000000003</v>
      </c>
      <c r="O241">
        <v>8.1787159999999997</v>
      </c>
      <c r="P241">
        <v>34.112259999999999</v>
      </c>
      <c r="Q241">
        <v>0</v>
      </c>
      <c r="R241">
        <v>0</v>
      </c>
      <c r="S241">
        <v>238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1063</v>
      </c>
      <c r="AI241">
        <v>0</v>
      </c>
      <c r="AJ241">
        <v>0</v>
      </c>
      <c r="AK241" t="s">
        <v>1064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 t="s">
        <v>1065</v>
      </c>
      <c r="AS241" t="s">
        <v>1066</v>
      </c>
      <c r="AT241">
        <v>0.223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31</v>
      </c>
      <c r="BP241">
        <v>397</v>
      </c>
    </row>
    <row r="242" spans="2:80">
      <c r="B242" t="s">
        <v>1067</v>
      </c>
      <c r="C242">
        <v>95</v>
      </c>
      <c r="D242" t="s">
        <v>1068</v>
      </c>
      <c r="E242" t="s">
        <v>1069</v>
      </c>
      <c r="F242" t="s">
        <v>521</v>
      </c>
      <c r="G242" t="s">
        <v>522</v>
      </c>
      <c r="H242">
        <v>6</v>
      </c>
      <c r="I242">
        <v>120</v>
      </c>
      <c r="J242">
        <v>95</v>
      </c>
      <c r="K242">
        <v>0</v>
      </c>
      <c r="L242">
        <v>0</v>
      </c>
      <c r="M242">
        <v>0</v>
      </c>
      <c r="N242">
        <v>0</v>
      </c>
      <c r="O242" t="s">
        <v>1070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</row>
    <row r="243" spans="2:80">
      <c r="B243" t="s">
        <v>1071</v>
      </c>
      <c r="C243">
        <v>35</v>
      </c>
      <c r="D243" t="s">
        <v>974</v>
      </c>
      <c r="E243" t="s">
        <v>521</v>
      </c>
      <c r="F243" t="s">
        <v>539</v>
      </c>
      <c r="G243">
        <v>6</v>
      </c>
      <c r="H243">
        <v>60</v>
      </c>
      <c r="I243">
        <v>240</v>
      </c>
      <c r="J243">
        <v>35</v>
      </c>
      <c r="K243">
        <v>16.726143</v>
      </c>
      <c r="L243">
        <v>55.282319999999999</v>
      </c>
      <c r="M243">
        <v>0</v>
      </c>
      <c r="N243">
        <v>0</v>
      </c>
      <c r="O243">
        <v>16.726143</v>
      </c>
      <c r="P243">
        <v>50.209901000000002</v>
      </c>
      <c r="Q243">
        <v>0</v>
      </c>
      <c r="R243">
        <v>0</v>
      </c>
      <c r="S243">
        <v>26</v>
      </c>
      <c r="T243">
        <v>0</v>
      </c>
      <c r="U243">
        <v>16.5</v>
      </c>
      <c r="V243">
        <v>0</v>
      </c>
      <c r="W243">
        <v>0</v>
      </c>
      <c r="X243">
        <v>0</v>
      </c>
      <c r="Y243">
        <v>0</v>
      </c>
      <c r="Z243">
        <v>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5</v>
      </c>
      <c r="AZ243">
        <v>0</v>
      </c>
      <c r="BA243">
        <v>0</v>
      </c>
      <c r="BB243">
        <v>0</v>
      </c>
      <c r="BC243">
        <v>2.5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13</v>
      </c>
      <c r="CA243">
        <v>243</v>
      </c>
    </row>
    <row r="244" spans="2:80">
      <c r="B244" t="s">
        <v>1072</v>
      </c>
      <c r="C244">
        <v>87</v>
      </c>
      <c r="D244" t="s">
        <v>556</v>
      </c>
      <c r="E244" t="s">
        <v>976</v>
      </c>
      <c r="F244" t="s">
        <v>154</v>
      </c>
      <c r="G244">
        <v>7</v>
      </c>
      <c r="H244">
        <v>90</v>
      </c>
      <c r="I244">
        <v>87</v>
      </c>
      <c r="J244">
        <v>30.292349000000002</v>
      </c>
      <c r="K244">
        <v>87.810265000000001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</row>
    <row r="245" spans="2:80">
      <c r="B245" t="s">
        <v>1073</v>
      </c>
      <c r="C245">
        <v>92</v>
      </c>
      <c r="D245" t="s">
        <v>154</v>
      </c>
      <c r="E245" t="s">
        <v>539</v>
      </c>
      <c r="F245">
        <v>7</v>
      </c>
      <c r="G245">
        <v>90</v>
      </c>
      <c r="H245">
        <v>92</v>
      </c>
      <c r="I245">
        <v>25.562177999999999</v>
      </c>
      <c r="J245">
        <v>81.084813999999994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</row>
    <row r="246" spans="2:80">
      <c r="B246" t="s">
        <v>1074</v>
      </c>
      <c r="C246">
        <v>91</v>
      </c>
      <c r="D246" t="s">
        <v>1056</v>
      </c>
      <c r="E246">
        <v>6</v>
      </c>
      <c r="F246">
        <v>60</v>
      </c>
      <c r="G246">
        <v>91</v>
      </c>
      <c r="H246">
        <v>25.172152000000001</v>
      </c>
      <c r="I246">
        <v>89.062927000000002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</row>
    <row r="247" spans="2:80">
      <c r="B247" t="s">
        <v>1075</v>
      </c>
      <c r="C247">
        <v>95</v>
      </c>
      <c r="D247" t="s">
        <v>1068</v>
      </c>
      <c r="E247" t="s">
        <v>1069</v>
      </c>
      <c r="F247" t="s">
        <v>521</v>
      </c>
      <c r="G247" t="s">
        <v>539</v>
      </c>
      <c r="H247">
        <v>6</v>
      </c>
      <c r="I247">
        <v>90</v>
      </c>
      <c r="J247">
        <v>95</v>
      </c>
      <c r="K247" t="s">
        <v>1076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</row>
    <row r="248" spans="2:80">
      <c r="B248" t="s">
        <v>1077</v>
      </c>
      <c r="C248">
        <v>6</v>
      </c>
      <c r="D248" t="s">
        <v>1078</v>
      </c>
      <c r="E248" t="s">
        <v>491</v>
      </c>
      <c r="F248" t="s">
        <v>522</v>
      </c>
      <c r="G248">
        <v>1</v>
      </c>
      <c r="H248">
        <v>25</v>
      </c>
      <c r="I248">
        <v>60</v>
      </c>
      <c r="J248">
        <v>25</v>
      </c>
      <c r="K248">
        <v>6</v>
      </c>
      <c r="L248">
        <v>14.764640999999999</v>
      </c>
      <c r="M248">
        <v>55.625391999999998</v>
      </c>
      <c r="N248">
        <v>14.764640999999999</v>
      </c>
      <c r="O248">
        <v>55.910753</v>
      </c>
      <c r="P248">
        <v>14.764640999999999</v>
      </c>
      <c r="Q248">
        <v>66.314301</v>
      </c>
      <c r="R248">
        <v>0</v>
      </c>
      <c r="S248">
        <v>0</v>
      </c>
      <c r="T248" t="s">
        <v>1079</v>
      </c>
      <c r="U248" t="s">
        <v>1080</v>
      </c>
      <c r="V248">
        <v>0.78900000000000003</v>
      </c>
      <c r="W248">
        <v>0</v>
      </c>
      <c r="X248">
        <v>0</v>
      </c>
      <c r="Y248">
        <v>0</v>
      </c>
      <c r="Z248">
        <v>0</v>
      </c>
      <c r="AA248" t="s">
        <v>1081</v>
      </c>
      <c r="AB248">
        <v>0</v>
      </c>
      <c r="AC248" t="s">
        <v>1082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 t="s">
        <v>1083</v>
      </c>
      <c r="AK248" t="s">
        <v>1084</v>
      </c>
      <c r="AL248">
        <v>0.46100000000000002</v>
      </c>
      <c r="AM248">
        <v>68.38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170</v>
      </c>
      <c r="BI248">
        <v>2283</v>
      </c>
    </row>
    <row r="249" spans="2:80">
      <c r="B249" t="s">
        <v>1085</v>
      </c>
      <c r="C249">
        <v>6</v>
      </c>
      <c r="D249" t="s">
        <v>1078</v>
      </c>
      <c r="E249" t="s">
        <v>491</v>
      </c>
      <c r="F249" t="s">
        <v>539</v>
      </c>
      <c r="G249">
        <v>1</v>
      </c>
      <c r="H249">
        <v>25</v>
      </c>
      <c r="I249">
        <v>90</v>
      </c>
      <c r="J249">
        <v>25</v>
      </c>
      <c r="K249">
        <v>6</v>
      </c>
      <c r="L249">
        <v>14.944394000000001</v>
      </c>
      <c r="M249">
        <v>68.955316999999994</v>
      </c>
      <c r="N249">
        <v>14.944394000000001</v>
      </c>
      <c r="O249">
        <v>59.573790000000002</v>
      </c>
      <c r="P249">
        <v>14.944394000000001</v>
      </c>
      <c r="Q249">
        <v>61.219906000000002</v>
      </c>
      <c r="R249">
        <v>0</v>
      </c>
      <c r="S249">
        <v>0</v>
      </c>
      <c r="T249" t="s">
        <v>1086</v>
      </c>
      <c r="U249">
        <v>0</v>
      </c>
      <c r="V249">
        <v>1.835</v>
      </c>
      <c r="W249">
        <v>18</v>
      </c>
      <c r="X249">
        <v>2.71</v>
      </c>
      <c r="Y249">
        <v>33.61</v>
      </c>
      <c r="Z249">
        <v>0</v>
      </c>
      <c r="AA249">
        <v>0</v>
      </c>
      <c r="AB249">
        <v>0</v>
      </c>
      <c r="AC249">
        <v>0</v>
      </c>
      <c r="AD249" t="s">
        <v>1087</v>
      </c>
      <c r="AE249">
        <v>0</v>
      </c>
      <c r="AF249">
        <v>0</v>
      </c>
      <c r="AG249">
        <v>3</v>
      </c>
      <c r="AH249">
        <v>0.315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 t="s">
        <v>1088</v>
      </c>
      <c r="AP249">
        <v>0</v>
      </c>
      <c r="AQ249" t="s">
        <v>1089</v>
      </c>
      <c r="AR249">
        <v>1.4750000000000001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98</v>
      </c>
      <c r="BN249">
        <v>1265</v>
      </c>
    </row>
    <row r="250" spans="2:80">
      <c r="B250" t="s">
        <v>1090</v>
      </c>
      <c r="C250">
        <v>27</v>
      </c>
      <c r="D250" t="s">
        <v>593</v>
      </c>
      <c r="E250" t="s">
        <v>737</v>
      </c>
      <c r="F250" t="s">
        <v>522</v>
      </c>
      <c r="G250">
        <v>1</v>
      </c>
      <c r="H250">
        <v>90</v>
      </c>
      <c r="I250">
        <v>90</v>
      </c>
      <c r="J250">
        <v>90</v>
      </c>
      <c r="K250">
        <v>90</v>
      </c>
      <c r="L250">
        <v>27</v>
      </c>
      <c r="M250">
        <v>24.898282999999999</v>
      </c>
      <c r="N250">
        <v>93.352402999999995</v>
      </c>
      <c r="O250">
        <v>24.898282999999999</v>
      </c>
      <c r="P250">
        <v>89.014058000000006</v>
      </c>
      <c r="Q250" t="s">
        <v>1091</v>
      </c>
      <c r="R250">
        <v>24.898282999999999</v>
      </c>
      <c r="S250">
        <v>82.059888999999998</v>
      </c>
      <c r="T250">
        <v>23</v>
      </c>
      <c r="U250">
        <v>2</v>
      </c>
      <c r="V250">
        <v>2.5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8</v>
      </c>
      <c r="AI250">
        <v>0.5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5</v>
      </c>
      <c r="AW250">
        <v>0.5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2.5</v>
      </c>
      <c r="BJ250">
        <v>0</v>
      </c>
      <c r="BK250">
        <v>0</v>
      </c>
      <c r="BL250">
        <v>0</v>
      </c>
      <c r="BM250">
        <v>0</v>
      </c>
      <c r="BN250">
        <v>1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7</v>
      </c>
      <c r="BY250">
        <v>151</v>
      </c>
    </row>
    <row r="251" spans="2:80">
      <c r="B251" t="s">
        <v>1092</v>
      </c>
      <c r="C251">
        <v>27</v>
      </c>
      <c r="D251" t="s">
        <v>593</v>
      </c>
      <c r="E251" t="s">
        <v>737</v>
      </c>
      <c r="F251" t="s">
        <v>539</v>
      </c>
      <c r="G251">
        <v>1</v>
      </c>
      <c r="H251">
        <v>90</v>
      </c>
      <c r="I251">
        <v>90</v>
      </c>
      <c r="J251">
        <v>90</v>
      </c>
      <c r="K251">
        <v>90</v>
      </c>
      <c r="L251">
        <v>27</v>
      </c>
      <c r="M251" t="s">
        <v>1093</v>
      </c>
      <c r="N251">
        <v>25.979723</v>
      </c>
      <c r="O251">
        <v>94.621050999999994</v>
      </c>
      <c r="P251" t="s">
        <v>1094</v>
      </c>
      <c r="Q251">
        <v>25.979723</v>
      </c>
      <c r="R251">
        <v>84.155531999999994</v>
      </c>
      <c r="S251">
        <v>558.78200000000004</v>
      </c>
      <c r="T251">
        <v>2.5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15.93</v>
      </c>
      <c r="AG251">
        <v>1</v>
      </c>
      <c r="AH251">
        <v>1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 t="s">
        <v>1095</v>
      </c>
      <c r="AU251">
        <v>0</v>
      </c>
      <c r="AV251">
        <v>0.56299999999999994</v>
      </c>
      <c r="AW251">
        <v>0.26900000000000002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 t="s">
        <v>1096</v>
      </c>
      <c r="BE251">
        <v>0</v>
      </c>
      <c r="BF251" t="s">
        <v>1097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16</v>
      </c>
      <c r="BP251">
        <v>338</v>
      </c>
    </row>
    <row r="252" spans="2:80">
      <c r="B252" t="s">
        <v>1098</v>
      </c>
      <c r="C252">
        <v>2</v>
      </c>
      <c r="D252">
        <v>30</v>
      </c>
      <c r="E252">
        <v>30</v>
      </c>
      <c r="F252">
        <v>30</v>
      </c>
      <c r="G252">
        <v>60</v>
      </c>
      <c r="H252">
        <v>16.143602000000001</v>
      </c>
      <c r="I252">
        <v>74.888974000000005</v>
      </c>
      <c r="J252">
        <v>16.143602000000001</v>
      </c>
      <c r="K252">
        <v>72.451460999999995</v>
      </c>
      <c r="L252">
        <v>16.143602000000001</v>
      </c>
      <c r="M252">
        <v>75.723399000000001</v>
      </c>
      <c r="N252">
        <v>16.143602000000001</v>
      </c>
      <c r="O252">
        <v>68.506603999999996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</row>
    <row r="256" spans="2:80">
      <c r="B256" t="s">
        <v>1099</v>
      </c>
      <c r="C256" t="s">
        <v>144</v>
      </c>
      <c r="D256" t="s">
        <v>1100</v>
      </c>
      <c r="E256" t="s">
        <v>1101</v>
      </c>
      <c r="F256" t="s">
        <v>72</v>
      </c>
      <c r="G256" t="s">
        <v>73</v>
      </c>
      <c r="H256">
        <v>5</v>
      </c>
      <c r="I256">
        <v>2020</v>
      </c>
      <c r="J256" t="s">
        <v>1102</v>
      </c>
    </row>
    <row r="257" spans="2:10">
      <c r="B257" t="s">
        <v>1099</v>
      </c>
      <c r="C257" t="s">
        <v>144</v>
      </c>
      <c r="D257" t="s">
        <v>1100</v>
      </c>
      <c r="E257" t="s">
        <v>1101</v>
      </c>
      <c r="F257" t="s">
        <v>1103</v>
      </c>
      <c r="G257" t="s">
        <v>1104</v>
      </c>
      <c r="H257">
        <v>16</v>
      </c>
      <c r="I257">
        <v>2020</v>
      </c>
      <c r="J257" t="s">
        <v>1105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U257"/>
  <sheetViews>
    <sheetView workbookViewId="0">
      <selection activeCell="V21" sqref="V21"/>
    </sheetView>
  </sheetViews>
  <sheetFormatPr defaultRowHeight="14.25"/>
  <cols>
    <col min="1" max="1" width="12.73046875" style="102" customWidth="1"/>
    <col min="2" max="2" width="22.86328125" style="102" bestFit="1" customWidth="1"/>
    <col min="3" max="3" width="10.59765625" style="102" bestFit="1" customWidth="1"/>
    <col min="4" max="4" width="19.3984375" style="102" bestFit="1" customWidth="1"/>
    <col min="5" max="5" width="10.59765625" style="102" bestFit="1" customWidth="1"/>
    <col min="6" max="6" width="15.265625" style="102" bestFit="1" customWidth="1"/>
    <col min="7" max="7" width="9" style="102" bestFit="1" customWidth="1"/>
    <col min="8" max="8" width="19.3984375" style="102" bestFit="1" customWidth="1"/>
    <col min="9" max="9" width="10" style="102" bestFit="1" customWidth="1"/>
    <col min="10" max="17" width="19.3984375" style="102" bestFit="1" customWidth="1"/>
    <col min="18" max="18" width="13.265625" style="102" bestFit="1" customWidth="1"/>
    <col min="19" max="19" width="18" style="102" bestFit="1" customWidth="1"/>
    <col min="20" max="23" width="20.59765625" style="102" bestFit="1" customWidth="1"/>
  </cols>
  <sheetData>
    <row r="1" spans="1:25">
      <c r="A1" t="s">
        <v>1106</v>
      </c>
    </row>
    <row r="2" spans="1:25">
      <c r="A2"/>
      <c r="B2" t="s">
        <v>70</v>
      </c>
      <c r="C2" t="s">
        <v>71</v>
      </c>
      <c r="D2" t="s">
        <v>1107</v>
      </c>
      <c r="E2" t="s">
        <v>1108</v>
      </c>
      <c r="F2">
        <v>8</v>
      </c>
      <c r="G2">
        <v>2024</v>
      </c>
      <c r="H2" t="s">
        <v>1109</v>
      </c>
    </row>
    <row r="3" spans="1:25">
      <c r="A3"/>
      <c r="B3" t="s">
        <v>75</v>
      </c>
      <c r="C3" t="s">
        <v>76</v>
      </c>
      <c r="D3" t="s">
        <v>77</v>
      </c>
      <c r="E3" t="s">
        <v>1110</v>
      </c>
    </row>
    <row r="4" spans="1:25">
      <c r="A4" t="s">
        <v>1106</v>
      </c>
    </row>
    <row r="5" spans="1:25">
      <c r="A5"/>
      <c r="B5" t="s">
        <v>79</v>
      </c>
      <c r="C5" t="s">
        <v>1106</v>
      </c>
    </row>
    <row r="6" spans="1:25">
      <c r="A6" t="s">
        <v>1106</v>
      </c>
    </row>
    <row r="7" spans="1:25">
      <c r="A7" t="s">
        <v>1106</v>
      </c>
    </row>
    <row r="8" spans="1:25">
      <c r="A8" t="s">
        <v>1106</v>
      </c>
    </row>
    <row r="9" spans="1:25">
      <c r="A9" t="s">
        <v>80</v>
      </c>
      <c r="B9" t="s">
        <v>81</v>
      </c>
      <c r="C9" t="s">
        <v>82</v>
      </c>
      <c r="D9" t="s">
        <v>83</v>
      </c>
      <c r="E9" t="s">
        <v>84</v>
      </c>
      <c r="F9" t="s">
        <v>85</v>
      </c>
      <c r="G9" t="s">
        <v>86</v>
      </c>
      <c r="H9" t="s">
        <v>87</v>
      </c>
      <c r="I9" t="s">
        <v>1111</v>
      </c>
    </row>
    <row r="10" spans="1:25">
      <c r="A10" t="s">
        <v>1112</v>
      </c>
    </row>
    <row r="11" spans="1:25">
      <c r="A11"/>
      <c r="B11" t="s">
        <v>90</v>
      </c>
      <c r="C11" t="s">
        <v>91</v>
      </c>
      <c r="D11" t="s">
        <v>92</v>
      </c>
      <c r="E11">
        <v>2</v>
      </c>
      <c r="F11" t="s">
        <v>92</v>
      </c>
      <c r="G11" t="s">
        <v>93</v>
      </c>
      <c r="H11" t="s">
        <v>94</v>
      </c>
      <c r="I11" t="s">
        <v>95</v>
      </c>
      <c r="J11" t="s">
        <v>96</v>
      </c>
      <c r="K11" t="s">
        <v>97</v>
      </c>
      <c r="L11" t="s">
        <v>98</v>
      </c>
      <c r="M11" t="s">
        <v>99</v>
      </c>
      <c r="N11" t="s">
        <v>100</v>
      </c>
      <c r="O11" t="s">
        <v>101</v>
      </c>
      <c r="P11" t="s">
        <v>102</v>
      </c>
      <c r="Q11" t="s">
        <v>103</v>
      </c>
      <c r="R11" t="s">
        <v>104</v>
      </c>
      <c r="S11" t="s">
        <v>105</v>
      </c>
      <c r="T11" t="s">
        <v>106</v>
      </c>
      <c r="U11" t="s">
        <v>107</v>
      </c>
      <c r="V11" t="s">
        <v>108</v>
      </c>
      <c r="W11" t="s">
        <v>109</v>
      </c>
      <c r="X11" t="s">
        <v>25</v>
      </c>
      <c r="Y11" t="s">
        <v>1113</v>
      </c>
    </row>
    <row r="12" spans="1:25">
      <c r="A12" t="s">
        <v>1112</v>
      </c>
    </row>
    <row r="13" spans="1:25">
      <c r="A13"/>
      <c r="B13" t="s">
        <v>111</v>
      </c>
      <c r="C13" t="s">
        <v>120</v>
      </c>
      <c r="D13" t="s">
        <v>120</v>
      </c>
      <c r="E13" t="s">
        <v>120</v>
      </c>
      <c r="F13" s="33">
        <v>4738</v>
      </c>
      <c r="G13" s="114">
        <v>186</v>
      </c>
      <c r="H13" s="33">
        <v>33</v>
      </c>
      <c r="I13">
        <v>0</v>
      </c>
      <c r="J13">
        <v>226</v>
      </c>
      <c r="K13" s="33">
        <v>1802</v>
      </c>
      <c r="L13">
        <v>0</v>
      </c>
      <c r="M13" s="33">
        <v>1</v>
      </c>
      <c r="N13">
        <v>0</v>
      </c>
      <c r="O13">
        <v>373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109</v>
      </c>
      <c r="V13" t="s">
        <v>1114</v>
      </c>
    </row>
    <row r="14" spans="1:25">
      <c r="A14"/>
      <c r="B14" t="s">
        <v>121</v>
      </c>
      <c r="C14" t="s">
        <v>120</v>
      </c>
      <c r="D14" t="s">
        <v>120</v>
      </c>
      <c r="E14" t="s">
        <v>120</v>
      </c>
      <c r="F14" s="33">
        <v>9646</v>
      </c>
      <c r="G14" s="114">
        <v>136</v>
      </c>
      <c r="H14">
        <v>46</v>
      </c>
      <c r="I14">
        <v>0</v>
      </c>
      <c r="J14">
        <v>0</v>
      </c>
      <c r="K14" s="33">
        <v>966</v>
      </c>
      <c r="L14">
        <v>0</v>
      </c>
      <c r="M14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109</v>
      </c>
      <c r="V14" t="s">
        <v>1114</v>
      </c>
    </row>
    <row r="15" spans="1:25">
      <c r="A15"/>
      <c r="B15" t="s">
        <v>127</v>
      </c>
      <c r="C15" t="s">
        <v>120</v>
      </c>
      <c r="D15" t="s">
        <v>120</v>
      </c>
      <c r="E15" t="s">
        <v>120</v>
      </c>
      <c r="F15" s="33">
        <v>7150</v>
      </c>
      <c r="G15" s="114">
        <v>211</v>
      </c>
      <c r="H15" s="33">
        <v>64</v>
      </c>
      <c r="I15">
        <v>0</v>
      </c>
      <c r="J15" s="33">
        <v>624</v>
      </c>
      <c r="K15" s="33">
        <v>1967</v>
      </c>
      <c r="L15">
        <v>0</v>
      </c>
      <c r="M15" s="33">
        <v>4</v>
      </c>
      <c r="N15">
        <v>0</v>
      </c>
      <c r="O15">
        <v>287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109</v>
      </c>
      <c r="V15" t="s">
        <v>1114</v>
      </c>
    </row>
    <row r="16" spans="1:25">
      <c r="A16"/>
      <c r="B16" t="s">
        <v>135</v>
      </c>
      <c r="C16" t="s">
        <v>120</v>
      </c>
      <c r="D16" t="s">
        <v>120</v>
      </c>
      <c r="E16" t="s">
        <v>120</v>
      </c>
      <c r="F16" s="33">
        <v>2396</v>
      </c>
      <c r="G16" s="114">
        <v>21</v>
      </c>
      <c r="H16">
        <v>1</v>
      </c>
      <c r="I16">
        <v>0</v>
      </c>
      <c r="J16">
        <v>0</v>
      </c>
      <c r="K16">
        <v>283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109</v>
      </c>
      <c r="V16" t="s">
        <v>1114</v>
      </c>
    </row>
    <row r="17" spans="1:21">
      <c r="A17" t="s">
        <v>1112</v>
      </c>
    </row>
    <row r="18" spans="1:21">
      <c r="A18" t="s">
        <v>49</v>
      </c>
      <c r="B18" t="s">
        <v>120</v>
      </c>
      <c r="C18" t="s">
        <v>120</v>
      </c>
      <c r="D18" t="s">
        <v>120</v>
      </c>
      <c r="E18" s="33">
        <v>23930</v>
      </c>
      <c r="F18" s="33">
        <v>554</v>
      </c>
      <c r="G18" s="33">
        <v>144</v>
      </c>
      <c r="H18">
        <v>0</v>
      </c>
      <c r="I18" s="33">
        <v>850</v>
      </c>
      <c r="J18" s="33">
        <v>5018</v>
      </c>
      <c r="K18" s="33">
        <v>0</v>
      </c>
      <c r="L18" s="33">
        <v>8</v>
      </c>
      <c r="M18">
        <v>0</v>
      </c>
      <c r="N18">
        <v>660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109</v>
      </c>
      <c r="U18" t="s">
        <v>1114</v>
      </c>
    </row>
    <row r="19" spans="1:21">
      <c r="A19" t="s">
        <v>1106</v>
      </c>
    </row>
    <row r="20" spans="1:21">
      <c r="A20" t="s">
        <v>1106</v>
      </c>
    </row>
    <row r="21" spans="1:21">
      <c r="A21" t="s">
        <v>1106</v>
      </c>
    </row>
    <row r="22" spans="1:21">
      <c r="A22" t="s">
        <v>144</v>
      </c>
      <c r="B22" t="s">
        <v>145</v>
      </c>
      <c r="C22" t="s">
        <v>81</v>
      </c>
      <c r="D22" t="s">
        <v>84</v>
      </c>
      <c r="E22" t="s">
        <v>146</v>
      </c>
      <c r="F22" t="s">
        <v>147</v>
      </c>
      <c r="G22" t="s">
        <v>1111</v>
      </c>
    </row>
    <row r="23" spans="1:21">
      <c r="A23" t="s">
        <v>1112</v>
      </c>
    </row>
    <row r="24" spans="1:21">
      <c r="A24"/>
      <c r="B24" t="s">
        <v>6</v>
      </c>
      <c r="C24" t="s">
        <v>6</v>
      </c>
      <c r="D24" t="s">
        <v>149</v>
      </c>
      <c r="E24" t="s">
        <v>150</v>
      </c>
      <c r="F24" t="s">
        <v>151</v>
      </c>
      <c r="G24" t="s">
        <v>111</v>
      </c>
      <c r="H24" t="s">
        <v>121</v>
      </c>
      <c r="I24" t="s">
        <v>127</v>
      </c>
      <c r="J24" t="s">
        <v>135</v>
      </c>
      <c r="K24" t="s">
        <v>109</v>
      </c>
      <c r="L24" t="s">
        <v>1115</v>
      </c>
    </row>
    <row r="25" spans="1:21">
      <c r="A25" t="s">
        <v>1112</v>
      </c>
    </row>
    <row r="26" spans="1:21">
      <c r="A26"/>
      <c r="B26">
        <v>1</v>
      </c>
      <c r="C26" t="s">
        <v>152</v>
      </c>
      <c r="D26">
        <v>2</v>
      </c>
      <c r="E26" s="33">
        <v>11362</v>
      </c>
      <c r="F26" s="33">
        <v>15929</v>
      </c>
      <c r="G26" s="33">
        <v>15439</v>
      </c>
      <c r="H26" s="33">
        <v>3707</v>
      </c>
      <c r="I26" t="s">
        <v>109</v>
      </c>
      <c r="J26" s="33">
        <v>46448</v>
      </c>
    </row>
    <row r="27" spans="1:21">
      <c r="A27"/>
      <c r="B27">
        <v>6</v>
      </c>
      <c r="C27" t="s">
        <v>153</v>
      </c>
      <c r="D27" t="s">
        <v>154</v>
      </c>
      <c r="E27">
        <v>1</v>
      </c>
      <c r="F27" s="33">
        <v>36</v>
      </c>
      <c r="G27">
        <v>50</v>
      </c>
      <c r="H27" s="33">
        <v>68</v>
      </c>
      <c r="I27">
        <v>1</v>
      </c>
      <c r="J27" t="s">
        <v>109</v>
      </c>
      <c r="K27" s="33">
        <v>157</v>
      </c>
    </row>
    <row r="28" spans="1:21">
      <c r="A28"/>
      <c r="B28">
        <v>7</v>
      </c>
      <c r="C28" t="s">
        <v>159</v>
      </c>
      <c r="D28" t="s">
        <v>154</v>
      </c>
      <c r="E28">
        <v>1</v>
      </c>
      <c r="F28">
        <v>2</v>
      </c>
      <c r="G28">
        <v>0</v>
      </c>
      <c r="H28">
        <v>2</v>
      </c>
      <c r="I28">
        <v>0</v>
      </c>
      <c r="J28" t="s">
        <v>109</v>
      </c>
      <c r="K28">
        <v>4</v>
      </c>
    </row>
    <row r="29" spans="1:21">
      <c r="A29"/>
      <c r="B29">
        <v>8</v>
      </c>
      <c r="C29" t="s">
        <v>164</v>
      </c>
      <c r="D29" t="s">
        <v>20</v>
      </c>
      <c r="E29">
        <v>1.5</v>
      </c>
      <c r="F29" s="33">
        <v>184</v>
      </c>
      <c r="G29" s="33">
        <v>120</v>
      </c>
      <c r="H29" s="33">
        <v>210</v>
      </c>
      <c r="I29">
        <v>18</v>
      </c>
      <c r="J29" t="s">
        <v>109</v>
      </c>
      <c r="K29" s="33">
        <v>531</v>
      </c>
    </row>
    <row r="30" spans="1:21">
      <c r="A30"/>
      <c r="B30">
        <v>11</v>
      </c>
      <c r="C30" t="s">
        <v>169</v>
      </c>
      <c r="D30">
        <v>2</v>
      </c>
      <c r="E30">
        <v>173</v>
      </c>
      <c r="F30">
        <v>0</v>
      </c>
      <c r="G30">
        <v>587</v>
      </c>
      <c r="H30">
        <v>0</v>
      </c>
      <c r="I30" t="s">
        <v>109</v>
      </c>
      <c r="J30">
        <v>761</v>
      </c>
    </row>
    <row r="31" spans="1:21">
      <c r="A31"/>
      <c r="B31">
        <v>12</v>
      </c>
      <c r="C31" t="s">
        <v>173</v>
      </c>
      <c r="D31">
        <v>0.5</v>
      </c>
      <c r="E31">
        <v>98</v>
      </c>
      <c r="F31">
        <v>0</v>
      </c>
      <c r="G31">
        <v>75</v>
      </c>
      <c r="H31">
        <v>0</v>
      </c>
      <c r="I31" t="s">
        <v>109</v>
      </c>
      <c r="J31" s="33">
        <v>172</v>
      </c>
    </row>
    <row r="32" spans="1:21">
      <c r="A32" t="s">
        <v>1112</v>
      </c>
    </row>
    <row r="33" spans="1:8">
      <c r="A33"/>
      <c r="B33" t="s">
        <v>49</v>
      </c>
      <c r="C33" s="33">
        <v>11856</v>
      </c>
      <c r="D33" s="33">
        <v>16099</v>
      </c>
      <c r="E33" s="33">
        <v>16380</v>
      </c>
      <c r="F33" s="33">
        <v>3726</v>
      </c>
      <c r="G33" t="s">
        <v>109</v>
      </c>
      <c r="H33" s="33">
        <v>48073</v>
      </c>
    </row>
    <row r="34" spans="1:8">
      <c r="A34" t="s">
        <v>1106</v>
      </c>
    </row>
    <row r="35" spans="1:8">
      <c r="A35" t="s">
        <v>1106</v>
      </c>
    </row>
    <row r="36" spans="1:8">
      <c r="A36" t="s">
        <v>1106</v>
      </c>
    </row>
    <row r="37" spans="1:8">
      <c r="A37" t="s">
        <v>177</v>
      </c>
      <c r="B37" t="s">
        <v>178</v>
      </c>
      <c r="C37" t="s">
        <v>81</v>
      </c>
      <c r="D37" t="s">
        <v>1116</v>
      </c>
    </row>
    <row r="38" spans="1:8">
      <c r="A38" t="s">
        <v>1106</v>
      </c>
    </row>
    <row r="39" spans="1:8">
      <c r="A39"/>
      <c r="B39" t="s">
        <v>180</v>
      </c>
      <c r="C39" t="s">
        <v>181</v>
      </c>
      <c r="D39" t="s">
        <v>1117</v>
      </c>
    </row>
    <row r="40" spans="1:8">
      <c r="A40" t="s">
        <v>1106</v>
      </c>
    </row>
    <row r="41" spans="1:8">
      <c r="A41"/>
      <c r="B41" t="s">
        <v>111</v>
      </c>
      <c r="C41" s="33">
        <v>4497</v>
      </c>
      <c r="D41" s="39" t="s">
        <v>1118</v>
      </c>
      <c r="E41" t="s">
        <v>1106</v>
      </c>
    </row>
    <row r="42" spans="1:8">
      <c r="A42"/>
      <c r="B42" t="s">
        <v>121</v>
      </c>
      <c r="C42" s="33">
        <v>5302</v>
      </c>
      <c r="D42" s="39" t="s">
        <v>1119</v>
      </c>
      <c r="E42" t="s">
        <v>1106</v>
      </c>
    </row>
    <row r="43" spans="1:8">
      <c r="A43"/>
      <c r="B43" t="s">
        <v>127</v>
      </c>
      <c r="C43" s="33">
        <v>6073</v>
      </c>
      <c r="D43" s="39" t="s">
        <v>1120</v>
      </c>
      <c r="E43" t="s">
        <v>1106</v>
      </c>
    </row>
    <row r="44" spans="1:8">
      <c r="A44"/>
      <c r="B44" t="s">
        <v>135</v>
      </c>
      <c r="C44">
        <v>1025</v>
      </c>
      <c r="D44" s="39" t="s">
        <v>1121</v>
      </c>
      <c r="E44" t="s">
        <v>1106</v>
      </c>
    </row>
    <row r="45" spans="1:8">
      <c r="A45" t="s">
        <v>1106</v>
      </c>
    </row>
    <row r="46" spans="1:8">
      <c r="A46"/>
      <c r="B46" t="s">
        <v>49</v>
      </c>
      <c r="C46" s="33">
        <v>16909</v>
      </c>
      <c r="D46" s="39" t="s">
        <v>1122</v>
      </c>
      <c r="E46" t="s">
        <v>1106</v>
      </c>
    </row>
    <row r="47" spans="1:8">
      <c r="A47" t="s">
        <v>1106</v>
      </c>
    </row>
    <row r="48" spans="1:8">
      <c r="A48" t="s">
        <v>1106</v>
      </c>
    </row>
    <row r="49" spans="1:11">
      <c r="A49" t="s">
        <v>1106</v>
      </c>
    </row>
    <row r="50" spans="1:11">
      <c r="A50" t="s">
        <v>144</v>
      </c>
      <c r="B50" t="s">
        <v>145</v>
      </c>
      <c r="C50" t="s">
        <v>81</v>
      </c>
      <c r="D50" t="s">
        <v>184</v>
      </c>
      <c r="E50" t="s">
        <v>146</v>
      </c>
      <c r="F50" t="s">
        <v>147</v>
      </c>
      <c r="G50" t="s">
        <v>1111</v>
      </c>
    </row>
    <row r="51" spans="1:11">
      <c r="A51" t="s">
        <v>1112</v>
      </c>
    </row>
    <row r="52" spans="1:11">
      <c r="A52"/>
      <c r="B52" t="s">
        <v>186</v>
      </c>
      <c r="C52" t="s">
        <v>6</v>
      </c>
      <c r="D52" t="s">
        <v>186</v>
      </c>
      <c r="E52" t="s">
        <v>149</v>
      </c>
      <c r="F52" t="s">
        <v>111</v>
      </c>
      <c r="G52" t="s">
        <v>121</v>
      </c>
      <c r="H52" t="s">
        <v>127</v>
      </c>
      <c r="I52" t="s">
        <v>135</v>
      </c>
      <c r="J52" t="s">
        <v>109</v>
      </c>
      <c r="K52" t="s">
        <v>1115</v>
      </c>
    </row>
    <row r="53" spans="1:11">
      <c r="A53" t="s">
        <v>1112</v>
      </c>
    </row>
    <row r="54" spans="1:11">
      <c r="A54"/>
      <c r="B54">
        <v>3</v>
      </c>
      <c r="C54">
        <v>1</v>
      </c>
      <c r="D54" t="s">
        <v>187</v>
      </c>
      <c r="E54">
        <v>3</v>
      </c>
      <c r="F54">
        <v>2709</v>
      </c>
      <c r="G54">
        <v>2779</v>
      </c>
      <c r="H54">
        <v>3447</v>
      </c>
      <c r="I54">
        <v>568</v>
      </c>
      <c r="J54" t="s">
        <v>109</v>
      </c>
      <c r="K54">
        <v>9506</v>
      </c>
    </row>
    <row r="55" spans="1:11">
      <c r="A55"/>
      <c r="B55">
        <v>4</v>
      </c>
      <c r="C55">
        <v>1</v>
      </c>
      <c r="D55" t="s">
        <v>187</v>
      </c>
      <c r="E55">
        <v>4</v>
      </c>
      <c r="F55">
        <v>202</v>
      </c>
      <c r="G55">
        <v>325</v>
      </c>
      <c r="H55">
        <v>277</v>
      </c>
      <c r="I55">
        <v>53</v>
      </c>
      <c r="J55" t="s">
        <v>109</v>
      </c>
      <c r="K55">
        <v>858</v>
      </c>
    </row>
    <row r="56" spans="1:11">
      <c r="A56"/>
      <c r="B56">
        <v>6</v>
      </c>
      <c r="C56">
        <v>1</v>
      </c>
      <c r="D56" t="s">
        <v>187</v>
      </c>
      <c r="E56">
        <v>6</v>
      </c>
      <c r="F56" s="33">
        <v>126</v>
      </c>
      <c r="G56" s="33">
        <v>88</v>
      </c>
      <c r="H56" s="33">
        <v>167</v>
      </c>
      <c r="I56">
        <v>55</v>
      </c>
      <c r="J56" t="s">
        <v>109</v>
      </c>
      <c r="K56" s="33">
        <v>435</v>
      </c>
    </row>
    <row r="57" spans="1:11">
      <c r="A57"/>
      <c r="B57">
        <v>7</v>
      </c>
      <c r="C57">
        <v>1</v>
      </c>
      <c r="D57" t="s">
        <v>187</v>
      </c>
      <c r="E57">
        <v>7</v>
      </c>
      <c r="F57">
        <v>516</v>
      </c>
      <c r="G57">
        <v>1415</v>
      </c>
      <c r="H57">
        <v>826</v>
      </c>
      <c r="I57">
        <v>361</v>
      </c>
      <c r="J57" t="s">
        <v>109</v>
      </c>
      <c r="K57" s="33">
        <v>3118</v>
      </c>
    </row>
    <row r="58" spans="1:11">
      <c r="A58"/>
      <c r="B58">
        <v>8</v>
      </c>
      <c r="C58">
        <v>1</v>
      </c>
      <c r="D58" t="s">
        <v>187</v>
      </c>
      <c r="E58">
        <v>8</v>
      </c>
      <c r="F58" s="33">
        <v>241</v>
      </c>
      <c r="G58">
        <v>404</v>
      </c>
      <c r="H58" s="33">
        <v>394</v>
      </c>
      <c r="I58">
        <v>109</v>
      </c>
      <c r="J58" t="s">
        <v>109</v>
      </c>
      <c r="K58" s="33">
        <v>1148</v>
      </c>
    </row>
    <row r="59" spans="1:11">
      <c r="A59"/>
      <c r="B59">
        <v>9</v>
      </c>
      <c r="C59">
        <v>1</v>
      </c>
      <c r="D59" t="s">
        <v>187</v>
      </c>
      <c r="E59">
        <v>9</v>
      </c>
      <c r="F59">
        <v>97</v>
      </c>
      <c r="G59" s="33">
        <v>223</v>
      </c>
      <c r="H59">
        <v>124</v>
      </c>
      <c r="I59">
        <v>0</v>
      </c>
      <c r="J59" t="s">
        <v>109</v>
      </c>
      <c r="K59" s="33">
        <v>444</v>
      </c>
    </row>
    <row r="60" spans="1:11">
      <c r="A60"/>
      <c r="B60">
        <v>14</v>
      </c>
      <c r="C60">
        <v>1</v>
      </c>
      <c r="D60" t="s">
        <v>187</v>
      </c>
      <c r="E60">
        <v>14</v>
      </c>
      <c r="F60">
        <v>57</v>
      </c>
      <c r="G60">
        <v>53</v>
      </c>
      <c r="H60">
        <v>122</v>
      </c>
      <c r="I60">
        <v>33</v>
      </c>
      <c r="J60" t="s">
        <v>109</v>
      </c>
      <c r="K60" s="33">
        <v>265</v>
      </c>
    </row>
    <row r="61" spans="1:11">
      <c r="A61"/>
      <c r="B61">
        <v>17</v>
      </c>
      <c r="C61">
        <v>1</v>
      </c>
      <c r="D61" t="s">
        <v>187</v>
      </c>
      <c r="E61">
        <v>17</v>
      </c>
      <c r="F61">
        <v>265</v>
      </c>
      <c r="G61">
        <v>473</v>
      </c>
      <c r="H61">
        <v>298</v>
      </c>
      <c r="I61">
        <v>84</v>
      </c>
      <c r="J61" t="s">
        <v>109</v>
      </c>
      <c r="K61">
        <v>1120</v>
      </c>
    </row>
    <row r="62" spans="1:11">
      <c r="A62"/>
      <c r="B62">
        <v>18</v>
      </c>
      <c r="C62">
        <v>6</v>
      </c>
      <c r="D62" t="s">
        <v>187</v>
      </c>
      <c r="E62">
        <v>18</v>
      </c>
      <c r="F62">
        <v>359</v>
      </c>
      <c r="G62">
        <v>245</v>
      </c>
      <c r="H62">
        <v>32</v>
      </c>
      <c r="I62">
        <v>98</v>
      </c>
      <c r="J62" t="s">
        <v>109</v>
      </c>
      <c r="K62" s="33">
        <v>735</v>
      </c>
    </row>
    <row r="63" spans="1:11">
      <c r="A63"/>
      <c r="B63">
        <v>19</v>
      </c>
      <c r="C63">
        <v>1</v>
      </c>
      <c r="D63" t="s">
        <v>187</v>
      </c>
      <c r="E63">
        <v>19</v>
      </c>
      <c r="F63">
        <v>228</v>
      </c>
      <c r="G63">
        <v>344</v>
      </c>
      <c r="H63">
        <v>797</v>
      </c>
      <c r="I63">
        <v>73</v>
      </c>
      <c r="J63" t="s">
        <v>109</v>
      </c>
      <c r="K63" s="33">
        <v>1443</v>
      </c>
    </row>
    <row r="64" spans="1:11">
      <c r="A64"/>
      <c r="B64">
        <v>22</v>
      </c>
      <c r="C64">
        <v>1</v>
      </c>
      <c r="D64" t="s">
        <v>187</v>
      </c>
      <c r="E64">
        <v>22</v>
      </c>
      <c r="F64">
        <v>671</v>
      </c>
      <c r="G64">
        <v>1527</v>
      </c>
      <c r="H64">
        <v>1448</v>
      </c>
      <c r="I64">
        <v>491</v>
      </c>
      <c r="J64" t="s">
        <v>109</v>
      </c>
      <c r="K64">
        <v>4139</v>
      </c>
    </row>
    <row r="65" spans="1:11">
      <c r="A65"/>
      <c r="B65">
        <v>23</v>
      </c>
      <c r="C65">
        <v>1</v>
      </c>
      <c r="D65" t="s">
        <v>187</v>
      </c>
      <c r="E65">
        <v>23</v>
      </c>
      <c r="F65" s="33">
        <v>356</v>
      </c>
      <c r="G65" s="33">
        <v>658</v>
      </c>
      <c r="H65" s="33">
        <v>462</v>
      </c>
      <c r="I65">
        <v>119</v>
      </c>
      <c r="J65" t="s">
        <v>109</v>
      </c>
      <c r="K65" s="33">
        <v>1595</v>
      </c>
    </row>
    <row r="66" spans="1:11">
      <c r="A66"/>
      <c r="B66">
        <v>28</v>
      </c>
      <c r="C66">
        <v>1</v>
      </c>
      <c r="D66" t="s">
        <v>187</v>
      </c>
      <c r="E66">
        <v>28</v>
      </c>
      <c r="F66">
        <v>20</v>
      </c>
      <c r="G66">
        <v>0</v>
      </c>
      <c r="H66">
        <v>24</v>
      </c>
      <c r="I66">
        <v>1</v>
      </c>
      <c r="J66" t="s">
        <v>109</v>
      </c>
      <c r="K66" s="33">
        <v>45</v>
      </c>
    </row>
    <row r="67" spans="1:11">
      <c r="A67"/>
      <c r="B67">
        <v>29</v>
      </c>
      <c r="C67">
        <v>1</v>
      </c>
      <c r="D67" t="s">
        <v>187</v>
      </c>
      <c r="E67">
        <v>29</v>
      </c>
      <c r="F67">
        <v>162</v>
      </c>
      <c r="G67">
        <v>287</v>
      </c>
      <c r="H67">
        <v>210</v>
      </c>
      <c r="I67">
        <v>37</v>
      </c>
      <c r="J67" t="s">
        <v>109</v>
      </c>
      <c r="K67">
        <v>696</v>
      </c>
    </row>
    <row r="68" spans="1:11">
      <c r="A68"/>
      <c r="B68">
        <v>34</v>
      </c>
      <c r="C68">
        <v>1</v>
      </c>
      <c r="D68" t="s">
        <v>187</v>
      </c>
      <c r="E68">
        <v>34</v>
      </c>
      <c r="F68">
        <v>2</v>
      </c>
      <c r="G68">
        <v>6</v>
      </c>
      <c r="H68">
        <v>7</v>
      </c>
      <c r="I68">
        <v>22</v>
      </c>
      <c r="J68" t="s">
        <v>109</v>
      </c>
      <c r="K68" s="33">
        <v>37</v>
      </c>
    </row>
    <row r="69" spans="1:11">
      <c r="A69"/>
      <c r="B69">
        <v>41</v>
      </c>
      <c r="C69">
        <v>1</v>
      </c>
      <c r="D69" t="s">
        <v>187</v>
      </c>
      <c r="E69">
        <v>41</v>
      </c>
      <c r="F69">
        <v>32</v>
      </c>
      <c r="G69">
        <v>10</v>
      </c>
      <c r="H69">
        <v>9</v>
      </c>
      <c r="I69">
        <v>0</v>
      </c>
      <c r="J69" t="s">
        <v>109</v>
      </c>
      <c r="K69">
        <v>50</v>
      </c>
    </row>
    <row r="70" spans="1:11">
      <c r="A70"/>
      <c r="B70">
        <v>42</v>
      </c>
      <c r="C70">
        <v>1</v>
      </c>
      <c r="D70" t="s">
        <v>187</v>
      </c>
      <c r="E70">
        <v>42</v>
      </c>
      <c r="F70">
        <v>45</v>
      </c>
      <c r="G70">
        <v>61</v>
      </c>
      <c r="H70">
        <v>112</v>
      </c>
      <c r="I70">
        <v>113</v>
      </c>
      <c r="J70" t="s">
        <v>109</v>
      </c>
      <c r="K70" s="33">
        <v>331</v>
      </c>
    </row>
    <row r="71" spans="1:11">
      <c r="A71"/>
      <c r="B71">
        <v>50</v>
      </c>
      <c r="C71">
        <v>1</v>
      </c>
      <c r="D71" t="s">
        <v>187</v>
      </c>
      <c r="E71">
        <v>50</v>
      </c>
      <c r="F71">
        <v>899</v>
      </c>
      <c r="G71">
        <v>1031</v>
      </c>
      <c r="H71">
        <v>1125</v>
      </c>
      <c r="I71">
        <v>219</v>
      </c>
      <c r="J71" t="s">
        <v>109</v>
      </c>
      <c r="K71" s="33">
        <v>3274</v>
      </c>
    </row>
    <row r="72" spans="1:11">
      <c r="A72"/>
      <c r="B72">
        <v>52</v>
      </c>
      <c r="C72">
        <v>1</v>
      </c>
      <c r="D72" t="s">
        <v>187</v>
      </c>
      <c r="E72">
        <v>52</v>
      </c>
      <c r="F72">
        <v>1358</v>
      </c>
      <c r="G72">
        <v>2396</v>
      </c>
      <c r="H72">
        <v>1928</v>
      </c>
      <c r="I72">
        <v>529</v>
      </c>
      <c r="J72" t="s">
        <v>109</v>
      </c>
      <c r="K72" s="33">
        <v>6213</v>
      </c>
    </row>
    <row r="73" spans="1:11">
      <c r="A73"/>
      <c r="B73">
        <v>55</v>
      </c>
      <c r="C73">
        <v>1</v>
      </c>
      <c r="D73" t="s">
        <v>187</v>
      </c>
      <c r="E73">
        <v>55</v>
      </c>
      <c r="F73">
        <v>2185</v>
      </c>
      <c r="G73">
        <v>2219</v>
      </c>
      <c r="H73">
        <v>2398</v>
      </c>
      <c r="I73">
        <v>369</v>
      </c>
      <c r="J73" t="s">
        <v>109</v>
      </c>
      <c r="K73">
        <v>7172</v>
      </c>
    </row>
    <row r="74" spans="1:11">
      <c r="A74"/>
      <c r="B74">
        <v>56</v>
      </c>
      <c r="C74">
        <v>8</v>
      </c>
      <c r="D74" t="s">
        <v>187</v>
      </c>
      <c r="E74">
        <v>56</v>
      </c>
      <c r="F74">
        <v>894</v>
      </c>
      <c r="G74">
        <v>1332</v>
      </c>
      <c r="H74">
        <v>1249</v>
      </c>
      <c r="I74">
        <v>289</v>
      </c>
      <c r="J74" t="s">
        <v>109</v>
      </c>
      <c r="K74" s="33">
        <v>3765</v>
      </c>
    </row>
    <row r="75" spans="1:11">
      <c r="A75"/>
      <c r="B75">
        <v>64</v>
      </c>
      <c r="C75">
        <v>11</v>
      </c>
      <c r="D75" t="s">
        <v>187</v>
      </c>
      <c r="E75">
        <v>64</v>
      </c>
      <c r="F75">
        <v>42</v>
      </c>
      <c r="G75">
        <v>0</v>
      </c>
      <c r="H75">
        <v>139</v>
      </c>
      <c r="I75">
        <v>0</v>
      </c>
      <c r="J75" t="s">
        <v>109</v>
      </c>
      <c r="K75" s="33">
        <v>181</v>
      </c>
    </row>
    <row r="76" spans="1:11">
      <c r="A76"/>
      <c r="B76">
        <v>70</v>
      </c>
      <c r="C76">
        <v>1</v>
      </c>
      <c r="D76" t="s">
        <v>187</v>
      </c>
      <c r="E76">
        <v>70</v>
      </c>
      <c r="F76">
        <v>29</v>
      </c>
      <c r="G76">
        <v>37</v>
      </c>
      <c r="H76">
        <v>38</v>
      </c>
      <c r="I76">
        <v>0</v>
      </c>
      <c r="J76" t="s">
        <v>109</v>
      </c>
      <c r="K76">
        <v>104</v>
      </c>
    </row>
    <row r="77" spans="1:11">
      <c r="A77"/>
      <c r="B77">
        <v>75</v>
      </c>
      <c r="C77">
        <v>1</v>
      </c>
      <c r="D77" t="s">
        <v>187</v>
      </c>
      <c r="E77">
        <v>75</v>
      </c>
      <c r="F77">
        <v>28</v>
      </c>
      <c r="G77">
        <v>67</v>
      </c>
      <c r="H77">
        <v>16</v>
      </c>
      <c r="I77">
        <v>0</v>
      </c>
      <c r="J77" t="s">
        <v>109</v>
      </c>
      <c r="K77">
        <v>111</v>
      </c>
    </row>
    <row r="78" spans="1:11">
      <c r="A78"/>
      <c r="B78">
        <v>76</v>
      </c>
      <c r="C78">
        <v>1</v>
      </c>
      <c r="D78" t="s">
        <v>187</v>
      </c>
      <c r="E78">
        <v>76</v>
      </c>
      <c r="F78">
        <v>19</v>
      </c>
      <c r="G78">
        <v>16</v>
      </c>
      <c r="H78">
        <v>29</v>
      </c>
      <c r="I78">
        <v>2</v>
      </c>
      <c r="J78" t="s">
        <v>109</v>
      </c>
      <c r="K78">
        <v>66</v>
      </c>
    </row>
    <row r="79" spans="1:11">
      <c r="A79"/>
      <c r="B79">
        <v>77</v>
      </c>
      <c r="C79">
        <v>1</v>
      </c>
      <c r="D79" t="s">
        <v>187</v>
      </c>
      <c r="E79">
        <v>77</v>
      </c>
      <c r="F79">
        <v>38</v>
      </c>
      <c r="G79">
        <v>36</v>
      </c>
      <c r="H79">
        <v>94</v>
      </c>
      <c r="I79">
        <v>99</v>
      </c>
      <c r="J79" t="s">
        <v>109</v>
      </c>
      <c r="K79">
        <v>268</v>
      </c>
    </row>
    <row r="80" spans="1:11">
      <c r="A80"/>
      <c r="B80">
        <v>79</v>
      </c>
      <c r="C80">
        <v>1</v>
      </c>
      <c r="D80" t="s">
        <v>187</v>
      </c>
      <c r="E80">
        <v>79</v>
      </c>
      <c r="F80">
        <v>9</v>
      </c>
      <c r="G80">
        <v>18</v>
      </c>
      <c r="H80">
        <v>16</v>
      </c>
      <c r="I80">
        <v>1</v>
      </c>
      <c r="J80" t="s">
        <v>109</v>
      </c>
      <c r="K80">
        <v>43</v>
      </c>
    </row>
    <row r="81" spans="1:125">
      <c r="A81"/>
      <c r="B81">
        <v>84</v>
      </c>
      <c r="C81">
        <v>6</v>
      </c>
      <c r="D81" t="s">
        <v>187</v>
      </c>
      <c r="E81">
        <v>84</v>
      </c>
      <c r="F81">
        <v>30</v>
      </c>
      <c r="G81">
        <v>50</v>
      </c>
      <c r="H81">
        <v>61</v>
      </c>
      <c r="I81">
        <v>0</v>
      </c>
      <c r="J81" t="s">
        <v>109</v>
      </c>
      <c r="K81">
        <v>141</v>
      </c>
    </row>
    <row r="82" spans="1:125">
      <c r="A82"/>
      <c r="B82">
        <v>86</v>
      </c>
      <c r="C82">
        <v>6</v>
      </c>
      <c r="D82" t="s">
        <v>187</v>
      </c>
      <c r="E82">
        <v>86</v>
      </c>
      <c r="F82">
        <v>2</v>
      </c>
      <c r="G82">
        <v>0</v>
      </c>
      <c r="H82">
        <v>4</v>
      </c>
      <c r="I82">
        <v>0</v>
      </c>
      <c r="J82" t="s">
        <v>109</v>
      </c>
      <c r="K82">
        <v>6</v>
      </c>
    </row>
    <row r="83" spans="1:125">
      <c r="A83"/>
      <c r="B83">
        <v>87</v>
      </c>
      <c r="C83">
        <v>7</v>
      </c>
      <c r="D83" t="s">
        <v>187</v>
      </c>
      <c r="E83">
        <v>87</v>
      </c>
      <c r="F83">
        <v>2</v>
      </c>
      <c r="G83">
        <v>0</v>
      </c>
      <c r="H83">
        <v>2</v>
      </c>
      <c r="I83">
        <v>0</v>
      </c>
      <c r="J83" t="s">
        <v>109</v>
      </c>
      <c r="K83">
        <v>4</v>
      </c>
    </row>
    <row r="84" spans="1:125">
      <c r="A84"/>
      <c r="B84">
        <v>89</v>
      </c>
      <c r="C84">
        <v>6</v>
      </c>
      <c r="D84" t="s">
        <v>187</v>
      </c>
      <c r="E84">
        <v>89</v>
      </c>
      <c r="F84">
        <v>1</v>
      </c>
      <c r="G84">
        <v>0</v>
      </c>
      <c r="H84">
        <v>0</v>
      </c>
      <c r="I84">
        <v>0</v>
      </c>
      <c r="J84" t="s">
        <v>109</v>
      </c>
      <c r="K84">
        <v>1</v>
      </c>
    </row>
    <row r="85" spans="1:125">
      <c r="A85"/>
      <c r="B85">
        <v>90</v>
      </c>
      <c r="C85">
        <v>12</v>
      </c>
      <c r="D85" t="s">
        <v>187</v>
      </c>
      <c r="E85">
        <v>90</v>
      </c>
      <c r="F85">
        <v>61</v>
      </c>
      <c r="G85">
        <v>0</v>
      </c>
      <c r="H85">
        <v>38</v>
      </c>
      <c r="I85">
        <v>0</v>
      </c>
      <c r="J85" t="s">
        <v>109</v>
      </c>
      <c r="K85">
        <v>98</v>
      </c>
    </row>
    <row r="86" spans="1:125">
      <c r="A86"/>
      <c r="B86">
        <v>93</v>
      </c>
      <c r="C86">
        <v>11</v>
      </c>
      <c r="D86" t="s">
        <v>187</v>
      </c>
      <c r="E86">
        <v>93</v>
      </c>
      <c r="F86">
        <v>132</v>
      </c>
      <c r="G86">
        <v>0</v>
      </c>
      <c r="H86">
        <v>448</v>
      </c>
      <c r="I86">
        <v>0</v>
      </c>
      <c r="J86" t="s">
        <v>109</v>
      </c>
      <c r="K86">
        <v>580</v>
      </c>
    </row>
    <row r="87" spans="1:125">
      <c r="A87"/>
      <c r="B87">
        <v>95</v>
      </c>
      <c r="C87">
        <v>6</v>
      </c>
      <c r="D87" t="s">
        <v>187</v>
      </c>
      <c r="E87">
        <v>95</v>
      </c>
      <c r="F87" s="33">
        <v>3</v>
      </c>
      <c r="G87" s="33">
        <v>0</v>
      </c>
      <c r="H87" s="33">
        <v>2</v>
      </c>
      <c r="I87">
        <v>0</v>
      </c>
      <c r="J87" t="s">
        <v>109</v>
      </c>
      <c r="K87" s="33">
        <v>7</v>
      </c>
    </row>
    <row r="88" spans="1:125">
      <c r="A88"/>
      <c r="B88">
        <v>199</v>
      </c>
      <c r="C88">
        <v>9</v>
      </c>
      <c r="D88" t="s">
        <v>187</v>
      </c>
      <c r="E88">
        <v>199</v>
      </c>
      <c r="F88">
        <v>37</v>
      </c>
      <c r="G88">
        <v>0</v>
      </c>
      <c r="H88">
        <v>37</v>
      </c>
      <c r="I88">
        <v>0</v>
      </c>
      <c r="J88" t="s">
        <v>109</v>
      </c>
      <c r="K88" s="33">
        <v>74</v>
      </c>
    </row>
    <row r="89" spans="1:125">
      <c r="A89" t="s">
        <v>1112</v>
      </c>
      <c r="B89">
        <v>52</v>
      </c>
      <c r="C89">
        <v>1</v>
      </c>
      <c r="D89" t="s">
        <v>187</v>
      </c>
      <c r="E89">
        <v>52</v>
      </c>
      <c r="F89" t="s">
        <v>326</v>
      </c>
      <c r="G89" t="s">
        <v>327</v>
      </c>
      <c r="H89" s="33" t="s">
        <v>328</v>
      </c>
      <c r="I89" t="s">
        <v>329</v>
      </c>
      <c r="J89" t="s">
        <v>109</v>
      </c>
      <c r="K89" s="33">
        <v>2385</v>
      </c>
    </row>
    <row r="90" spans="1:125">
      <c r="A90"/>
      <c r="B90" t="s">
        <v>49</v>
      </c>
      <c r="C90">
        <v>11856</v>
      </c>
      <c r="D90">
        <v>16099</v>
      </c>
      <c r="E90">
        <v>16380</v>
      </c>
      <c r="F90" s="33">
        <v>3726</v>
      </c>
      <c r="G90" t="s">
        <v>109</v>
      </c>
      <c r="H90" s="33">
        <v>48073</v>
      </c>
      <c r="I90" t="s">
        <v>332</v>
      </c>
      <c r="J90" t="s">
        <v>109</v>
      </c>
      <c r="K90" s="33">
        <v>2591</v>
      </c>
    </row>
    <row r="91" spans="1:125">
      <c r="A91" t="s">
        <v>1106</v>
      </c>
      <c r="B91">
        <v>60</v>
      </c>
      <c r="C91">
        <v>1</v>
      </c>
      <c r="D91" t="s">
        <v>187</v>
      </c>
      <c r="E91">
        <v>60</v>
      </c>
      <c r="F91" t="s">
        <v>220</v>
      </c>
      <c r="G91" s="33" t="s">
        <v>333</v>
      </c>
      <c r="H91" t="s">
        <v>334</v>
      </c>
      <c r="I91" t="s">
        <v>189</v>
      </c>
      <c r="J91" t="s">
        <v>109</v>
      </c>
      <c r="K91" s="33">
        <v>1457</v>
      </c>
    </row>
    <row r="92" spans="1:125">
      <c r="A92" t="s">
        <v>1106</v>
      </c>
      <c r="B92">
        <v>61</v>
      </c>
      <c r="C92">
        <v>1</v>
      </c>
      <c r="D92" t="s">
        <v>187</v>
      </c>
      <c r="E92">
        <v>61</v>
      </c>
      <c r="F92" t="s">
        <v>335</v>
      </c>
      <c r="G92" t="s">
        <v>336</v>
      </c>
      <c r="H92" t="s">
        <v>233</v>
      </c>
      <c r="I92" t="s">
        <v>337</v>
      </c>
      <c r="J92" t="s">
        <v>109</v>
      </c>
      <c r="K92" t="s">
        <v>338</v>
      </c>
    </row>
    <row r="93" spans="1:125">
      <c r="A93" t="s">
        <v>1106</v>
      </c>
      <c r="B93">
        <v>72</v>
      </c>
      <c r="C93">
        <v>1</v>
      </c>
      <c r="D93" t="s">
        <v>187</v>
      </c>
      <c r="E93">
        <v>72</v>
      </c>
      <c r="F93" t="s">
        <v>335</v>
      </c>
      <c r="G93" t="s">
        <v>324</v>
      </c>
      <c r="H93" t="s">
        <v>241</v>
      </c>
      <c r="I93" t="s">
        <v>189</v>
      </c>
      <c r="J93" t="s">
        <v>109</v>
      </c>
      <c r="K93" t="s">
        <v>339</v>
      </c>
    </row>
    <row r="94" spans="1:125">
      <c r="A94" t="s">
        <v>144</v>
      </c>
      <c r="B94" t="s">
        <v>145</v>
      </c>
      <c r="C94" t="s">
        <v>81</v>
      </c>
      <c r="D94" t="s">
        <v>362</v>
      </c>
      <c r="E94" t="s">
        <v>363</v>
      </c>
      <c r="F94" t="s">
        <v>364</v>
      </c>
      <c r="G94" t="s">
        <v>1111</v>
      </c>
      <c r="H94" t="s">
        <v>280</v>
      </c>
      <c r="I94" t="s">
        <v>342</v>
      </c>
      <c r="J94" t="s">
        <v>109</v>
      </c>
      <c r="K94" t="s">
        <v>343</v>
      </c>
    </row>
    <row r="95" spans="1:125">
      <c r="A95" t="s">
        <v>1106</v>
      </c>
      <c r="B95">
        <v>77</v>
      </c>
      <c r="C95">
        <v>1</v>
      </c>
      <c r="D95" t="s">
        <v>187</v>
      </c>
      <c r="E95">
        <v>77</v>
      </c>
      <c r="F95" t="s">
        <v>344</v>
      </c>
      <c r="G95" t="s">
        <v>345</v>
      </c>
      <c r="H95" t="s">
        <v>324</v>
      </c>
      <c r="I95" t="s">
        <v>281</v>
      </c>
      <c r="J95" t="s">
        <v>109</v>
      </c>
      <c r="K95" t="s">
        <v>346</v>
      </c>
    </row>
    <row r="96" spans="1:125">
      <c r="A96"/>
      <c r="B96" t="s">
        <v>366</v>
      </c>
      <c r="C96" t="s">
        <v>367</v>
      </c>
      <c r="D96" t="s">
        <v>84</v>
      </c>
      <c r="E96" t="s">
        <v>368</v>
      </c>
      <c r="F96" t="s">
        <v>369</v>
      </c>
      <c r="G96" t="s">
        <v>370</v>
      </c>
      <c r="H96" t="s">
        <v>371</v>
      </c>
      <c r="I96" t="s">
        <v>372</v>
      </c>
      <c r="J96" t="s">
        <v>373</v>
      </c>
      <c r="K96" t="s">
        <v>374</v>
      </c>
      <c r="L96" t="s">
        <v>375</v>
      </c>
      <c r="M96" t="s">
        <v>376</v>
      </c>
      <c r="N96" t="s">
        <v>377</v>
      </c>
      <c r="O96" t="s">
        <v>378</v>
      </c>
      <c r="P96" t="s">
        <v>379</v>
      </c>
      <c r="Q96" t="s">
        <v>380</v>
      </c>
      <c r="R96" t="s">
        <v>381</v>
      </c>
      <c r="S96" t="s">
        <v>382</v>
      </c>
      <c r="T96" t="s">
        <v>383</v>
      </c>
      <c r="U96" t="s">
        <v>384</v>
      </c>
      <c r="V96" t="s">
        <v>385</v>
      </c>
      <c r="W96" t="s">
        <v>386</v>
      </c>
      <c r="X96" t="s">
        <v>387</v>
      </c>
      <c r="Y96" t="s">
        <v>388</v>
      </c>
      <c r="Z96" t="s">
        <v>389</v>
      </c>
      <c r="AA96" t="s">
        <v>390</v>
      </c>
      <c r="AB96" t="s">
        <v>391</v>
      </c>
      <c r="AC96" t="s">
        <v>392</v>
      </c>
      <c r="AD96" t="s">
        <v>393</v>
      </c>
      <c r="AE96" t="s">
        <v>394</v>
      </c>
      <c r="AF96" t="s">
        <v>395</v>
      </c>
      <c r="AG96" t="s">
        <v>396</v>
      </c>
      <c r="AH96" t="s">
        <v>397</v>
      </c>
      <c r="AI96" t="s">
        <v>398</v>
      </c>
      <c r="AJ96" t="s">
        <v>399</v>
      </c>
      <c r="AK96" t="s">
        <v>400</v>
      </c>
      <c r="AL96" t="s">
        <v>401</v>
      </c>
      <c r="AM96" t="s">
        <v>402</v>
      </c>
      <c r="AN96" t="s">
        <v>403</v>
      </c>
      <c r="AO96" t="s">
        <v>404</v>
      </c>
      <c r="AP96" t="s">
        <v>405</v>
      </c>
      <c r="AQ96" t="s">
        <v>406</v>
      </c>
      <c r="AR96" t="s">
        <v>407</v>
      </c>
      <c r="AS96" t="s">
        <v>408</v>
      </c>
      <c r="AT96" t="s">
        <v>409</v>
      </c>
      <c r="AU96" t="s">
        <v>410</v>
      </c>
      <c r="AV96" t="s">
        <v>411</v>
      </c>
      <c r="AW96" t="s">
        <v>412</v>
      </c>
      <c r="AX96" t="s">
        <v>413</v>
      </c>
      <c r="AY96" t="s">
        <v>414</v>
      </c>
      <c r="AZ96" t="s">
        <v>415</v>
      </c>
      <c r="BA96" t="s">
        <v>416</v>
      </c>
      <c r="BB96" t="s">
        <v>417</v>
      </c>
      <c r="BC96" t="s">
        <v>418</v>
      </c>
      <c r="BD96" t="s">
        <v>419</v>
      </c>
      <c r="BE96" t="s">
        <v>420</v>
      </c>
      <c r="BF96" t="s">
        <v>421</v>
      </c>
      <c r="BG96" t="s">
        <v>422</v>
      </c>
      <c r="BH96" t="s">
        <v>423</v>
      </c>
      <c r="BI96" t="s">
        <v>424</v>
      </c>
      <c r="BJ96" t="s">
        <v>425</v>
      </c>
      <c r="BK96" t="s">
        <v>426</v>
      </c>
      <c r="BL96" t="s">
        <v>427</v>
      </c>
      <c r="BM96" t="s">
        <v>428</v>
      </c>
      <c r="BN96" t="s">
        <v>429</v>
      </c>
      <c r="BO96" t="s">
        <v>430</v>
      </c>
      <c r="BP96" t="s">
        <v>431</v>
      </c>
      <c r="BQ96" t="s">
        <v>432</v>
      </c>
      <c r="BR96" t="s">
        <v>433</v>
      </c>
      <c r="BS96" t="s">
        <v>434</v>
      </c>
      <c r="BT96" t="s">
        <v>435</v>
      </c>
      <c r="BU96" t="s">
        <v>436</v>
      </c>
      <c r="BV96" t="s">
        <v>437</v>
      </c>
      <c r="BW96" t="s">
        <v>438</v>
      </c>
      <c r="BX96" t="s">
        <v>439</v>
      </c>
      <c r="BY96" t="s">
        <v>440</v>
      </c>
      <c r="BZ96" t="s">
        <v>441</v>
      </c>
      <c r="CA96" t="s">
        <v>442</v>
      </c>
      <c r="CB96" t="s">
        <v>443</v>
      </c>
      <c r="CC96" t="s">
        <v>444</v>
      </c>
      <c r="CD96" t="s">
        <v>445</v>
      </c>
      <c r="CE96" t="s">
        <v>446</v>
      </c>
      <c r="CF96" t="s">
        <v>447</v>
      </c>
      <c r="CG96" t="s">
        <v>448</v>
      </c>
      <c r="CH96" t="s">
        <v>449</v>
      </c>
      <c r="CI96" t="s">
        <v>450</v>
      </c>
      <c r="CJ96" t="s">
        <v>451</v>
      </c>
      <c r="CK96" t="s">
        <v>452</v>
      </c>
      <c r="CL96" t="s">
        <v>453</v>
      </c>
      <c r="CM96" t="s">
        <v>454</v>
      </c>
      <c r="CN96" t="s">
        <v>455</v>
      </c>
      <c r="CO96" t="s">
        <v>456</v>
      </c>
      <c r="CP96" t="s">
        <v>457</v>
      </c>
      <c r="CQ96" t="s">
        <v>458</v>
      </c>
      <c r="CR96" t="s">
        <v>459</v>
      </c>
      <c r="CS96" t="s">
        <v>460</v>
      </c>
      <c r="CT96" t="s">
        <v>461</v>
      </c>
      <c r="CU96" t="s">
        <v>462</v>
      </c>
      <c r="CV96" t="s">
        <v>463</v>
      </c>
      <c r="CW96" t="s">
        <v>464</v>
      </c>
      <c r="CX96" t="s">
        <v>465</v>
      </c>
      <c r="CY96" t="s">
        <v>466</v>
      </c>
      <c r="CZ96" t="s">
        <v>467</v>
      </c>
      <c r="DA96" t="s">
        <v>468</v>
      </c>
      <c r="DB96" t="s">
        <v>469</v>
      </c>
      <c r="DC96" t="s">
        <v>470</v>
      </c>
      <c r="DD96" t="s">
        <v>471</v>
      </c>
      <c r="DE96" t="s">
        <v>472</v>
      </c>
      <c r="DF96" t="s">
        <v>473</v>
      </c>
      <c r="DG96" t="s">
        <v>474</v>
      </c>
      <c r="DH96" t="s">
        <v>475</v>
      </c>
      <c r="DI96" t="s">
        <v>476</v>
      </c>
      <c r="DJ96" t="s">
        <v>477</v>
      </c>
      <c r="DK96" t="s">
        <v>478</v>
      </c>
      <c r="DL96" t="s">
        <v>479</v>
      </c>
      <c r="DM96" t="s">
        <v>480</v>
      </c>
      <c r="DN96" t="s">
        <v>481</v>
      </c>
      <c r="DO96" t="s">
        <v>482</v>
      </c>
      <c r="DP96" t="s">
        <v>483</v>
      </c>
      <c r="DQ96" t="s">
        <v>484</v>
      </c>
      <c r="DR96" t="s">
        <v>485</v>
      </c>
      <c r="DS96" t="s">
        <v>486</v>
      </c>
      <c r="DT96" t="s">
        <v>487</v>
      </c>
      <c r="DU96" t="s">
        <v>1123</v>
      </c>
    </row>
    <row r="97" spans="1:125">
      <c r="A97" t="s">
        <v>1106</v>
      </c>
      <c r="B97">
        <v>86</v>
      </c>
      <c r="C97">
        <v>6</v>
      </c>
      <c r="D97" t="s">
        <v>187</v>
      </c>
      <c r="E97">
        <v>86</v>
      </c>
      <c r="F97" t="s">
        <v>350</v>
      </c>
      <c r="G97" t="s">
        <v>351</v>
      </c>
      <c r="H97" t="s">
        <v>231</v>
      </c>
      <c r="I97" t="s">
        <v>241</v>
      </c>
      <c r="J97" t="s">
        <v>109</v>
      </c>
      <c r="K97" t="s">
        <v>352</v>
      </c>
    </row>
    <row r="98" spans="1:125">
      <c r="A98"/>
      <c r="B98" t="s">
        <v>1124</v>
      </c>
      <c r="C98">
        <v>52</v>
      </c>
      <c r="D98" t="s">
        <v>1125</v>
      </c>
      <c r="E98" t="s">
        <v>1126</v>
      </c>
      <c r="F98" t="s">
        <v>1127</v>
      </c>
      <c r="G98">
        <v>1</v>
      </c>
      <c r="H98">
        <v>10</v>
      </c>
      <c r="I98">
        <v>15</v>
      </c>
      <c r="J98">
        <v>10</v>
      </c>
      <c r="K98">
        <v>30</v>
      </c>
      <c r="L98">
        <v>52</v>
      </c>
      <c r="M98">
        <v>9.2928470000000001</v>
      </c>
      <c r="N98">
        <v>43.114691000000001</v>
      </c>
      <c r="O98">
        <v>9.2928470000000001</v>
      </c>
      <c r="P98">
        <v>41.023730999999998</v>
      </c>
      <c r="Q98">
        <v>9.2928470000000001</v>
      </c>
      <c r="R98">
        <v>59.549360999999998</v>
      </c>
      <c r="S98">
        <v>9.2928470000000001</v>
      </c>
      <c r="T98">
        <v>36.014208000000004</v>
      </c>
      <c r="U98" t="s">
        <v>1128</v>
      </c>
      <c r="V98" t="s">
        <v>1129</v>
      </c>
      <c r="W98">
        <v>0</v>
      </c>
      <c r="X98">
        <v>0</v>
      </c>
      <c r="Y98">
        <v>2.4540000000000002</v>
      </c>
      <c r="Z98">
        <v>0</v>
      </c>
      <c r="AA98">
        <v>0</v>
      </c>
      <c r="AB98">
        <v>0</v>
      </c>
      <c r="AC98">
        <v>0</v>
      </c>
      <c r="AD98" t="s">
        <v>1130</v>
      </c>
      <c r="AE98">
        <v>0</v>
      </c>
      <c r="AF98">
        <v>0</v>
      </c>
      <c r="AG98">
        <v>28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 t="s">
        <v>1131</v>
      </c>
      <c r="AQ98" t="s">
        <v>1132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 t="s">
        <v>1133</v>
      </c>
      <c r="BA98">
        <v>0</v>
      </c>
      <c r="BB98">
        <v>0</v>
      </c>
      <c r="BC98">
        <v>16.329999999999998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236</v>
      </c>
      <c r="BN98">
        <v>2738</v>
      </c>
    </row>
    <row r="99" spans="1:125">
      <c r="A99"/>
      <c r="B99" t="s">
        <v>1134</v>
      </c>
      <c r="C99">
        <v>17</v>
      </c>
      <c r="D99" t="s">
        <v>1135</v>
      </c>
      <c r="E99" t="s">
        <v>1136</v>
      </c>
      <c r="F99" t="s">
        <v>1137</v>
      </c>
      <c r="G99">
        <v>1</v>
      </c>
      <c r="H99">
        <v>20</v>
      </c>
      <c r="I99">
        <v>26</v>
      </c>
      <c r="J99">
        <v>27</v>
      </c>
      <c r="K99" s="33">
        <v>110</v>
      </c>
      <c r="L99">
        <v>17</v>
      </c>
      <c r="M99">
        <v>6.2240149999999996</v>
      </c>
      <c r="N99">
        <v>32.572682</v>
      </c>
      <c r="O99">
        <v>6.2240149999999996</v>
      </c>
      <c r="P99">
        <v>27.317159</v>
      </c>
      <c r="Q99">
        <v>6.2240149999999996</v>
      </c>
      <c r="R99">
        <v>29.359316</v>
      </c>
      <c r="S99">
        <v>6.2240149999999996</v>
      </c>
      <c r="T99">
        <v>23.877375000000001</v>
      </c>
      <c r="U99">
        <v>485142.3</v>
      </c>
      <c r="V99">
        <v>1</v>
      </c>
      <c r="W99">
        <v>0</v>
      </c>
      <c r="X99">
        <v>1.2849999999999999</v>
      </c>
      <c r="Y99">
        <v>0</v>
      </c>
      <c r="Z99">
        <v>0</v>
      </c>
      <c r="AA99">
        <v>0</v>
      </c>
      <c r="AB99">
        <v>0.27700000000000002</v>
      </c>
      <c r="AC99">
        <v>0</v>
      </c>
      <c r="AD99">
        <v>0</v>
      </c>
      <c r="AE99">
        <v>0</v>
      </c>
      <c r="AF99">
        <v>0</v>
      </c>
      <c r="AG99" t="s">
        <v>1138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104</v>
      </c>
      <c r="AU99">
        <v>3</v>
      </c>
      <c r="AV99">
        <v>0</v>
      </c>
      <c r="AW99" t="s">
        <v>1139</v>
      </c>
      <c r="AX99">
        <v>0</v>
      </c>
      <c r="AY99">
        <v>0</v>
      </c>
      <c r="AZ99">
        <v>0.76300000000000001</v>
      </c>
      <c r="BA99">
        <v>0</v>
      </c>
      <c r="BB99">
        <v>0</v>
      </c>
      <c r="BC99">
        <v>0</v>
      </c>
      <c r="BD99">
        <v>0</v>
      </c>
      <c r="BE99">
        <v>16.63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104</v>
      </c>
      <c r="BU99">
        <v>1291</v>
      </c>
    </row>
    <row r="100" spans="1:125">
      <c r="A100"/>
      <c r="B100" t="s">
        <v>489</v>
      </c>
      <c r="C100">
        <v>18</v>
      </c>
      <c r="D100" t="s">
        <v>520</v>
      </c>
      <c r="E100" t="s">
        <v>521</v>
      </c>
      <c r="F100" t="s">
        <v>522</v>
      </c>
      <c r="G100">
        <v>6</v>
      </c>
      <c r="H100">
        <v>60</v>
      </c>
      <c r="I100">
        <v>120</v>
      </c>
      <c r="J100">
        <v>18</v>
      </c>
      <c r="K100">
        <v>0</v>
      </c>
      <c r="L100">
        <v>0</v>
      </c>
      <c r="M100">
        <v>0</v>
      </c>
      <c r="N100">
        <v>0</v>
      </c>
      <c r="O100">
        <v>7.6371989999999998</v>
      </c>
      <c r="P100">
        <v>25.910055</v>
      </c>
      <c r="Q100">
        <v>7.6371989999999998</v>
      </c>
      <c r="R100">
        <v>13.750401999999999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</row>
    <row r="101" spans="1:125">
      <c r="A101"/>
      <c r="B101" t="s">
        <v>500</v>
      </c>
      <c r="C101" s="33">
        <v>22</v>
      </c>
      <c r="D101" s="33" t="s">
        <v>549</v>
      </c>
      <c r="E101" s="33" t="s">
        <v>550</v>
      </c>
      <c r="F101" s="33">
        <v>1</v>
      </c>
      <c r="G101">
        <v>15</v>
      </c>
      <c r="H101" s="33">
        <v>15</v>
      </c>
      <c r="I101">
        <v>15</v>
      </c>
      <c r="J101">
        <v>35</v>
      </c>
      <c r="K101">
        <v>22</v>
      </c>
      <c r="L101">
        <v>5.29575</v>
      </c>
      <c r="M101">
        <v>26.700576999999999</v>
      </c>
      <c r="N101">
        <v>5.29575</v>
      </c>
      <c r="O101">
        <v>22.394856000000001</v>
      </c>
      <c r="P101">
        <v>5.29575</v>
      </c>
      <c r="Q101">
        <v>22.739455</v>
      </c>
      <c r="R101">
        <v>5.29575</v>
      </c>
      <c r="S101">
        <v>20.069265999999999</v>
      </c>
      <c r="T101">
        <v>1008230.3</v>
      </c>
      <c r="U101">
        <v>0</v>
      </c>
      <c r="V101">
        <v>0</v>
      </c>
      <c r="W101">
        <v>0</v>
      </c>
      <c r="X101">
        <v>0</v>
      </c>
      <c r="Y101">
        <v>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1140</v>
      </c>
      <c r="AI101">
        <v>0</v>
      </c>
      <c r="AJ101">
        <v>0</v>
      </c>
      <c r="AK101">
        <v>0</v>
      </c>
      <c r="AL101">
        <v>19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1141</v>
      </c>
      <c r="AV101">
        <v>0</v>
      </c>
      <c r="AW101" t="s">
        <v>1142</v>
      </c>
      <c r="AX101">
        <v>0.73499999999999999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74.23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144</v>
      </c>
      <c r="BU101">
        <v>1789</v>
      </c>
    </row>
    <row r="102" spans="1:125">
      <c r="A102"/>
      <c r="B102" t="s">
        <v>509</v>
      </c>
      <c r="C102">
        <v>52</v>
      </c>
      <c r="D102" t="s">
        <v>1125</v>
      </c>
      <c r="E102" t="s">
        <v>1126</v>
      </c>
      <c r="F102" t="s">
        <v>1127</v>
      </c>
      <c r="G102">
        <v>1</v>
      </c>
      <c r="H102">
        <v>10</v>
      </c>
      <c r="I102">
        <v>15</v>
      </c>
      <c r="J102">
        <v>10</v>
      </c>
      <c r="K102">
        <v>30</v>
      </c>
      <c r="L102">
        <v>52</v>
      </c>
      <c r="M102">
        <v>9.5151819999999994</v>
      </c>
      <c r="N102">
        <v>60.988883999999999</v>
      </c>
      <c r="O102">
        <v>9.5151819999999994</v>
      </c>
      <c r="P102">
        <v>40.721246999999998</v>
      </c>
      <c r="Q102">
        <v>9.5151819999999994</v>
      </c>
      <c r="R102">
        <v>44.149527999999997</v>
      </c>
      <c r="S102">
        <v>9.5151819999999994</v>
      </c>
      <c r="T102">
        <v>33.673538999999998</v>
      </c>
      <c r="U102" t="s">
        <v>1143</v>
      </c>
      <c r="V102">
        <v>2</v>
      </c>
      <c r="W102" t="s">
        <v>1144</v>
      </c>
      <c r="X102">
        <v>0</v>
      </c>
      <c r="Y102">
        <v>0</v>
      </c>
      <c r="Z102">
        <v>59.59</v>
      </c>
      <c r="AA102">
        <v>0</v>
      </c>
      <c r="AB102">
        <v>0</v>
      </c>
      <c r="AC102">
        <v>0</v>
      </c>
      <c r="AD102">
        <v>0</v>
      </c>
      <c r="AE102" t="s">
        <v>1145</v>
      </c>
      <c r="AF102">
        <v>1</v>
      </c>
      <c r="AG102">
        <v>0</v>
      </c>
      <c r="AH102">
        <v>7.0449999999999999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372.9</v>
      </c>
      <c r="AR102">
        <v>72.5</v>
      </c>
      <c r="AS102" t="s">
        <v>1146</v>
      </c>
      <c r="AT102">
        <v>0</v>
      </c>
      <c r="AU102">
        <v>0</v>
      </c>
      <c r="AV102">
        <v>0.88800000000000001</v>
      </c>
      <c r="AW102">
        <v>0</v>
      </c>
      <c r="AX102">
        <v>0</v>
      </c>
      <c r="AY102">
        <v>0</v>
      </c>
      <c r="AZ102">
        <v>0</v>
      </c>
      <c r="BA102">
        <v>99.39</v>
      </c>
      <c r="BB102">
        <v>1</v>
      </c>
      <c r="BC102">
        <v>0</v>
      </c>
      <c r="BD102">
        <v>0</v>
      </c>
      <c r="BE102">
        <v>0.33300000000000002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215</v>
      </c>
      <c r="BP102">
        <v>2396</v>
      </c>
    </row>
    <row r="103" spans="1:125">
      <c r="A103"/>
      <c r="B103" t="s">
        <v>523</v>
      </c>
      <c r="C103">
        <v>112</v>
      </c>
      <c r="D103" t="s">
        <v>575</v>
      </c>
      <c r="E103" t="s">
        <v>578</v>
      </c>
      <c r="F103" t="s">
        <v>186</v>
      </c>
      <c r="G103" t="s">
        <v>1147</v>
      </c>
      <c r="H103">
        <v>3</v>
      </c>
      <c r="I103">
        <v>30</v>
      </c>
      <c r="J103">
        <v>30</v>
      </c>
      <c r="K103">
        <v>48</v>
      </c>
      <c r="L103">
        <v>112</v>
      </c>
      <c r="M103">
        <v>7.9806790000000003</v>
      </c>
      <c r="N103">
        <v>28.284254000000001</v>
      </c>
      <c r="O103">
        <v>7.9806790000000003</v>
      </c>
      <c r="P103">
        <v>25.890644000000002</v>
      </c>
      <c r="Q103">
        <v>7.9806790000000003</v>
      </c>
      <c r="R103">
        <v>27.265232000000001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</row>
    <row r="104" spans="1:125">
      <c r="A104"/>
      <c r="B104" t="s">
        <v>532</v>
      </c>
      <c r="C104" s="33">
        <v>107</v>
      </c>
      <c r="D104" s="33" t="s">
        <v>580</v>
      </c>
      <c r="E104" s="33" t="s">
        <v>581</v>
      </c>
      <c r="F104" s="33">
        <v>2</v>
      </c>
      <c r="G104">
        <v>36</v>
      </c>
      <c r="H104" s="33">
        <v>45</v>
      </c>
      <c r="I104">
        <v>80</v>
      </c>
      <c r="J104">
        <v>107</v>
      </c>
      <c r="K104">
        <v>7.4234619999999998</v>
      </c>
      <c r="L104">
        <v>31.987138999999999</v>
      </c>
      <c r="M104">
        <v>7.4234619999999998</v>
      </c>
      <c r="N104">
        <v>30.198022999999999</v>
      </c>
      <c r="O104">
        <v>7.4234619999999998</v>
      </c>
      <c r="P104">
        <v>34.601711999999999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</row>
    <row r="105" spans="1:125">
      <c r="A105"/>
      <c r="B105" t="s">
        <v>537</v>
      </c>
      <c r="C105" s="33">
        <v>105</v>
      </c>
      <c r="D105" s="33" t="s">
        <v>580</v>
      </c>
      <c r="E105" s="33" t="s">
        <v>583</v>
      </c>
      <c r="F105" s="33">
        <v>2</v>
      </c>
      <c r="G105">
        <v>36</v>
      </c>
      <c r="H105" s="33">
        <v>45</v>
      </c>
      <c r="I105">
        <v>80</v>
      </c>
      <c r="J105">
        <v>105</v>
      </c>
      <c r="K105">
        <v>7.7243000000000004</v>
      </c>
      <c r="L105">
        <v>33.645949999999999</v>
      </c>
      <c r="M105">
        <v>7.7243000000000004</v>
      </c>
      <c r="N105">
        <v>32.051350999999997</v>
      </c>
      <c r="O105">
        <v>7.7243000000000004</v>
      </c>
      <c r="P105">
        <v>34.414709000000002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</row>
    <row r="106" spans="1:125">
      <c r="A106"/>
      <c r="B106" t="s">
        <v>540</v>
      </c>
      <c r="C106" s="33">
        <v>106</v>
      </c>
      <c r="D106" s="33" t="s">
        <v>580</v>
      </c>
      <c r="E106" s="33" t="s">
        <v>585</v>
      </c>
      <c r="F106" s="33" t="s">
        <v>586</v>
      </c>
      <c r="G106">
        <v>2</v>
      </c>
      <c r="H106" s="33">
        <v>36</v>
      </c>
      <c r="I106">
        <v>45</v>
      </c>
      <c r="J106">
        <v>80</v>
      </c>
      <c r="K106">
        <v>106</v>
      </c>
      <c r="L106">
        <v>9.8480860000000003</v>
      </c>
      <c r="M106">
        <v>48.470689999999998</v>
      </c>
      <c r="N106">
        <v>9.8480860000000003</v>
      </c>
      <c r="O106">
        <v>44.072099999999999</v>
      </c>
      <c r="P106">
        <v>9.8480860000000003</v>
      </c>
      <c r="Q106">
        <v>53.354582000000001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</row>
    <row r="107" spans="1:125">
      <c r="A107"/>
      <c r="B107" t="s">
        <v>1148</v>
      </c>
      <c r="C107">
        <v>104</v>
      </c>
      <c r="D107" t="s">
        <v>580</v>
      </c>
      <c r="E107" t="s">
        <v>588</v>
      </c>
      <c r="F107">
        <v>2</v>
      </c>
      <c r="G107">
        <v>36</v>
      </c>
      <c r="H107">
        <v>45</v>
      </c>
      <c r="I107">
        <v>80</v>
      </c>
      <c r="J107">
        <v>104</v>
      </c>
      <c r="K107">
        <v>8.6536790000000003</v>
      </c>
      <c r="L107">
        <v>34.907539</v>
      </c>
      <c r="M107">
        <v>8.6536790000000003</v>
      </c>
      <c r="N107">
        <v>33.461613</v>
      </c>
      <c r="O107">
        <v>8.6536790000000003</v>
      </c>
      <c r="P107">
        <v>35.623764999999999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</row>
    <row r="108" spans="1:125">
      <c r="A108"/>
      <c r="B108" t="s">
        <v>1149</v>
      </c>
      <c r="C108">
        <v>108</v>
      </c>
      <c r="D108" t="s">
        <v>580</v>
      </c>
      <c r="E108" t="s">
        <v>593</v>
      </c>
      <c r="F108" t="s">
        <v>594</v>
      </c>
      <c r="G108">
        <v>2</v>
      </c>
      <c r="H108">
        <v>36</v>
      </c>
      <c r="I108">
        <v>45</v>
      </c>
      <c r="J108">
        <v>80</v>
      </c>
      <c r="K108">
        <v>108</v>
      </c>
      <c r="L108">
        <v>5.3752579999999996</v>
      </c>
      <c r="M108">
        <v>24.06561</v>
      </c>
      <c r="N108">
        <v>5.3752579999999996</v>
      </c>
      <c r="O108">
        <v>22.301345000000001</v>
      </c>
      <c r="P108">
        <v>5.3752579999999996</v>
      </c>
      <c r="Q108">
        <v>26.245296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</row>
    <row r="109" spans="1:125">
      <c r="A109"/>
      <c r="B109" t="s">
        <v>1150</v>
      </c>
      <c r="C109">
        <v>102</v>
      </c>
      <c r="D109" t="s">
        <v>580</v>
      </c>
      <c r="E109" t="s">
        <v>512</v>
      </c>
      <c r="F109" t="s">
        <v>596</v>
      </c>
      <c r="G109">
        <v>2</v>
      </c>
      <c r="H109">
        <v>36</v>
      </c>
      <c r="I109">
        <v>45</v>
      </c>
      <c r="J109">
        <v>80</v>
      </c>
      <c r="K109">
        <v>102</v>
      </c>
      <c r="L109">
        <v>7.2354849999999997</v>
      </c>
      <c r="M109">
        <v>34.542473999999999</v>
      </c>
      <c r="N109">
        <v>7.2354849999999997</v>
      </c>
      <c r="O109">
        <v>31.33259</v>
      </c>
      <c r="P109">
        <v>7.2354849999999997</v>
      </c>
      <c r="Q109">
        <v>35.31082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</row>
    <row r="110" spans="1:125">
      <c r="A110"/>
      <c r="B110" t="s">
        <v>541</v>
      </c>
      <c r="C110">
        <v>23</v>
      </c>
      <c r="D110" t="s">
        <v>524</v>
      </c>
      <c r="E110" t="s">
        <v>865</v>
      </c>
      <c r="F110" t="s">
        <v>522</v>
      </c>
      <c r="G110">
        <v>1</v>
      </c>
      <c r="H110">
        <v>12</v>
      </c>
      <c r="I110">
        <v>10</v>
      </c>
      <c r="J110">
        <v>15</v>
      </c>
      <c r="K110">
        <v>30</v>
      </c>
      <c r="L110">
        <v>23</v>
      </c>
      <c r="M110">
        <v>6.4585660000000003</v>
      </c>
      <c r="N110">
        <v>23.177596999999999</v>
      </c>
      <c r="O110">
        <v>6.4585660000000003</v>
      </c>
      <c r="P110">
        <v>24.882161</v>
      </c>
      <c r="Q110">
        <v>6.4585660000000003</v>
      </c>
      <c r="R110">
        <v>31.032989000000001</v>
      </c>
      <c r="S110">
        <v>6.4585660000000003</v>
      </c>
      <c r="T110">
        <v>22.976158999999999</v>
      </c>
      <c r="U110" t="s">
        <v>1151</v>
      </c>
      <c r="V110">
        <v>0</v>
      </c>
      <c r="W110">
        <v>0</v>
      </c>
      <c r="X110">
        <v>40.75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285.89999999999998</v>
      </c>
      <c r="AH110">
        <v>4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1152</v>
      </c>
      <c r="AV110">
        <v>1</v>
      </c>
      <c r="AW110">
        <v>12.46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 t="s">
        <v>1153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161</v>
      </c>
      <c r="BV110">
        <v>2202</v>
      </c>
    </row>
    <row r="111" spans="1:125">
      <c r="A111"/>
      <c r="B111" t="s">
        <v>1154</v>
      </c>
      <c r="C111">
        <v>23</v>
      </c>
      <c r="D111" t="s">
        <v>524</v>
      </c>
      <c r="E111" t="s">
        <v>865</v>
      </c>
      <c r="F111" t="s">
        <v>539</v>
      </c>
      <c r="G111">
        <v>1</v>
      </c>
      <c r="H111">
        <v>12</v>
      </c>
      <c r="I111">
        <v>10</v>
      </c>
      <c r="J111">
        <v>15</v>
      </c>
      <c r="K111">
        <v>30</v>
      </c>
      <c r="L111">
        <v>23</v>
      </c>
      <c r="M111">
        <v>6.4656079999999996</v>
      </c>
      <c r="N111">
        <v>33.976712999999997</v>
      </c>
      <c r="O111">
        <v>6.4656079999999996</v>
      </c>
      <c r="P111">
        <v>25.504349000000001</v>
      </c>
      <c r="Q111">
        <v>6.4656079999999996</v>
      </c>
      <c r="R111">
        <v>24.772967000000001</v>
      </c>
      <c r="S111">
        <v>6.4656079999999996</v>
      </c>
      <c r="T111">
        <v>22.530881000000001</v>
      </c>
      <c r="U111" t="s">
        <v>1155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1156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131.69999999999999</v>
      </c>
      <c r="AV111">
        <v>1</v>
      </c>
      <c r="AW111">
        <v>0</v>
      </c>
      <c r="AX111">
        <v>0</v>
      </c>
      <c r="AY111">
        <v>1.85</v>
      </c>
      <c r="AZ111">
        <v>0</v>
      </c>
      <c r="BA111">
        <v>0</v>
      </c>
      <c r="BB111">
        <v>0.59199999999999997</v>
      </c>
      <c r="BC111">
        <v>0</v>
      </c>
      <c r="BD111">
        <v>0</v>
      </c>
      <c r="BE111">
        <v>0</v>
      </c>
      <c r="BF111">
        <v>0</v>
      </c>
      <c r="BG111">
        <v>39.39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168</v>
      </c>
      <c r="BW111">
        <v>2159</v>
      </c>
      <c r="BX111" t="s">
        <v>439</v>
      </c>
      <c r="BY111" t="s">
        <v>440</v>
      </c>
      <c r="BZ111" t="s">
        <v>441</v>
      </c>
      <c r="CA111" t="s">
        <v>442</v>
      </c>
      <c r="CB111" t="s">
        <v>443</v>
      </c>
      <c r="CC111" t="s">
        <v>444</v>
      </c>
      <c r="CD111" t="s">
        <v>445</v>
      </c>
      <c r="CE111" t="s">
        <v>446</v>
      </c>
      <c r="CF111" t="s">
        <v>447</v>
      </c>
      <c r="CG111" t="s">
        <v>448</v>
      </c>
      <c r="CH111" t="s">
        <v>449</v>
      </c>
      <c r="CI111" t="s">
        <v>450</v>
      </c>
      <c r="CJ111" t="s">
        <v>451</v>
      </c>
      <c r="CK111" t="s">
        <v>452</v>
      </c>
      <c r="CL111" t="s">
        <v>453</v>
      </c>
      <c r="CM111" t="s">
        <v>454</v>
      </c>
      <c r="CN111" t="s">
        <v>455</v>
      </c>
      <c r="CO111" t="s">
        <v>456</v>
      </c>
      <c r="CP111" t="s">
        <v>457</v>
      </c>
      <c r="CQ111" t="s">
        <v>458</v>
      </c>
      <c r="CR111" t="s">
        <v>459</v>
      </c>
      <c r="CS111" t="s">
        <v>460</v>
      </c>
      <c r="CT111" t="s">
        <v>461</v>
      </c>
      <c r="CU111" t="s">
        <v>462</v>
      </c>
      <c r="CV111" t="s">
        <v>463</v>
      </c>
      <c r="CW111" t="s">
        <v>464</v>
      </c>
      <c r="CX111" t="s">
        <v>465</v>
      </c>
      <c r="CY111" t="s">
        <v>466</v>
      </c>
      <c r="CZ111" t="s">
        <v>467</v>
      </c>
      <c r="DA111" t="s">
        <v>468</v>
      </c>
      <c r="DB111" t="s">
        <v>469</v>
      </c>
      <c r="DC111" t="s">
        <v>470</v>
      </c>
      <c r="DD111" t="s">
        <v>471</v>
      </c>
      <c r="DE111" t="s">
        <v>472</v>
      </c>
      <c r="DF111" t="s">
        <v>473</v>
      </c>
      <c r="DG111" t="s">
        <v>474</v>
      </c>
      <c r="DH111" t="s">
        <v>475</v>
      </c>
      <c r="DI111" t="s">
        <v>476</v>
      </c>
      <c r="DJ111" t="s">
        <v>477</v>
      </c>
      <c r="DK111" t="s">
        <v>478</v>
      </c>
      <c r="DL111" t="s">
        <v>479</v>
      </c>
      <c r="DM111" t="s">
        <v>480</v>
      </c>
      <c r="DN111" t="s">
        <v>481</v>
      </c>
      <c r="DO111" t="s">
        <v>482</v>
      </c>
      <c r="DP111" t="s">
        <v>483</v>
      </c>
      <c r="DQ111" t="s">
        <v>484</v>
      </c>
      <c r="DR111" t="s">
        <v>485</v>
      </c>
      <c r="DS111" t="s">
        <v>486</v>
      </c>
      <c r="DT111" t="s">
        <v>487</v>
      </c>
      <c r="DU111" t="s">
        <v>488</v>
      </c>
    </row>
    <row r="112" spans="1:125">
      <c r="A112"/>
      <c r="B112" t="s">
        <v>1157</v>
      </c>
      <c r="C112">
        <v>52</v>
      </c>
      <c r="D112" t="s">
        <v>1125</v>
      </c>
      <c r="E112" t="s">
        <v>1126</v>
      </c>
      <c r="F112" t="s">
        <v>1127</v>
      </c>
      <c r="G112">
        <v>1</v>
      </c>
      <c r="H112">
        <v>10</v>
      </c>
      <c r="I112">
        <v>15</v>
      </c>
      <c r="J112">
        <v>10</v>
      </c>
      <c r="K112">
        <v>30</v>
      </c>
      <c r="L112">
        <v>52</v>
      </c>
      <c r="M112">
        <v>9.9609079999999999</v>
      </c>
      <c r="N112">
        <v>61.052123000000002</v>
      </c>
      <c r="O112">
        <v>9.9609079999999999</v>
      </c>
      <c r="P112">
        <v>45.280374999999999</v>
      </c>
      <c r="Q112">
        <v>9.9609079999999999</v>
      </c>
      <c r="R112">
        <v>50.417571000000002</v>
      </c>
      <c r="S112">
        <v>9.9609079999999999</v>
      </c>
      <c r="T112">
        <v>38.282992</v>
      </c>
      <c r="U112" t="s">
        <v>1158</v>
      </c>
      <c r="V112">
        <v>2</v>
      </c>
      <c r="W112" t="s">
        <v>1144</v>
      </c>
      <c r="X112">
        <v>0</v>
      </c>
      <c r="Y112">
        <v>0</v>
      </c>
      <c r="Z112">
        <v>59.59</v>
      </c>
      <c r="AA112">
        <v>0</v>
      </c>
      <c r="AB112">
        <v>0</v>
      </c>
      <c r="AC112">
        <v>0</v>
      </c>
      <c r="AD112">
        <v>0</v>
      </c>
      <c r="AE112" t="s">
        <v>1159</v>
      </c>
      <c r="AF112">
        <v>1</v>
      </c>
      <c r="AG112">
        <v>0</v>
      </c>
      <c r="AH112">
        <v>7.0449999999999999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466.9</v>
      </c>
      <c r="AR112">
        <v>122.5</v>
      </c>
      <c r="AS112" t="s">
        <v>1160</v>
      </c>
      <c r="AT112">
        <v>0</v>
      </c>
      <c r="AU112">
        <v>0</v>
      </c>
      <c r="AV112">
        <v>0.88800000000000001</v>
      </c>
      <c r="AW112">
        <v>0</v>
      </c>
      <c r="AX112">
        <v>0</v>
      </c>
      <c r="AY112">
        <v>0</v>
      </c>
      <c r="AZ112">
        <v>0</v>
      </c>
      <c r="BA112">
        <v>102.3</v>
      </c>
      <c r="BB112">
        <v>1</v>
      </c>
      <c r="BC112">
        <v>0</v>
      </c>
      <c r="BD112">
        <v>0</v>
      </c>
      <c r="BE112">
        <v>9.3330000000000002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312</v>
      </c>
      <c r="BP112">
        <v>3581</v>
      </c>
    </row>
    <row r="113" spans="1:82">
      <c r="A113"/>
      <c r="B113" t="s">
        <v>548</v>
      </c>
      <c r="C113">
        <v>4</v>
      </c>
      <c r="D113" t="s">
        <v>623</v>
      </c>
      <c r="E113" t="s">
        <v>539</v>
      </c>
      <c r="F113">
        <v>1</v>
      </c>
      <c r="G113">
        <v>20</v>
      </c>
      <c r="H113">
        <v>20</v>
      </c>
      <c r="I113">
        <v>24</v>
      </c>
      <c r="J113">
        <v>51</v>
      </c>
      <c r="K113">
        <v>4</v>
      </c>
      <c r="L113">
        <v>8.4875609999999995</v>
      </c>
      <c r="M113">
        <v>41.523383000000003</v>
      </c>
      <c r="N113">
        <v>8.4875609999999995</v>
      </c>
      <c r="O113">
        <v>36.064100000000003</v>
      </c>
      <c r="P113">
        <v>8.4875609999999995</v>
      </c>
      <c r="Q113">
        <v>35.947217000000002</v>
      </c>
      <c r="R113">
        <v>8.4875609999999995</v>
      </c>
      <c r="S113">
        <v>33.185937000000003</v>
      </c>
      <c r="T113">
        <v>390129.3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1161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89.15</v>
      </c>
      <c r="AV113">
        <v>0</v>
      </c>
      <c r="AW113">
        <v>0</v>
      </c>
      <c r="AX113">
        <v>0</v>
      </c>
      <c r="AY113">
        <v>1.74</v>
      </c>
      <c r="AZ113">
        <v>0</v>
      </c>
      <c r="BA113">
        <v>0</v>
      </c>
      <c r="BB113">
        <v>0.37</v>
      </c>
      <c r="BC113">
        <v>0</v>
      </c>
      <c r="BD113">
        <v>0</v>
      </c>
      <c r="BE113">
        <v>0</v>
      </c>
      <c r="BF113">
        <v>0</v>
      </c>
      <c r="BG113">
        <v>11.56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73</v>
      </c>
      <c r="BW113">
        <v>864</v>
      </c>
    </row>
    <row r="114" spans="1:82">
      <c r="A114"/>
      <c r="B114" t="s">
        <v>555</v>
      </c>
      <c r="C114">
        <v>4</v>
      </c>
      <c r="D114" t="s">
        <v>623</v>
      </c>
      <c r="E114" t="s">
        <v>522</v>
      </c>
      <c r="F114">
        <v>1</v>
      </c>
      <c r="G114">
        <v>20</v>
      </c>
      <c r="H114">
        <v>20</v>
      </c>
      <c r="I114">
        <v>24</v>
      </c>
      <c r="J114">
        <v>51</v>
      </c>
      <c r="K114">
        <v>4</v>
      </c>
      <c r="L114">
        <v>7.5316830000000001</v>
      </c>
      <c r="M114">
        <v>30.353107999999999</v>
      </c>
      <c r="N114">
        <v>7.5316830000000001</v>
      </c>
      <c r="O114">
        <v>31.351845000000001</v>
      </c>
      <c r="P114">
        <v>7.5316830000000001</v>
      </c>
      <c r="Q114">
        <v>35.298842999999998</v>
      </c>
      <c r="R114">
        <v>7.5316830000000001</v>
      </c>
      <c r="S114">
        <v>29.442903000000001</v>
      </c>
      <c r="T114">
        <v>46866.19</v>
      </c>
      <c r="U114">
        <v>30.332999999999998</v>
      </c>
      <c r="V114">
        <v>1.333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167.8</v>
      </c>
      <c r="AG114">
        <v>0.33300000000000002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178.5</v>
      </c>
      <c r="AT114">
        <v>0.29399999999999998</v>
      </c>
      <c r="AU114">
        <v>7.2329999999999997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41.4</v>
      </c>
      <c r="BF114">
        <v>0.37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95</v>
      </c>
      <c r="BT114">
        <v>1198</v>
      </c>
    </row>
    <row r="115" spans="1:82">
      <c r="A115"/>
      <c r="B115" t="s">
        <v>561</v>
      </c>
      <c r="C115">
        <v>52</v>
      </c>
      <c r="D115" t="s">
        <v>1125</v>
      </c>
      <c r="E115" t="s">
        <v>1126</v>
      </c>
      <c r="F115" t="s">
        <v>1127</v>
      </c>
      <c r="G115">
        <v>1</v>
      </c>
      <c r="H115">
        <v>10</v>
      </c>
      <c r="I115">
        <v>15</v>
      </c>
      <c r="J115">
        <v>10</v>
      </c>
      <c r="K115">
        <v>30</v>
      </c>
      <c r="L115">
        <v>52</v>
      </c>
      <c r="M115">
        <v>10.036210000000001</v>
      </c>
      <c r="N115">
        <v>50.231444000000003</v>
      </c>
      <c r="O115">
        <v>10.036210000000001</v>
      </c>
      <c r="P115">
        <v>44.822083999999997</v>
      </c>
      <c r="Q115">
        <v>10.036210000000001</v>
      </c>
      <c r="R115">
        <v>61.490023000000001</v>
      </c>
      <c r="S115">
        <v>10.036210000000001</v>
      </c>
      <c r="T115">
        <v>39.578302999999998</v>
      </c>
      <c r="U115" t="s">
        <v>1162</v>
      </c>
      <c r="V115" t="s">
        <v>1163</v>
      </c>
      <c r="W115">
        <v>0</v>
      </c>
      <c r="X115">
        <v>0</v>
      </c>
      <c r="Y115">
        <v>2.4540000000000002</v>
      </c>
      <c r="Z115">
        <v>0</v>
      </c>
      <c r="AA115">
        <v>0</v>
      </c>
      <c r="AB115">
        <v>0</v>
      </c>
      <c r="AC115">
        <v>0</v>
      </c>
      <c r="AD115" t="s">
        <v>1164</v>
      </c>
      <c r="AE115">
        <v>0</v>
      </c>
      <c r="AF115">
        <v>0</v>
      </c>
      <c r="AG115">
        <v>45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 t="s">
        <v>1165</v>
      </c>
      <c r="AQ115" t="s">
        <v>1166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 t="s">
        <v>1167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346</v>
      </c>
      <c r="BO115">
        <v>4193</v>
      </c>
      <c r="BP115">
        <v>33</v>
      </c>
      <c r="BQ115">
        <v>421</v>
      </c>
    </row>
    <row r="116" spans="1:82">
      <c r="A116"/>
      <c r="B116" t="s">
        <v>1168</v>
      </c>
      <c r="C116">
        <v>22</v>
      </c>
      <c r="D116" t="s">
        <v>549</v>
      </c>
      <c r="E116" t="s">
        <v>550</v>
      </c>
      <c r="F116">
        <v>1</v>
      </c>
      <c r="G116">
        <v>15</v>
      </c>
      <c r="H116">
        <v>15</v>
      </c>
      <c r="I116">
        <v>15</v>
      </c>
      <c r="J116">
        <v>35</v>
      </c>
      <c r="K116">
        <v>22</v>
      </c>
      <c r="L116">
        <v>5.3620089999999996</v>
      </c>
      <c r="M116">
        <v>20.644355000000001</v>
      </c>
      <c r="N116">
        <v>5.3620089999999996</v>
      </c>
      <c r="O116">
        <v>21.584246</v>
      </c>
      <c r="P116">
        <v>5.3620089999999996</v>
      </c>
      <c r="Q116">
        <v>24.637250000000002</v>
      </c>
      <c r="R116">
        <v>5.3620089999999996</v>
      </c>
      <c r="S116">
        <v>20.305278000000001</v>
      </c>
      <c r="T116" t="s">
        <v>1169</v>
      </c>
      <c r="U116">
        <v>0</v>
      </c>
      <c r="V116">
        <v>0.89100000000000001</v>
      </c>
      <c r="W116">
        <v>0</v>
      </c>
      <c r="X116">
        <v>0</v>
      </c>
      <c r="Y116">
        <v>0</v>
      </c>
      <c r="Z116">
        <v>4.8000000000000001E-2</v>
      </c>
      <c r="AA116">
        <v>0</v>
      </c>
      <c r="AB116">
        <v>0</v>
      </c>
      <c r="AC116">
        <v>0</v>
      </c>
      <c r="AD116">
        <v>0</v>
      </c>
      <c r="AE116" t="s">
        <v>1170</v>
      </c>
      <c r="AF116">
        <v>0</v>
      </c>
      <c r="AG116">
        <v>0</v>
      </c>
      <c r="AH116">
        <v>1.94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 t="s">
        <v>1171</v>
      </c>
      <c r="AR116" t="s">
        <v>1172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 t="s">
        <v>1173</v>
      </c>
      <c r="BB116">
        <v>0</v>
      </c>
      <c r="BC116">
        <v>0</v>
      </c>
      <c r="BD116">
        <v>0.96099999999999997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120</v>
      </c>
      <c r="BO116">
        <v>1629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3</v>
      </c>
      <c r="BZ116">
        <v>66</v>
      </c>
    </row>
    <row r="117" spans="1:82">
      <c r="A117"/>
      <c r="B117" t="s">
        <v>568</v>
      </c>
      <c r="C117">
        <v>28</v>
      </c>
      <c r="D117" t="s">
        <v>562</v>
      </c>
      <c r="E117" t="s">
        <v>539</v>
      </c>
      <c r="F117">
        <v>1</v>
      </c>
      <c r="G117">
        <v>36</v>
      </c>
      <c r="H117">
        <v>51</v>
      </c>
      <c r="I117">
        <v>34</v>
      </c>
      <c r="J117">
        <v>132</v>
      </c>
      <c r="K117">
        <v>28</v>
      </c>
      <c r="L117">
        <v>5.0723919999999998</v>
      </c>
      <c r="M117">
        <v>25.149373000000001</v>
      </c>
      <c r="N117">
        <v>5.0723919999999998</v>
      </c>
      <c r="O117">
        <v>21.425951000000001</v>
      </c>
      <c r="P117">
        <v>5.0723919999999998</v>
      </c>
      <c r="Q117">
        <v>21.169716999999999</v>
      </c>
      <c r="R117">
        <v>5.0723919999999998</v>
      </c>
      <c r="S117">
        <v>20.10624</v>
      </c>
      <c r="T117">
        <v>37</v>
      </c>
      <c r="U117">
        <v>18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t="s">
        <v>1174</v>
      </c>
      <c r="AY117">
        <v>0</v>
      </c>
      <c r="AZ117">
        <v>0</v>
      </c>
      <c r="BA117">
        <v>1.5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0.5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10</v>
      </c>
      <c r="BZ117">
        <v>131</v>
      </c>
    </row>
    <row r="118" spans="1:82">
      <c r="A118"/>
      <c r="B118" t="s">
        <v>1175</v>
      </c>
      <c r="C118">
        <v>75</v>
      </c>
      <c r="D118" t="s">
        <v>651</v>
      </c>
      <c r="E118" t="s">
        <v>652</v>
      </c>
      <c r="F118" t="s">
        <v>653</v>
      </c>
      <c r="G118">
        <v>1</v>
      </c>
      <c r="H118">
        <v>36</v>
      </c>
      <c r="I118">
        <v>45</v>
      </c>
      <c r="J118">
        <v>60</v>
      </c>
      <c r="K118">
        <v>75</v>
      </c>
      <c r="L118">
        <v>6.8007489999999997</v>
      </c>
      <c r="M118">
        <v>32.233477999999998</v>
      </c>
      <c r="N118">
        <v>6.8007489999999997</v>
      </c>
      <c r="O118">
        <v>30.020475999999999</v>
      </c>
      <c r="P118">
        <v>6.8007489999999997</v>
      </c>
      <c r="Q118">
        <v>33.928077000000002</v>
      </c>
      <c r="R118">
        <v>0</v>
      </c>
      <c r="S118">
        <v>0</v>
      </c>
      <c r="T118">
        <v>6811.19</v>
      </c>
      <c r="U118">
        <v>0</v>
      </c>
      <c r="V118">
        <v>0</v>
      </c>
      <c r="W118">
        <v>0.82199999999999995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43.95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9.9649999999999999</v>
      </c>
      <c r="AV118">
        <v>0</v>
      </c>
      <c r="AW118">
        <v>0</v>
      </c>
      <c r="AX118" t="s">
        <v>1176</v>
      </c>
      <c r="AY118">
        <v>0</v>
      </c>
      <c r="AZ118">
        <v>0</v>
      </c>
      <c r="BA118">
        <v>0.19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8</v>
      </c>
      <c r="BW118">
        <v>96</v>
      </c>
    </row>
    <row r="119" spans="1:82">
      <c r="A119"/>
      <c r="B119" t="s">
        <v>574</v>
      </c>
      <c r="C119">
        <v>75</v>
      </c>
      <c r="D119" t="s">
        <v>651</v>
      </c>
      <c r="E119" t="s">
        <v>664</v>
      </c>
      <c r="F119" t="s">
        <v>653</v>
      </c>
      <c r="G119">
        <v>1</v>
      </c>
      <c r="H119">
        <v>36</v>
      </c>
      <c r="I119">
        <v>45</v>
      </c>
      <c r="J119">
        <v>60</v>
      </c>
      <c r="K119">
        <v>75</v>
      </c>
      <c r="L119">
        <v>6.7842609999999999</v>
      </c>
      <c r="M119">
        <v>35.934589000000003</v>
      </c>
      <c r="N119">
        <v>6.7842609999999999</v>
      </c>
      <c r="O119">
        <v>31.750665999999999</v>
      </c>
      <c r="P119">
        <v>6.7842609999999999</v>
      </c>
      <c r="Q119">
        <v>35.104216999999998</v>
      </c>
      <c r="R119">
        <v>0</v>
      </c>
      <c r="S119">
        <v>0</v>
      </c>
      <c r="T119">
        <v>4315.33</v>
      </c>
      <c r="U119">
        <v>0</v>
      </c>
      <c r="V119">
        <v>0</v>
      </c>
      <c r="W119">
        <v>0.51100000000000001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23.31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3.8769999999999998</v>
      </c>
      <c r="AV119">
        <v>0</v>
      </c>
      <c r="AW119">
        <v>0</v>
      </c>
      <c r="AX119">
        <v>0</v>
      </c>
      <c r="AY119">
        <v>0.16600000000000001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8</v>
      </c>
      <c r="BY119">
        <v>87</v>
      </c>
      <c r="BZ119">
        <v>0</v>
      </c>
      <c r="CA119">
        <v>0</v>
      </c>
    </row>
    <row r="120" spans="1:82">
      <c r="A120"/>
      <c r="B120" t="s">
        <v>577</v>
      </c>
      <c r="C120">
        <v>42</v>
      </c>
      <c r="D120" t="s">
        <v>1177</v>
      </c>
      <c r="E120" t="s">
        <v>1178</v>
      </c>
      <c r="F120">
        <v>1</v>
      </c>
      <c r="G120">
        <v>36</v>
      </c>
      <c r="H120">
        <v>60</v>
      </c>
      <c r="I120">
        <v>30</v>
      </c>
      <c r="J120">
        <v>132</v>
      </c>
      <c r="K120">
        <v>42</v>
      </c>
      <c r="L120">
        <v>4.8981599999999998</v>
      </c>
      <c r="M120">
        <v>21.343022999999999</v>
      </c>
      <c r="N120">
        <v>4.8981599999999998</v>
      </c>
      <c r="O120">
        <v>20.205062000000002</v>
      </c>
      <c r="P120">
        <v>4.8981599999999998</v>
      </c>
      <c r="Q120">
        <v>20.410634000000002</v>
      </c>
      <c r="R120">
        <v>4.8981599999999998</v>
      </c>
      <c r="S120">
        <v>18.557206999999998</v>
      </c>
      <c r="T120">
        <v>12928.27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1179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1180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35.57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12</v>
      </c>
      <c r="BX120">
        <v>154</v>
      </c>
      <c r="BY120">
        <v>0</v>
      </c>
      <c r="BZ120">
        <v>0</v>
      </c>
      <c r="CA120">
        <v>0</v>
      </c>
    </row>
    <row r="121" spans="1:82">
      <c r="A121"/>
      <c r="B121" t="s">
        <v>1181</v>
      </c>
      <c r="C121">
        <v>42</v>
      </c>
      <c r="D121" t="s">
        <v>1177</v>
      </c>
      <c r="E121" t="s">
        <v>1178</v>
      </c>
      <c r="F121">
        <v>1</v>
      </c>
      <c r="G121">
        <v>36</v>
      </c>
      <c r="H121">
        <v>60</v>
      </c>
      <c r="I121">
        <v>30</v>
      </c>
      <c r="J121">
        <v>132</v>
      </c>
      <c r="K121">
        <v>42</v>
      </c>
      <c r="L121">
        <v>4.5040589999999998</v>
      </c>
      <c r="M121">
        <v>18.387454000000002</v>
      </c>
      <c r="N121">
        <v>4.5040589999999998</v>
      </c>
      <c r="O121">
        <v>18.767133000000001</v>
      </c>
      <c r="P121">
        <v>4.5040589999999998</v>
      </c>
      <c r="Q121">
        <v>19.612106000000001</v>
      </c>
      <c r="R121">
        <v>4.5040589999999998</v>
      </c>
      <c r="S121">
        <v>17.497872000000001</v>
      </c>
      <c r="T121" t="s">
        <v>1182</v>
      </c>
      <c r="U121">
        <v>0</v>
      </c>
      <c r="V121">
        <v>0.371</v>
      </c>
      <c r="W121">
        <v>0</v>
      </c>
      <c r="X121">
        <v>0</v>
      </c>
      <c r="Y121">
        <v>0</v>
      </c>
      <c r="Z121">
        <v>0.02</v>
      </c>
      <c r="AA121">
        <v>0</v>
      </c>
      <c r="AB121">
        <v>0</v>
      </c>
      <c r="AC121">
        <v>0</v>
      </c>
      <c r="AD121">
        <v>0</v>
      </c>
      <c r="AE121" t="s">
        <v>1183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 t="s">
        <v>1184</v>
      </c>
      <c r="AS121">
        <v>5.0250000000000004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 t="s">
        <v>1185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20</v>
      </c>
      <c r="BR121">
        <v>295</v>
      </c>
    </row>
    <row r="122" spans="1:82">
      <c r="A122"/>
      <c r="B122" t="s">
        <v>582</v>
      </c>
      <c r="C122">
        <v>14</v>
      </c>
      <c r="D122" t="s">
        <v>1186</v>
      </c>
      <c r="E122" t="s">
        <v>1187</v>
      </c>
      <c r="F122" t="s">
        <v>1188</v>
      </c>
      <c r="G122">
        <v>1</v>
      </c>
      <c r="H122">
        <v>36</v>
      </c>
      <c r="I122">
        <v>60</v>
      </c>
      <c r="J122">
        <v>34</v>
      </c>
      <c r="K122">
        <v>132</v>
      </c>
      <c r="L122">
        <v>14</v>
      </c>
      <c r="M122">
        <v>7.4015110000000002</v>
      </c>
      <c r="N122">
        <v>28.653525999999999</v>
      </c>
      <c r="O122">
        <v>7.4015110000000002</v>
      </c>
      <c r="P122">
        <v>29.523496999999999</v>
      </c>
      <c r="Q122">
        <v>7.4015110000000002</v>
      </c>
      <c r="R122">
        <v>33.420343000000003</v>
      </c>
      <c r="S122">
        <v>7.4015110000000002</v>
      </c>
      <c r="T122">
        <v>27.994624999999999</v>
      </c>
      <c r="U122" t="s">
        <v>1189</v>
      </c>
      <c r="V122">
        <v>0</v>
      </c>
      <c r="W122">
        <v>0</v>
      </c>
      <c r="X122">
        <v>0.25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32.909999999999997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1190</v>
      </c>
      <c r="AV122">
        <v>0</v>
      </c>
      <c r="AW122">
        <v>2.8359999999999999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 t="s">
        <v>1191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38</v>
      </c>
      <c r="BV122">
        <v>511</v>
      </c>
    </row>
    <row r="123" spans="1:82">
      <c r="A123"/>
      <c r="B123" t="s">
        <v>584</v>
      </c>
      <c r="C123">
        <v>14</v>
      </c>
      <c r="D123" t="s">
        <v>1186</v>
      </c>
      <c r="E123" t="s">
        <v>1187</v>
      </c>
      <c r="F123" t="s">
        <v>1192</v>
      </c>
      <c r="G123">
        <v>1</v>
      </c>
      <c r="H123">
        <v>36</v>
      </c>
      <c r="I123">
        <v>60</v>
      </c>
      <c r="J123">
        <v>34</v>
      </c>
      <c r="K123">
        <v>132</v>
      </c>
      <c r="L123">
        <v>14</v>
      </c>
      <c r="M123">
        <v>6.8811540000000004</v>
      </c>
      <c r="N123">
        <v>32.587051000000002</v>
      </c>
      <c r="O123">
        <v>6.8811540000000004</v>
      </c>
      <c r="P123">
        <v>27.311644999999999</v>
      </c>
      <c r="Q123">
        <v>6.8811540000000004</v>
      </c>
      <c r="R123">
        <v>27.060919999999999</v>
      </c>
      <c r="S123">
        <v>6.8811540000000004</v>
      </c>
      <c r="T123">
        <v>24.773513000000001</v>
      </c>
      <c r="U123">
        <v>11041.63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1193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35.69</v>
      </c>
      <c r="AW123">
        <v>1</v>
      </c>
      <c r="AX123">
        <v>0</v>
      </c>
      <c r="AY123">
        <v>0</v>
      </c>
      <c r="AZ123">
        <v>0.52200000000000002</v>
      </c>
      <c r="BA123">
        <v>0</v>
      </c>
      <c r="BB123">
        <v>0</v>
      </c>
      <c r="BC123">
        <v>0.26100000000000001</v>
      </c>
      <c r="BD123">
        <v>0</v>
      </c>
      <c r="BE123">
        <v>0</v>
      </c>
      <c r="BF123">
        <v>0</v>
      </c>
      <c r="BG123">
        <v>0</v>
      </c>
      <c r="BH123">
        <v>11.19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26</v>
      </c>
      <c r="BX123">
        <v>313</v>
      </c>
    </row>
    <row r="124" spans="1:82">
      <c r="A124"/>
      <c r="B124" t="s">
        <v>1194</v>
      </c>
      <c r="C124">
        <v>9</v>
      </c>
      <c r="D124" t="s">
        <v>731</v>
      </c>
      <c r="E124" t="s">
        <v>522</v>
      </c>
      <c r="F124">
        <v>1</v>
      </c>
      <c r="G124">
        <v>23</v>
      </c>
      <c r="H124">
        <v>26</v>
      </c>
      <c r="I124">
        <v>34</v>
      </c>
      <c r="J124">
        <v>9</v>
      </c>
      <c r="K124">
        <v>8.529693</v>
      </c>
      <c r="L124">
        <v>36.926777000000001</v>
      </c>
      <c r="M124">
        <v>8.529693</v>
      </c>
      <c r="N124">
        <v>35.898957000000003</v>
      </c>
      <c r="O124">
        <v>8.529693</v>
      </c>
      <c r="P124">
        <v>37.860829000000003</v>
      </c>
      <c r="Q124">
        <v>0</v>
      </c>
      <c r="R124">
        <v>0</v>
      </c>
      <c r="S124" t="s">
        <v>1195</v>
      </c>
      <c r="T124">
        <v>0</v>
      </c>
      <c r="U124">
        <v>1.0469999999999999</v>
      </c>
      <c r="V124">
        <v>0</v>
      </c>
      <c r="W124">
        <v>0</v>
      </c>
      <c r="X124">
        <v>0</v>
      </c>
      <c r="Y124">
        <v>3.1E-2</v>
      </c>
      <c r="Z124">
        <v>0</v>
      </c>
      <c r="AA124">
        <v>0</v>
      </c>
      <c r="AB124">
        <v>0</v>
      </c>
      <c r="AC124">
        <v>0</v>
      </c>
      <c r="AD124">
        <v>153.6</v>
      </c>
      <c r="AE124">
        <v>1</v>
      </c>
      <c r="AF124">
        <v>0</v>
      </c>
      <c r="AG124">
        <v>0</v>
      </c>
      <c r="AH124">
        <v>2.1190000000000002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83.94</v>
      </c>
      <c r="AR124">
        <v>0</v>
      </c>
      <c r="AS124">
        <v>0</v>
      </c>
      <c r="AT124">
        <v>7.6280000000000001</v>
      </c>
      <c r="AU124">
        <v>0</v>
      </c>
      <c r="AV124">
        <v>0</v>
      </c>
      <c r="AW124">
        <v>0</v>
      </c>
      <c r="AX124">
        <v>0.5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66</v>
      </c>
      <c r="BT124">
        <v>911</v>
      </c>
    </row>
    <row r="125" spans="1:82">
      <c r="A125"/>
      <c r="B125" t="s">
        <v>587</v>
      </c>
      <c r="C125">
        <v>64</v>
      </c>
      <c r="D125" t="s">
        <v>1196</v>
      </c>
      <c r="E125" t="s">
        <v>1197</v>
      </c>
      <c r="F125" t="s">
        <v>1198</v>
      </c>
      <c r="G125">
        <v>11</v>
      </c>
      <c r="H125">
        <v>60</v>
      </c>
      <c r="I125">
        <v>80</v>
      </c>
      <c r="J125">
        <v>64</v>
      </c>
      <c r="K125">
        <v>2.4777520000000002</v>
      </c>
      <c r="L125">
        <v>10.300437000000001</v>
      </c>
      <c r="M125">
        <v>0</v>
      </c>
      <c r="N125">
        <v>0</v>
      </c>
      <c r="O125">
        <v>2.4777520000000002</v>
      </c>
      <c r="P125">
        <v>10.806353</v>
      </c>
      <c r="Q125">
        <v>0</v>
      </c>
      <c r="R125">
        <v>0</v>
      </c>
      <c r="S125">
        <v>181</v>
      </c>
      <c r="T125">
        <v>0</v>
      </c>
      <c r="U125">
        <v>0</v>
      </c>
      <c r="V125">
        <v>0</v>
      </c>
      <c r="W125">
        <v>41.75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135</v>
      </c>
      <c r="BB125">
        <v>0</v>
      </c>
      <c r="BC125">
        <v>0</v>
      </c>
      <c r="BD125">
        <v>0</v>
      </c>
      <c r="BE125">
        <v>0</v>
      </c>
      <c r="BF125">
        <v>4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9</v>
      </c>
      <c r="CB125">
        <v>104</v>
      </c>
    </row>
    <row r="126" spans="1:82">
      <c r="A126"/>
      <c r="B126" t="s">
        <v>589</v>
      </c>
      <c r="C126">
        <v>8</v>
      </c>
      <c r="D126" t="s">
        <v>1199</v>
      </c>
      <c r="E126" t="s">
        <v>1136</v>
      </c>
      <c r="F126" t="s">
        <v>1137</v>
      </c>
      <c r="G126" t="s">
        <v>1192</v>
      </c>
      <c r="H126">
        <v>1</v>
      </c>
      <c r="I126">
        <v>23</v>
      </c>
      <c r="J126">
        <v>26</v>
      </c>
      <c r="K126">
        <v>34</v>
      </c>
      <c r="L126">
        <v>110</v>
      </c>
      <c r="M126">
        <v>8</v>
      </c>
      <c r="N126">
        <v>5.7722449999999998</v>
      </c>
      <c r="O126">
        <v>30.154641999999999</v>
      </c>
      <c r="P126">
        <v>5.7722449999999998</v>
      </c>
      <c r="Q126">
        <v>25.196228999999999</v>
      </c>
      <c r="R126">
        <v>5.7722449999999998</v>
      </c>
      <c r="S126">
        <v>27.146754000000001</v>
      </c>
      <c r="T126">
        <v>5.7722449999999998</v>
      </c>
      <c r="U126">
        <v>21.584506999999999</v>
      </c>
      <c r="V126" t="s">
        <v>1200</v>
      </c>
      <c r="W126">
        <v>0</v>
      </c>
      <c r="X126" t="s">
        <v>1201</v>
      </c>
      <c r="Y126">
        <v>0</v>
      </c>
      <c r="Z126">
        <v>0</v>
      </c>
      <c r="AA126">
        <v>11.5</v>
      </c>
      <c r="AB126">
        <v>0</v>
      </c>
      <c r="AC126">
        <v>0</v>
      </c>
      <c r="AD126">
        <v>0</v>
      </c>
      <c r="AE126">
        <v>0</v>
      </c>
      <c r="AF126" t="s">
        <v>1202</v>
      </c>
      <c r="AG126">
        <v>0</v>
      </c>
      <c r="AH126">
        <v>0</v>
      </c>
      <c r="AI126">
        <v>14.16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 t="s">
        <v>1203</v>
      </c>
      <c r="AS126">
        <v>0</v>
      </c>
      <c r="AT126" t="s">
        <v>1204</v>
      </c>
      <c r="AU126">
        <v>0</v>
      </c>
      <c r="AV126">
        <v>0</v>
      </c>
      <c r="AW126">
        <v>1.87</v>
      </c>
      <c r="AX126">
        <v>0</v>
      </c>
      <c r="AY126">
        <v>0</v>
      </c>
      <c r="AZ126">
        <v>0</v>
      </c>
      <c r="BA126">
        <v>0</v>
      </c>
      <c r="BB126" t="s">
        <v>1205</v>
      </c>
      <c r="BC126">
        <v>0</v>
      </c>
      <c r="BD126">
        <v>0</v>
      </c>
      <c r="BE126">
        <v>1.083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79</v>
      </c>
      <c r="BP126">
        <v>935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>
      <c r="A127"/>
      <c r="B127" t="s">
        <v>592</v>
      </c>
      <c r="C127">
        <v>8</v>
      </c>
      <c r="D127" t="s">
        <v>1199</v>
      </c>
      <c r="E127" t="s">
        <v>1136</v>
      </c>
      <c r="F127" t="s">
        <v>1137</v>
      </c>
      <c r="G127" t="s">
        <v>1188</v>
      </c>
      <c r="H127">
        <v>1</v>
      </c>
      <c r="I127">
        <v>23</v>
      </c>
      <c r="J127">
        <v>26</v>
      </c>
      <c r="K127">
        <v>34</v>
      </c>
      <c r="L127">
        <v>110</v>
      </c>
      <c r="M127">
        <v>8</v>
      </c>
      <c r="N127">
        <v>5.4899069999999996</v>
      </c>
      <c r="O127">
        <v>25.250366</v>
      </c>
      <c r="P127">
        <v>5.4899069999999996</v>
      </c>
      <c r="Q127">
        <v>23.519559999999998</v>
      </c>
      <c r="R127">
        <v>5.4899069999999996</v>
      </c>
      <c r="S127">
        <v>28.619263</v>
      </c>
      <c r="T127">
        <v>5.4899069999999996</v>
      </c>
      <c r="U127">
        <v>20.369253</v>
      </c>
      <c r="V127" t="s">
        <v>1206</v>
      </c>
      <c r="W127">
        <v>0</v>
      </c>
      <c r="X127">
        <v>0</v>
      </c>
      <c r="Y127">
        <v>112.02</v>
      </c>
      <c r="Z127">
        <v>0</v>
      </c>
      <c r="AA127">
        <v>0</v>
      </c>
      <c r="AB127">
        <v>0.114</v>
      </c>
      <c r="AC127">
        <v>0</v>
      </c>
      <c r="AD127">
        <v>0</v>
      </c>
      <c r="AE127">
        <v>0</v>
      </c>
      <c r="AF127">
        <v>0</v>
      </c>
      <c r="AG127" t="s">
        <v>1207</v>
      </c>
      <c r="AH127">
        <v>0</v>
      </c>
      <c r="AI127">
        <v>5.04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55.99</v>
      </c>
      <c r="AS127">
        <v>0</v>
      </c>
      <c r="AT127">
        <v>0</v>
      </c>
      <c r="AU127" t="s">
        <v>1208</v>
      </c>
      <c r="AV127">
        <v>0.33600000000000002</v>
      </c>
      <c r="AW127">
        <v>10.15</v>
      </c>
      <c r="AX127">
        <v>0</v>
      </c>
      <c r="AY127">
        <v>0</v>
      </c>
      <c r="AZ127">
        <v>0</v>
      </c>
      <c r="BA127">
        <v>0</v>
      </c>
      <c r="BB127">
        <v>42.46</v>
      </c>
      <c r="BC127">
        <v>0</v>
      </c>
      <c r="BD127">
        <v>0</v>
      </c>
      <c r="BE127">
        <v>0</v>
      </c>
      <c r="BF127">
        <v>33.56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119</v>
      </c>
      <c r="BQ127">
        <v>1435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>
      <c r="A128"/>
      <c r="B128" t="s">
        <v>595</v>
      </c>
      <c r="C128">
        <v>3</v>
      </c>
      <c r="D128" t="s">
        <v>805</v>
      </c>
      <c r="E128" t="s">
        <v>806</v>
      </c>
      <c r="F128" t="s">
        <v>807</v>
      </c>
      <c r="G128" t="s">
        <v>808</v>
      </c>
      <c r="H128">
        <v>1</v>
      </c>
      <c r="I128">
        <v>15</v>
      </c>
      <c r="J128">
        <v>15</v>
      </c>
      <c r="K128">
        <v>15</v>
      </c>
      <c r="L128">
        <v>35</v>
      </c>
      <c r="M128">
        <v>3</v>
      </c>
      <c r="N128">
        <v>7.0870230000000003</v>
      </c>
      <c r="O128">
        <v>39.102694999999997</v>
      </c>
      <c r="P128">
        <v>7.0870230000000003</v>
      </c>
      <c r="Q128">
        <v>32.581479000000002</v>
      </c>
      <c r="R128">
        <v>7.0870230000000003</v>
      </c>
      <c r="S128">
        <v>35.765988</v>
      </c>
      <c r="T128">
        <v>7.0870230000000003</v>
      </c>
      <c r="U128">
        <v>27.754736000000001</v>
      </c>
      <c r="V128" t="s">
        <v>1209</v>
      </c>
      <c r="W128">
        <v>2.133</v>
      </c>
      <c r="X128">
        <v>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1210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 t="s">
        <v>1211</v>
      </c>
      <c r="AT128" t="s">
        <v>1212</v>
      </c>
      <c r="AU128">
        <v>0</v>
      </c>
      <c r="AV128">
        <v>0</v>
      </c>
      <c r="AW128">
        <v>27.91</v>
      </c>
      <c r="AX128">
        <v>0</v>
      </c>
      <c r="AY128">
        <v>0</v>
      </c>
      <c r="AZ128">
        <v>0</v>
      </c>
      <c r="BA128">
        <v>0</v>
      </c>
      <c r="BB128">
        <v>232</v>
      </c>
      <c r="BC128">
        <v>2</v>
      </c>
      <c r="BD128">
        <v>0</v>
      </c>
      <c r="BE128">
        <v>0</v>
      </c>
      <c r="BF128">
        <v>0</v>
      </c>
      <c r="BG128">
        <v>78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765</v>
      </c>
      <c r="BR128">
        <v>8021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</row>
    <row r="129" spans="1:82">
      <c r="A129"/>
      <c r="B129" t="s">
        <v>1213</v>
      </c>
      <c r="C129">
        <v>3</v>
      </c>
      <c r="D129" t="s">
        <v>805</v>
      </c>
      <c r="E129" t="s">
        <v>806</v>
      </c>
      <c r="F129" t="s">
        <v>814</v>
      </c>
      <c r="G129">
        <v>1</v>
      </c>
      <c r="H129">
        <v>60</v>
      </c>
      <c r="I129">
        <v>60</v>
      </c>
      <c r="J129">
        <v>65</v>
      </c>
      <c r="K129">
        <v>3</v>
      </c>
      <c r="L129">
        <v>13.55785</v>
      </c>
      <c r="M129">
        <v>72.331649999999996</v>
      </c>
      <c r="N129">
        <v>13.55785</v>
      </c>
      <c r="O129">
        <v>57.193989999999999</v>
      </c>
      <c r="P129">
        <v>13.55785</v>
      </c>
      <c r="Q129">
        <v>59.893794999999997</v>
      </c>
      <c r="R129">
        <v>0</v>
      </c>
      <c r="S129">
        <v>0</v>
      </c>
      <c r="T129" t="s">
        <v>1214</v>
      </c>
      <c r="U129">
        <v>1.5329999999999999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1215</v>
      </c>
      <c r="AF129">
        <v>0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 t="s">
        <v>1216</v>
      </c>
      <c r="AR129" t="s">
        <v>1217</v>
      </c>
      <c r="AS129">
        <v>0</v>
      </c>
      <c r="AT129">
        <v>0</v>
      </c>
      <c r="AU129">
        <v>6.9770000000000003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182</v>
      </c>
      <c r="BQ129">
        <v>1862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</row>
    <row r="130" spans="1:82">
      <c r="A130"/>
      <c r="B130" t="s">
        <v>597</v>
      </c>
      <c r="C130">
        <v>93</v>
      </c>
      <c r="D130" t="s">
        <v>820</v>
      </c>
      <c r="E130" t="s">
        <v>805</v>
      </c>
      <c r="F130" t="s">
        <v>806</v>
      </c>
      <c r="G130" t="s">
        <v>1218</v>
      </c>
      <c r="H130">
        <v>11</v>
      </c>
      <c r="I130">
        <v>60</v>
      </c>
      <c r="J130">
        <v>60</v>
      </c>
      <c r="K130">
        <v>93</v>
      </c>
      <c r="L130">
        <v>5.9509679999999996</v>
      </c>
      <c r="M130">
        <v>31.051399</v>
      </c>
      <c r="N130">
        <v>0</v>
      </c>
      <c r="O130">
        <v>0</v>
      </c>
      <c r="P130">
        <v>5.9509679999999996</v>
      </c>
      <c r="Q130">
        <v>31.843634999999999</v>
      </c>
      <c r="R130">
        <v>0</v>
      </c>
      <c r="S130">
        <v>0</v>
      </c>
      <c r="T130">
        <v>580</v>
      </c>
      <c r="U130">
        <v>0</v>
      </c>
      <c r="V130">
        <v>0</v>
      </c>
      <c r="W130">
        <v>0</v>
      </c>
      <c r="X130">
        <v>131.69999999999999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443.8</v>
      </c>
      <c r="BB130">
        <v>0</v>
      </c>
      <c r="BC130">
        <v>0</v>
      </c>
      <c r="BD130">
        <v>0</v>
      </c>
      <c r="BE130">
        <v>0</v>
      </c>
      <c r="BF130">
        <v>4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91</v>
      </c>
      <c r="CB130">
        <v>985</v>
      </c>
      <c r="CC130">
        <v>0</v>
      </c>
      <c r="CD130">
        <v>0</v>
      </c>
    </row>
    <row r="131" spans="1:82">
      <c r="A131"/>
      <c r="B131" t="s">
        <v>605</v>
      </c>
      <c r="C131">
        <v>7</v>
      </c>
      <c r="D131" t="s">
        <v>823</v>
      </c>
      <c r="E131" t="s">
        <v>539</v>
      </c>
      <c r="F131">
        <v>1</v>
      </c>
      <c r="G131">
        <v>15</v>
      </c>
      <c r="H131">
        <v>15</v>
      </c>
      <c r="I131">
        <v>15</v>
      </c>
      <c r="J131">
        <v>35</v>
      </c>
      <c r="K131">
        <v>7</v>
      </c>
      <c r="L131">
        <v>5.5356059999999996</v>
      </c>
      <c r="M131">
        <v>31.009139999999999</v>
      </c>
      <c r="N131">
        <v>5.5356059999999996</v>
      </c>
      <c r="O131">
        <v>27.66553</v>
      </c>
      <c r="P131">
        <v>5.5356059999999996</v>
      </c>
      <c r="Q131">
        <v>29.398544999999999</v>
      </c>
      <c r="R131">
        <v>5.5356059999999996</v>
      </c>
      <c r="S131">
        <v>23.532332</v>
      </c>
      <c r="T131" t="s">
        <v>1219</v>
      </c>
      <c r="U131">
        <v>2.3330000000000002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1220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 t="s">
        <v>1221</v>
      </c>
      <c r="AS131">
        <v>0</v>
      </c>
      <c r="AT131" t="s">
        <v>1222</v>
      </c>
      <c r="AU131">
        <v>0.23499999999999999</v>
      </c>
      <c r="AV131">
        <v>4.0110000000000001</v>
      </c>
      <c r="AW131">
        <v>0</v>
      </c>
      <c r="AX131">
        <v>0</v>
      </c>
      <c r="AY131">
        <v>0</v>
      </c>
      <c r="AZ131">
        <v>0</v>
      </c>
      <c r="BA131">
        <v>126</v>
      </c>
      <c r="BB131">
        <v>0</v>
      </c>
      <c r="BC131">
        <v>0</v>
      </c>
      <c r="BD131">
        <v>0</v>
      </c>
      <c r="BE131">
        <v>26.5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275</v>
      </c>
      <c r="BP131">
        <v>3159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</row>
    <row r="132" spans="1:82">
      <c r="A132"/>
      <c r="B132" t="s">
        <v>1223</v>
      </c>
      <c r="C132">
        <v>3</v>
      </c>
      <c r="D132" t="s">
        <v>805</v>
      </c>
      <c r="E132" t="s">
        <v>806</v>
      </c>
      <c r="F132" t="s">
        <v>814</v>
      </c>
      <c r="G132">
        <v>1</v>
      </c>
      <c r="H132">
        <v>60</v>
      </c>
      <c r="I132">
        <v>60</v>
      </c>
      <c r="J132">
        <v>65</v>
      </c>
      <c r="K132">
        <v>3</v>
      </c>
      <c r="L132">
        <v>13.507072000000001</v>
      </c>
      <c r="M132">
        <v>57.551459999999999</v>
      </c>
      <c r="N132">
        <v>13.507072000000001</v>
      </c>
      <c r="O132">
        <v>56.367274000000002</v>
      </c>
      <c r="P132">
        <v>13.507072000000001</v>
      </c>
      <c r="Q132">
        <v>68.587391999999994</v>
      </c>
      <c r="R132">
        <v>0</v>
      </c>
      <c r="S132">
        <v>0</v>
      </c>
      <c r="T132" t="s">
        <v>1224</v>
      </c>
      <c r="U132" t="s">
        <v>1225</v>
      </c>
      <c r="V132">
        <v>0</v>
      </c>
      <c r="W132">
        <v>0</v>
      </c>
      <c r="X132">
        <v>6.08</v>
      </c>
      <c r="Y132">
        <v>0</v>
      </c>
      <c r="Z132">
        <v>0</v>
      </c>
      <c r="AA132">
        <v>0</v>
      </c>
      <c r="AB132">
        <v>0</v>
      </c>
      <c r="AC132" t="s">
        <v>1226</v>
      </c>
      <c r="AD132">
        <v>0</v>
      </c>
      <c r="AE132">
        <v>0</v>
      </c>
      <c r="AF132">
        <v>61.24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 t="s">
        <v>1227</v>
      </c>
      <c r="AP132">
        <v>0</v>
      </c>
      <c r="AQ132" t="s">
        <v>1228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155</v>
      </c>
      <c r="BQ132">
        <v>1630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</row>
    <row r="133" spans="1:82">
      <c r="A133"/>
      <c r="B133" t="s">
        <v>610</v>
      </c>
      <c r="C133">
        <v>7</v>
      </c>
      <c r="D133" t="s">
        <v>823</v>
      </c>
      <c r="E133" t="s">
        <v>522</v>
      </c>
      <c r="F133">
        <v>1</v>
      </c>
      <c r="G133">
        <v>15</v>
      </c>
      <c r="H133">
        <v>15</v>
      </c>
      <c r="I133">
        <v>15</v>
      </c>
      <c r="J133">
        <v>35</v>
      </c>
      <c r="K133">
        <v>7</v>
      </c>
      <c r="L133">
        <v>5.1681080000000001</v>
      </c>
      <c r="M133">
        <v>25.585732</v>
      </c>
      <c r="N133">
        <v>5.1681080000000001</v>
      </c>
      <c r="O133">
        <v>24.764455999999999</v>
      </c>
      <c r="P133">
        <v>5.1681080000000001</v>
      </c>
      <c r="Q133">
        <v>29.053747000000001</v>
      </c>
      <c r="R133">
        <v>5.1681080000000001</v>
      </c>
      <c r="S133">
        <v>21.407115000000001</v>
      </c>
      <c r="T133" t="s">
        <v>1229</v>
      </c>
      <c r="U133">
        <v>0</v>
      </c>
      <c r="V133" t="s">
        <v>1230</v>
      </c>
      <c r="W133">
        <v>0</v>
      </c>
      <c r="X133">
        <v>0</v>
      </c>
      <c r="Y133">
        <v>3.8719999999999999</v>
      </c>
      <c r="Z133">
        <v>0</v>
      </c>
      <c r="AA133">
        <v>0</v>
      </c>
      <c r="AB133">
        <v>0</v>
      </c>
      <c r="AC133">
        <v>0</v>
      </c>
      <c r="AD133" t="s">
        <v>1231</v>
      </c>
      <c r="AE133">
        <v>0</v>
      </c>
      <c r="AF133">
        <v>0</v>
      </c>
      <c r="AG133">
        <v>34.94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 t="s">
        <v>1232</v>
      </c>
      <c r="AQ133">
        <v>0</v>
      </c>
      <c r="AR133">
        <v>24.61</v>
      </c>
      <c r="AS133">
        <v>1</v>
      </c>
      <c r="AT133">
        <v>0</v>
      </c>
      <c r="AU133">
        <v>0</v>
      </c>
      <c r="AV133">
        <v>0.5</v>
      </c>
      <c r="AW133">
        <v>0</v>
      </c>
      <c r="AX133">
        <v>0</v>
      </c>
      <c r="AY133">
        <v>0</v>
      </c>
      <c r="AZ133">
        <v>0</v>
      </c>
      <c r="BA133" t="s">
        <v>1233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257</v>
      </c>
      <c r="BP133">
        <v>3092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</row>
    <row r="134" spans="1:82">
      <c r="A134"/>
      <c r="B134" t="s">
        <v>615</v>
      </c>
      <c r="C134">
        <v>50</v>
      </c>
      <c r="D134" t="s">
        <v>1234</v>
      </c>
      <c r="E134" t="s">
        <v>1126</v>
      </c>
      <c r="F134" t="s">
        <v>1188</v>
      </c>
      <c r="G134">
        <v>1</v>
      </c>
      <c r="H134">
        <v>10</v>
      </c>
      <c r="I134">
        <v>15</v>
      </c>
      <c r="J134">
        <v>12</v>
      </c>
      <c r="K134">
        <v>33</v>
      </c>
      <c r="L134">
        <v>50</v>
      </c>
      <c r="M134">
        <v>8.5895899999999994</v>
      </c>
      <c r="N134">
        <v>37.379899000000002</v>
      </c>
      <c r="O134">
        <v>8.5895899999999994</v>
      </c>
      <c r="P134">
        <v>37.146514000000003</v>
      </c>
      <c r="Q134">
        <v>8.5895899999999994</v>
      </c>
      <c r="R134">
        <v>43.341481999999999</v>
      </c>
      <c r="S134">
        <v>8.5895899999999994</v>
      </c>
      <c r="T134">
        <v>32.770808000000002</v>
      </c>
      <c r="U134" t="s">
        <v>1235</v>
      </c>
      <c r="V134">
        <v>0</v>
      </c>
      <c r="W134" t="s">
        <v>1236</v>
      </c>
      <c r="X134">
        <v>0.49</v>
      </c>
      <c r="Y134">
        <v>0.81200000000000006</v>
      </c>
      <c r="Z134">
        <v>0</v>
      </c>
      <c r="AA134">
        <v>0</v>
      </c>
      <c r="AB134">
        <v>0</v>
      </c>
      <c r="AC134">
        <v>0</v>
      </c>
      <c r="AD134" t="s">
        <v>1237</v>
      </c>
      <c r="AE134">
        <v>0</v>
      </c>
      <c r="AF134">
        <v>0</v>
      </c>
      <c r="AG134">
        <v>2.4260000000000002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 t="s">
        <v>1238</v>
      </c>
      <c r="AQ134">
        <v>0</v>
      </c>
      <c r="AR134" t="s">
        <v>1239</v>
      </c>
      <c r="AS134">
        <v>0</v>
      </c>
      <c r="AT134">
        <v>0</v>
      </c>
      <c r="AU134">
        <v>2.4540000000000002</v>
      </c>
      <c r="AV134">
        <v>0</v>
      </c>
      <c r="AW134">
        <v>0</v>
      </c>
      <c r="AX134">
        <v>0</v>
      </c>
      <c r="AY134">
        <v>0</v>
      </c>
      <c r="AZ134" t="s">
        <v>1240</v>
      </c>
      <c r="BA134">
        <v>0</v>
      </c>
      <c r="BB134">
        <v>0</v>
      </c>
      <c r="BC134">
        <v>6.5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313</v>
      </c>
      <c r="BN134">
        <v>3854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</row>
    <row r="135" spans="1:82">
      <c r="A135"/>
      <c r="B135" t="s">
        <v>1241</v>
      </c>
      <c r="C135">
        <v>50</v>
      </c>
      <c r="D135" t="s">
        <v>1234</v>
      </c>
      <c r="E135" t="s">
        <v>1126</v>
      </c>
      <c r="F135" t="s">
        <v>1192</v>
      </c>
      <c r="G135">
        <v>1</v>
      </c>
      <c r="H135">
        <v>10</v>
      </c>
      <c r="I135">
        <v>15</v>
      </c>
      <c r="J135">
        <v>12</v>
      </c>
      <c r="K135">
        <v>33</v>
      </c>
      <c r="L135">
        <v>50</v>
      </c>
      <c r="M135">
        <v>8.5405549999999995</v>
      </c>
      <c r="N135">
        <v>44.925936999999998</v>
      </c>
      <c r="O135">
        <v>8.5405549999999995</v>
      </c>
      <c r="P135">
        <v>36.846237000000002</v>
      </c>
      <c r="Q135">
        <v>8.5405549999999995</v>
      </c>
      <c r="R135">
        <v>38.420127999999998</v>
      </c>
      <c r="S135">
        <v>8.5405549999999995</v>
      </c>
      <c r="T135">
        <v>32.184773999999997</v>
      </c>
      <c r="U135">
        <v>1604386.4</v>
      </c>
      <c r="V135">
        <v>0</v>
      </c>
      <c r="W135">
        <v>0</v>
      </c>
      <c r="X135">
        <v>3</v>
      </c>
      <c r="Y135">
        <v>78</v>
      </c>
      <c r="Z135">
        <v>0</v>
      </c>
      <c r="AA135">
        <v>0</v>
      </c>
      <c r="AB135">
        <v>0</v>
      </c>
      <c r="AC135">
        <v>3</v>
      </c>
      <c r="AD135">
        <v>0</v>
      </c>
      <c r="AE135">
        <v>0</v>
      </c>
      <c r="AF135">
        <v>0</v>
      </c>
      <c r="AG135">
        <v>0</v>
      </c>
      <c r="AH135" t="s">
        <v>1242</v>
      </c>
      <c r="AI135">
        <v>0</v>
      </c>
      <c r="AJ135">
        <v>0</v>
      </c>
      <c r="AK135">
        <v>0</v>
      </c>
      <c r="AL135">
        <v>17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451.5</v>
      </c>
      <c r="AV135">
        <v>2</v>
      </c>
      <c r="AW135">
        <v>1</v>
      </c>
      <c r="AX135" t="s">
        <v>1243</v>
      </c>
      <c r="AY135">
        <v>0.29399999999999998</v>
      </c>
      <c r="AZ135">
        <v>2.4540000000000002</v>
      </c>
      <c r="BA135">
        <v>0</v>
      </c>
      <c r="BB135">
        <v>0</v>
      </c>
      <c r="BC135">
        <v>0</v>
      </c>
      <c r="BD135">
        <v>0</v>
      </c>
      <c r="BE135">
        <v>72.62</v>
      </c>
      <c r="BF135">
        <v>1</v>
      </c>
      <c r="BG135">
        <v>0</v>
      </c>
      <c r="BH135">
        <v>0</v>
      </c>
      <c r="BI135">
        <v>6.5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348</v>
      </c>
      <c r="BT135">
        <v>4146</v>
      </c>
    </row>
    <row r="136" spans="1:82">
      <c r="A136"/>
      <c r="B136" t="s">
        <v>1244</v>
      </c>
      <c r="C136">
        <v>24</v>
      </c>
      <c r="D136" t="s">
        <v>862</v>
      </c>
      <c r="E136" t="s">
        <v>521</v>
      </c>
      <c r="F136" t="s">
        <v>111</v>
      </c>
      <c r="G136">
        <v>6</v>
      </c>
      <c r="H136">
        <v>24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</row>
    <row r="137" spans="1:82">
      <c r="A137"/>
      <c r="B137" t="s">
        <v>622</v>
      </c>
      <c r="C137">
        <v>17</v>
      </c>
      <c r="D137" t="s">
        <v>1135</v>
      </c>
      <c r="E137" t="s">
        <v>1136</v>
      </c>
      <c r="F137" t="s">
        <v>1137</v>
      </c>
      <c r="G137">
        <v>1</v>
      </c>
      <c r="H137">
        <v>20</v>
      </c>
      <c r="I137">
        <v>26</v>
      </c>
      <c r="J137">
        <v>27</v>
      </c>
      <c r="K137">
        <v>110</v>
      </c>
      <c r="L137">
        <v>17</v>
      </c>
      <c r="M137">
        <v>6.4391480000000003</v>
      </c>
      <c r="N137">
        <v>29.858066000000001</v>
      </c>
      <c r="O137">
        <v>6.4391480000000003</v>
      </c>
      <c r="P137">
        <v>28.024851000000002</v>
      </c>
      <c r="Q137">
        <v>6.4391480000000003</v>
      </c>
      <c r="R137">
        <v>33.143028999999999</v>
      </c>
      <c r="S137">
        <v>6.4391480000000003</v>
      </c>
      <c r="T137">
        <v>25.007154</v>
      </c>
      <c r="U137" t="s">
        <v>1245</v>
      </c>
      <c r="V137">
        <v>0</v>
      </c>
      <c r="W137" t="s">
        <v>1246</v>
      </c>
      <c r="X137">
        <v>0</v>
      </c>
      <c r="Y137">
        <v>0</v>
      </c>
      <c r="Z137">
        <v>0.06</v>
      </c>
      <c r="AA137">
        <v>0</v>
      </c>
      <c r="AB137">
        <v>0</v>
      </c>
      <c r="AC137">
        <v>0</v>
      </c>
      <c r="AD137">
        <v>0</v>
      </c>
      <c r="AE137" t="s">
        <v>1247</v>
      </c>
      <c r="AF137">
        <v>0</v>
      </c>
      <c r="AG137">
        <v>0</v>
      </c>
      <c r="AH137">
        <v>7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126.8</v>
      </c>
      <c r="AR137">
        <v>4</v>
      </c>
      <c r="AS137">
        <v>1</v>
      </c>
      <c r="AT137">
        <v>43.39</v>
      </c>
      <c r="AU137">
        <v>0</v>
      </c>
      <c r="AV137">
        <v>0</v>
      </c>
      <c r="AW137">
        <v>0</v>
      </c>
      <c r="AX137">
        <v>0.5</v>
      </c>
      <c r="AY137">
        <v>0</v>
      </c>
      <c r="AZ137">
        <v>0</v>
      </c>
      <c r="BA137">
        <v>0</v>
      </c>
      <c r="BB137">
        <v>0</v>
      </c>
      <c r="BC137">
        <v>67.819999999999993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115</v>
      </c>
      <c r="BS137">
        <v>1511</v>
      </c>
    </row>
    <row r="138" spans="1:82">
      <c r="A138"/>
      <c r="B138" t="s">
        <v>628</v>
      </c>
      <c r="C138">
        <v>3</v>
      </c>
      <c r="D138" t="s">
        <v>805</v>
      </c>
      <c r="E138" t="s">
        <v>806</v>
      </c>
      <c r="F138" t="s">
        <v>807</v>
      </c>
      <c r="G138" t="s">
        <v>808</v>
      </c>
      <c r="H138">
        <v>1</v>
      </c>
      <c r="I138">
        <v>15</v>
      </c>
      <c r="J138">
        <v>15</v>
      </c>
      <c r="K138">
        <v>15</v>
      </c>
      <c r="L138">
        <v>35</v>
      </c>
      <c r="M138">
        <v>3</v>
      </c>
      <c r="N138">
        <v>7.0021800000000001</v>
      </c>
      <c r="O138">
        <v>34.294544999999999</v>
      </c>
      <c r="P138">
        <v>7.0021800000000001</v>
      </c>
      <c r="Q138">
        <v>31.864730999999999</v>
      </c>
      <c r="R138">
        <v>7.0021800000000001</v>
      </c>
      <c r="S138">
        <v>38.017055999999997</v>
      </c>
      <c r="T138">
        <v>7.0021800000000001</v>
      </c>
      <c r="U138">
        <v>27.641635000000001</v>
      </c>
      <c r="V138" t="s">
        <v>1248</v>
      </c>
      <c r="W138" t="s">
        <v>1249</v>
      </c>
      <c r="X138">
        <v>0.32700000000000001</v>
      </c>
      <c r="Y138">
        <v>27.87</v>
      </c>
      <c r="Z138">
        <v>0</v>
      </c>
      <c r="AA138">
        <v>0</v>
      </c>
      <c r="AB138">
        <v>0</v>
      </c>
      <c r="AC138">
        <v>0</v>
      </c>
      <c r="AD138" t="s">
        <v>1250</v>
      </c>
      <c r="AE138">
        <v>0</v>
      </c>
      <c r="AF138">
        <v>0</v>
      </c>
      <c r="AG138">
        <v>276.8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 t="s">
        <v>1251</v>
      </c>
      <c r="AQ138">
        <v>0</v>
      </c>
      <c r="AR138" t="s">
        <v>1252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 t="s">
        <v>1253</v>
      </c>
      <c r="BB138">
        <v>0</v>
      </c>
      <c r="BC138">
        <v>0</v>
      </c>
      <c r="BD138">
        <v>52.5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693</v>
      </c>
      <c r="BO138">
        <v>7370</v>
      </c>
    </row>
    <row r="139" spans="1:82">
      <c r="A139"/>
      <c r="B139" t="s">
        <v>1254</v>
      </c>
      <c r="C139">
        <v>41</v>
      </c>
      <c r="D139" t="s">
        <v>894</v>
      </c>
      <c r="E139" t="s">
        <v>895</v>
      </c>
      <c r="F139" t="s">
        <v>522</v>
      </c>
      <c r="G139" t="s">
        <v>896</v>
      </c>
      <c r="H139">
        <v>1</v>
      </c>
      <c r="I139">
        <v>120</v>
      </c>
      <c r="J139">
        <v>41</v>
      </c>
      <c r="K139">
        <v>0</v>
      </c>
      <c r="L139">
        <v>0</v>
      </c>
      <c r="M139">
        <v>0</v>
      </c>
      <c r="N139">
        <v>0</v>
      </c>
      <c r="O139">
        <v>8.3957719999999991</v>
      </c>
      <c r="P139">
        <v>36.517963999999999</v>
      </c>
      <c r="Q139">
        <v>0</v>
      </c>
      <c r="R139">
        <v>0</v>
      </c>
      <c r="S139">
        <v>9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8.6669999999999998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4</v>
      </c>
      <c r="CB139">
        <v>46</v>
      </c>
    </row>
    <row r="140" spans="1:82">
      <c r="A140"/>
      <c r="B140" t="s">
        <v>634</v>
      </c>
      <c r="C140">
        <v>41</v>
      </c>
      <c r="D140" t="s">
        <v>894</v>
      </c>
      <c r="E140" t="s">
        <v>895</v>
      </c>
      <c r="F140" t="s">
        <v>539</v>
      </c>
      <c r="G140" t="s">
        <v>899</v>
      </c>
      <c r="H140">
        <v>1</v>
      </c>
      <c r="I140">
        <v>30</v>
      </c>
      <c r="J140">
        <v>41</v>
      </c>
      <c r="K140">
        <v>8.072343</v>
      </c>
      <c r="L140">
        <v>35.889491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3131.45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13</v>
      </c>
      <c r="CB140">
        <v>149</v>
      </c>
    </row>
    <row r="141" spans="1:82">
      <c r="A141"/>
      <c r="B141" t="s">
        <v>1255</v>
      </c>
      <c r="C141">
        <v>29</v>
      </c>
      <c r="D141" t="s">
        <v>904</v>
      </c>
      <c r="E141" t="s">
        <v>539</v>
      </c>
      <c r="F141">
        <v>1</v>
      </c>
      <c r="G141">
        <v>20</v>
      </c>
      <c r="H141">
        <v>28</v>
      </c>
      <c r="I141">
        <v>22</v>
      </c>
      <c r="J141">
        <v>73</v>
      </c>
      <c r="K141">
        <v>29</v>
      </c>
      <c r="L141">
        <v>3.3798279999999998</v>
      </c>
      <c r="M141">
        <v>17.273195000000001</v>
      </c>
      <c r="N141">
        <v>3.3798279999999998</v>
      </c>
      <c r="O141">
        <v>15.491121</v>
      </c>
      <c r="P141">
        <v>3.3798279999999998</v>
      </c>
      <c r="Q141">
        <v>16.303909999999998</v>
      </c>
      <c r="R141">
        <v>3.3798279999999998</v>
      </c>
      <c r="S141">
        <v>13.273167000000001</v>
      </c>
      <c r="T141">
        <v>402109.6</v>
      </c>
      <c r="U141">
        <v>0</v>
      </c>
      <c r="V141">
        <v>0</v>
      </c>
      <c r="W141">
        <v>0</v>
      </c>
      <c r="X141">
        <v>0</v>
      </c>
      <c r="Y141">
        <v>16</v>
      </c>
      <c r="Z141">
        <v>0</v>
      </c>
      <c r="AA141">
        <v>0</v>
      </c>
      <c r="AB141">
        <v>0</v>
      </c>
      <c r="AC141">
        <v>2</v>
      </c>
      <c r="AD141">
        <v>0</v>
      </c>
      <c r="AE141">
        <v>0</v>
      </c>
      <c r="AF141">
        <v>0</v>
      </c>
      <c r="AG141">
        <v>0</v>
      </c>
      <c r="AH141" t="s">
        <v>1256</v>
      </c>
      <c r="AI141">
        <v>0</v>
      </c>
      <c r="AJ141">
        <v>0</v>
      </c>
      <c r="AK141">
        <v>0</v>
      </c>
      <c r="AL141">
        <v>9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1257</v>
      </c>
      <c r="AV141">
        <v>0</v>
      </c>
      <c r="AW141">
        <v>0</v>
      </c>
      <c r="AX141">
        <v>8.4629999999999992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9.7230000000000008</v>
      </c>
      <c r="BH141">
        <v>0</v>
      </c>
      <c r="BI141">
        <v>0</v>
      </c>
      <c r="BJ141">
        <v>0</v>
      </c>
      <c r="BK141">
        <v>1.5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57</v>
      </c>
      <c r="BV141">
        <v>655</v>
      </c>
    </row>
    <row r="142" spans="1:82">
      <c r="A142"/>
      <c r="B142" t="s">
        <v>1258</v>
      </c>
      <c r="C142">
        <v>29</v>
      </c>
      <c r="D142" t="s">
        <v>904</v>
      </c>
      <c r="E142" t="s">
        <v>522</v>
      </c>
      <c r="F142">
        <v>1</v>
      </c>
      <c r="G142">
        <v>20</v>
      </c>
      <c r="H142">
        <v>28</v>
      </c>
      <c r="I142">
        <v>22</v>
      </c>
      <c r="J142">
        <v>73</v>
      </c>
      <c r="K142">
        <v>29</v>
      </c>
      <c r="L142">
        <v>3.294905</v>
      </c>
      <c r="M142">
        <v>12.849698999999999</v>
      </c>
      <c r="N142">
        <v>3.294905</v>
      </c>
      <c r="O142">
        <v>12.861758</v>
      </c>
      <c r="P142">
        <v>3.294905</v>
      </c>
      <c r="Q142">
        <v>14.691977</v>
      </c>
      <c r="R142">
        <v>3.294905</v>
      </c>
      <c r="S142">
        <v>11.310276</v>
      </c>
      <c r="T142" t="s">
        <v>1259</v>
      </c>
      <c r="U142">
        <v>0</v>
      </c>
      <c r="V142">
        <v>0</v>
      </c>
      <c r="W142">
        <v>0</v>
      </c>
      <c r="X142">
        <v>3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1260</v>
      </c>
      <c r="AH142">
        <v>0</v>
      </c>
      <c r="AI142">
        <v>0</v>
      </c>
      <c r="AJ142">
        <v>0</v>
      </c>
      <c r="AK142">
        <v>15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 t="s">
        <v>1261</v>
      </c>
      <c r="AU142" t="s">
        <v>1262</v>
      </c>
      <c r="AV142">
        <v>0</v>
      </c>
      <c r="AW142">
        <v>0</v>
      </c>
      <c r="AX142">
        <v>0</v>
      </c>
      <c r="AY142">
        <v>2</v>
      </c>
      <c r="AZ142">
        <v>0</v>
      </c>
      <c r="BA142">
        <v>0</v>
      </c>
      <c r="BB142">
        <v>0</v>
      </c>
      <c r="BC142">
        <v>0</v>
      </c>
      <c r="BD142" t="s">
        <v>1263</v>
      </c>
      <c r="BE142">
        <v>0</v>
      </c>
      <c r="BF142">
        <v>0</v>
      </c>
      <c r="BG142">
        <v>1.7689999999999999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38</v>
      </c>
      <c r="BR142">
        <v>485</v>
      </c>
    </row>
    <row r="143" spans="1:82">
      <c r="A143"/>
      <c r="B143" t="s">
        <v>1264</v>
      </c>
      <c r="C143">
        <v>19</v>
      </c>
      <c r="D143" t="s">
        <v>914</v>
      </c>
      <c r="E143" t="s">
        <v>539</v>
      </c>
      <c r="F143">
        <v>1</v>
      </c>
      <c r="G143">
        <v>23</v>
      </c>
      <c r="H143">
        <v>30</v>
      </c>
      <c r="I143">
        <v>22</v>
      </c>
      <c r="J143">
        <v>83</v>
      </c>
      <c r="K143">
        <v>19</v>
      </c>
      <c r="L143">
        <v>8.4936900000000009</v>
      </c>
      <c r="M143">
        <v>37.631413000000002</v>
      </c>
      <c r="N143">
        <v>8.4936900000000009</v>
      </c>
      <c r="O143">
        <v>36.048070000000003</v>
      </c>
      <c r="P143">
        <v>8.4936900000000009</v>
      </c>
      <c r="Q143">
        <v>37.005833000000003</v>
      </c>
      <c r="R143">
        <v>8.4936900000000009</v>
      </c>
      <c r="S143">
        <v>33.715203000000002</v>
      </c>
      <c r="T143">
        <v>379121.3</v>
      </c>
      <c r="U143">
        <v>0</v>
      </c>
      <c r="V143">
        <v>0</v>
      </c>
      <c r="W143" t="s">
        <v>1265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t="s">
        <v>1266</v>
      </c>
      <c r="AG143">
        <v>0</v>
      </c>
      <c r="AH143">
        <v>0</v>
      </c>
      <c r="AI143">
        <v>0.5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 t="s">
        <v>1267</v>
      </c>
      <c r="AS143">
        <v>0</v>
      </c>
      <c r="AT143">
        <v>0</v>
      </c>
      <c r="AU143">
        <v>1</v>
      </c>
      <c r="AV143">
        <v>2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9.4480000000000004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87</v>
      </c>
      <c r="BU143">
        <v>1159</v>
      </c>
      <c r="BV143">
        <v>0</v>
      </c>
      <c r="BW143">
        <v>0</v>
      </c>
      <c r="BX143">
        <v>15</v>
      </c>
      <c r="BY143">
        <v>210</v>
      </c>
    </row>
    <row r="144" spans="1:82">
      <c r="A144"/>
      <c r="B144" t="s">
        <v>1268</v>
      </c>
      <c r="C144">
        <v>19</v>
      </c>
      <c r="D144" t="s">
        <v>914</v>
      </c>
      <c r="E144" t="s">
        <v>522</v>
      </c>
      <c r="F144">
        <v>1</v>
      </c>
      <c r="G144">
        <v>23</v>
      </c>
      <c r="H144">
        <v>30</v>
      </c>
      <c r="I144">
        <v>22</v>
      </c>
      <c r="J144">
        <v>83</v>
      </c>
      <c r="K144">
        <v>19</v>
      </c>
      <c r="L144">
        <v>7.7440819999999997</v>
      </c>
      <c r="M144">
        <v>32.312950999999998</v>
      </c>
      <c r="N144">
        <v>7.7440819999999997</v>
      </c>
      <c r="O144">
        <v>32.353572</v>
      </c>
      <c r="P144">
        <v>7.7440819999999997</v>
      </c>
      <c r="Q144">
        <v>34.546931000000001</v>
      </c>
      <c r="R144">
        <v>7.7440819999999997</v>
      </c>
      <c r="S144">
        <v>30.674845000000001</v>
      </c>
      <c r="T144" t="s">
        <v>1269</v>
      </c>
      <c r="U144">
        <v>0</v>
      </c>
      <c r="V144" t="s">
        <v>1270</v>
      </c>
      <c r="W144">
        <v>0</v>
      </c>
      <c r="X144">
        <v>0</v>
      </c>
      <c r="Y144">
        <v>3.1E-2</v>
      </c>
      <c r="Z144">
        <v>0</v>
      </c>
      <c r="AA144">
        <v>0</v>
      </c>
      <c r="AB144">
        <v>0</v>
      </c>
      <c r="AC144">
        <v>0</v>
      </c>
      <c r="AD144" t="s">
        <v>1271</v>
      </c>
      <c r="AE144">
        <v>0</v>
      </c>
      <c r="AF144">
        <v>0</v>
      </c>
      <c r="AG144">
        <v>1.5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 t="s">
        <v>1272</v>
      </c>
      <c r="AQ144" t="s">
        <v>1273</v>
      </c>
      <c r="AR144">
        <v>0.51900000000000002</v>
      </c>
      <c r="AS144">
        <v>14.8</v>
      </c>
      <c r="AT144">
        <v>0</v>
      </c>
      <c r="AU144">
        <v>0</v>
      </c>
      <c r="AV144">
        <v>0</v>
      </c>
      <c r="AW144">
        <v>0</v>
      </c>
      <c r="AX144" t="s">
        <v>1274</v>
      </c>
      <c r="AY144">
        <v>0</v>
      </c>
      <c r="AZ144">
        <v>0</v>
      </c>
      <c r="BA144">
        <v>0.26900000000000002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163</v>
      </c>
      <c r="BL144">
        <v>2118</v>
      </c>
    </row>
    <row r="145" spans="1:82">
      <c r="A145"/>
      <c r="B145" t="s">
        <v>1275</v>
      </c>
      <c r="C145">
        <v>9</v>
      </c>
      <c r="D145" t="s">
        <v>731</v>
      </c>
      <c r="E145" t="s">
        <v>539</v>
      </c>
      <c r="F145">
        <v>1</v>
      </c>
      <c r="G145">
        <v>23</v>
      </c>
      <c r="H145">
        <v>26</v>
      </c>
      <c r="I145">
        <v>34</v>
      </c>
      <c r="J145">
        <v>9</v>
      </c>
      <c r="K145">
        <v>6.3401959999999997</v>
      </c>
      <c r="L145">
        <v>27.322800999999998</v>
      </c>
      <c r="M145">
        <v>6.3401959999999997</v>
      </c>
      <c r="N145">
        <v>26.359027999999999</v>
      </c>
      <c r="O145">
        <v>6.3401959999999997</v>
      </c>
      <c r="P145">
        <v>27.310569000000001</v>
      </c>
      <c r="Q145">
        <v>0</v>
      </c>
      <c r="R145">
        <v>0</v>
      </c>
      <c r="S145">
        <v>13638.19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65.900000000000006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31.13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0.5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31</v>
      </c>
      <c r="BY145">
        <v>424</v>
      </c>
    </row>
    <row r="146" spans="1:82">
      <c r="A146"/>
      <c r="B146" t="s">
        <v>642</v>
      </c>
      <c r="C146">
        <v>24</v>
      </c>
      <c r="D146" t="s">
        <v>862</v>
      </c>
      <c r="E146" t="s">
        <v>521</v>
      </c>
      <c r="F146" t="s">
        <v>127</v>
      </c>
      <c r="G146">
        <v>6</v>
      </c>
      <c r="H146">
        <v>24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</row>
    <row r="147" spans="1:82">
      <c r="A147"/>
      <c r="B147" t="s">
        <v>650</v>
      </c>
      <c r="C147">
        <v>76</v>
      </c>
      <c r="D147" t="s">
        <v>934</v>
      </c>
      <c r="E147" t="s">
        <v>935</v>
      </c>
      <c r="F147">
        <v>1</v>
      </c>
      <c r="G147">
        <v>36</v>
      </c>
      <c r="H147">
        <v>30</v>
      </c>
      <c r="I147">
        <v>34</v>
      </c>
      <c r="J147">
        <v>94</v>
      </c>
      <c r="K147">
        <v>76</v>
      </c>
      <c r="L147">
        <v>9.3223319999999994</v>
      </c>
      <c r="M147">
        <v>39.548696999999997</v>
      </c>
      <c r="N147">
        <v>9.3223319999999994</v>
      </c>
      <c r="O147">
        <v>36.937116000000003</v>
      </c>
      <c r="P147">
        <v>9.3223319999999994</v>
      </c>
      <c r="Q147">
        <v>39.218964999999997</v>
      </c>
      <c r="R147">
        <v>9.3223319999999994</v>
      </c>
      <c r="S147">
        <v>35.742131000000001</v>
      </c>
      <c r="T147">
        <v>66</v>
      </c>
      <c r="U147">
        <v>910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1276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1018</v>
      </c>
      <c r="AW147">
        <v>0</v>
      </c>
      <c r="AX147">
        <v>0</v>
      </c>
      <c r="AY147">
        <v>0.52100000000000002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2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18</v>
      </c>
      <c r="BY147">
        <v>264</v>
      </c>
    </row>
    <row r="148" spans="1:82">
      <c r="A148"/>
      <c r="B148" t="s">
        <v>1277</v>
      </c>
      <c r="C148">
        <v>89</v>
      </c>
      <c r="D148" t="s">
        <v>970</v>
      </c>
      <c r="E148" t="s">
        <v>971</v>
      </c>
      <c r="F148">
        <v>6</v>
      </c>
      <c r="G148">
        <v>120</v>
      </c>
      <c r="H148">
        <v>89</v>
      </c>
      <c r="I148">
        <v>0</v>
      </c>
      <c r="J148">
        <v>0</v>
      </c>
      <c r="K148">
        <v>0</v>
      </c>
      <c r="L148">
        <v>0</v>
      </c>
      <c r="M148" t="s">
        <v>1278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</row>
    <row r="149" spans="1:82">
      <c r="A149"/>
      <c r="B149" t="s">
        <v>1279</v>
      </c>
      <c r="C149">
        <v>103</v>
      </c>
      <c r="D149" t="s">
        <v>580</v>
      </c>
      <c r="E149" t="s">
        <v>978</v>
      </c>
      <c r="F149">
        <v>2</v>
      </c>
      <c r="G149">
        <v>36</v>
      </c>
      <c r="H149">
        <v>45</v>
      </c>
      <c r="I149">
        <v>60</v>
      </c>
      <c r="J149">
        <v>103</v>
      </c>
      <c r="K149">
        <v>9.3785939999999997</v>
      </c>
      <c r="L149">
        <v>42.077331000000001</v>
      </c>
      <c r="M149">
        <v>9.3785939999999997</v>
      </c>
      <c r="N149">
        <v>39.041116000000002</v>
      </c>
      <c r="O149">
        <v>9.3785939999999997</v>
      </c>
      <c r="P149">
        <v>43.705452000000001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</row>
    <row r="150" spans="1:82">
      <c r="A150"/>
      <c r="B150" t="s">
        <v>671</v>
      </c>
      <c r="C150">
        <v>22</v>
      </c>
      <c r="D150" t="s">
        <v>549</v>
      </c>
      <c r="E150" t="s">
        <v>980</v>
      </c>
      <c r="F150" t="s">
        <v>981</v>
      </c>
      <c r="G150">
        <v>1</v>
      </c>
      <c r="H150">
        <v>15</v>
      </c>
      <c r="I150">
        <v>15</v>
      </c>
      <c r="J150">
        <v>15</v>
      </c>
      <c r="K150">
        <v>35</v>
      </c>
      <c r="L150">
        <v>22</v>
      </c>
      <c r="M150">
        <v>9.6419409999999992</v>
      </c>
      <c r="N150">
        <v>37.294060999999999</v>
      </c>
      <c r="O150">
        <v>9.6419409999999992</v>
      </c>
      <c r="P150">
        <v>38.175578999999999</v>
      </c>
      <c r="Q150">
        <v>9.6419409999999992</v>
      </c>
      <c r="R150">
        <v>42.403894000000001</v>
      </c>
      <c r="S150">
        <v>9.6419409999999992</v>
      </c>
      <c r="T150">
        <v>36.143974999999998</v>
      </c>
      <c r="U150" t="s">
        <v>1280</v>
      </c>
      <c r="V150">
        <v>0</v>
      </c>
      <c r="W150">
        <v>2.101</v>
      </c>
      <c r="X150">
        <v>0</v>
      </c>
      <c r="Y150">
        <v>0</v>
      </c>
      <c r="Z150">
        <v>0</v>
      </c>
      <c r="AA150">
        <v>4.8000000000000001E-2</v>
      </c>
      <c r="AB150">
        <v>0</v>
      </c>
      <c r="AC150">
        <v>0</v>
      </c>
      <c r="AD150">
        <v>0</v>
      </c>
      <c r="AE150">
        <v>0</v>
      </c>
      <c r="AF150" t="s">
        <v>1281</v>
      </c>
      <c r="AG150">
        <v>0</v>
      </c>
      <c r="AH150">
        <v>0</v>
      </c>
      <c r="AI150">
        <v>2.94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 t="s">
        <v>1282</v>
      </c>
      <c r="AS150">
        <v>18.46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 t="s">
        <v>1283</v>
      </c>
      <c r="BD150">
        <v>0</v>
      </c>
      <c r="BE150">
        <v>0</v>
      </c>
      <c r="BF150">
        <v>0.5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147</v>
      </c>
      <c r="BQ150">
        <v>2002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3</v>
      </c>
      <c r="CD150">
        <v>50</v>
      </c>
    </row>
    <row r="151" spans="1:82">
      <c r="A151"/>
      <c r="B151" t="s">
        <v>678</v>
      </c>
      <c r="C151">
        <v>22</v>
      </c>
      <c r="D151" t="s">
        <v>549</v>
      </c>
      <c r="E151" t="s">
        <v>980</v>
      </c>
      <c r="F151" t="s">
        <v>981</v>
      </c>
      <c r="G151">
        <v>1</v>
      </c>
      <c r="H151">
        <v>15</v>
      </c>
      <c r="I151">
        <v>15</v>
      </c>
      <c r="J151">
        <v>15</v>
      </c>
      <c r="K151">
        <v>35</v>
      </c>
      <c r="L151">
        <v>22</v>
      </c>
      <c r="M151">
        <v>10.415277</v>
      </c>
      <c r="N151">
        <v>47.294393999999997</v>
      </c>
      <c r="O151">
        <v>10.415277</v>
      </c>
      <c r="P151">
        <v>41.870609000000002</v>
      </c>
      <c r="Q151">
        <v>10.415277</v>
      </c>
      <c r="R151">
        <v>43.112782000000003</v>
      </c>
      <c r="S151">
        <v>10.415277</v>
      </c>
      <c r="T151">
        <v>39.048085999999998</v>
      </c>
      <c r="U151">
        <v>1048251.6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1284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 t="s">
        <v>1285</v>
      </c>
      <c r="AW151">
        <v>0</v>
      </c>
      <c r="AX151" t="s">
        <v>1142</v>
      </c>
      <c r="AY151">
        <v>0.73499999999999999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78.77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173</v>
      </c>
      <c r="BV151">
        <v>2217</v>
      </c>
    </row>
    <row r="152" spans="1:82">
      <c r="A152"/>
      <c r="B152" t="s">
        <v>1286</v>
      </c>
      <c r="C152">
        <v>2</v>
      </c>
      <c r="D152">
        <v>60</v>
      </c>
      <c r="E152">
        <v>60</v>
      </c>
      <c r="F152">
        <v>80</v>
      </c>
      <c r="G152">
        <v>12.719165</v>
      </c>
      <c r="H152">
        <v>46.711866000000001</v>
      </c>
      <c r="I152">
        <v>12.719165</v>
      </c>
      <c r="J152">
        <v>44.810969999999998</v>
      </c>
      <c r="K152">
        <v>12.719165</v>
      </c>
      <c r="L152">
        <v>47.940277000000002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</row>
    <row r="153" spans="1:82">
      <c r="A153"/>
      <c r="B153" t="s">
        <v>1287</v>
      </c>
      <c r="C153">
        <v>2</v>
      </c>
      <c r="D153">
        <v>60</v>
      </c>
      <c r="E153">
        <v>60</v>
      </c>
      <c r="F153">
        <v>80</v>
      </c>
      <c r="G153">
        <v>6.4890809999999997</v>
      </c>
      <c r="H153">
        <v>19.975345000000001</v>
      </c>
      <c r="I153">
        <v>6.4890809999999997</v>
      </c>
      <c r="J153">
        <v>19.912914000000001</v>
      </c>
      <c r="K153">
        <v>6.4890809999999997</v>
      </c>
      <c r="L153">
        <v>20.444866999999999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</row>
    <row r="154" spans="1:82">
      <c r="A154"/>
      <c r="B154" t="s">
        <v>1288</v>
      </c>
      <c r="C154">
        <v>2</v>
      </c>
      <c r="D154">
        <v>60</v>
      </c>
      <c r="E154">
        <v>60</v>
      </c>
      <c r="F154">
        <v>80</v>
      </c>
      <c r="G154">
        <v>23.618417999999998</v>
      </c>
      <c r="H154">
        <v>87.274955000000006</v>
      </c>
      <c r="I154">
        <v>23.618417999999998</v>
      </c>
      <c r="J154">
        <v>84.961253999999997</v>
      </c>
      <c r="K154">
        <v>23.618417999999998</v>
      </c>
      <c r="L154">
        <v>88.419275999999996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</row>
    <row r="155" spans="1:82">
      <c r="A155"/>
      <c r="B155" t="s">
        <v>691</v>
      </c>
      <c r="C155">
        <v>86</v>
      </c>
      <c r="D155" t="s">
        <v>1010</v>
      </c>
      <c r="E155" t="s">
        <v>1011</v>
      </c>
      <c r="F155" t="s">
        <v>1012</v>
      </c>
      <c r="G155">
        <v>6</v>
      </c>
      <c r="H155">
        <v>90</v>
      </c>
      <c r="I155">
        <v>72</v>
      </c>
      <c r="J155">
        <v>60</v>
      </c>
      <c r="K155">
        <v>86</v>
      </c>
      <c r="L155">
        <v>21.568453000000002</v>
      </c>
      <c r="M155">
        <v>73.576175000000006</v>
      </c>
      <c r="N155">
        <v>21.568453000000002</v>
      </c>
      <c r="O155">
        <v>56.142681000000003</v>
      </c>
      <c r="P155">
        <v>21.568453000000002</v>
      </c>
      <c r="Q155">
        <v>90.771711999999994</v>
      </c>
      <c r="R155">
        <v>0</v>
      </c>
      <c r="S155">
        <v>0</v>
      </c>
      <c r="T155">
        <v>4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5</v>
      </c>
      <c r="CD155">
        <v>78</v>
      </c>
    </row>
    <row r="156" spans="1:82">
      <c r="A156"/>
      <c r="B156" t="s">
        <v>1289</v>
      </c>
      <c r="C156">
        <v>2</v>
      </c>
      <c r="D156">
        <v>60</v>
      </c>
      <c r="E156">
        <v>60</v>
      </c>
      <c r="F156">
        <v>80</v>
      </c>
      <c r="G156">
        <v>28.016487000000001</v>
      </c>
      <c r="H156">
        <v>79.429884999999999</v>
      </c>
      <c r="I156">
        <v>28.016487000000001</v>
      </c>
      <c r="J156">
        <v>72.272739999999999</v>
      </c>
      <c r="K156">
        <v>28.016487000000001</v>
      </c>
      <c r="L156">
        <v>81.040118000000007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</row>
    <row r="157" spans="1:82">
      <c r="A157"/>
      <c r="B157" t="s">
        <v>1290</v>
      </c>
      <c r="C157">
        <v>84</v>
      </c>
      <c r="D157" t="s">
        <v>953</v>
      </c>
      <c r="E157" t="s">
        <v>1291</v>
      </c>
      <c r="F157">
        <v>6</v>
      </c>
      <c r="G157">
        <v>90</v>
      </c>
      <c r="H157">
        <v>72</v>
      </c>
      <c r="I157">
        <v>60</v>
      </c>
      <c r="J157">
        <v>84</v>
      </c>
      <c r="K157" t="s">
        <v>1292</v>
      </c>
      <c r="L157">
        <v>34.234397999999999</v>
      </c>
      <c r="M157">
        <v>88.031597000000005</v>
      </c>
      <c r="N157" t="s">
        <v>1293</v>
      </c>
      <c r="O157">
        <v>0</v>
      </c>
      <c r="P157">
        <v>0</v>
      </c>
      <c r="Q157">
        <v>65</v>
      </c>
      <c r="R157">
        <v>0</v>
      </c>
      <c r="S157">
        <v>0</v>
      </c>
      <c r="T157">
        <v>7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3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21</v>
      </c>
      <c r="AI157">
        <v>0</v>
      </c>
      <c r="AJ157">
        <v>0</v>
      </c>
      <c r="AK157">
        <v>0</v>
      </c>
      <c r="AL157">
        <v>0</v>
      </c>
      <c r="AM157">
        <v>2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31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41</v>
      </c>
      <c r="BY157">
        <v>688</v>
      </c>
      <c r="BZ157">
        <v>0</v>
      </c>
      <c r="CA157">
        <v>71</v>
      </c>
      <c r="CB157">
        <v>1249</v>
      </c>
    </row>
    <row r="158" spans="1:82">
      <c r="A158"/>
      <c r="B158" t="s">
        <v>1294</v>
      </c>
      <c r="C158">
        <v>84</v>
      </c>
      <c r="D158" t="s">
        <v>953</v>
      </c>
      <c r="E158" t="s">
        <v>1291</v>
      </c>
      <c r="F158">
        <v>6</v>
      </c>
      <c r="G158">
        <v>90</v>
      </c>
      <c r="H158">
        <v>72</v>
      </c>
      <c r="I158">
        <v>60</v>
      </c>
      <c r="J158">
        <v>84</v>
      </c>
      <c r="K158" t="s">
        <v>1295</v>
      </c>
      <c r="L158">
        <v>34.042651999999997</v>
      </c>
      <c r="M158">
        <v>91.072744</v>
      </c>
      <c r="N158" t="s">
        <v>1296</v>
      </c>
      <c r="O158">
        <v>0</v>
      </c>
      <c r="P158">
        <v>0</v>
      </c>
      <c r="Q158">
        <v>76</v>
      </c>
      <c r="R158">
        <v>0</v>
      </c>
      <c r="S158">
        <v>0</v>
      </c>
      <c r="T158">
        <v>19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27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24</v>
      </c>
      <c r="AY158">
        <v>0</v>
      </c>
      <c r="AZ158">
        <v>1</v>
      </c>
      <c r="BA158">
        <v>0</v>
      </c>
      <c r="BB158">
        <v>0</v>
      </c>
      <c r="BC158">
        <v>2</v>
      </c>
      <c r="BD158">
        <v>0</v>
      </c>
      <c r="BE158">
        <v>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39</v>
      </c>
      <c r="CA158">
        <v>880</v>
      </c>
    </row>
    <row r="159" spans="1:82">
      <c r="A159"/>
      <c r="B159" t="s">
        <v>1297</v>
      </c>
      <c r="C159">
        <v>86</v>
      </c>
      <c r="D159" t="s">
        <v>1010</v>
      </c>
      <c r="E159" t="s">
        <v>1011</v>
      </c>
      <c r="F159" t="s">
        <v>1012</v>
      </c>
      <c r="G159">
        <v>6</v>
      </c>
      <c r="H159">
        <v>90</v>
      </c>
      <c r="I159">
        <v>72</v>
      </c>
      <c r="J159">
        <v>60</v>
      </c>
      <c r="K159">
        <v>86</v>
      </c>
      <c r="L159">
        <v>22.668547</v>
      </c>
      <c r="M159">
        <v>96.500347000000005</v>
      </c>
      <c r="N159">
        <v>22.668547</v>
      </c>
      <c r="O159">
        <v>41.697082000000002</v>
      </c>
      <c r="P159">
        <v>22.668547</v>
      </c>
      <c r="Q159">
        <v>64.731532000000001</v>
      </c>
      <c r="R159">
        <v>0</v>
      </c>
      <c r="S159">
        <v>0</v>
      </c>
      <c r="T159">
        <v>2</v>
      </c>
      <c r="U159">
        <v>0</v>
      </c>
      <c r="V159">
        <v>0</v>
      </c>
      <c r="W159">
        <v>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3</v>
      </c>
      <c r="CD159">
        <v>38</v>
      </c>
    </row>
    <row r="160" spans="1:82">
      <c r="A160"/>
      <c r="B160" t="s">
        <v>1298</v>
      </c>
      <c r="C160">
        <v>18</v>
      </c>
      <c r="D160" t="s">
        <v>520</v>
      </c>
      <c r="E160" t="s">
        <v>152</v>
      </c>
      <c r="F160" t="s">
        <v>522</v>
      </c>
      <c r="G160">
        <v>1</v>
      </c>
      <c r="H160">
        <v>45</v>
      </c>
      <c r="I160">
        <v>45</v>
      </c>
      <c r="J160">
        <v>60</v>
      </c>
      <c r="K160">
        <v>110</v>
      </c>
      <c r="L160">
        <v>18</v>
      </c>
      <c r="M160">
        <v>8.0196900000000007</v>
      </c>
      <c r="N160">
        <v>33.579687</v>
      </c>
      <c r="O160">
        <v>8.0196900000000007</v>
      </c>
      <c r="P160">
        <v>32.726241000000002</v>
      </c>
      <c r="Q160">
        <v>8.0196900000000007</v>
      </c>
      <c r="R160">
        <v>42.337052999999997</v>
      </c>
      <c r="S160">
        <v>8.0196900000000007</v>
      </c>
      <c r="T160">
        <v>29.478511000000001</v>
      </c>
      <c r="U160" t="s">
        <v>1299</v>
      </c>
      <c r="V160">
        <v>0</v>
      </c>
      <c r="W160" t="s">
        <v>1300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t="s">
        <v>1301</v>
      </c>
      <c r="AG160">
        <v>0</v>
      </c>
      <c r="AH160">
        <v>10.72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 t="s">
        <v>1302</v>
      </c>
      <c r="AR160">
        <v>0</v>
      </c>
      <c r="AS160">
        <v>5.1999999999999998E-2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 t="s">
        <v>1303</v>
      </c>
      <c r="BD160">
        <v>0</v>
      </c>
      <c r="BE160">
        <v>0</v>
      </c>
      <c r="BF160">
        <v>39.700000000000003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33</v>
      </c>
      <c r="BQ160">
        <v>440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</row>
    <row r="161" spans="1:82">
      <c r="A161"/>
      <c r="B161" t="s">
        <v>693</v>
      </c>
      <c r="C161">
        <v>18</v>
      </c>
      <c r="D161" t="s">
        <v>520</v>
      </c>
      <c r="E161" t="s">
        <v>152</v>
      </c>
      <c r="F161" t="s">
        <v>539</v>
      </c>
      <c r="G161">
        <v>1</v>
      </c>
      <c r="H161">
        <v>45</v>
      </c>
      <c r="I161">
        <v>45</v>
      </c>
      <c r="J161">
        <v>60</v>
      </c>
      <c r="K161">
        <v>110</v>
      </c>
      <c r="L161">
        <v>18</v>
      </c>
      <c r="M161">
        <v>8.1787220000000005</v>
      </c>
      <c r="N161">
        <v>46.546827999999998</v>
      </c>
      <c r="O161">
        <v>8.1787220000000005</v>
      </c>
      <c r="P161">
        <v>34.519849000000001</v>
      </c>
      <c r="Q161">
        <v>8.1787220000000005</v>
      </c>
      <c r="R161">
        <v>36.809645000000003</v>
      </c>
      <c r="S161">
        <v>8.1787220000000005</v>
      </c>
      <c r="T161">
        <v>30.012642</v>
      </c>
      <c r="U161">
        <v>52730.63</v>
      </c>
      <c r="V161">
        <v>0</v>
      </c>
      <c r="W161">
        <v>0</v>
      </c>
      <c r="X161">
        <v>0</v>
      </c>
      <c r="Y161">
        <v>261.60000000000002</v>
      </c>
      <c r="Z161">
        <v>0.18099999999999999</v>
      </c>
      <c r="AA161">
        <v>37.81</v>
      </c>
      <c r="AB161">
        <v>0</v>
      </c>
      <c r="AC161">
        <v>0</v>
      </c>
      <c r="AD161">
        <v>0</v>
      </c>
      <c r="AE161">
        <v>0</v>
      </c>
      <c r="AF161">
        <v>37.79</v>
      </c>
      <c r="AG161">
        <v>0</v>
      </c>
      <c r="AH161">
        <v>0</v>
      </c>
      <c r="AI161">
        <v>0</v>
      </c>
      <c r="AJ161">
        <v>133.4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12.14</v>
      </c>
      <c r="AT161">
        <v>0</v>
      </c>
      <c r="AU161">
        <v>0</v>
      </c>
      <c r="AV161">
        <v>0.14199999999999999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12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110</v>
      </c>
      <c r="BV161">
        <v>1124</v>
      </c>
    </row>
    <row r="162" spans="1:82">
      <c r="A162"/>
      <c r="B162" t="s">
        <v>1304</v>
      </c>
      <c r="C162">
        <v>95</v>
      </c>
      <c r="D162" t="s">
        <v>1068</v>
      </c>
      <c r="E162" t="s">
        <v>1069</v>
      </c>
      <c r="F162" t="s">
        <v>521</v>
      </c>
      <c r="G162" t="s">
        <v>522</v>
      </c>
      <c r="H162">
        <v>6</v>
      </c>
      <c r="I162">
        <v>40</v>
      </c>
      <c r="J162">
        <v>95</v>
      </c>
      <c r="K162">
        <v>0</v>
      </c>
      <c r="L162">
        <v>0</v>
      </c>
      <c r="M162">
        <v>0</v>
      </c>
      <c r="N162">
        <v>0</v>
      </c>
      <c r="O162" t="s">
        <v>1305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0.5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1</v>
      </c>
      <c r="CA162">
        <v>17</v>
      </c>
    </row>
    <row r="163" spans="1:82">
      <c r="A163"/>
      <c r="B163" t="s">
        <v>1306</v>
      </c>
      <c r="C163">
        <v>95</v>
      </c>
      <c r="D163" t="s">
        <v>1068</v>
      </c>
      <c r="E163" t="s">
        <v>1069</v>
      </c>
      <c r="F163" t="s">
        <v>521</v>
      </c>
      <c r="G163" t="s">
        <v>539</v>
      </c>
      <c r="H163">
        <v>6</v>
      </c>
      <c r="I163">
        <v>45</v>
      </c>
      <c r="J163">
        <v>95</v>
      </c>
      <c r="K163" t="s">
        <v>1307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2</v>
      </c>
      <c r="S163">
        <v>0</v>
      </c>
      <c r="T163">
        <v>1.5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3</v>
      </c>
      <c r="CA163">
        <v>50</v>
      </c>
    </row>
    <row r="164" spans="1:82">
      <c r="A164"/>
      <c r="B164" t="s">
        <v>694</v>
      </c>
      <c r="C164">
        <v>6</v>
      </c>
      <c r="D164" t="s">
        <v>1078</v>
      </c>
      <c r="E164" t="s">
        <v>491</v>
      </c>
      <c r="F164" t="s">
        <v>522</v>
      </c>
      <c r="G164">
        <v>1</v>
      </c>
      <c r="H164">
        <v>36</v>
      </c>
      <c r="I164">
        <v>45</v>
      </c>
      <c r="J164">
        <v>30</v>
      </c>
      <c r="K164">
        <v>83</v>
      </c>
      <c r="L164">
        <v>6</v>
      </c>
      <c r="M164">
        <v>16.011810000000001</v>
      </c>
      <c r="N164">
        <v>64.963898</v>
      </c>
      <c r="O164">
        <v>16.011810000000001</v>
      </c>
      <c r="P164">
        <v>63.525765999999997</v>
      </c>
      <c r="Q164">
        <v>16.011810000000001</v>
      </c>
      <c r="R164">
        <v>89.304828000000001</v>
      </c>
      <c r="S164">
        <v>16.011810000000001</v>
      </c>
      <c r="T164">
        <v>56.819423</v>
      </c>
      <c r="U164" t="s">
        <v>1308</v>
      </c>
      <c r="V164">
        <v>0</v>
      </c>
      <c r="W164">
        <v>1.621</v>
      </c>
      <c r="X164">
        <v>1</v>
      </c>
      <c r="Y164">
        <v>0</v>
      </c>
      <c r="Z164">
        <v>0</v>
      </c>
      <c r="AA164">
        <v>0</v>
      </c>
      <c r="AB164">
        <v>67</v>
      </c>
      <c r="AC164">
        <v>0</v>
      </c>
      <c r="AD164">
        <v>0</v>
      </c>
      <c r="AE164">
        <v>0</v>
      </c>
      <c r="AF164">
        <v>0</v>
      </c>
      <c r="AG164" t="s">
        <v>1309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 t="s">
        <v>1310</v>
      </c>
      <c r="AU164">
        <v>0</v>
      </c>
      <c r="AV164" t="s">
        <v>1311</v>
      </c>
      <c r="AW164">
        <v>0</v>
      </c>
      <c r="AX164">
        <v>0</v>
      </c>
      <c r="AY164">
        <v>0</v>
      </c>
      <c r="AZ164">
        <v>12</v>
      </c>
      <c r="BA164">
        <v>0</v>
      </c>
      <c r="BB164">
        <v>0</v>
      </c>
      <c r="BC164">
        <v>0</v>
      </c>
      <c r="BD164">
        <v>0</v>
      </c>
      <c r="BE164" t="s">
        <v>1312</v>
      </c>
      <c r="BF164">
        <v>0</v>
      </c>
      <c r="BG164">
        <v>0</v>
      </c>
      <c r="BH164">
        <v>0.5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75</v>
      </c>
      <c r="BS164">
        <v>867</v>
      </c>
    </row>
    <row r="165" spans="1:82">
      <c r="A165"/>
      <c r="B165" t="s">
        <v>1313</v>
      </c>
      <c r="C165">
        <v>6</v>
      </c>
      <c r="D165" t="s">
        <v>1078</v>
      </c>
      <c r="E165" t="s">
        <v>491</v>
      </c>
      <c r="F165" t="s">
        <v>539</v>
      </c>
      <c r="G165">
        <v>1</v>
      </c>
      <c r="H165">
        <v>36</v>
      </c>
      <c r="I165">
        <v>45</v>
      </c>
      <c r="J165">
        <v>30</v>
      </c>
      <c r="K165">
        <v>83</v>
      </c>
      <c r="L165">
        <v>6</v>
      </c>
      <c r="M165" t="s">
        <v>1314</v>
      </c>
      <c r="N165">
        <v>17.163447999999999</v>
      </c>
      <c r="O165">
        <v>72.588050999999993</v>
      </c>
      <c r="P165">
        <v>17.163447999999999</v>
      </c>
      <c r="Q165">
        <v>76.596401</v>
      </c>
      <c r="R165">
        <v>17.163447999999999</v>
      </c>
      <c r="S165">
        <v>61.533168000000003</v>
      </c>
      <c r="T165">
        <v>17331.55</v>
      </c>
      <c r="U165">
        <v>0</v>
      </c>
      <c r="V165">
        <v>0</v>
      </c>
      <c r="W165">
        <v>2.423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1315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1316</v>
      </c>
      <c r="AU165">
        <v>0</v>
      </c>
      <c r="AV165" t="s">
        <v>1317</v>
      </c>
      <c r="AW165">
        <v>0</v>
      </c>
      <c r="AX165">
        <v>0</v>
      </c>
      <c r="AY165">
        <v>0</v>
      </c>
      <c r="AZ165">
        <v>12</v>
      </c>
      <c r="BA165">
        <v>0</v>
      </c>
      <c r="BB165">
        <v>0</v>
      </c>
      <c r="BC165">
        <v>0</v>
      </c>
      <c r="BD165">
        <v>0</v>
      </c>
      <c r="BE165" t="s">
        <v>1318</v>
      </c>
      <c r="BF165">
        <v>0</v>
      </c>
      <c r="BG165">
        <v>0</v>
      </c>
      <c r="BH165">
        <v>0.5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44</v>
      </c>
      <c r="BS165">
        <v>529</v>
      </c>
    </row>
    <row r="166" spans="1:82">
      <c r="A166"/>
      <c r="B166" t="s">
        <v>704</v>
      </c>
      <c r="C166">
        <v>56</v>
      </c>
      <c r="D166" t="s">
        <v>556</v>
      </c>
      <c r="E166" t="s">
        <v>491</v>
      </c>
      <c r="F166" t="s">
        <v>539</v>
      </c>
      <c r="G166">
        <v>1</v>
      </c>
      <c r="H166">
        <v>10</v>
      </c>
      <c r="I166">
        <v>10</v>
      </c>
      <c r="J166">
        <v>12</v>
      </c>
      <c r="K166">
        <v>30</v>
      </c>
      <c r="L166">
        <v>56</v>
      </c>
      <c r="M166">
        <v>11.946567999999999</v>
      </c>
      <c r="N166">
        <v>68.178565000000006</v>
      </c>
      <c r="O166">
        <v>11.946567999999999</v>
      </c>
      <c r="P166">
        <v>50.516731999999998</v>
      </c>
      <c r="Q166">
        <v>11.946567999999999</v>
      </c>
      <c r="R166">
        <v>50.672356000000001</v>
      </c>
      <c r="S166">
        <v>11.946567999999999</v>
      </c>
      <c r="T166">
        <v>42.297483</v>
      </c>
      <c r="U166" t="s">
        <v>1319</v>
      </c>
      <c r="V166">
        <v>1</v>
      </c>
      <c r="W166">
        <v>0</v>
      </c>
      <c r="X166">
        <v>0</v>
      </c>
      <c r="Y166">
        <v>24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594.6</v>
      </c>
      <c r="AI166">
        <v>0</v>
      </c>
      <c r="AJ166">
        <v>3</v>
      </c>
      <c r="AK166">
        <v>0</v>
      </c>
      <c r="AL166">
        <v>0</v>
      </c>
      <c r="AM166">
        <v>61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356.9</v>
      </c>
      <c r="AW166">
        <v>2</v>
      </c>
      <c r="AX166">
        <v>1</v>
      </c>
      <c r="AY166">
        <v>0</v>
      </c>
      <c r="AZ166">
        <v>7.9779999999999998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78.819999999999993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384</v>
      </c>
      <c r="BY166">
        <v>4724</v>
      </c>
    </row>
    <row r="167" spans="1:82">
      <c r="A167"/>
      <c r="B167" t="s">
        <v>711</v>
      </c>
      <c r="C167">
        <v>28</v>
      </c>
      <c r="D167" t="s">
        <v>562</v>
      </c>
      <c r="E167" t="s">
        <v>522</v>
      </c>
      <c r="F167">
        <v>1</v>
      </c>
      <c r="G167">
        <v>36</v>
      </c>
      <c r="H167">
        <v>51</v>
      </c>
      <c r="I167">
        <v>34</v>
      </c>
      <c r="J167">
        <v>132</v>
      </c>
      <c r="K167">
        <v>28</v>
      </c>
      <c r="L167">
        <v>5.1989369999999999</v>
      </c>
      <c r="M167">
        <v>18.620481999999999</v>
      </c>
      <c r="N167">
        <v>5.1989369999999999</v>
      </c>
      <c r="O167">
        <v>19.126607</v>
      </c>
      <c r="P167">
        <v>5.1989369999999999</v>
      </c>
      <c r="Q167">
        <v>21.800122000000002</v>
      </c>
      <c r="R167">
        <v>5.1989369999999999</v>
      </c>
      <c r="S167">
        <v>18.294951000000001</v>
      </c>
      <c r="T167">
        <v>8</v>
      </c>
      <c r="U167">
        <v>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t="s">
        <v>1320</v>
      </c>
      <c r="AY167">
        <v>0</v>
      </c>
      <c r="AZ167">
        <v>0</v>
      </c>
      <c r="BA167">
        <v>0.5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0.5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</v>
      </c>
      <c r="BZ167">
        <v>11</v>
      </c>
    </row>
    <row r="168" spans="1:82">
      <c r="A168"/>
      <c r="B168" t="s">
        <v>718</v>
      </c>
      <c r="C168">
        <v>56</v>
      </c>
      <c r="D168" t="s">
        <v>556</v>
      </c>
      <c r="E168" t="s">
        <v>491</v>
      </c>
      <c r="F168" t="s">
        <v>1188</v>
      </c>
      <c r="G168">
        <v>1</v>
      </c>
      <c r="H168">
        <v>10</v>
      </c>
      <c r="I168">
        <v>10</v>
      </c>
      <c r="J168">
        <v>12</v>
      </c>
      <c r="K168">
        <v>30</v>
      </c>
      <c r="L168">
        <v>56</v>
      </c>
      <c r="M168">
        <v>11.925564</v>
      </c>
      <c r="N168">
        <v>46.049762999999999</v>
      </c>
      <c r="O168">
        <v>11.925564</v>
      </c>
      <c r="P168">
        <v>48.542329000000002</v>
      </c>
      <c r="Q168">
        <v>11.925564</v>
      </c>
      <c r="R168">
        <v>62.269848000000003</v>
      </c>
      <c r="S168">
        <v>11.925564</v>
      </c>
      <c r="T168">
        <v>42.798062999999999</v>
      </c>
      <c r="U168" t="s">
        <v>1321</v>
      </c>
      <c r="V168">
        <v>2.1659999999999999</v>
      </c>
      <c r="W168">
        <v>6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t="s">
        <v>1322</v>
      </c>
      <c r="AG168">
        <v>0</v>
      </c>
      <c r="AH168">
        <v>0</v>
      </c>
      <c r="AI168">
        <v>3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 t="s">
        <v>1323</v>
      </c>
      <c r="AS168" t="s">
        <v>1324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 t="s">
        <v>1325</v>
      </c>
      <c r="BC168">
        <v>0</v>
      </c>
      <c r="BD168">
        <v>0</v>
      </c>
      <c r="BE168">
        <v>23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384</v>
      </c>
      <c r="BP168">
        <v>4986</v>
      </c>
    </row>
    <row r="169" spans="1:82">
      <c r="A169"/>
      <c r="B169" t="s">
        <v>723</v>
      </c>
      <c r="C169">
        <v>18</v>
      </c>
      <c r="D169" t="s">
        <v>520</v>
      </c>
      <c r="E169" t="s">
        <v>521</v>
      </c>
      <c r="F169" t="s">
        <v>539</v>
      </c>
      <c r="G169">
        <v>6</v>
      </c>
      <c r="H169">
        <v>60</v>
      </c>
      <c r="I169">
        <v>120</v>
      </c>
      <c r="J169">
        <v>18</v>
      </c>
      <c r="K169">
        <v>0</v>
      </c>
      <c r="L169">
        <v>0</v>
      </c>
      <c r="M169">
        <v>0</v>
      </c>
      <c r="N169">
        <v>0</v>
      </c>
      <c r="O169">
        <v>8.0892379999999999</v>
      </c>
      <c r="P169">
        <v>26.38083</v>
      </c>
      <c r="Q169">
        <v>8.0892379999999999</v>
      </c>
      <c r="R169">
        <v>20.261963999999999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1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1</v>
      </c>
      <c r="CC169">
        <v>16</v>
      </c>
    </row>
    <row r="170" spans="1:82">
      <c r="A170"/>
      <c r="B170" t="s">
        <v>1326</v>
      </c>
      <c r="C170">
        <v>34</v>
      </c>
      <c r="D170" t="s">
        <v>786</v>
      </c>
      <c r="E170" t="s">
        <v>787</v>
      </c>
      <c r="F170" t="s">
        <v>539</v>
      </c>
      <c r="G170">
        <v>1</v>
      </c>
      <c r="H170">
        <v>60</v>
      </c>
      <c r="I170">
        <v>60</v>
      </c>
      <c r="J170">
        <v>60</v>
      </c>
      <c r="K170">
        <v>165</v>
      </c>
      <c r="L170">
        <v>34</v>
      </c>
      <c r="M170">
        <v>11.822082999999999</v>
      </c>
      <c r="N170">
        <v>52.854427000000001</v>
      </c>
      <c r="O170">
        <v>11.822082999999999</v>
      </c>
      <c r="P170">
        <v>44.604892</v>
      </c>
      <c r="Q170">
        <v>11.822082999999999</v>
      </c>
      <c r="R170">
        <v>45.711187000000002</v>
      </c>
      <c r="S170">
        <v>11.822082999999999</v>
      </c>
      <c r="T170">
        <v>40.384380999999998</v>
      </c>
      <c r="U170">
        <v>70.141999999999996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2.1419999999999999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2.2839999999999998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2.5329999999999999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3</v>
      </c>
      <c r="CA170">
        <v>47</v>
      </c>
    </row>
    <row r="171" spans="1:82">
      <c r="A171"/>
      <c r="B171" t="s">
        <v>1327</v>
      </c>
      <c r="C171">
        <v>56</v>
      </c>
      <c r="D171" t="s">
        <v>556</v>
      </c>
      <c r="E171" t="s">
        <v>491</v>
      </c>
      <c r="F171" t="s">
        <v>1328</v>
      </c>
      <c r="G171">
        <v>8</v>
      </c>
      <c r="H171">
        <v>10</v>
      </c>
      <c r="I171">
        <v>10</v>
      </c>
      <c r="J171">
        <v>10</v>
      </c>
      <c r="K171">
        <v>30</v>
      </c>
      <c r="L171">
        <v>56</v>
      </c>
      <c r="M171">
        <v>11.634682</v>
      </c>
      <c r="N171">
        <v>39.493448999999998</v>
      </c>
      <c r="O171">
        <v>11.634682</v>
      </c>
      <c r="P171">
        <v>41.927421000000002</v>
      </c>
      <c r="Q171">
        <v>11.634682</v>
      </c>
      <c r="R171">
        <v>54.990591999999999</v>
      </c>
      <c r="S171">
        <v>11.634682</v>
      </c>
      <c r="T171">
        <v>36.381635000000003</v>
      </c>
      <c r="U171">
        <v>186</v>
      </c>
      <c r="V171">
        <v>13.05</v>
      </c>
      <c r="W171">
        <v>0</v>
      </c>
      <c r="X171">
        <v>1.5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35.229999999999997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107.5</v>
      </c>
      <c r="AX171">
        <v>0</v>
      </c>
      <c r="AY171">
        <v>22.27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6.6150000000000002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76</v>
      </c>
      <c r="BY171">
        <v>1071</v>
      </c>
    </row>
    <row r="172" spans="1:82">
      <c r="A172"/>
      <c r="B172" t="s">
        <v>1329</v>
      </c>
      <c r="C172">
        <v>56</v>
      </c>
      <c r="D172" t="s">
        <v>556</v>
      </c>
      <c r="E172" t="s">
        <v>491</v>
      </c>
      <c r="F172" t="s">
        <v>1328</v>
      </c>
      <c r="G172">
        <v>8</v>
      </c>
      <c r="H172">
        <v>10</v>
      </c>
      <c r="I172">
        <v>10</v>
      </c>
      <c r="J172">
        <v>10</v>
      </c>
      <c r="K172">
        <v>30</v>
      </c>
      <c r="L172">
        <v>56</v>
      </c>
      <c r="M172">
        <v>11.738973</v>
      </c>
      <c r="N172">
        <v>56.609878000000002</v>
      </c>
      <c r="O172">
        <v>11.738973</v>
      </c>
      <c r="P172">
        <v>40.468679000000002</v>
      </c>
      <c r="Q172">
        <v>11.738973</v>
      </c>
      <c r="R172">
        <v>40.682647000000003</v>
      </c>
      <c r="S172">
        <v>11.738973</v>
      </c>
      <c r="T172">
        <v>32.867376999999998</v>
      </c>
      <c r="U172">
        <v>345</v>
      </c>
      <c r="V172">
        <v>0</v>
      </c>
      <c r="W172">
        <v>169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84.5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79</v>
      </c>
      <c r="BA172">
        <v>0</v>
      </c>
      <c r="BB172">
        <v>0</v>
      </c>
      <c r="BC172">
        <v>1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11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112</v>
      </c>
      <c r="CD172">
        <v>1544</v>
      </c>
    </row>
    <row r="173" spans="1:82">
      <c r="A173"/>
      <c r="B173" t="s">
        <v>1330</v>
      </c>
      <c r="C173">
        <v>89</v>
      </c>
      <c r="D173" t="s">
        <v>843</v>
      </c>
      <c r="E173">
        <v>6</v>
      </c>
      <c r="F173">
        <v>90</v>
      </c>
      <c r="G173">
        <v>89</v>
      </c>
      <c r="H173" t="s">
        <v>1331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1</v>
      </c>
      <c r="BY173">
        <v>26</v>
      </c>
      <c r="BZ173">
        <v>0</v>
      </c>
      <c r="CA173">
        <v>132</v>
      </c>
      <c r="CB173">
        <v>1583</v>
      </c>
    </row>
    <row r="174" spans="1:82">
      <c r="A174"/>
      <c r="B174" t="s">
        <v>1332</v>
      </c>
      <c r="C174">
        <v>41</v>
      </c>
      <c r="D174" t="s">
        <v>894</v>
      </c>
      <c r="E174" t="s">
        <v>895</v>
      </c>
      <c r="F174" t="s">
        <v>539</v>
      </c>
      <c r="G174" t="s">
        <v>896</v>
      </c>
      <c r="H174">
        <v>1</v>
      </c>
      <c r="I174">
        <v>80</v>
      </c>
      <c r="J174">
        <v>41</v>
      </c>
      <c r="K174">
        <v>0</v>
      </c>
      <c r="L174">
        <v>0</v>
      </c>
      <c r="M174">
        <v>0</v>
      </c>
      <c r="N174">
        <v>0</v>
      </c>
      <c r="O174">
        <v>12.388598999999999</v>
      </c>
      <c r="P174">
        <v>40.602412000000001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0.16600000000000001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</row>
    <row r="175" spans="1:82">
      <c r="A175"/>
      <c r="B175" t="s">
        <v>730</v>
      </c>
      <c r="C175">
        <v>41</v>
      </c>
      <c r="D175" t="s">
        <v>894</v>
      </c>
      <c r="E175" t="s">
        <v>895</v>
      </c>
      <c r="F175" t="s">
        <v>522</v>
      </c>
      <c r="G175" t="s">
        <v>899</v>
      </c>
      <c r="H175">
        <v>1</v>
      </c>
      <c r="I175">
        <v>90</v>
      </c>
      <c r="J175">
        <v>360</v>
      </c>
      <c r="K175">
        <v>41</v>
      </c>
      <c r="L175">
        <v>12.898892</v>
      </c>
      <c r="M175">
        <v>43.666935000000002</v>
      </c>
      <c r="N175">
        <v>12.898892</v>
      </c>
      <c r="O175">
        <v>45.057920000000003</v>
      </c>
      <c r="P175">
        <v>0</v>
      </c>
      <c r="Q175">
        <v>0</v>
      </c>
      <c r="R175">
        <v>0</v>
      </c>
      <c r="S175">
        <v>0</v>
      </c>
      <c r="T175">
        <v>100.375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9.9540000000000006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7</v>
      </c>
      <c r="CB175">
        <v>129</v>
      </c>
    </row>
    <row r="176" spans="1:82">
      <c r="A176"/>
      <c r="B176" t="s">
        <v>1333</v>
      </c>
      <c r="C176">
        <v>87</v>
      </c>
      <c r="D176" t="s">
        <v>556</v>
      </c>
      <c r="E176" t="s">
        <v>976</v>
      </c>
      <c r="F176" t="s">
        <v>154</v>
      </c>
      <c r="G176">
        <v>7</v>
      </c>
      <c r="H176">
        <v>40</v>
      </c>
      <c r="I176">
        <v>87</v>
      </c>
      <c r="J176">
        <v>0</v>
      </c>
      <c r="K176">
        <v>0</v>
      </c>
      <c r="L176">
        <v>0</v>
      </c>
      <c r="M176">
        <v>0</v>
      </c>
      <c r="N176" t="s">
        <v>1334</v>
      </c>
      <c r="O176">
        <v>0</v>
      </c>
      <c r="P176">
        <v>0</v>
      </c>
      <c r="Q176">
        <v>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2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2</v>
      </c>
      <c r="CA176">
        <v>35</v>
      </c>
    </row>
    <row r="177" spans="1:82">
      <c r="A177"/>
      <c r="B177" t="s">
        <v>1335</v>
      </c>
      <c r="C177">
        <v>87</v>
      </c>
      <c r="D177" t="s">
        <v>556</v>
      </c>
      <c r="E177" t="s">
        <v>976</v>
      </c>
      <c r="F177" t="s">
        <v>154</v>
      </c>
      <c r="G177">
        <v>7</v>
      </c>
      <c r="H177">
        <v>45</v>
      </c>
      <c r="I177">
        <v>87</v>
      </c>
      <c r="J177" t="s">
        <v>1336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</v>
      </c>
      <c r="R177">
        <v>0</v>
      </c>
      <c r="S177">
        <v>0</v>
      </c>
      <c r="T177">
        <v>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2</v>
      </c>
      <c r="CA177">
        <v>37</v>
      </c>
    </row>
    <row r="178" spans="1:82">
      <c r="A178"/>
      <c r="B178" t="s">
        <v>736</v>
      </c>
      <c r="C178">
        <v>34</v>
      </c>
      <c r="D178" t="s">
        <v>786</v>
      </c>
      <c r="E178" t="s">
        <v>787</v>
      </c>
      <c r="F178" t="s">
        <v>522</v>
      </c>
      <c r="G178">
        <v>1</v>
      </c>
      <c r="H178">
        <v>60</v>
      </c>
      <c r="I178">
        <v>60</v>
      </c>
      <c r="J178">
        <v>60</v>
      </c>
      <c r="K178">
        <v>165</v>
      </c>
      <c r="L178">
        <v>34</v>
      </c>
      <c r="M178">
        <v>11.614407999999999</v>
      </c>
      <c r="N178">
        <v>42.356439999999999</v>
      </c>
      <c r="O178">
        <v>11.614407999999999</v>
      </c>
      <c r="P178">
        <v>41.527312999999999</v>
      </c>
      <c r="Q178">
        <v>11.614407999999999</v>
      </c>
      <c r="R178">
        <v>48.563442000000002</v>
      </c>
      <c r="S178">
        <v>11.614407999999999</v>
      </c>
      <c r="T178">
        <v>38.117381000000002</v>
      </c>
      <c r="U178">
        <v>300.95699999999999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3.7570000000000001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4.6859999999999999</v>
      </c>
      <c r="AX178">
        <v>0.11700000000000001</v>
      </c>
      <c r="AY178">
        <v>0.11700000000000001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19.489999999999998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4</v>
      </c>
      <c r="BY178">
        <v>75</v>
      </c>
    </row>
    <row r="179" spans="1:82">
      <c r="A179"/>
      <c r="B179" t="s">
        <v>738</v>
      </c>
      <c r="C179">
        <v>77</v>
      </c>
      <c r="D179" t="s">
        <v>1337</v>
      </c>
      <c r="E179" t="s">
        <v>1101</v>
      </c>
      <c r="F179" t="s">
        <v>1338</v>
      </c>
      <c r="G179">
        <v>1</v>
      </c>
      <c r="H179">
        <v>60</v>
      </c>
      <c r="I179">
        <v>60</v>
      </c>
      <c r="J179">
        <v>60</v>
      </c>
      <c r="K179">
        <v>165</v>
      </c>
      <c r="L179">
        <v>77</v>
      </c>
      <c r="M179">
        <v>9.6794560000000001</v>
      </c>
      <c r="N179">
        <v>47.528458999999998</v>
      </c>
      <c r="O179">
        <v>9.6794560000000001</v>
      </c>
      <c r="P179">
        <v>42.156537</v>
      </c>
      <c r="Q179">
        <v>9.6794560000000001</v>
      </c>
      <c r="R179">
        <v>47.303033999999997</v>
      </c>
      <c r="S179">
        <v>9.6794560000000001</v>
      </c>
      <c r="T179">
        <v>37.018621000000003</v>
      </c>
      <c r="U179">
        <v>1084.4010000000001</v>
      </c>
      <c r="V179">
        <v>0</v>
      </c>
      <c r="W179">
        <v>0</v>
      </c>
      <c r="X179">
        <v>0</v>
      </c>
      <c r="Y179">
        <v>0.55400000000000005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13.27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4.468</v>
      </c>
      <c r="AW179">
        <v>0</v>
      </c>
      <c r="AX179">
        <v>0</v>
      </c>
      <c r="AY179" t="s">
        <v>1339</v>
      </c>
      <c r="AZ179">
        <v>0</v>
      </c>
      <c r="BA179">
        <v>0</v>
      </c>
      <c r="BB179">
        <v>4.6180000000000003</v>
      </c>
      <c r="BC179">
        <v>0</v>
      </c>
      <c r="BD179">
        <v>0</v>
      </c>
      <c r="BE179">
        <v>0</v>
      </c>
      <c r="BF179">
        <v>0</v>
      </c>
      <c r="BG179">
        <v>11.84</v>
      </c>
      <c r="BH179">
        <v>0</v>
      </c>
      <c r="BI179">
        <v>0</v>
      </c>
      <c r="BJ179">
        <v>0</v>
      </c>
      <c r="BK179">
        <v>35.08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18</v>
      </c>
      <c r="BV179">
        <v>241</v>
      </c>
    </row>
    <row r="180" spans="1:82">
      <c r="A180"/>
      <c r="B180" t="s">
        <v>739</v>
      </c>
      <c r="C180">
        <v>77</v>
      </c>
      <c r="D180" t="s">
        <v>1337</v>
      </c>
      <c r="E180" t="s">
        <v>1101</v>
      </c>
      <c r="F180" t="s">
        <v>1338</v>
      </c>
      <c r="G180">
        <v>1</v>
      </c>
      <c r="H180">
        <v>60</v>
      </c>
      <c r="I180">
        <v>60</v>
      </c>
      <c r="J180">
        <v>60</v>
      </c>
      <c r="K180">
        <v>165</v>
      </c>
      <c r="L180">
        <v>77</v>
      </c>
      <c r="M180">
        <v>15.916506</v>
      </c>
      <c r="N180">
        <v>44.474865000000001</v>
      </c>
      <c r="O180">
        <v>15.916506</v>
      </c>
      <c r="P180">
        <v>40.142024999999997</v>
      </c>
      <c r="Q180">
        <v>15.916506</v>
      </c>
      <c r="R180">
        <v>44.934758000000002</v>
      </c>
      <c r="S180">
        <v>15.916506</v>
      </c>
      <c r="T180">
        <v>35.735484</v>
      </c>
      <c r="U180">
        <v>1605.548</v>
      </c>
      <c r="V180">
        <v>0</v>
      </c>
      <c r="W180">
        <v>0</v>
      </c>
      <c r="X180">
        <v>0</v>
      </c>
      <c r="Y180">
        <v>25.49</v>
      </c>
      <c r="Z180">
        <v>0</v>
      </c>
      <c r="AA180">
        <v>0</v>
      </c>
      <c r="AB180">
        <v>2.4929999999999999</v>
      </c>
      <c r="AC180">
        <v>0</v>
      </c>
      <c r="AD180">
        <v>0</v>
      </c>
      <c r="AE180">
        <v>0</v>
      </c>
      <c r="AF180">
        <v>0</v>
      </c>
      <c r="AG180">
        <v>17.98</v>
      </c>
      <c r="AH180">
        <v>0</v>
      </c>
      <c r="AI180">
        <v>0</v>
      </c>
      <c r="AJ180">
        <v>0</v>
      </c>
      <c r="AK180">
        <v>4.8369999999999997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12.46</v>
      </c>
      <c r="AU180">
        <v>0</v>
      </c>
      <c r="AV180">
        <v>0</v>
      </c>
      <c r="AW180">
        <v>0</v>
      </c>
      <c r="AX180">
        <v>34.18</v>
      </c>
      <c r="AY180">
        <v>0</v>
      </c>
      <c r="AZ180">
        <v>0</v>
      </c>
      <c r="BA180">
        <v>4.6180000000000003</v>
      </c>
      <c r="BB180">
        <v>0</v>
      </c>
      <c r="BC180">
        <v>0</v>
      </c>
      <c r="BD180">
        <v>0</v>
      </c>
      <c r="BE180">
        <v>0</v>
      </c>
      <c r="BF180">
        <v>17.47</v>
      </c>
      <c r="BG180">
        <v>0</v>
      </c>
      <c r="BH180">
        <v>0</v>
      </c>
      <c r="BI180">
        <v>0</v>
      </c>
      <c r="BJ180">
        <v>35.08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34</v>
      </c>
      <c r="BU180">
        <v>452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20</v>
      </c>
      <c r="CB180">
        <v>586</v>
      </c>
    </row>
    <row r="181" spans="1:82">
      <c r="A181"/>
      <c r="B181" t="s">
        <v>742</v>
      </c>
      <c r="C181" t="s">
        <v>1340</v>
      </c>
      <c r="D181" t="s">
        <v>524</v>
      </c>
      <c r="E181" t="s">
        <v>653</v>
      </c>
      <c r="F181" t="s">
        <v>522</v>
      </c>
      <c r="G181">
        <v>1</v>
      </c>
      <c r="H181">
        <v>12</v>
      </c>
      <c r="I181">
        <v>10</v>
      </c>
      <c r="J181">
        <v>15</v>
      </c>
      <c r="K181">
        <v>30</v>
      </c>
      <c r="L181">
        <v>23</v>
      </c>
      <c r="M181">
        <v>5.4991770000000004</v>
      </c>
      <c r="N181">
        <v>17.979512</v>
      </c>
      <c r="O181">
        <v>5.4991770000000004</v>
      </c>
      <c r="P181">
        <v>18.020576999999999</v>
      </c>
      <c r="Q181">
        <v>5.4991770000000004</v>
      </c>
      <c r="R181">
        <v>18.986453000000001</v>
      </c>
      <c r="S181">
        <v>5.4991770000000004</v>
      </c>
      <c r="T181">
        <v>17.777179</v>
      </c>
      <c r="U181">
        <v>447.75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15.5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17</v>
      </c>
      <c r="AY181">
        <v>0</v>
      </c>
      <c r="AZ181">
        <v>0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3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2</v>
      </c>
      <c r="CB181">
        <v>38</v>
      </c>
    </row>
    <row r="182" spans="1:82">
      <c r="A182"/>
      <c r="B182" t="s">
        <v>743</v>
      </c>
      <c r="C182" t="s">
        <v>1340</v>
      </c>
      <c r="D182" t="s">
        <v>524</v>
      </c>
      <c r="E182" t="s">
        <v>653</v>
      </c>
      <c r="F182" t="s">
        <v>539</v>
      </c>
      <c r="G182">
        <v>1</v>
      </c>
      <c r="H182">
        <v>12</v>
      </c>
      <c r="I182">
        <v>10</v>
      </c>
      <c r="J182">
        <v>15</v>
      </c>
      <c r="K182">
        <v>30</v>
      </c>
      <c r="L182">
        <v>23</v>
      </c>
      <c r="M182">
        <v>5.6436000000000002</v>
      </c>
      <c r="N182">
        <v>20.732413999999999</v>
      </c>
      <c r="O182">
        <v>5.6436000000000002</v>
      </c>
      <c r="P182">
        <v>18.999856000000001</v>
      </c>
      <c r="Q182">
        <v>5.6436000000000002</v>
      </c>
      <c r="R182">
        <v>19.135133</v>
      </c>
      <c r="S182">
        <v>5.6436000000000002</v>
      </c>
      <c r="T182">
        <v>18.654057999999999</v>
      </c>
      <c r="U182">
        <v>7833.25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26.5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14.69</v>
      </c>
      <c r="AX182">
        <v>0</v>
      </c>
      <c r="AY182">
        <v>0</v>
      </c>
      <c r="AZ182">
        <v>1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3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5</v>
      </c>
      <c r="CA182">
        <v>80</v>
      </c>
    </row>
    <row r="183" spans="1:82">
      <c r="A183"/>
      <c r="B183" t="s">
        <v>763</v>
      </c>
      <c r="C183">
        <v>70</v>
      </c>
      <c r="D183" t="s">
        <v>1341</v>
      </c>
      <c r="E183" t="s">
        <v>935</v>
      </c>
      <c r="F183" t="s">
        <v>522</v>
      </c>
      <c r="G183">
        <v>1</v>
      </c>
      <c r="H183">
        <v>30</v>
      </c>
      <c r="I183">
        <v>30</v>
      </c>
      <c r="J183">
        <v>30</v>
      </c>
      <c r="K183">
        <v>70</v>
      </c>
      <c r="L183">
        <v>7.2378159999999996</v>
      </c>
      <c r="M183">
        <v>25.273109999999999</v>
      </c>
      <c r="N183">
        <v>7.2378159999999996</v>
      </c>
      <c r="O183">
        <v>25.012654999999999</v>
      </c>
      <c r="P183">
        <v>7.2378159999999996</v>
      </c>
      <c r="Q183">
        <v>29.105260000000001</v>
      </c>
      <c r="R183">
        <v>0</v>
      </c>
      <c r="S183">
        <v>0</v>
      </c>
      <c r="T183">
        <v>566.5</v>
      </c>
      <c r="U183">
        <v>0</v>
      </c>
      <c r="V183">
        <v>0</v>
      </c>
      <c r="W183">
        <v>0</v>
      </c>
      <c r="X183">
        <v>10.666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19.54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24.86</v>
      </c>
      <c r="AV183">
        <v>0</v>
      </c>
      <c r="AW183">
        <v>0</v>
      </c>
      <c r="AX183">
        <v>3.3330000000000002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11</v>
      </c>
      <c r="BY183">
        <v>170</v>
      </c>
    </row>
    <row r="184" spans="1:82">
      <c r="A184"/>
      <c r="B184" t="s">
        <v>767</v>
      </c>
      <c r="C184">
        <v>70</v>
      </c>
      <c r="D184" t="s">
        <v>1341</v>
      </c>
      <c r="E184" t="s">
        <v>935</v>
      </c>
      <c r="F184" t="s">
        <v>539</v>
      </c>
      <c r="G184">
        <v>1</v>
      </c>
      <c r="H184">
        <v>30</v>
      </c>
      <c r="I184">
        <v>30</v>
      </c>
      <c r="J184">
        <v>30</v>
      </c>
      <c r="K184">
        <v>70</v>
      </c>
      <c r="L184">
        <v>7.2456990000000001</v>
      </c>
      <c r="M184">
        <v>29.687099</v>
      </c>
      <c r="N184">
        <v>7.2456990000000001</v>
      </c>
      <c r="O184">
        <v>24.801244000000001</v>
      </c>
      <c r="P184">
        <v>7.2456990000000001</v>
      </c>
      <c r="Q184">
        <v>25.917995000000001</v>
      </c>
      <c r="R184">
        <v>0</v>
      </c>
      <c r="S184">
        <v>0</v>
      </c>
      <c r="T184">
        <v>4819.83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17.16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9.9659999999999993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11</v>
      </c>
      <c r="BZ184">
        <v>177</v>
      </c>
      <c r="CA184">
        <v>132</v>
      </c>
      <c r="CB184">
        <v>3720</v>
      </c>
    </row>
    <row r="185" spans="1:82">
      <c r="A185"/>
      <c r="B185" t="s">
        <v>772</v>
      </c>
      <c r="C185">
        <v>111</v>
      </c>
      <c r="D185" t="s">
        <v>575</v>
      </c>
      <c r="E185" t="s">
        <v>746</v>
      </c>
      <c r="F185">
        <v>3</v>
      </c>
      <c r="G185">
        <v>30</v>
      </c>
      <c r="H185">
        <v>30</v>
      </c>
      <c r="I185">
        <v>48</v>
      </c>
      <c r="J185">
        <v>111</v>
      </c>
      <c r="K185" t="s">
        <v>1342</v>
      </c>
      <c r="L185">
        <v>23.920956</v>
      </c>
      <c r="M185">
        <v>98.485157000000001</v>
      </c>
      <c r="N185" t="s">
        <v>1343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190</v>
      </c>
      <c r="CD185">
        <v>4998</v>
      </c>
    </row>
    <row r="186" spans="1:82">
      <c r="A186"/>
      <c r="B186" t="s">
        <v>1344</v>
      </c>
      <c r="C186">
        <v>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</row>
    <row r="187" spans="1:82">
      <c r="A187"/>
      <c r="B187" t="s">
        <v>1345</v>
      </c>
      <c r="C187">
        <v>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43</v>
      </c>
      <c r="BY187">
        <v>756</v>
      </c>
    </row>
    <row r="188" spans="1:82">
      <c r="A188"/>
      <c r="B188" t="s">
        <v>1346</v>
      </c>
      <c r="C188">
        <v>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4</v>
      </c>
    </row>
    <row r="189" spans="1:82">
      <c r="A189"/>
      <c r="B189" t="s">
        <v>1347</v>
      </c>
      <c r="C189">
        <v>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</row>
    <row r="190" spans="1:82">
      <c r="A190"/>
      <c r="B190" t="s">
        <v>1348</v>
      </c>
      <c r="C190">
        <v>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</v>
      </c>
      <c r="CA190">
        <v>16</v>
      </c>
    </row>
    <row r="191" spans="1:82">
      <c r="A191"/>
      <c r="B191" t="s">
        <v>1349</v>
      </c>
      <c r="C191">
        <v>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9</v>
      </c>
    </row>
    <row r="192" spans="1:82">
      <c r="A192"/>
      <c r="B192" t="s">
        <v>1350</v>
      </c>
      <c r="C192">
        <v>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</row>
    <row r="193" spans="1:81">
      <c r="A193"/>
      <c r="B193" t="s">
        <v>1351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</row>
    <row r="194" spans="1:81">
      <c r="A194"/>
      <c r="B194" t="s">
        <v>1352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</row>
    <row r="195" spans="1:81">
      <c r="A195"/>
      <c r="B195" t="s">
        <v>1353</v>
      </c>
      <c r="C195">
        <v>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</row>
    <row r="196" spans="1:81">
      <c r="A196"/>
      <c r="B196" t="s">
        <v>1354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</row>
    <row r="197" spans="1:81">
      <c r="A197"/>
      <c r="B197" t="s">
        <v>1355</v>
      </c>
      <c r="C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37</v>
      </c>
      <c r="BZ197">
        <v>1060</v>
      </c>
    </row>
    <row r="198" spans="1:81">
      <c r="A198"/>
      <c r="B198" t="s">
        <v>1356</v>
      </c>
      <c r="C198" t="s">
        <v>1192</v>
      </c>
      <c r="D198">
        <v>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6</v>
      </c>
    </row>
    <row r="199" spans="1:81">
      <c r="A199"/>
      <c r="B199" t="s">
        <v>1357</v>
      </c>
      <c r="C199" t="s">
        <v>1188</v>
      </c>
      <c r="D199">
        <v>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3</v>
      </c>
      <c r="CB199">
        <v>46</v>
      </c>
    </row>
    <row r="200" spans="1:81">
      <c r="A200"/>
      <c r="B200" t="s">
        <v>1358</v>
      </c>
      <c r="C200" t="s">
        <v>1192</v>
      </c>
      <c r="D200">
        <v>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8</v>
      </c>
      <c r="CC200">
        <v>128</v>
      </c>
    </row>
    <row r="201" spans="1:81">
      <c r="A201"/>
      <c r="B201" t="s">
        <v>1359</v>
      </c>
      <c r="C201" t="s">
        <v>1188</v>
      </c>
      <c r="D201">
        <v>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</row>
    <row r="202" spans="1:81">
      <c r="A202"/>
      <c r="B202" t="s">
        <v>1360</v>
      </c>
      <c r="C202" t="s">
        <v>1188</v>
      </c>
      <c r="D202">
        <v>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</row>
    <row r="203" spans="1:81">
      <c r="A203"/>
      <c r="B203" t="s">
        <v>1361</v>
      </c>
      <c r="C203" t="s">
        <v>1192</v>
      </c>
      <c r="D203">
        <v>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</row>
    <row r="204" spans="1:81">
      <c r="A204"/>
      <c r="B204" t="s">
        <v>1362</v>
      </c>
      <c r="C204" t="s">
        <v>1192</v>
      </c>
      <c r="D204">
        <v>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</row>
    <row r="205" spans="1:81">
      <c r="A205"/>
      <c r="B205" t="s">
        <v>1363</v>
      </c>
      <c r="C205" t="s">
        <v>1188</v>
      </c>
      <c r="D205">
        <v>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</row>
    <row r="206" spans="1:81">
      <c r="A206"/>
      <c r="B206" t="s">
        <v>1364</v>
      </c>
      <c r="C206" t="s">
        <v>1188</v>
      </c>
      <c r="D206">
        <v>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27</v>
      </c>
      <c r="BZ206">
        <v>509</v>
      </c>
    </row>
    <row r="207" spans="1:81">
      <c r="A207"/>
      <c r="B207" t="s">
        <v>1365</v>
      </c>
      <c r="C207" t="s">
        <v>1192</v>
      </c>
      <c r="D207">
        <v>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3</v>
      </c>
      <c r="BZ207">
        <v>49</v>
      </c>
    </row>
    <row r="208" spans="1:81">
      <c r="A208"/>
      <c r="B208" t="s">
        <v>1366</v>
      </c>
      <c r="C208" t="s">
        <v>522</v>
      </c>
      <c r="D208">
        <v>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</row>
    <row r="209" spans="1:80">
      <c r="A209"/>
      <c r="B209" t="s">
        <v>1367</v>
      </c>
      <c r="C209" t="s">
        <v>1192</v>
      </c>
      <c r="D209">
        <v>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</row>
    <row r="210" spans="1:80">
      <c r="A210"/>
      <c r="B210" t="s">
        <v>1368</v>
      </c>
      <c r="C210" t="s">
        <v>1188</v>
      </c>
      <c r="D210">
        <v>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</row>
    <row r="211" spans="1:80">
      <c r="A211"/>
      <c r="B211" t="s">
        <v>1369</v>
      </c>
      <c r="C211" t="s">
        <v>1192</v>
      </c>
      <c r="D211">
        <v>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</row>
    <row r="212" spans="1:80">
      <c r="A212"/>
      <c r="B212" t="s">
        <v>1370</v>
      </c>
      <c r="C212" t="s">
        <v>1192</v>
      </c>
      <c r="D212">
        <v>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116</v>
      </c>
    </row>
    <row r="213" spans="1:80">
      <c r="A213"/>
      <c r="B213" t="s">
        <v>1371</v>
      </c>
      <c r="C213" t="s">
        <v>1188</v>
      </c>
      <c r="D213">
        <v>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3</v>
      </c>
      <c r="BY213">
        <v>52</v>
      </c>
    </row>
    <row r="214" spans="1:80">
      <c r="A214"/>
      <c r="B214" t="s">
        <v>1372</v>
      </c>
      <c r="C214" t="s">
        <v>1188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</row>
    <row r="215" spans="1:80">
      <c r="A215"/>
      <c r="B215" t="s">
        <v>1373</v>
      </c>
      <c r="C215" t="s">
        <v>1192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70</v>
      </c>
      <c r="BY215">
        <v>1206</v>
      </c>
    </row>
    <row r="216" spans="1:80">
      <c r="A216"/>
      <c r="B216" t="s">
        <v>879</v>
      </c>
      <c r="C216">
        <v>90</v>
      </c>
      <c r="D216" t="s">
        <v>744</v>
      </c>
      <c r="E216" t="s">
        <v>745</v>
      </c>
      <c r="F216" t="s">
        <v>880</v>
      </c>
      <c r="G216" t="s">
        <v>1188</v>
      </c>
      <c r="H216">
        <v>12</v>
      </c>
      <c r="I216">
        <v>90</v>
      </c>
      <c r="J216">
        <v>120</v>
      </c>
      <c r="K216">
        <v>90</v>
      </c>
      <c r="L216" t="s">
        <v>1374</v>
      </c>
      <c r="M216">
        <v>0</v>
      </c>
      <c r="N216">
        <v>0</v>
      </c>
      <c r="O216" t="s">
        <v>1374</v>
      </c>
      <c r="P216">
        <v>0</v>
      </c>
      <c r="Q216">
        <v>0</v>
      </c>
      <c r="R216">
        <v>21</v>
      </c>
      <c r="S216">
        <v>0</v>
      </c>
      <c r="T216">
        <v>0</v>
      </c>
      <c r="U216">
        <v>0</v>
      </c>
      <c r="V216">
        <v>6.2190000000000003</v>
      </c>
      <c r="W216">
        <v>0</v>
      </c>
      <c r="X216">
        <v>0</v>
      </c>
      <c r="Y216">
        <v>0</v>
      </c>
      <c r="Z216">
        <v>0</v>
      </c>
      <c r="AA216">
        <v>5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9</v>
      </c>
      <c r="AZ216">
        <v>0</v>
      </c>
      <c r="BA216">
        <v>0</v>
      </c>
      <c r="BB216">
        <v>0</v>
      </c>
      <c r="BC216">
        <v>0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10</v>
      </c>
      <c r="BZ216">
        <v>151</v>
      </c>
    </row>
    <row r="217" spans="1:80">
      <c r="A217"/>
      <c r="B217" t="s">
        <v>882</v>
      </c>
      <c r="C217">
        <v>90</v>
      </c>
      <c r="D217" t="s">
        <v>744</v>
      </c>
      <c r="E217" t="s">
        <v>745</v>
      </c>
      <c r="F217" t="s">
        <v>880</v>
      </c>
      <c r="G217" t="s">
        <v>1192</v>
      </c>
      <c r="H217">
        <v>12</v>
      </c>
      <c r="I217">
        <v>90</v>
      </c>
      <c r="J217">
        <v>120</v>
      </c>
      <c r="K217">
        <v>90</v>
      </c>
      <c r="L217" t="s">
        <v>1375</v>
      </c>
      <c r="M217">
        <v>0</v>
      </c>
      <c r="N217">
        <v>0</v>
      </c>
      <c r="O217" t="s">
        <v>1375</v>
      </c>
      <c r="P217">
        <v>0</v>
      </c>
      <c r="Q217">
        <v>0</v>
      </c>
      <c r="R217">
        <v>35</v>
      </c>
      <c r="S217">
        <v>0</v>
      </c>
      <c r="T217">
        <v>0</v>
      </c>
      <c r="U217">
        <v>0</v>
      </c>
      <c r="V217">
        <v>21.75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8.5</v>
      </c>
      <c r="AZ217">
        <v>0</v>
      </c>
      <c r="BA217">
        <v>0</v>
      </c>
      <c r="BB217">
        <v>0</v>
      </c>
      <c r="BC217">
        <v>0</v>
      </c>
      <c r="BD217">
        <v>4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23</v>
      </c>
      <c r="BZ217">
        <v>304</v>
      </c>
    </row>
    <row r="218" spans="1:80">
      <c r="A218"/>
      <c r="B218" t="s">
        <v>1376</v>
      </c>
      <c r="C218">
        <v>90</v>
      </c>
      <c r="D218" t="s">
        <v>744</v>
      </c>
      <c r="E218" t="s">
        <v>745</v>
      </c>
      <c r="F218" t="s">
        <v>1377</v>
      </c>
      <c r="G218">
        <v>12</v>
      </c>
      <c r="H218">
        <v>180</v>
      </c>
      <c r="I218">
        <v>240</v>
      </c>
      <c r="J218">
        <v>90</v>
      </c>
      <c r="K218">
        <v>11.352581000000001</v>
      </c>
      <c r="L218">
        <v>57.590530000000001</v>
      </c>
      <c r="M218">
        <v>0</v>
      </c>
      <c r="N218">
        <v>0</v>
      </c>
      <c r="O218">
        <v>11.352581000000001</v>
      </c>
      <c r="P218">
        <v>57.590530000000001</v>
      </c>
      <c r="Q218">
        <v>0</v>
      </c>
      <c r="R218">
        <v>0</v>
      </c>
      <c r="S218">
        <v>14</v>
      </c>
      <c r="T218">
        <v>0</v>
      </c>
      <c r="U218">
        <v>0</v>
      </c>
      <c r="V218">
        <v>0</v>
      </c>
      <c r="W218">
        <v>5.2190000000000003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9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8</v>
      </c>
      <c r="CA218">
        <v>103</v>
      </c>
    </row>
    <row r="219" spans="1:80">
      <c r="A219"/>
      <c r="B219" t="s">
        <v>1378</v>
      </c>
      <c r="C219">
        <v>90</v>
      </c>
      <c r="D219" t="s">
        <v>744</v>
      </c>
      <c r="E219" t="s">
        <v>745</v>
      </c>
      <c r="F219" t="s">
        <v>1377</v>
      </c>
      <c r="G219">
        <v>12</v>
      </c>
      <c r="H219">
        <v>180</v>
      </c>
      <c r="I219">
        <v>240</v>
      </c>
      <c r="J219">
        <v>90</v>
      </c>
      <c r="K219">
        <v>11.351228000000001</v>
      </c>
      <c r="L219">
        <v>56.058315</v>
      </c>
      <c r="M219">
        <v>0</v>
      </c>
      <c r="N219">
        <v>0</v>
      </c>
      <c r="O219">
        <v>11.351228000000001</v>
      </c>
      <c r="P219">
        <v>56.058315</v>
      </c>
      <c r="Q219">
        <v>0</v>
      </c>
      <c r="R219">
        <v>0</v>
      </c>
      <c r="S219">
        <v>28</v>
      </c>
      <c r="T219">
        <v>0</v>
      </c>
      <c r="U219">
        <v>0</v>
      </c>
      <c r="V219">
        <v>0</v>
      </c>
      <c r="W219">
        <v>21.75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6.5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20</v>
      </c>
      <c r="CA219">
        <v>255</v>
      </c>
    </row>
    <row r="220" spans="1:80">
      <c r="A220"/>
      <c r="B220" t="s">
        <v>1379</v>
      </c>
      <c r="C220">
        <v>3</v>
      </c>
      <c r="D220" t="s">
        <v>1380</v>
      </c>
      <c r="E220" t="s">
        <v>522</v>
      </c>
      <c r="F220">
        <v>12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</row>
    <row r="221" spans="1:80">
      <c r="A221"/>
      <c r="B221" t="s">
        <v>1381</v>
      </c>
      <c r="C221">
        <v>3</v>
      </c>
      <c r="D221" t="s">
        <v>1380</v>
      </c>
      <c r="E221" t="s">
        <v>539</v>
      </c>
      <c r="F221">
        <v>12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57</v>
      </c>
      <c r="CB221">
        <v>942</v>
      </c>
    </row>
    <row r="222" spans="1:80">
      <c r="A222"/>
      <c r="B222" t="s">
        <v>1382</v>
      </c>
      <c r="C222" t="s">
        <v>1383</v>
      </c>
      <c r="D222" t="s">
        <v>1101</v>
      </c>
      <c r="E222" t="s">
        <v>1384</v>
      </c>
      <c r="F222">
        <v>12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80</v>
      </c>
    </row>
    <row r="223" spans="1:80">
      <c r="A223"/>
      <c r="B223" t="s">
        <v>1385</v>
      </c>
      <c r="C223" t="s">
        <v>1383</v>
      </c>
      <c r="D223" t="s">
        <v>1101</v>
      </c>
      <c r="E223" t="s">
        <v>1384</v>
      </c>
      <c r="F223">
        <v>12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2</v>
      </c>
    </row>
    <row r="224" spans="1:80">
      <c r="A224"/>
      <c r="B224" t="s">
        <v>1386</v>
      </c>
      <c r="C224" t="s">
        <v>1387</v>
      </c>
      <c r="D224" t="s">
        <v>1101</v>
      </c>
      <c r="E224" t="s">
        <v>1388</v>
      </c>
      <c r="F224">
        <v>12</v>
      </c>
      <c r="G224">
        <v>30</v>
      </c>
      <c r="H224">
        <v>30</v>
      </c>
      <c r="I224">
        <v>30</v>
      </c>
      <c r="J224">
        <v>30</v>
      </c>
      <c r="K224">
        <v>4.0374369999999997</v>
      </c>
      <c r="L224">
        <v>23.888888999999999</v>
      </c>
      <c r="M224">
        <v>4.0374369999999997</v>
      </c>
      <c r="N224">
        <v>23.888888999999999</v>
      </c>
      <c r="O224">
        <v>4.0374369999999997</v>
      </c>
      <c r="P224">
        <v>23.888888999999999</v>
      </c>
      <c r="Q224">
        <v>4.0374369999999997</v>
      </c>
      <c r="R224">
        <v>23.888888999999999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1.4279999999999999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1</v>
      </c>
      <c r="CB224">
        <v>6</v>
      </c>
    </row>
    <row r="225" spans="1:83">
      <c r="A225"/>
      <c r="B225" t="s">
        <v>1389</v>
      </c>
      <c r="C225" t="s">
        <v>1387</v>
      </c>
      <c r="D225" t="s">
        <v>1101</v>
      </c>
      <c r="E225" t="s">
        <v>1388</v>
      </c>
      <c r="F225">
        <v>12</v>
      </c>
      <c r="G225">
        <v>30</v>
      </c>
      <c r="H225">
        <v>30</v>
      </c>
      <c r="I225">
        <v>30</v>
      </c>
      <c r="J225">
        <v>30</v>
      </c>
      <c r="K225">
        <v>4.0613830000000002</v>
      </c>
      <c r="L225">
        <v>23.875623999999998</v>
      </c>
      <c r="M225">
        <v>4.0613830000000002</v>
      </c>
      <c r="N225">
        <v>23.875623999999998</v>
      </c>
      <c r="O225">
        <v>4.0613830000000002</v>
      </c>
      <c r="P225">
        <v>23.875623999999998</v>
      </c>
      <c r="Q225">
        <v>4.0613830000000002</v>
      </c>
      <c r="R225">
        <v>23.875623999999998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</row>
    <row r="226" spans="1:83">
      <c r="A226"/>
      <c r="B226" t="s">
        <v>1390</v>
      </c>
      <c r="C226">
        <v>1</v>
      </c>
      <c r="D226" t="s">
        <v>1391</v>
      </c>
      <c r="E226" t="s">
        <v>1101</v>
      </c>
      <c r="F226" t="s">
        <v>520</v>
      </c>
      <c r="G226">
        <v>12</v>
      </c>
      <c r="H226">
        <v>15</v>
      </c>
      <c r="I226">
        <v>15</v>
      </c>
      <c r="J226">
        <v>15</v>
      </c>
      <c r="K226">
        <v>15</v>
      </c>
      <c r="L226">
        <v>11.908899999999999</v>
      </c>
      <c r="M226">
        <v>95.680261000000002</v>
      </c>
      <c r="N226">
        <v>11.908899999999999</v>
      </c>
      <c r="O226">
        <v>95.680261000000002</v>
      </c>
      <c r="P226">
        <v>11.908899999999999</v>
      </c>
      <c r="Q226">
        <v>95.680261000000002</v>
      </c>
      <c r="R226">
        <v>11.908899999999999</v>
      </c>
      <c r="S226">
        <v>95.680261000000002</v>
      </c>
      <c r="T226">
        <v>33</v>
      </c>
      <c r="U226">
        <v>0</v>
      </c>
      <c r="V226">
        <v>0</v>
      </c>
      <c r="W226">
        <v>0</v>
      </c>
      <c r="X226">
        <v>14.43</v>
      </c>
      <c r="Y226">
        <v>0</v>
      </c>
      <c r="Z226">
        <v>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17.14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18</v>
      </c>
      <c r="CB226">
        <v>236</v>
      </c>
    </row>
    <row r="227" spans="1:83">
      <c r="A227"/>
      <c r="B227" t="s">
        <v>1392</v>
      </c>
      <c r="C227">
        <v>1</v>
      </c>
      <c r="D227" t="s">
        <v>520</v>
      </c>
      <c r="E227" t="s">
        <v>1101</v>
      </c>
      <c r="F227" t="s">
        <v>1391</v>
      </c>
      <c r="G227">
        <v>12</v>
      </c>
      <c r="H227">
        <v>15</v>
      </c>
      <c r="I227">
        <v>15</v>
      </c>
      <c r="J227">
        <v>15</v>
      </c>
      <c r="K227">
        <v>15</v>
      </c>
      <c r="L227">
        <v>11.907586999999999</v>
      </c>
      <c r="M227">
        <v>96.334834000000001</v>
      </c>
      <c r="N227">
        <v>11.907586999999999</v>
      </c>
      <c r="O227">
        <v>96.334834000000001</v>
      </c>
      <c r="P227">
        <v>11.907586999999999</v>
      </c>
      <c r="Q227">
        <v>96.334834000000001</v>
      </c>
      <c r="R227">
        <v>11.907586999999999</v>
      </c>
      <c r="S227">
        <v>96.334834000000001</v>
      </c>
      <c r="T227">
        <v>40</v>
      </c>
      <c r="U227">
        <v>0</v>
      </c>
      <c r="V227">
        <v>0</v>
      </c>
      <c r="W227">
        <v>0</v>
      </c>
      <c r="X227">
        <v>0</v>
      </c>
      <c r="Y227">
        <v>22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17</v>
      </c>
      <c r="BD227">
        <v>0</v>
      </c>
      <c r="BE227">
        <v>0</v>
      </c>
      <c r="BF227">
        <v>0</v>
      </c>
      <c r="BG227">
        <v>0</v>
      </c>
      <c r="BH227">
        <v>1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21</v>
      </c>
      <c r="CD227">
        <v>282</v>
      </c>
    </row>
    <row r="228" spans="1:83">
      <c r="A228"/>
      <c r="B228" t="s">
        <v>1393</v>
      </c>
      <c r="C228">
        <v>2</v>
      </c>
      <c r="D228" t="s">
        <v>1394</v>
      </c>
      <c r="E228" t="s">
        <v>522</v>
      </c>
      <c r="F228">
        <v>12</v>
      </c>
      <c r="G228">
        <v>30</v>
      </c>
      <c r="H228">
        <v>30</v>
      </c>
      <c r="I228">
        <v>30</v>
      </c>
      <c r="J228">
        <v>30</v>
      </c>
      <c r="K228">
        <v>1.842913</v>
      </c>
      <c r="L228">
        <v>45.503889999999998</v>
      </c>
      <c r="M228">
        <v>1.842913</v>
      </c>
      <c r="N228">
        <v>45.503889999999998</v>
      </c>
      <c r="O228">
        <v>1.842913</v>
      </c>
      <c r="P228">
        <v>45.503889999999998</v>
      </c>
      <c r="Q228">
        <v>1.842913</v>
      </c>
      <c r="R228">
        <v>45.503889999999998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</row>
    <row r="229" spans="1:83">
      <c r="A229"/>
      <c r="B229" t="s">
        <v>1395</v>
      </c>
      <c r="C229">
        <v>2</v>
      </c>
      <c r="D229" t="s">
        <v>1394</v>
      </c>
      <c r="E229" t="s">
        <v>539</v>
      </c>
      <c r="F229">
        <v>12</v>
      </c>
      <c r="G229">
        <v>30</v>
      </c>
      <c r="H229">
        <v>30</v>
      </c>
      <c r="I229">
        <v>30</v>
      </c>
      <c r="J229">
        <v>30</v>
      </c>
      <c r="K229">
        <v>1.8432930000000001</v>
      </c>
      <c r="L229">
        <v>45.258904000000001</v>
      </c>
      <c r="M229">
        <v>1.8432930000000001</v>
      </c>
      <c r="N229">
        <v>45.258904000000001</v>
      </c>
      <c r="O229">
        <v>1.8432930000000001</v>
      </c>
      <c r="P229">
        <v>45.258904000000001</v>
      </c>
      <c r="Q229">
        <v>1.8432930000000001</v>
      </c>
      <c r="R229">
        <v>45.258904000000001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</row>
    <row r="230" spans="1:83">
      <c r="A230"/>
      <c r="B230" t="s">
        <v>1396</v>
      </c>
      <c r="C230" t="s">
        <v>1192</v>
      </c>
      <c r="D230">
        <v>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</row>
    <row r="231" spans="1:83">
      <c r="A231"/>
      <c r="B231" t="s">
        <v>1397</v>
      </c>
      <c r="C231" t="s">
        <v>1188</v>
      </c>
      <c r="D231">
        <v>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1216</v>
      </c>
    </row>
    <row r="232" spans="1:83">
      <c r="A232"/>
      <c r="B232" t="s">
        <v>913</v>
      </c>
      <c r="C232">
        <v>112</v>
      </c>
      <c r="D232" t="s">
        <v>575</v>
      </c>
      <c r="E232" t="s">
        <v>578</v>
      </c>
      <c r="F232" t="s">
        <v>186</v>
      </c>
      <c r="G232" t="s">
        <v>1398</v>
      </c>
      <c r="H232">
        <v>3</v>
      </c>
      <c r="I232">
        <v>30</v>
      </c>
      <c r="J232">
        <v>30</v>
      </c>
      <c r="K232">
        <v>48</v>
      </c>
      <c r="L232">
        <v>112</v>
      </c>
      <c r="M232">
        <v>7.6896810000000002</v>
      </c>
      <c r="N232">
        <v>16.476678</v>
      </c>
      <c r="O232">
        <v>7.6896810000000002</v>
      </c>
      <c r="P232">
        <v>16.590889000000001</v>
      </c>
      <c r="Q232">
        <v>7.6896810000000002</v>
      </c>
      <c r="R232">
        <v>17.548099000000001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</row>
    <row r="233" spans="1:83">
      <c r="A233"/>
      <c r="B233" t="s">
        <v>919</v>
      </c>
      <c r="C233">
        <v>79</v>
      </c>
      <c r="D233" t="s">
        <v>1399</v>
      </c>
      <c r="E233" t="s">
        <v>1192</v>
      </c>
      <c r="F233">
        <v>1</v>
      </c>
      <c r="G233">
        <v>36</v>
      </c>
      <c r="H233">
        <v>28</v>
      </c>
      <c r="I233">
        <v>30</v>
      </c>
      <c r="J233">
        <v>165</v>
      </c>
      <c r="K233">
        <v>79</v>
      </c>
      <c r="L233">
        <v>6.7976020000000004</v>
      </c>
      <c r="M233">
        <v>29.867654000000002</v>
      </c>
      <c r="N233">
        <v>6.7976020000000004</v>
      </c>
      <c r="O233">
        <v>25.311695</v>
      </c>
      <c r="P233">
        <v>6.7976020000000004</v>
      </c>
      <c r="Q233">
        <v>27.704214</v>
      </c>
      <c r="R233">
        <v>6.7976020000000004</v>
      </c>
      <c r="S233">
        <v>22.862542999999999</v>
      </c>
      <c r="T233">
        <v>25</v>
      </c>
      <c r="U233">
        <v>20.5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1400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7.1740000000000004</v>
      </c>
      <c r="AV233">
        <v>3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0.73299999999999998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3</v>
      </c>
      <c r="BY233">
        <v>50</v>
      </c>
      <c r="BZ233">
        <v>0</v>
      </c>
      <c r="CA233">
        <v>0</v>
      </c>
      <c r="CB233">
        <v>0</v>
      </c>
      <c r="CC233">
        <v>49</v>
      </c>
      <c r="CD233">
        <v>1062</v>
      </c>
    </row>
    <row r="234" spans="1:83">
      <c r="A234"/>
      <c r="B234" t="s">
        <v>925</v>
      </c>
      <c r="C234">
        <v>79</v>
      </c>
      <c r="D234" t="s">
        <v>1399</v>
      </c>
      <c r="E234" t="s">
        <v>1188</v>
      </c>
      <c r="F234">
        <v>1</v>
      </c>
      <c r="G234">
        <v>36</v>
      </c>
      <c r="H234">
        <v>28</v>
      </c>
      <c r="I234">
        <v>30</v>
      </c>
      <c r="J234">
        <v>165</v>
      </c>
      <c r="K234">
        <v>79</v>
      </c>
      <c r="L234">
        <v>7.5282099999999996</v>
      </c>
      <c r="M234">
        <v>28.233948999999999</v>
      </c>
      <c r="N234">
        <v>7.5282099999999996</v>
      </c>
      <c r="O234">
        <v>26.051169999999999</v>
      </c>
      <c r="P234">
        <v>7.5282099999999996</v>
      </c>
      <c r="Q234">
        <v>29.525351000000001</v>
      </c>
      <c r="R234">
        <v>7.5282099999999996</v>
      </c>
      <c r="S234">
        <v>24.079906999999999</v>
      </c>
      <c r="T234" t="s">
        <v>1401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1402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5.742</v>
      </c>
      <c r="AU234">
        <v>0</v>
      </c>
      <c r="AV234">
        <v>0</v>
      </c>
      <c r="AW234">
        <v>0</v>
      </c>
      <c r="AX234">
        <v>0.33300000000000002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3</v>
      </c>
      <c r="BX234">
        <v>41</v>
      </c>
      <c r="BY234">
        <v>138</v>
      </c>
    </row>
    <row r="235" spans="1:83">
      <c r="A235"/>
      <c r="B235" t="s">
        <v>929</v>
      </c>
      <c r="C235">
        <v>95</v>
      </c>
      <c r="D235" t="s">
        <v>1068</v>
      </c>
      <c r="E235" t="s">
        <v>1069</v>
      </c>
      <c r="F235" t="s">
        <v>1391</v>
      </c>
      <c r="G235" t="s">
        <v>521</v>
      </c>
      <c r="H235">
        <v>6</v>
      </c>
      <c r="I235">
        <v>45</v>
      </c>
      <c r="J235">
        <v>95</v>
      </c>
      <c r="K235" t="s">
        <v>1403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2</v>
      </c>
      <c r="S235">
        <v>0</v>
      </c>
      <c r="T235">
        <v>1.5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3</v>
      </c>
      <c r="CA235">
        <v>50</v>
      </c>
    </row>
    <row r="236" spans="1:83">
      <c r="A236"/>
      <c r="B236" t="s">
        <v>1404</v>
      </c>
      <c r="C236">
        <v>95</v>
      </c>
      <c r="D236" t="s">
        <v>1068</v>
      </c>
      <c r="E236" t="s">
        <v>1069</v>
      </c>
      <c r="F236" t="s">
        <v>1391</v>
      </c>
      <c r="G236" t="s">
        <v>521</v>
      </c>
      <c r="H236">
        <v>6</v>
      </c>
      <c r="I236">
        <v>40</v>
      </c>
      <c r="J236">
        <v>95</v>
      </c>
      <c r="K236">
        <v>0</v>
      </c>
      <c r="L236">
        <v>0</v>
      </c>
      <c r="M236">
        <v>0</v>
      </c>
      <c r="N236">
        <v>0</v>
      </c>
      <c r="O236" t="s">
        <v>1405</v>
      </c>
      <c r="P236">
        <v>0</v>
      </c>
      <c r="Q236">
        <v>0</v>
      </c>
      <c r="R236">
        <v>2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1.5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4</v>
      </c>
      <c r="CA236">
        <v>52</v>
      </c>
    </row>
    <row r="237" spans="1:83">
      <c r="A237"/>
      <c r="B237" t="s">
        <v>1406</v>
      </c>
      <c r="C237" t="s">
        <v>1188</v>
      </c>
      <c r="D237">
        <v>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71</v>
      </c>
      <c r="BY237">
        <v>1121</v>
      </c>
    </row>
    <row r="238" spans="1:83">
      <c r="A238"/>
      <c r="B238" t="s">
        <v>1407</v>
      </c>
      <c r="C238" t="s">
        <v>1192</v>
      </c>
      <c r="D238">
        <v>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66</v>
      </c>
      <c r="BY238">
        <v>981</v>
      </c>
    </row>
    <row r="239" spans="1:83">
      <c r="A239"/>
      <c r="B239" t="s">
        <v>937</v>
      </c>
      <c r="C239">
        <v>55</v>
      </c>
      <c r="D239" t="s">
        <v>1408</v>
      </c>
      <c r="E239" t="s">
        <v>1126</v>
      </c>
      <c r="F239">
        <v>1</v>
      </c>
      <c r="G239">
        <v>10</v>
      </c>
      <c r="H239">
        <v>10</v>
      </c>
      <c r="I239">
        <v>10</v>
      </c>
      <c r="J239">
        <v>30</v>
      </c>
      <c r="K239">
        <v>55</v>
      </c>
      <c r="L239">
        <v>12.690196</v>
      </c>
      <c r="M239">
        <v>56.476993</v>
      </c>
      <c r="N239">
        <v>12.690196</v>
      </c>
      <c r="O239">
        <v>52.128135</v>
      </c>
      <c r="P239">
        <v>12.690196</v>
      </c>
      <c r="Q239">
        <v>74.938708000000005</v>
      </c>
      <c r="R239">
        <v>12.690196</v>
      </c>
      <c r="S239">
        <v>46.895933999999997</v>
      </c>
      <c r="T239" t="s">
        <v>1409</v>
      </c>
      <c r="U239" t="s">
        <v>1410</v>
      </c>
      <c r="V239">
        <v>0</v>
      </c>
      <c r="W239">
        <v>0</v>
      </c>
      <c r="X239">
        <v>2.4540000000000002</v>
      </c>
      <c r="Y239">
        <v>0</v>
      </c>
      <c r="Z239">
        <v>0</v>
      </c>
      <c r="AA239">
        <v>0</v>
      </c>
      <c r="AB239">
        <v>0</v>
      </c>
      <c r="AC239" t="s">
        <v>1411</v>
      </c>
      <c r="AD239">
        <v>0</v>
      </c>
      <c r="AE239">
        <v>41.27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 t="s">
        <v>1412</v>
      </c>
      <c r="AO239">
        <v>0</v>
      </c>
      <c r="AP239" t="s">
        <v>1413</v>
      </c>
      <c r="AQ239">
        <v>1.143</v>
      </c>
      <c r="AR239">
        <v>215.1</v>
      </c>
      <c r="AS239">
        <v>0</v>
      </c>
      <c r="AT239">
        <v>0</v>
      </c>
      <c r="AU239">
        <v>0</v>
      </c>
      <c r="AV239">
        <v>0</v>
      </c>
      <c r="AW239" t="s">
        <v>1414</v>
      </c>
      <c r="AX239">
        <v>0</v>
      </c>
      <c r="AY239">
        <v>0</v>
      </c>
      <c r="AZ239">
        <v>82.9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593</v>
      </c>
      <c r="BK239">
        <v>6552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</row>
    <row r="240" spans="1:83">
      <c r="A240"/>
      <c r="B240" t="s">
        <v>939</v>
      </c>
      <c r="C240">
        <v>55</v>
      </c>
      <c r="D240" t="s">
        <v>1408</v>
      </c>
      <c r="E240" t="s">
        <v>1126</v>
      </c>
      <c r="F240">
        <v>1</v>
      </c>
      <c r="G240">
        <v>10</v>
      </c>
      <c r="H240">
        <v>10</v>
      </c>
      <c r="I240">
        <v>10</v>
      </c>
      <c r="J240">
        <v>30</v>
      </c>
      <c r="K240">
        <v>55</v>
      </c>
      <c r="L240">
        <v>13.997394999999999</v>
      </c>
      <c r="M240">
        <v>85.021597</v>
      </c>
      <c r="N240">
        <v>13.997394999999999</v>
      </c>
      <c r="O240">
        <v>58.668650999999997</v>
      </c>
      <c r="P240">
        <v>13.997394999999999</v>
      </c>
      <c r="Q240">
        <v>65.002735000000001</v>
      </c>
      <c r="R240">
        <v>13.997394999999999</v>
      </c>
      <c r="S240">
        <v>50.974181000000002</v>
      </c>
      <c r="T240" t="s">
        <v>1415</v>
      </c>
      <c r="U240">
        <v>0</v>
      </c>
      <c r="V240" t="s">
        <v>1416</v>
      </c>
      <c r="W240">
        <v>0.81799999999999995</v>
      </c>
      <c r="X240">
        <v>239.1</v>
      </c>
      <c r="Y240">
        <v>0</v>
      </c>
      <c r="Z240">
        <v>0</v>
      </c>
      <c r="AA240">
        <v>0</v>
      </c>
      <c r="AB240">
        <v>0</v>
      </c>
      <c r="AC240" t="s">
        <v>1417</v>
      </c>
      <c r="AD240">
        <v>0</v>
      </c>
      <c r="AE240">
        <v>0</v>
      </c>
      <c r="AF240">
        <v>624.5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 t="s">
        <v>1418</v>
      </c>
      <c r="AP240">
        <v>1</v>
      </c>
      <c r="AQ240">
        <v>42.91</v>
      </c>
      <c r="AR240">
        <v>25</v>
      </c>
      <c r="AS240">
        <v>0</v>
      </c>
      <c r="AT240">
        <v>0</v>
      </c>
      <c r="AU240">
        <v>1.2589999999999999</v>
      </c>
      <c r="AV240">
        <v>0</v>
      </c>
      <c r="AW240">
        <v>0</v>
      </c>
      <c r="AX240">
        <v>0</v>
      </c>
      <c r="AY240">
        <v>0</v>
      </c>
      <c r="AZ240">
        <v>96.5</v>
      </c>
      <c r="BA240">
        <v>1</v>
      </c>
      <c r="BB240">
        <v>0</v>
      </c>
      <c r="BC240">
        <v>0</v>
      </c>
      <c r="BD240">
        <v>0</v>
      </c>
      <c r="BE240">
        <v>5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795</v>
      </c>
      <c r="BP240">
        <v>8436</v>
      </c>
    </row>
    <row r="241" spans="1:80">
      <c r="A241" t="s">
        <v>1106</v>
      </c>
      <c r="B241" t="s">
        <v>1062</v>
      </c>
      <c r="C241">
        <v>18</v>
      </c>
      <c r="D241" t="s">
        <v>520</v>
      </c>
      <c r="E241" t="s">
        <v>152</v>
      </c>
      <c r="F241" t="s">
        <v>539</v>
      </c>
      <c r="G241">
        <v>1</v>
      </c>
      <c r="H241">
        <v>120</v>
      </c>
      <c r="I241">
        <v>80</v>
      </c>
      <c r="J241">
        <v>18</v>
      </c>
      <c r="K241">
        <v>0</v>
      </c>
      <c r="L241">
        <v>0</v>
      </c>
      <c r="M241">
        <v>8.1787159999999997</v>
      </c>
      <c r="N241">
        <v>32.645152000000003</v>
      </c>
      <c r="O241">
        <v>8.1787159999999997</v>
      </c>
      <c r="P241">
        <v>34.112259999999999</v>
      </c>
      <c r="Q241">
        <v>0</v>
      </c>
      <c r="R241">
        <v>0</v>
      </c>
      <c r="S241">
        <v>238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1063</v>
      </c>
      <c r="AI241">
        <v>0</v>
      </c>
      <c r="AJ241">
        <v>0</v>
      </c>
      <c r="AK241" t="s">
        <v>1064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 t="s">
        <v>1065</v>
      </c>
      <c r="AS241" t="s">
        <v>1066</v>
      </c>
      <c r="AT241">
        <v>0.223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31</v>
      </c>
      <c r="BP241">
        <v>397</v>
      </c>
    </row>
    <row r="242" spans="1:80">
      <c r="A242" t="s">
        <v>1106</v>
      </c>
      <c r="B242" t="s">
        <v>1067</v>
      </c>
      <c r="C242">
        <v>95</v>
      </c>
      <c r="D242" t="s">
        <v>1068</v>
      </c>
      <c r="E242" t="s">
        <v>1069</v>
      </c>
      <c r="F242" t="s">
        <v>521</v>
      </c>
      <c r="G242" t="s">
        <v>522</v>
      </c>
      <c r="H242">
        <v>6</v>
      </c>
      <c r="I242">
        <v>120</v>
      </c>
      <c r="J242">
        <v>95</v>
      </c>
      <c r="K242">
        <v>0</v>
      </c>
      <c r="L242">
        <v>0</v>
      </c>
      <c r="M242">
        <v>0</v>
      </c>
      <c r="N242">
        <v>0</v>
      </c>
      <c r="O242" t="s">
        <v>1070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</row>
    <row r="243" spans="1:80">
      <c r="A243" t="s">
        <v>1106</v>
      </c>
      <c r="B243" t="s">
        <v>1071</v>
      </c>
      <c r="C243">
        <v>35</v>
      </c>
      <c r="D243" t="s">
        <v>974</v>
      </c>
      <c r="E243" t="s">
        <v>521</v>
      </c>
      <c r="F243" t="s">
        <v>539</v>
      </c>
      <c r="G243">
        <v>6</v>
      </c>
      <c r="H243">
        <v>60</v>
      </c>
      <c r="I243">
        <v>240</v>
      </c>
      <c r="J243">
        <v>35</v>
      </c>
      <c r="K243">
        <v>16.726143</v>
      </c>
      <c r="L243">
        <v>55.282319999999999</v>
      </c>
      <c r="M243">
        <v>0</v>
      </c>
      <c r="N243">
        <v>0</v>
      </c>
      <c r="O243">
        <v>16.726143</v>
      </c>
      <c r="P243">
        <v>50.209901000000002</v>
      </c>
      <c r="Q243">
        <v>0</v>
      </c>
      <c r="R243">
        <v>0</v>
      </c>
      <c r="S243">
        <v>26</v>
      </c>
      <c r="T243">
        <v>0</v>
      </c>
      <c r="U243">
        <v>16.5</v>
      </c>
      <c r="V243">
        <v>0</v>
      </c>
      <c r="W243">
        <v>0</v>
      </c>
      <c r="X243">
        <v>0</v>
      </c>
      <c r="Y243">
        <v>0</v>
      </c>
      <c r="Z243">
        <v>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5</v>
      </c>
      <c r="AZ243">
        <v>0</v>
      </c>
      <c r="BA243">
        <v>0</v>
      </c>
      <c r="BB243">
        <v>0</v>
      </c>
      <c r="BC243">
        <v>2.5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13</v>
      </c>
      <c r="CA243">
        <v>243</v>
      </c>
    </row>
    <row r="244" spans="1:80">
      <c r="A244"/>
      <c r="B244" t="s">
        <v>1099</v>
      </c>
      <c r="C244" t="s">
        <v>144</v>
      </c>
      <c r="D244" t="s">
        <v>1100</v>
      </c>
      <c r="E244" t="s">
        <v>1101</v>
      </c>
      <c r="F244" t="s">
        <v>1107</v>
      </c>
      <c r="G244" t="s">
        <v>1108</v>
      </c>
      <c r="H244">
        <v>8</v>
      </c>
      <c r="I244">
        <v>2024</v>
      </c>
      <c r="J244" t="s">
        <v>1419</v>
      </c>
      <c r="K244" t="s">
        <v>1106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</row>
    <row r="245" spans="1:80">
      <c r="B245" t="s">
        <v>1073</v>
      </c>
      <c r="C245">
        <v>92</v>
      </c>
      <c r="D245" t="s">
        <v>154</v>
      </c>
      <c r="E245" t="s">
        <v>539</v>
      </c>
      <c r="F245">
        <v>7</v>
      </c>
      <c r="G245">
        <v>90</v>
      </c>
      <c r="H245">
        <v>92</v>
      </c>
      <c r="I245">
        <v>25.562177999999999</v>
      </c>
      <c r="J245">
        <v>81.084813999999994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</row>
    <row r="246" spans="1:80">
      <c r="B246" t="s">
        <v>1074</v>
      </c>
      <c r="C246">
        <v>91</v>
      </c>
      <c r="D246" t="s">
        <v>1056</v>
      </c>
      <c r="E246">
        <v>6</v>
      </c>
      <c r="F246">
        <v>60</v>
      </c>
      <c r="G246">
        <v>91</v>
      </c>
      <c r="H246">
        <v>25.172152000000001</v>
      </c>
      <c r="I246">
        <v>89.062927000000002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</row>
    <row r="247" spans="1:80">
      <c r="B247" t="s">
        <v>1075</v>
      </c>
      <c r="C247">
        <v>95</v>
      </c>
      <c r="D247" t="s">
        <v>1068</v>
      </c>
      <c r="E247" t="s">
        <v>1069</v>
      </c>
      <c r="F247" t="s">
        <v>521</v>
      </c>
      <c r="G247" t="s">
        <v>539</v>
      </c>
      <c r="H247">
        <v>6</v>
      </c>
      <c r="I247">
        <v>90</v>
      </c>
      <c r="J247">
        <v>95</v>
      </c>
      <c r="K247" t="s">
        <v>1076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</row>
    <row r="248" spans="1:80">
      <c r="B248" t="s">
        <v>1077</v>
      </c>
      <c r="C248">
        <v>6</v>
      </c>
      <c r="D248" t="s">
        <v>1078</v>
      </c>
      <c r="E248" t="s">
        <v>491</v>
      </c>
      <c r="F248" t="s">
        <v>522</v>
      </c>
      <c r="G248">
        <v>1</v>
      </c>
      <c r="H248">
        <v>25</v>
      </c>
      <c r="I248">
        <v>60</v>
      </c>
      <c r="J248">
        <v>25</v>
      </c>
      <c r="K248">
        <v>6</v>
      </c>
      <c r="L248">
        <v>14.764640999999999</v>
      </c>
      <c r="M248">
        <v>55.625391999999998</v>
      </c>
      <c r="N248">
        <v>14.764640999999999</v>
      </c>
      <c r="O248">
        <v>55.910753</v>
      </c>
      <c r="P248">
        <v>14.764640999999999</v>
      </c>
      <c r="Q248">
        <v>66.314301</v>
      </c>
      <c r="R248">
        <v>0</v>
      </c>
      <c r="S248">
        <v>0</v>
      </c>
      <c r="T248" t="s">
        <v>1079</v>
      </c>
      <c r="U248" t="s">
        <v>1080</v>
      </c>
      <c r="V248">
        <v>0.78900000000000003</v>
      </c>
      <c r="W248">
        <v>0</v>
      </c>
      <c r="X248">
        <v>0</v>
      </c>
      <c r="Y248">
        <v>0</v>
      </c>
      <c r="Z248">
        <v>0</v>
      </c>
      <c r="AA248" t="s">
        <v>1081</v>
      </c>
      <c r="AB248">
        <v>0</v>
      </c>
      <c r="AC248" t="s">
        <v>1082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 t="s">
        <v>1083</v>
      </c>
      <c r="AK248" t="s">
        <v>1084</v>
      </c>
      <c r="AL248">
        <v>0.46100000000000002</v>
      </c>
      <c r="AM248">
        <v>68.38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170</v>
      </c>
      <c r="BI248">
        <v>2283</v>
      </c>
    </row>
    <row r="249" spans="1:80">
      <c r="B249" t="s">
        <v>1085</v>
      </c>
      <c r="C249">
        <v>6</v>
      </c>
      <c r="D249" t="s">
        <v>1078</v>
      </c>
      <c r="E249" t="s">
        <v>491</v>
      </c>
      <c r="F249" t="s">
        <v>539</v>
      </c>
      <c r="G249">
        <v>1</v>
      </c>
      <c r="H249">
        <v>25</v>
      </c>
      <c r="I249">
        <v>90</v>
      </c>
      <c r="J249">
        <v>25</v>
      </c>
      <c r="K249">
        <v>6</v>
      </c>
      <c r="L249">
        <v>14.944394000000001</v>
      </c>
      <c r="M249">
        <v>68.955316999999994</v>
      </c>
      <c r="N249">
        <v>14.944394000000001</v>
      </c>
      <c r="O249">
        <v>59.573790000000002</v>
      </c>
      <c r="P249">
        <v>14.944394000000001</v>
      </c>
      <c r="Q249">
        <v>61.219906000000002</v>
      </c>
      <c r="R249">
        <v>0</v>
      </c>
      <c r="S249">
        <v>0</v>
      </c>
      <c r="T249" t="s">
        <v>1086</v>
      </c>
      <c r="U249">
        <v>0</v>
      </c>
      <c r="V249">
        <v>1.835</v>
      </c>
      <c r="W249">
        <v>18</v>
      </c>
      <c r="X249">
        <v>2.71</v>
      </c>
      <c r="Y249">
        <v>33.61</v>
      </c>
      <c r="Z249">
        <v>0</v>
      </c>
      <c r="AA249">
        <v>0</v>
      </c>
      <c r="AB249">
        <v>0</v>
      </c>
      <c r="AC249">
        <v>0</v>
      </c>
      <c r="AD249" t="s">
        <v>1087</v>
      </c>
      <c r="AE249">
        <v>0</v>
      </c>
      <c r="AF249">
        <v>0</v>
      </c>
      <c r="AG249">
        <v>3</v>
      </c>
      <c r="AH249">
        <v>0.315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 t="s">
        <v>1088</v>
      </c>
      <c r="AP249">
        <v>0</v>
      </c>
      <c r="AQ249" t="s">
        <v>1089</v>
      </c>
      <c r="AR249">
        <v>1.4750000000000001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98</v>
      </c>
      <c r="BN249">
        <v>1265</v>
      </c>
    </row>
    <row r="250" spans="1:80">
      <c r="B250" t="s">
        <v>1090</v>
      </c>
      <c r="C250">
        <v>27</v>
      </c>
      <c r="D250" t="s">
        <v>593</v>
      </c>
      <c r="E250" t="s">
        <v>737</v>
      </c>
      <c r="F250" t="s">
        <v>522</v>
      </c>
      <c r="G250">
        <v>1</v>
      </c>
      <c r="H250">
        <v>90</v>
      </c>
      <c r="I250">
        <v>90</v>
      </c>
      <c r="J250">
        <v>90</v>
      </c>
      <c r="K250">
        <v>90</v>
      </c>
      <c r="L250">
        <v>27</v>
      </c>
      <c r="M250">
        <v>24.898282999999999</v>
      </c>
      <c r="N250">
        <v>93.352402999999995</v>
      </c>
      <c r="O250">
        <v>24.898282999999999</v>
      </c>
      <c r="P250">
        <v>89.014058000000006</v>
      </c>
      <c r="Q250" t="s">
        <v>1091</v>
      </c>
      <c r="R250">
        <v>24.898282999999999</v>
      </c>
      <c r="S250">
        <v>82.059888999999998</v>
      </c>
      <c r="T250">
        <v>23</v>
      </c>
      <c r="U250">
        <v>2</v>
      </c>
      <c r="V250">
        <v>2.5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8</v>
      </c>
      <c r="AI250">
        <v>0.5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5</v>
      </c>
      <c r="AW250">
        <v>0.5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2.5</v>
      </c>
      <c r="BJ250">
        <v>0</v>
      </c>
      <c r="BK250">
        <v>0</v>
      </c>
      <c r="BL250">
        <v>0</v>
      </c>
      <c r="BM250">
        <v>0</v>
      </c>
      <c r="BN250">
        <v>1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7</v>
      </c>
      <c r="BY250">
        <v>151</v>
      </c>
    </row>
    <row r="251" spans="1:80">
      <c r="B251" t="s">
        <v>1092</v>
      </c>
      <c r="C251">
        <v>27</v>
      </c>
      <c r="D251" t="s">
        <v>593</v>
      </c>
      <c r="E251" t="s">
        <v>737</v>
      </c>
      <c r="F251" t="s">
        <v>539</v>
      </c>
      <c r="G251">
        <v>1</v>
      </c>
      <c r="H251">
        <v>90</v>
      </c>
      <c r="I251">
        <v>90</v>
      </c>
      <c r="J251">
        <v>90</v>
      </c>
      <c r="K251">
        <v>90</v>
      </c>
      <c r="L251">
        <v>27</v>
      </c>
      <c r="M251" t="s">
        <v>1093</v>
      </c>
      <c r="N251">
        <v>25.979723</v>
      </c>
      <c r="O251">
        <v>94.621050999999994</v>
      </c>
      <c r="P251" t="s">
        <v>1094</v>
      </c>
      <c r="Q251">
        <v>25.979723</v>
      </c>
      <c r="R251">
        <v>84.155531999999994</v>
      </c>
      <c r="S251">
        <v>558.78200000000004</v>
      </c>
      <c r="T251">
        <v>2.5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15.93</v>
      </c>
      <c r="AG251">
        <v>1</v>
      </c>
      <c r="AH251">
        <v>1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 t="s">
        <v>1095</v>
      </c>
      <c r="AU251">
        <v>0</v>
      </c>
      <c r="AV251">
        <v>0.56299999999999994</v>
      </c>
      <c r="AW251">
        <v>0.26900000000000002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 t="s">
        <v>1096</v>
      </c>
      <c r="BE251">
        <v>0</v>
      </c>
      <c r="BF251" t="s">
        <v>1097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16</v>
      </c>
      <c r="BP251">
        <v>338</v>
      </c>
    </row>
    <row r="252" spans="1:80">
      <c r="B252" t="s">
        <v>1098</v>
      </c>
      <c r="C252">
        <v>2</v>
      </c>
      <c r="D252">
        <v>30</v>
      </c>
      <c r="E252">
        <v>30</v>
      </c>
      <c r="F252">
        <v>30</v>
      </c>
      <c r="G252">
        <v>60</v>
      </c>
      <c r="H252">
        <v>16.143602000000001</v>
      </c>
      <c r="I252">
        <v>74.888974000000005</v>
      </c>
      <c r="J252">
        <v>16.143602000000001</v>
      </c>
      <c r="K252">
        <v>72.451460999999995</v>
      </c>
      <c r="L252">
        <v>16.143602000000001</v>
      </c>
      <c r="M252">
        <v>75.723399000000001</v>
      </c>
      <c r="N252">
        <v>16.143602000000001</v>
      </c>
      <c r="O252">
        <v>68.506603999999996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</row>
    <row r="256" spans="1:80">
      <c r="B256" t="s">
        <v>1099</v>
      </c>
      <c r="C256" t="s">
        <v>144</v>
      </c>
      <c r="D256" t="s">
        <v>1100</v>
      </c>
      <c r="E256" t="s">
        <v>1101</v>
      </c>
      <c r="F256" t="s">
        <v>72</v>
      </c>
      <c r="G256" t="s">
        <v>73</v>
      </c>
      <c r="H256">
        <v>5</v>
      </c>
      <c r="I256">
        <v>2020</v>
      </c>
      <c r="J256" t="s">
        <v>1102</v>
      </c>
    </row>
    <row r="257" spans="2:10">
      <c r="B257" t="s">
        <v>1099</v>
      </c>
      <c r="C257" t="s">
        <v>144</v>
      </c>
      <c r="D257" t="s">
        <v>1100</v>
      </c>
      <c r="E257" t="s">
        <v>1101</v>
      </c>
      <c r="F257" t="s">
        <v>1103</v>
      </c>
      <c r="G257" t="s">
        <v>1104</v>
      </c>
      <c r="H257">
        <v>16</v>
      </c>
      <c r="I257">
        <v>2020</v>
      </c>
      <c r="J257" t="s">
        <v>1105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7" zoomScaleNormal="100" workbookViewId="0">
      <selection activeCell="C12" sqref="C12"/>
    </sheetView>
  </sheetViews>
  <sheetFormatPr defaultRowHeight="14.25"/>
  <cols>
    <col min="1" max="1" width="17.59765625" style="51" bestFit="1" customWidth="1"/>
    <col min="2" max="2" width="14.73046875" style="102" bestFit="1" customWidth="1"/>
    <col min="4" max="4" width="35.86328125" style="102" bestFit="1" customWidth="1"/>
    <col min="5" max="5" width="17.59765625" style="102" bestFit="1" customWidth="1"/>
    <col min="6" max="6" width="11.1328125" style="102" bestFit="1" customWidth="1"/>
    <col min="7" max="7" width="25.73046875" style="102" bestFit="1" customWidth="1"/>
  </cols>
  <sheetData>
    <row r="1" spans="1:7">
      <c r="A1" s="51" t="s">
        <v>1420</v>
      </c>
      <c r="B1" s="105" t="s">
        <v>1421</v>
      </c>
      <c r="C1" t="s">
        <v>1422</v>
      </c>
      <c r="D1" t="s">
        <v>1423</v>
      </c>
      <c r="E1" t="s">
        <v>1424</v>
      </c>
      <c r="F1" s="106" t="s">
        <v>1425</v>
      </c>
      <c r="G1" s="108" t="s">
        <v>1426</v>
      </c>
    </row>
    <row r="2" spans="1:7">
      <c r="A2" s="109">
        <v>3</v>
      </c>
      <c r="B2" s="105">
        <v>3</v>
      </c>
      <c r="C2">
        <v>35</v>
      </c>
      <c r="D2" t="s">
        <v>1427</v>
      </c>
      <c r="E2">
        <v>55372</v>
      </c>
      <c r="F2" s="106">
        <v>2768.6</v>
      </c>
      <c r="G2" s="108">
        <v>2516.909090909091</v>
      </c>
    </row>
    <row r="3" spans="1:7">
      <c r="A3" s="109">
        <v>4</v>
      </c>
      <c r="B3" s="105">
        <v>4</v>
      </c>
      <c r="C3">
        <v>17</v>
      </c>
      <c r="D3" t="s">
        <v>1428</v>
      </c>
      <c r="E3">
        <v>20703</v>
      </c>
      <c r="F3" s="106">
        <v>1035.1500000000001</v>
      </c>
      <c r="G3" s="108">
        <v>941.0454545454545</v>
      </c>
    </row>
    <row r="4" spans="1:7">
      <c r="A4" s="109">
        <v>6</v>
      </c>
      <c r="B4" s="105">
        <v>6</v>
      </c>
      <c r="C4">
        <v>74</v>
      </c>
      <c r="D4" t="s">
        <v>1429</v>
      </c>
      <c r="E4">
        <v>18000</v>
      </c>
      <c r="F4" s="106">
        <v>900</v>
      </c>
      <c r="G4" s="108">
        <v>818.18181818181813</v>
      </c>
    </row>
    <row r="5" spans="1:7">
      <c r="A5" s="109">
        <v>7</v>
      </c>
      <c r="B5" s="105">
        <v>7</v>
      </c>
      <c r="C5">
        <v>37</v>
      </c>
      <c r="D5" t="s">
        <v>1430</v>
      </c>
      <c r="E5">
        <v>40515</v>
      </c>
      <c r="F5" s="106">
        <v>2025.75</v>
      </c>
      <c r="G5" s="108">
        <v>1841.590909090909</v>
      </c>
    </row>
    <row r="6" spans="1:7">
      <c r="A6" s="109">
        <v>8</v>
      </c>
      <c r="B6" s="105">
        <v>8</v>
      </c>
      <c r="C6">
        <v>32</v>
      </c>
      <c r="D6" t="s">
        <v>1431</v>
      </c>
      <c r="E6">
        <v>20777</v>
      </c>
      <c r="F6" s="106">
        <v>1038.8499999999999</v>
      </c>
      <c r="G6" s="108">
        <v>944.40909090909088</v>
      </c>
    </row>
    <row r="7" spans="1:7">
      <c r="A7" s="109">
        <v>9</v>
      </c>
      <c r="B7" s="105">
        <v>9</v>
      </c>
      <c r="C7">
        <v>51</v>
      </c>
      <c r="D7" t="s">
        <v>1432</v>
      </c>
      <c r="E7">
        <v>7713</v>
      </c>
      <c r="F7" s="106">
        <v>385.65</v>
      </c>
      <c r="G7" s="108">
        <v>350.59090909090912</v>
      </c>
    </row>
    <row r="8" spans="1:7">
      <c r="A8" s="109">
        <v>14</v>
      </c>
      <c r="B8" s="105">
        <v>14</v>
      </c>
      <c r="C8">
        <v>29</v>
      </c>
      <c r="D8" t="s">
        <v>1433</v>
      </c>
      <c r="E8">
        <v>7352</v>
      </c>
      <c r="F8" s="106">
        <v>367.6</v>
      </c>
      <c r="G8" s="108">
        <v>334.18181818181819</v>
      </c>
    </row>
    <row r="9" spans="1:7">
      <c r="A9" s="109">
        <v>17</v>
      </c>
      <c r="B9" s="105">
        <v>17</v>
      </c>
      <c r="C9">
        <v>2</v>
      </c>
      <c r="D9" t="s">
        <v>1434</v>
      </c>
      <c r="E9">
        <v>14035</v>
      </c>
      <c r="F9" s="106">
        <v>701.75</v>
      </c>
      <c r="G9" s="108">
        <v>637.9545454545455</v>
      </c>
    </row>
    <row r="10" spans="1:7">
      <c r="A10" s="109">
        <v>18</v>
      </c>
      <c r="B10" s="105">
        <v>18</v>
      </c>
      <c r="C10">
        <v>78</v>
      </c>
      <c r="D10" t="s">
        <v>1435</v>
      </c>
      <c r="E10">
        <v>14914</v>
      </c>
      <c r="F10" s="106">
        <v>745.7</v>
      </c>
      <c r="G10" s="108">
        <v>677.90909090909088</v>
      </c>
    </row>
    <row r="11" spans="1:7">
      <c r="A11" s="109">
        <v>19</v>
      </c>
      <c r="B11" s="105">
        <v>19</v>
      </c>
      <c r="C11">
        <v>49</v>
      </c>
      <c r="D11" t="s">
        <v>1436</v>
      </c>
      <c r="E11">
        <v>21026</v>
      </c>
      <c r="F11" s="106">
        <v>1051.3</v>
      </c>
      <c r="G11" s="108">
        <v>955.72727272727275</v>
      </c>
    </row>
    <row r="12" spans="1:7">
      <c r="A12" s="109">
        <v>22</v>
      </c>
      <c r="B12" s="105">
        <v>22</v>
      </c>
      <c r="C12">
        <v>60</v>
      </c>
      <c r="D12" t="s">
        <v>1437</v>
      </c>
      <c r="E12">
        <v>33119</v>
      </c>
      <c r="F12" s="106">
        <v>1655.95</v>
      </c>
      <c r="G12" s="108">
        <v>1505.409090909091</v>
      </c>
    </row>
    <row r="13" spans="1:7">
      <c r="A13" s="109">
        <v>23</v>
      </c>
      <c r="B13" s="105">
        <v>23</v>
      </c>
      <c r="C13">
        <v>15</v>
      </c>
      <c r="D13" t="s">
        <v>1438</v>
      </c>
      <c r="E13">
        <v>59191</v>
      </c>
      <c r="F13" s="106">
        <v>2959.55</v>
      </c>
      <c r="G13" s="108">
        <v>2690.5</v>
      </c>
    </row>
    <row r="14" spans="1:7">
      <c r="A14" s="109">
        <v>28</v>
      </c>
      <c r="B14" s="105">
        <v>28</v>
      </c>
      <c r="C14">
        <v>21</v>
      </c>
      <c r="D14" t="s">
        <v>1439</v>
      </c>
      <c r="E14">
        <v>6059</v>
      </c>
      <c r="F14" s="106">
        <v>302.95</v>
      </c>
      <c r="G14" s="108">
        <v>275.40909090909088</v>
      </c>
    </row>
    <row r="15" spans="1:7">
      <c r="A15" s="109">
        <v>29</v>
      </c>
      <c r="B15" s="105">
        <v>29</v>
      </c>
      <c r="C15">
        <v>47</v>
      </c>
      <c r="D15" t="s">
        <v>1440</v>
      </c>
      <c r="E15">
        <v>15204</v>
      </c>
      <c r="F15" s="106">
        <v>760.2</v>
      </c>
      <c r="G15" s="108">
        <v>691.09090909090912</v>
      </c>
    </row>
    <row r="16" spans="1:7">
      <c r="A16" s="109">
        <v>34</v>
      </c>
      <c r="B16" s="105">
        <v>34</v>
      </c>
      <c r="C16">
        <v>79</v>
      </c>
      <c r="D16" t="s">
        <v>1441</v>
      </c>
      <c r="E16">
        <v>8048</v>
      </c>
      <c r="F16" s="106">
        <v>402.4</v>
      </c>
      <c r="G16" s="108">
        <v>365.81818181818181</v>
      </c>
    </row>
    <row r="17" spans="1:7">
      <c r="A17" s="109">
        <v>41</v>
      </c>
      <c r="B17" s="105">
        <v>41</v>
      </c>
      <c r="C17">
        <v>46</v>
      </c>
      <c r="D17" t="s">
        <v>1442</v>
      </c>
      <c r="E17">
        <v>1362</v>
      </c>
      <c r="F17" s="106">
        <v>68.099999999999994</v>
      </c>
      <c r="G17" s="108">
        <v>61.909090909090907</v>
      </c>
    </row>
    <row r="18" spans="1:7">
      <c r="A18" s="109">
        <v>42</v>
      </c>
      <c r="B18" s="105">
        <v>42</v>
      </c>
      <c r="C18">
        <v>24</v>
      </c>
      <c r="D18" t="s">
        <v>1443</v>
      </c>
      <c r="E18">
        <v>8859</v>
      </c>
      <c r="F18" s="106">
        <v>442.95</v>
      </c>
      <c r="G18" s="108">
        <v>402.68181818181819</v>
      </c>
    </row>
    <row r="19" spans="1:7">
      <c r="A19" s="109">
        <v>50</v>
      </c>
      <c r="B19" s="105">
        <v>50</v>
      </c>
      <c r="C19">
        <v>41</v>
      </c>
      <c r="D19" t="s">
        <v>1444</v>
      </c>
      <c r="E19">
        <v>55943</v>
      </c>
      <c r="F19" s="106">
        <v>2797.15</v>
      </c>
      <c r="G19" s="108">
        <v>2542.863636363636</v>
      </c>
    </row>
    <row r="20" spans="1:7">
      <c r="A20" s="109">
        <v>52</v>
      </c>
      <c r="B20" s="105">
        <v>52</v>
      </c>
      <c r="C20">
        <v>5</v>
      </c>
      <c r="D20" t="s">
        <v>1445</v>
      </c>
      <c r="E20">
        <v>79725</v>
      </c>
      <c r="F20" s="106">
        <v>3986.25</v>
      </c>
      <c r="G20" s="108">
        <v>3623.863636363636</v>
      </c>
    </row>
    <row r="21" spans="1:7">
      <c r="A21" s="109">
        <v>55</v>
      </c>
      <c r="B21" s="105">
        <v>55</v>
      </c>
      <c r="C21">
        <v>155</v>
      </c>
      <c r="D21" t="s">
        <v>1446</v>
      </c>
      <c r="E21">
        <v>128246</v>
      </c>
      <c r="F21" s="106">
        <v>6412.3</v>
      </c>
      <c r="G21" s="108">
        <v>5829.363636363636</v>
      </c>
    </row>
    <row r="22" spans="1:7">
      <c r="A22" s="109">
        <v>56</v>
      </c>
      <c r="B22" s="105">
        <v>56</v>
      </c>
      <c r="C22">
        <v>81</v>
      </c>
      <c r="D22" t="s">
        <v>1447</v>
      </c>
      <c r="E22">
        <v>98359</v>
      </c>
      <c r="F22" s="106">
        <v>4917.95</v>
      </c>
      <c r="G22" s="108">
        <v>4470.863636363636</v>
      </c>
    </row>
    <row r="23" spans="1:7">
      <c r="A23" s="109">
        <v>64</v>
      </c>
      <c r="B23" s="105">
        <v>64</v>
      </c>
      <c r="C23">
        <v>31</v>
      </c>
      <c r="D23" t="s">
        <v>1448</v>
      </c>
      <c r="E23">
        <v>202</v>
      </c>
      <c r="F23" s="106">
        <v>10.1</v>
      </c>
      <c r="G23" s="108">
        <v>9.1818181818181817</v>
      </c>
    </row>
    <row r="24" spans="1:7">
      <c r="A24" s="109">
        <v>70</v>
      </c>
      <c r="B24" s="105">
        <v>70</v>
      </c>
      <c r="C24">
        <v>95</v>
      </c>
      <c r="D24" t="s">
        <v>1449</v>
      </c>
      <c r="E24">
        <v>933</v>
      </c>
      <c r="F24" s="106">
        <v>46.65</v>
      </c>
      <c r="G24" s="108">
        <v>42.409090909090907</v>
      </c>
    </row>
    <row r="25" spans="1:7">
      <c r="A25" s="109">
        <v>75</v>
      </c>
      <c r="B25" s="105">
        <v>75</v>
      </c>
      <c r="C25">
        <v>23</v>
      </c>
      <c r="D25" t="s">
        <v>1450</v>
      </c>
      <c r="E25">
        <v>2808</v>
      </c>
      <c r="F25" s="106">
        <v>140.4</v>
      </c>
      <c r="G25" s="108">
        <v>127.6363636363636</v>
      </c>
    </row>
    <row r="26" spans="1:7">
      <c r="A26" s="109">
        <v>76</v>
      </c>
      <c r="B26" s="105">
        <v>76</v>
      </c>
      <c r="C26">
        <v>54</v>
      </c>
      <c r="D26" t="s">
        <v>1451</v>
      </c>
      <c r="E26">
        <v>7641</v>
      </c>
      <c r="F26" s="106">
        <v>382.05</v>
      </c>
      <c r="G26" s="108">
        <v>347.31818181818181</v>
      </c>
    </row>
    <row r="27" spans="1:7">
      <c r="A27" s="109">
        <v>77</v>
      </c>
      <c r="B27" s="105">
        <v>77</v>
      </c>
      <c r="C27">
        <v>88</v>
      </c>
      <c r="D27" t="s">
        <v>1452</v>
      </c>
      <c r="E27">
        <v>7347</v>
      </c>
      <c r="F27" s="106">
        <v>367.35</v>
      </c>
      <c r="G27" s="108">
        <v>333.95454545454538</v>
      </c>
    </row>
    <row r="28" spans="1:7">
      <c r="A28" s="109">
        <v>79</v>
      </c>
      <c r="B28" s="105">
        <v>79</v>
      </c>
      <c r="C28">
        <v>148</v>
      </c>
      <c r="D28" t="s">
        <v>1453</v>
      </c>
      <c r="E28">
        <v>4967</v>
      </c>
      <c r="F28" s="106">
        <v>248.35</v>
      </c>
      <c r="G28" s="108">
        <v>225.77272727272731</v>
      </c>
    </row>
    <row r="29" spans="1:7">
      <c r="A29" s="109">
        <v>84</v>
      </c>
      <c r="B29" s="105">
        <v>84</v>
      </c>
      <c r="C29">
        <v>67</v>
      </c>
      <c r="D29" t="s">
        <v>1454</v>
      </c>
      <c r="E29">
        <v>2805</v>
      </c>
      <c r="F29" s="106">
        <v>140.25</v>
      </c>
      <c r="G29" s="108">
        <v>127.5</v>
      </c>
    </row>
    <row r="30" spans="1:7">
      <c r="A30" s="109">
        <v>86</v>
      </c>
      <c r="B30" s="105">
        <v>86</v>
      </c>
      <c r="C30">
        <v>68</v>
      </c>
      <c r="D30" t="s">
        <v>1455</v>
      </c>
      <c r="E30">
        <v>1036</v>
      </c>
      <c r="F30" s="106">
        <v>51.8</v>
      </c>
      <c r="G30" s="108">
        <v>47.090909090909093</v>
      </c>
    </row>
    <row r="31" spans="1:7">
      <c r="A31" s="109">
        <v>87</v>
      </c>
      <c r="B31" s="105">
        <v>87</v>
      </c>
      <c r="C31">
        <v>86</v>
      </c>
      <c r="D31" t="s">
        <v>1456</v>
      </c>
      <c r="E31">
        <v>1701</v>
      </c>
      <c r="F31" s="106">
        <v>85.05</v>
      </c>
      <c r="G31" s="108">
        <v>77.318181818181813</v>
      </c>
    </row>
    <row r="32" spans="1:7">
      <c r="A32" s="109">
        <v>89</v>
      </c>
      <c r="B32" s="105">
        <v>89</v>
      </c>
      <c r="C32">
        <v>57</v>
      </c>
      <c r="D32" t="s">
        <v>1457</v>
      </c>
      <c r="E32">
        <v>506</v>
      </c>
      <c r="F32" s="106">
        <v>25.3</v>
      </c>
      <c r="G32" s="108">
        <v>23</v>
      </c>
    </row>
    <row r="33" spans="1:7">
      <c r="A33" s="109">
        <v>90</v>
      </c>
      <c r="B33" s="105">
        <v>90</v>
      </c>
      <c r="C33">
        <v>132</v>
      </c>
      <c r="D33" t="s">
        <v>1458</v>
      </c>
      <c r="E33">
        <v>8785</v>
      </c>
      <c r="F33" s="106">
        <v>439.25</v>
      </c>
      <c r="G33" s="108">
        <v>399.31818181818181</v>
      </c>
    </row>
    <row r="34" spans="1:7">
      <c r="A34" s="109">
        <v>93</v>
      </c>
      <c r="B34" s="105">
        <v>93</v>
      </c>
      <c r="C34">
        <v>36</v>
      </c>
      <c r="D34" t="s">
        <v>1459</v>
      </c>
      <c r="E34">
        <v>2670</v>
      </c>
      <c r="F34" s="106">
        <v>133.5</v>
      </c>
      <c r="G34" s="108">
        <v>121.3636363636364</v>
      </c>
    </row>
    <row r="35" spans="1:7">
      <c r="A35" s="109">
        <v>95</v>
      </c>
      <c r="B35" s="105">
        <v>95</v>
      </c>
      <c r="C35">
        <v>72</v>
      </c>
      <c r="D35" t="s">
        <v>1460</v>
      </c>
      <c r="E35">
        <v>1136</v>
      </c>
      <c r="F35" s="106">
        <v>56.8</v>
      </c>
      <c r="G35" s="108">
        <v>51.636363636363633</v>
      </c>
    </row>
    <row r="36" spans="1:7">
      <c r="D36" t="s">
        <v>580</v>
      </c>
      <c r="E36">
        <v>9187</v>
      </c>
      <c r="F36" s="106">
        <v>459.35</v>
      </c>
      <c r="G36" s="108">
        <v>417.59090909090912</v>
      </c>
    </row>
    <row r="37" spans="1:7">
      <c r="D37" t="s">
        <v>575</v>
      </c>
      <c r="E37">
        <v>12084</v>
      </c>
      <c r="F37" s="106">
        <v>604.20000000000005</v>
      </c>
      <c r="G37" s="108">
        <v>549.27272727272725</v>
      </c>
    </row>
    <row r="38" spans="1:7">
      <c r="D38" t="s">
        <v>1461</v>
      </c>
      <c r="F38" s="106"/>
    </row>
    <row r="39" spans="1:7">
      <c r="F39" s="106"/>
    </row>
    <row r="40" spans="1:7">
      <c r="A40" s="110"/>
      <c r="B40" s="103"/>
      <c r="C40" s="103"/>
      <c r="D40" s="103" t="s">
        <v>49</v>
      </c>
      <c r="E40" s="104">
        <v>778330</v>
      </c>
      <c r="F40" s="104">
        <v>38916.500000000007</v>
      </c>
      <c r="G40" s="108">
        <v>35378.636363636368</v>
      </c>
    </row>
    <row r="41" spans="1:7">
      <c r="F41" s="107">
        <v>38916.5</v>
      </c>
      <c r="G41" s="108" t="s">
        <v>1462</v>
      </c>
    </row>
    <row r="42" spans="1:7">
      <c r="F42" s="101">
        <f>E40/20</f>
        <v>38916.5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2"/>
  <sheetViews>
    <sheetView workbookViewId="0">
      <selection activeCell="J2" sqref="J2"/>
    </sheetView>
  </sheetViews>
  <sheetFormatPr defaultRowHeight="14.25"/>
  <cols>
    <col min="5" max="5" width="9.1328125" style="102" customWidth="1"/>
  </cols>
  <sheetData>
    <row r="1" spans="2:14">
      <c r="B1" t="s">
        <v>186</v>
      </c>
      <c r="C1" t="s">
        <v>6</v>
      </c>
      <c r="D1" t="s">
        <v>1463</v>
      </c>
      <c r="F1" t="s">
        <v>111</v>
      </c>
      <c r="G1" t="s">
        <v>121</v>
      </c>
      <c r="H1" t="s">
        <v>127</v>
      </c>
      <c r="I1" t="s">
        <v>1464</v>
      </c>
      <c r="J1" t="s">
        <v>1465</v>
      </c>
      <c r="K1" t="s">
        <v>1466</v>
      </c>
      <c r="M1" t="s">
        <v>1467</v>
      </c>
      <c r="N1" t="s">
        <v>1468</v>
      </c>
    </row>
    <row r="2" spans="2:14">
      <c r="B2">
        <f>TrnStat.asc!B54</f>
        <v>3</v>
      </c>
      <c r="C2">
        <f>TrnStat.asc!C54</f>
        <v>1</v>
      </c>
      <c r="D2" t="str">
        <f>TrnStat.asc!D54</f>
        <v>Rte</v>
      </c>
      <c r="E2">
        <f>TrnStat.asc!E54</f>
        <v>3</v>
      </c>
      <c r="F2">
        <f>TrnStat.asc!F54</f>
        <v>2709</v>
      </c>
      <c r="G2">
        <f>TrnStat.asc!G54</f>
        <v>2779</v>
      </c>
      <c r="H2">
        <f>TrnStat.asc!H54</f>
        <v>3447</v>
      </c>
      <c r="I2">
        <f>TrnStat.asc!I54</f>
        <v>568</v>
      </c>
      <c r="J2" t="str">
        <f>TrnStat.asc!J54</f>
        <v>|</v>
      </c>
      <c r="K2">
        <f>TrnStat.asc!K54</f>
        <v>9506</v>
      </c>
      <c r="M2">
        <f t="shared" ref="M2:M33" si="0">IF(ISNUMBER(K2),K2,CONCATENATE(LEFT(K2,2),RIGHT(K2,3)))</f>
        <v>9506</v>
      </c>
      <c r="N2">
        <f t="shared" ref="N2:N33" si="1">VALUE(M2)</f>
        <v>9506</v>
      </c>
    </row>
    <row r="3" spans="2:14">
      <c r="B3">
        <f>TrnStat.asc!B55</f>
        <v>4</v>
      </c>
      <c r="C3">
        <f>TrnStat.asc!C55</f>
        <v>1</v>
      </c>
      <c r="D3" t="str">
        <f>TrnStat.asc!D55</f>
        <v>Rte</v>
      </c>
      <c r="E3">
        <f>TrnStat.asc!E55</f>
        <v>4</v>
      </c>
      <c r="F3">
        <f>TrnStat.asc!F55</f>
        <v>202</v>
      </c>
      <c r="G3">
        <f>TrnStat.asc!G55</f>
        <v>325</v>
      </c>
      <c r="H3">
        <f>TrnStat.asc!H55</f>
        <v>277</v>
      </c>
      <c r="I3">
        <f>TrnStat.asc!I55</f>
        <v>53</v>
      </c>
      <c r="J3" t="str">
        <f>TrnStat.asc!J55</f>
        <v>|</v>
      </c>
      <c r="K3">
        <f>TrnStat.asc!K55</f>
        <v>858</v>
      </c>
      <c r="M3">
        <f t="shared" si="0"/>
        <v>858</v>
      </c>
      <c r="N3">
        <f t="shared" si="1"/>
        <v>858</v>
      </c>
    </row>
    <row r="4" spans="2:14">
      <c r="B4">
        <f>TrnStat.asc!B56</f>
        <v>6</v>
      </c>
      <c r="C4">
        <f>TrnStat.asc!C56</f>
        <v>1</v>
      </c>
      <c r="D4" t="str">
        <f>TrnStat.asc!D56</f>
        <v>Rte</v>
      </c>
      <c r="E4">
        <f>TrnStat.asc!E56</f>
        <v>6</v>
      </c>
      <c r="F4">
        <f>TrnStat.asc!F56</f>
        <v>126</v>
      </c>
      <c r="G4">
        <f>TrnStat.asc!G56</f>
        <v>88</v>
      </c>
      <c r="H4">
        <f>TrnStat.asc!H56</f>
        <v>167</v>
      </c>
      <c r="I4">
        <f>TrnStat.asc!I56</f>
        <v>55</v>
      </c>
      <c r="J4" t="str">
        <f>TrnStat.asc!J56</f>
        <v>|</v>
      </c>
      <c r="K4">
        <f>TrnStat.asc!K56</f>
        <v>435</v>
      </c>
      <c r="M4">
        <f t="shared" si="0"/>
        <v>435</v>
      </c>
      <c r="N4">
        <f t="shared" si="1"/>
        <v>435</v>
      </c>
    </row>
    <row r="5" spans="2:14">
      <c r="B5">
        <f>TrnStat.asc!B57</f>
        <v>7</v>
      </c>
      <c r="C5">
        <f>TrnStat.asc!C57</f>
        <v>1</v>
      </c>
      <c r="D5" t="str">
        <f>TrnStat.asc!D57</f>
        <v>Rte</v>
      </c>
      <c r="E5">
        <f>TrnStat.asc!E57</f>
        <v>7</v>
      </c>
      <c r="F5">
        <f>TrnStat.asc!F57</f>
        <v>516</v>
      </c>
      <c r="G5">
        <f>TrnStat.asc!G57</f>
        <v>1415</v>
      </c>
      <c r="H5">
        <f>TrnStat.asc!H57</f>
        <v>826</v>
      </c>
      <c r="I5">
        <f>TrnStat.asc!I57</f>
        <v>361</v>
      </c>
      <c r="J5" t="str">
        <f>TrnStat.asc!J57</f>
        <v>|</v>
      </c>
      <c r="K5">
        <f>TrnStat.asc!K57</f>
        <v>3118</v>
      </c>
      <c r="M5">
        <f t="shared" si="0"/>
        <v>3118</v>
      </c>
      <c r="N5">
        <f t="shared" si="1"/>
        <v>3118</v>
      </c>
    </row>
    <row r="6" spans="2:14">
      <c r="B6">
        <f>TrnStat.asc!B58</f>
        <v>8</v>
      </c>
      <c r="C6">
        <f>TrnStat.asc!C58</f>
        <v>1</v>
      </c>
      <c r="D6" t="str">
        <f>TrnStat.asc!D58</f>
        <v>Rte</v>
      </c>
      <c r="E6">
        <f>TrnStat.asc!E58</f>
        <v>8</v>
      </c>
      <c r="F6">
        <f>TrnStat.asc!F58</f>
        <v>241</v>
      </c>
      <c r="G6">
        <f>TrnStat.asc!G58</f>
        <v>404</v>
      </c>
      <c r="H6">
        <f>TrnStat.asc!H58</f>
        <v>394</v>
      </c>
      <c r="I6">
        <f>TrnStat.asc!I58</f>
        <v>109</v>
      </c>
      <c r="J6" t="str">
        <f>TrnStat.asc!J58</f>
        <v>|</v>
      </c>
      <c r="K6">
        <f>TrnStat.asc!K58</f>
        <v>1148</v>
      </c>
      <c r="M6">
        <f t="shared" si="0"/>
        <v>1148</v>
      </c>
      <c r="N6">
        <f t="shared" si="1"/>
        <v>1148</v>
      </c>
    </row>
    <row r="7" spans="2:14">
      <c r="B7">
        <f>TrnStat.asc!B59</f>
        <v>9</v>
      </c>
      <c r="C7">
        <f>TrnStat.asc!C59</f>
        <v>1</v>
      </c>
      <c r="D7" t="str">
        <f>TrnStat.asc!D59</f>
        <v>Rte</v>
      </c>
      <c r="E7">
        <f>TrnStat.asc!E59</f>
        <v>9</v>
      </c>
      <c r="F7">
        <f>TrnStat.asc!F59</f>
        <v>97</v>
      </c>
      <c r="G7">
        <f>TrnStat.asc!G59</f>
        <v>223</v>
      </c>
      <c r="H7">
        <f>TrnStat.asc!H59</f>
        <v>124</v>
      </c>
      <c r="I7">
        <f>TrnStat.asc!I59</f>
        <v>0</v>
      </c>
      <c r="J7" t="str">
        <f>TrnStat.asc!J59</f>
        <v>|</v>
      </c>
      <c r="K7">
        <f>TrnStat.asc!K59</f>
        <v>444</v>
      </c>
      <c r="M7">
        <f t="shared" si="0"/>
        <v>444</v>
      </c>
      <c r="N7">
        <f t="shared" si="1"/>
        <v>444</v>
      </c>
    </row>
    <row r="8" spans="2:14">
      <c r="B8">
        <f>TrnStat.asc!B60</f>
        <v>14</v>
      </c>
      <c r="C8">
        <f>TrnStat.asc!C60</f>
        <v>1</v>
      </c>
      <c r="D8" t="str">
        <f>TrnStat.asc!D60</f>
        <v>Rte</v>
      </c>
      <c r="E8">
        <f>TrnStat.asc!E60</f>
        <v>14</v>
      </c>
      <c r="F8">
        <f>TrnStat.asc!F60</f>
        <v>57</v>
      </c>
      <c r="G8">
        <f>TrnStat.asc!G60</f>
        <v>53</v>
      </c>
      <c r="H8">
        <f>TrnStat.asc!H60</f>
        <v>122</v>
      </c>
      <c r="I8">
        <f>TrnStat.asc!I60</f>
        <v>33</v>
      </c>
      <c r="J8" t="str">
        <f>TrnStat.asc!J60</f>
        <v>|</v>
      </c>
      <c r="K8">
        <f>TrnStat.asc!K60</f>
        <v>265</v>
      </c>
      <c r="M8">
        <f t="shared" si="0"/>
        <v>265</v>
      </c>
      <c r="N8">
        <f t="shared" si="1"/>
        <v>265</v>
      </c>
    </row>
    <row r="9" spans="2:14">
      <c r="B9">
        <f>TrnStat.asc!B61</f>
        <v>17</v>
      </c>
      <c r="C9">
        <f>TrnStat.asc!C61</f>
        <v>1</v>
      </c>
      <c r="D9" t="str">
        <f>TrnStat.asc!D61</f>
        <v>Rte</v>
      </c>
      <c r="E9">
        <f>TrnStat.asc!E61</f>
        <v>17</v>
      </c>
      <c r="F9">
        <f>TrnStat.asc!F61</f>
        <v>265</v>
      </c>
      <c r="G9">
        <f>TrnStat.asc!G61</f>
        <v>473</v>
      </c>
      <c r="H9">
        <f>TrnStat.asc!H61</f>
        <v>298</v>
      </c>
      <c r="I9">
        <f>TrnStat.asc!I61</f>
        <v>84</v>
      </c>
      <c r="J9" t="str">
        <f>TrnStat.asc!J61</f>
        <v>|</v>
      </c>
      <c r="K9">
        <f>TrnStat.asc!K61</f>
        <v>1120</v>
      </c>
      <c r="M9">
        <f t="shared" si="0"/>
        <v>1120</v>
      </c>
      <c r="N9">
        <f t="shared" si="1"/>
        <v>1120</v>
      </c>
    </row>
    <row r="10" spans="2:14">
      <c r="B10">
        <f>TrnStat.asc!B62</f>
        <v>18</v>
      </c>
      <c r="C10">
        <f>TrnStat.asc!C62</f>
        <v>6</v>
      </c>
      <c r="D10" t="str">
        <f>TrnStat.asc!D62</f>
        <v>Rte</v>
      </c>
      <c r="E10">
        <f>TrnStat.asc!E62</f>
        <v>18</v>
      </c>
      <c r="F10">
        <f>TrnStat.asc!F62</f>
        <v>359</v>
      </c>
      <c r="G10">
        <f>TrnStat.asc!G62</f>
        <v>245</v>
      </c>
      <c r="H10">
        <f>TrnStat.asc!H62</f>
        <v>32</v>
      </c>
      <c r="I10">
        <f>TrnStat.asc!I62</f>
        <v>98</v>
      </c>
      <c r="J10" t="str">
        <f>TrnStat.asc!J62</f>
        <v>|</v>
      </c>
      <c r="K10">
        <f>TrnStat.asc!K62</f>
        <v>735</v>
      </c>
      <c r="M10">
        <f t="shared" si="0"/>
        <v>735</v>
      </c>
      <c r="N10">
        <f t="shared" si="1"/>
        <v>735</v>
      </c>
    </row>
    <row r="11" spans="2:14">
      <c r="B11">
        <f>TrnStat.asc!B63</f>
        <v>19</v>
      </c>
      <c r="C11">
        <f>TrnStat.asc!C63</f>
        <v>1</v>
      </c>
      <c r="D11" t="str">
        <f>TrnStat.asc!D63</f>
        <v>Rte</v>
      </c>
      <c r="E11">
        <f>TrnStat.asc!E63</f>
        <v>19</v>
      </c>
      <c r="F11">
        <f>TrnStat.asc!F63</f>
        <v>228</v>
      </c>
      <c r="G11">
        <f>TrnStat.asc!G63</f>
        <v>344</v>
      </c>
      <c r="H11">
        <f>TrnStat.asc!H63</f>
        <v>797</v>
      </c>
      <c r="I11">
        <f>TrnStat.asc!I63</f>
        <v>73</v>
      </c>
      <c r="J11" t="str">
        <f>TrnStat.asc!J63</f>
        <v>|</v>
      </c>
      <c r="K11">
        <f>TrnStat.asc!K63</f>
        <v>1443</v>
      </c>
      <c r="M11">
        <f t="shared" si="0"/>
        <v>1443</v>
      </c>
      <c r="N11">
        <f t="shared" si="1"/>
        <v>1443</v>
      </c>
    </row>
    <row r="12" spans="2:14">
      <c r="B12">
        <f>TrnStat.asc!B64</f>
        <v>22</v>
      </c>
      <c r="C12">
        <f>TrnStat.asc!C64</f>
        <v>1</v>
      </c>
      <c r="D12" t="str">
        <f>TrnStat.asc!D64</f>
        <v>Rte</v>
      </c>
      <c r="E12">
        <f>TrnStat.asc!E64</f>
        <v>22</v>
      </c>
      <c r="F12">
        <f>TrnStat.asc!F64</f>
        <v>671</v>
      </c>
      <c r="G12">
        <f>TrnStat.asc!G64</f>
        <v>1527</v>
      </c>
      <c r="H12">
        <f>TrnStat.asc!H64</f>
        <v>1448</v>
      </c>
      <c r="I12">
        <f>TrnStat.asc!I64</f>
        <v>491</v>
      </c>
      <c r="J12" t="str">
        <f>TrnStat.asc!J64</f>
        <v>|</v>
      </c>
      <c r="K12">
        <f>TrnStat.asc!K64</f>
        <v>4139</v>
      </c>
      <c r="M12">
        <f t="shared" si="0"/>
        <v>4139</v>
      </c>
      <c r="N12">
        <f t="shared" si="1"/>
        <v>4139</v>
      </c>
    </row>
    <row r="13" spans="2:14">
      <c r="B13">
        <f>TrnStat.asc!B65</f>
        <v>23</v>
      </c>
      <c r="C13">
        <f>TrnStat.asc!C65</f>
        <v>1</v>
      </c>
      <c r="D13" t="str">
        <f>TrnStat.asc!D65</f>
        <v>Rte</v>
      </c>
      <c r="E13">
        <f>TrnStat.asc!E65</f>
        <v>23</v>
      </c>
      <c r="F13">
        <f>TrnStat.asc!F65</f>
        <v>356</v>
      </c>
      <c r="G13">
        <f>TrnStat.asc!G65</f>
        <v>658</v>
      </c>
      <c r="H13">
        <f>TrnStat.asc!H65</f>
        <v>462</v>
      </c>
      <c r="I13">
        <f>TrnStat.asc!I65</f>
        <v>119</v>
      </c>
      <c r="J13" t="str">
        <f>TrnStat.asc!J65</f>
        <v>|</v>
      </c>
      <c r="K13">
        <f>TrnStat.asc!K65</f>
        <v>1595</v>
      </c>
      <c r="M13">
        <f t="shared" si="0"/>
        <v>1595</v>
      </c>
      <c r="N13">
        <f t="shared" si="1"/>
        <v>1595</v>
      </c>
    </row>
    <row r="14" spans="2:14">
      <c r="B14">
        <f>TrnStat.asc!B66</f>
        <v>28</v>
      </c>
      <c r="C14">
        <f>TrnStat.asc!C66</f>
        <v>1</v>
      </c>
      <c r="D14" t="str">
        <f>TrnStat.asc!D66</f>
        <v>Rte</v>
      </c>
      <c r="E14">
        <f>TrnStat.asc!E66</f>
        <v>28</v>
      </c>
      <c r="F14">
        <f>TrnStat.asc!F66</f>
        <v>20</v>
      </c>
      <c r="G14">
        <f>TrnStat.asc!G66</f>
        <v>0</v>
      </c>
      <c r="H14">
        <f>TrnStat.asc!H66</f>
        <v>24</v>
      </c>
      <c r="I14">
        <f>TrnStat.asc!I66</f>
        <v>1</v>
      </c>
      <c r="J14" t="str">
        <f>TrnStat.asc!J66</f>
        <v>|</v>
      </c>
      <c r="K14">
        <f>TrnStat.asc!K66</f>
        <v>45</v>
      </c>
      <c r="M14">
        <f t="shared" si="0"/>
        <v>45</v>
      </c>
      <c r="N14">
        <f t="shared" si="1"/>
        <v>45</v>
      </c>
    </row>
    <row r="15" spans="2:14">
      <c r="B15">
        <f>TrnStat.asc!B67</f>
        <v>29</v>
      </c>
      <c r="C15">
        <f>TrnStat.asc!C67</f>
        <v>1</v>
      </c>
      <c r="D15" t="str">
        <f>TrnStat.asc!D67</f>
        <v>Rte</v>
      </c>
      <c r="E15">
        <f>TrnStat.asc!E67</f>
        <v>29</v>
      </c>
      <c r="F15">
        <f>TrnStat.asc!F67</f>
        <v>162</v>
      </c>
      <c r="G15">
        <f>TrnStat.asc!G67</f>
        <v>287</v>
      </c>
      <c r="H15">
        <f>TrnStat.asc!H67</f>
        <v>210</v>
      </c>
      <c r="I15">
        <f>TrnStat.asc!I67</f>
        <v>37</v>
      </c>
      <c r="J15" t="str">
        <f>TrnStat.asc!J67</f>
        <v>|</v>
      </c>
      <c r="K15">
        <f>TrnStat.asc!K67</f>
        <v>696</v>
      </c>
      <c r="M15">
        <f t="shared" si="0"/>
        <v>696</v>
      </c>
      <c r="N15">
        <f t="shared" si="1"/>
        <v>696</v>
      </c>
    </row>
    <row r="16" spans="2:14">
      <c r="B16">
        <f>TrnStat.asc!B68</f>
        <v>34</v>
      </c>
      <c r="C16">
        <f>TrnStat.asc!C68</f>
        <v>1</v>
      </c>
      <c r="D16" t="str">
        <f>TrnStat.asc!D68</f>
        <v>Rte</v>
      </c>
      <c r="E16">
        <f>TrnStat.asc!E68</f>
        <v>34</v>
      </c>
      <c r="F16">
        <f>TrnStat.asc!F68</f>
        <v>2</v>
      </c>
      <c r="G16">
        <f>TrnStat.asc!G68</f>
        <v>6</v>
      </c>
      <c r="H16">
        <f>TrnStat.asc!H68</f>
        <v>7</v>
      </c>
      <c r="I16">
        <f>TrnStat.asc!I68</f>
        <v>22</v>
      </c>
      <c r="J16" t="str">
        <f>TrnStat.asc!J68</f>
        <v>|</v>
      </c>
      <c r="K16">
        <f>TrnStat.asc!K68</f>
        <v>37</v>
      </c>
      <c r="M16">
        <f t="shared" si="0"/>
        <v>37</v>
      </c>
      <c r="N16">
        <f t="shared" si="1"/>
        <v>37</v>
      </c>
    </row>
    <row r="17" spans="2:14">
      <c r="B17">
        <f>TrnStat.asc!B69</f>
        <v>41</v>
      </c>
      <c r="C17">
        <f>TrnStat.asc!C69</f>
        <v>1</v>
      </c>
      <c r="D17" t="str">
        <f>TrnStat.asc!D69</f>
        <v>Rte</v>
      </c>
      <c r="E17">
        <f>TrnStat.asc!E69</f>
        <v>41</v>
      </c>
      <c r="F17">
        <f>TrnStat.asc!F69</f>
        <v>32</v>
      </c>
      <c r="G17">
        <f>TrnStat.asc!G69</f>
        <v>10</v>
      </c>
      <c r="H17">
        <f>TrnStat.asc!H69</f>
        <v>9</v>
      </c>
      <c r="I17">
        <f>TrnStat.asc!I69</f>
        <v>0</v>
      </c>
      <c r="J17" t="str">
        <f>TrnStat.asc!J69</f>
        <v>|</v>
      </c>
      <c r="K17">
        <f>TrnStat.asc!K69</f>
        <v>50</v>
      </c>
      <c r="M17">
        <f t="shared" si="0"/>
        <v>50</v>
      </c>
      <c r="N17">
        <f t="shared" si="1"/>
        <v>50</v>
      </c>
    </row>
    <row r="18" spans="2:14">
      <c r="B18">
        <f>TrnStat.asc!B70</f>
        <v>42</v>
      </c>
      <c r="C18">
        <f>TrnStat.asc!C70</f>
        <v>1</v>
      </c>
      <c r="D18" t="str">
        <f>TrnStat.asc!D70</f>
        <v>Rte</v>
      </c>
      <c r="E18">
        <f>TrnStat.asc!E70</f>
        <v>42</v>
      </c>
      <c r="F18">
        <f>TrnStat.asc!F70</f>
        <v>45</v>
      </c>
      <c r="G18">
        <f>TrnStat.asc!G70</f>
        <v>61</v>
      </c>
      <c r="H18">
        <f>TrnStat.asc!H70</f>
        <v>112</v>
      </c>
      <c r="I18">
        <f>TrnStat.asc!I70</f>
        <v>113</v>
      </c>
      <c r="J18" t="str">
        <f>TrnStat.asc!J70</f>
        <v>|</v>
      </c>
      <c r="K18">
        <f>TrnStat.asc!K70</f>
        <v>331</v>
      </c>
      <c r="M18">
        <f t="shared" si="0"/>
        <v>331</v>
      </c>
      <c r="N18">
        <f t="shared" si="1"/>
        <v>331</v>
      </c>
    </row>
    <row r="19" spans="2:14">
      <c r="B19">
        <f>TrnStat.asc!B71</f>
        <v>50</v>
      </c>
      <c r="C19">
        <f>TrnStat.asc!C71</f>
        <v>1</v>
      </c>
      <c r="D19" t="str">
        <f>TrnStat.asc!D71</f>
        <v>Rte</v>
      </c>
      <c r="E19">
        <f>TrnStat.asc!E71</f>
        <v>50</v>
      </c>
      <c r="F19">
        <f>TrnStat.asc!F71</f>
        <v>899</v>
      </c>
      <c r="G19">
        <f>TrnStat.asc!G71</f>
        <v>1031</v>
      </c>
      <c r="H19">
        <f>TrnStat.asc!H71</f>
        <v>1125</v>
      </c>
      <c r="I19">
        <f>TrnStat.asc!I71</f>
        <v>219</v>
      </c>
      <c r="J19" t="str">
        <f>TrnStat.asc!J71</f>
        <v>|</v>
      </c>
      <c r="K19">
        <f>TrnStat.asc!K71</f>
        <v>3274</v>
      </c>
      <c r="M19">
        <f t="shared" si="0"/>
        <v>3274</v>
      </c>
      <c r="N19">
        <f t="shared" si="1"/>
        <v>3274</v>
      </c>
    </row>
    <row r="20" spans="2:14">
      <c r="B20">
        <f>TrnStat.asc!B72</f>
        <v>52</v>
      </c>
      <c r="C20">
        <f>TrnStat.asc!C72</f>
        <v>1</v>
      </c>
      <c r="D20" t="str">
        <f>TrnStat.asc!D72</f>
        <v>Rte</v>
      </c>
      <c r="E20">
        <f>TrnStat.asc!E72</f>
        <v>52</v>
      </c>
      <c r="F20">
        <f>TrnStat.asc!F72</f>
        <v>1358</v>
      </c>
      <c r="G20">
        <f>TrnStat.asc!G72</f>
        <v>2396</v>
      </c>
      <c r="H20">
        <f>TrnStat.asc!H72</f>
        <v>1928</v>
      </c>
      <c r="I20">
        <f>TrnStat.asc!I72</f>
        <v>529</v>
      </c>
      <c r="J20" t="str">
        <f>TrnStat.asc!J72</f>
        <v>|</v>
      </c>
      <c r="K20">
        <f>TrnStat.asc!K72</f>
        <v>6213</v>
      </c>
      <c r="M20">
        <f t="shared" si="0"/>
        <v>6213</v>
      </c>
      <c r="N20">
        <f t="shared" si="1"/>
        <v>6213</v>
      </c>
    </row>
    <row r="21" spans="2:14">
      <c r="B21">
        <f>TrnStat.asc!B73</f>
        <v>55</v>
      </c>
      <c r="C21">
        <f>TrnStat.asc!C73</f>
        <v>1</v>
      </c>
      <c r="D21" t="str">
        <f>TrnStat.asc!D73</f>
        <v>Rte</v>
      </c>
      <c r="E21">
        <f>TrnStat.asc!E73</f>
        <v>55</v>
      </c>
      <c r="F21">
        <f>TrnStat.asc!F73</f>
        <v>2185</v>
      </c>
      <c r="G21">
        <f>TrnStat.asc!G73</f>
        <v>2219</v>
      </c>
      <c r="H21">
        <f>TrnStat.asc!H73</f>
        <v>2398</v>
      </c>
      <c r="I21">
        <f>TrnStat.asc!I73</f>
        <v>369</v>
      </c>
      <c r="J21" t="str">
        <f>TrnStat.asc!J73</f>
        <v>|</v>
      </c>
      <c r="K21">
        <f>TrnStat.asc!K73</f>
        <v>7172</v>
      </c>
      <c r="M21">
        <f t="shared" si="0"/>
        <v>7172</v>
      </c>
      <c r="N21">
        <f t="shared" si="1"/>
        <v>7172</v>
      </c>
    </row>
    <row r="22" spans="2:14">
      <c r="B22">
        <f>TrnStat.asc!B74</f>
        <v>56</v>
      </c>
      <c r="C22">
        <f>TrnStat.asc!C74</f>
        <v>8</v>
      </c>
      <c r="D22" t="str">
        <f>TrnStat.asc!D74</f>
        <v>Rte</v>
      </c>
      <c r="E22">
        <f>TrnStat.asc!E74</f>
        <v>56</v>
      </c>
      <c r="F22">
        <f>TrnStat.asc!F74</f>
        <v>894</v>
      </c>
      <c r="G22">
        <f>TrnStat.asc!G74</f>
        <v>1332</v>
      </c>
      <c r="H22">
        <f>TrnStat.asc!H74</f>
        <v>1249</v>
      </c>
      <c r="I22">
        <f>TrnStat.asc!I74</f>
        <v>289</v>
      </c>
      <c r="J22" t="str">
        <f>TrnStat.asc!J74</f>
        <v>|</v>
      </c>
      <c r="K22">
        <f>TrnStat.asc!K74</f>
        <v>3765</v>
      </c>
      <c r="M22">
        <f t="shared" si="0"/>
        <v>3765</v>
      </c>
      <c r="N22">
        <f t="shared" si="1"/>
        <v>3765</v>
      </c>
    </row>
    <row r="23" spans="2:14">
      <c r="B23">
        <f>TrnStat.asc!B75</f>
        <v>64</v>
      </c>
      <c r="C23">
        <f>TrnStat.asc!C75</f>
        <v>11</v>
      </c>
      <c r="D23" t="str">
        <f>TrnStat.asc!D75</f>
        <v>Rte</v>
      </c>
      <c r="E23">
        <f>TrnStat.asc!E75</f>
        <v>64</v>
      </c>
      <c r="F23">
        <f>TrnStat.asc!F75</f>
        <v>42</v>
      </c>
      <c r="G23">
        <f>TrnStat.asc!G75</f>
        <v>0</v>
      </c>
      <c r="H23">
        <f>TrnStat.asc!H75</f>
        <v>139</v>
      </c>
      <c r="I23">
        <f>TrnStat.asc!I75</f>
        <v>0</v>
      </c>
      <c r="J23" t="str">
        <f>TrnStat.asc!J75</f>
        <v>|</v>
      </c>
      <c r="K23">
        <f>TrnStat.asc!K75</f>
        <v>181</v>
      </c>
      <c r="M23">
        <f t="shared" si="0"/>
        <v>181</v>
      </c>
      <c r="N23">
        <f t="shared" si="1"/>
        <v>181</v>
      </c>
    </row>
    <row r="24" spans="2:14">
      <c r="B24">
        <f>TrnStat.asc!B76</f>
        <v>70</v>
      </c>
      <c r="C24">
        <f>TrnStat.asc!C76</f>
        <v>1</v>
      </c>
      <c r="D24" t="str">
        <f>TrnStat.asc!D76</f>
        <v>Rte</v>
      </c>
      <c r="E24">
        <f>TrnStat.asc!E76</f>
        <v>70</v>
      </c>
      <c r="F24">
        <f>TrnStat.asc!F76</f>
        <v>29</v>
      </c>
      <c r="G24">
        <f>TrnStat.asc!G76</f>
        <v>37</v>
      </c>
      <c r="H24">
        <f>TrnStat.asc!H76</f>
        <v>38</v>
      </c>
      <c r="I24">
        <f>TrnStat.asc!I76</f>
        <v>0</v>
      </c>
      <c r="J24" t="str">
        <f>TrnStat.asc!J76</f>
        <v>|</v>
      </c>
      <c r="K24">
        <f>TrnStat.asc!K76</f>
        <v>104</v>
      </c>
      <c r="M24">
        <f t="shared" si="0"/>
        <v>104</v>
      </c>
      <c r="N24">
        <f t="shared" si="1"/>
        <v>104</v>
      </c>
    </row>
    <row r="25" spans="2:14">
      <c r="B25">
        <f>TrnStat.asc!B77</f>
        <v>75</v>
      </c>
      <c r="C25">
        <f>TrnStat.asc!C77</f>
        <v>1</v>
      </c>
      <c r="D25" t="str">
        <f>TrnStat.asc!D77</f>
        <v>Rte</v>
      </c>
      <c r="E25">
        <f>TrnStat.asc!E77</f>
        <v>75</v>
      </c>
      <c r="F25">
        <f>TrnStat.asc!F77</f>
        <v>28</v>
      </c>
      <c r="G25">
        <f>TrnStat.asc!G77</f>
        <v>67</v>
      </c>
      <c r="H25">
        <f>TrnStat.asc!H77</f>
        <v>16</v>
      </c>
      <c r="I25">
        <f>TrnStat.asc!I77</f>
        <v>0</v>
      </c>
      <c r="J25" t="str">
        <f>TrnStat.asc!J77</f>
        <v>|</v>
      </c>
      <c r="K25">
        <f>TrnStat.asc!K77</f>
        <v>111</v>
      </c>
      <c r="M25">
        <f t="shared" si="0"/>
        <v>111</v>
      </c>
      <c r="N25">
        <f t="shared" si="1"/>
        <v>111</v>
      </c>
    </row>
    <row r="26" spans="2:14">
      <c r="B26">
        <f>TrnStat.asc!B78</f>
        <v>76</v>
      </c>
      <c r="C26">
        <f>TrnStat.asc!C78</f>
        <v>1</v>
      </c>
      <c r="D26" t="str">
        <f>TrnStat.asc!D78</f>
        <v>Rte</v>
      </c>
      <c r="E26">
        <f>TrnStat.asc!E78</f>
        <v>76</v>
      </c>
      <c r="F26">
        <f>TrnStat.asc!F78</f>
        <v>19</v>
      </c>
      <c r="G26">
        <f>TrnStat.asc!G78</f>
        <v>16</v>
      </c>
      <c r="H26">
        <f>TrnStat.asc!H78</f>
        <v>29</v>
      </c>
      <c r="I26">
        <f>TrnStat.asc!I78</f>
        <v>2</v>
      </c>
      <c r="J26" t="str">
        <f>TrnStat.asc!J78</f>
        <v>|</v>
      </c>
      <c r="K26">
        <f>TrnStat.asc!K78</f>
        <v>66</v>
      </c>
      <c r="M26">
        <f t="shared" si="0"/>
        <v>66</v>
      </c>
      <c r="N26">
        <f t="shared" si="1"/>
        <v>66</v>
      </c>
    </row>
    <row r="27" spans="2:14">
      <c r="B27">
        <f>TrnStat.asc!B79</f>
        <v>77</v>
      </c>
      <c r="C27">
        <f>TrnStat.asc!C79</f>
        <v>1</v>
      </c>
      <c r="D27" t="str">
        <f>TrnStat.asc!D79</f>
        <v>Rte</v>
      </c>
      <c r="E27">
        <f>TrnStat.asc!E79</f>
        <v>77</v>
      </c>
      <c r="F27">
        <f>TrnStat.asc!F79</f>
        <v>38</v>
      </c>
      <c r="G27">
        <f>TrnStat.asc!G79</f>
        <v>36</v>
      </c>
      <c r="H27">
        <f>TrnStat.asc!H79</f>
        <v>94</v>
      </c>
      <c r="I27">
        <f>TrnStat.asc!I79</f>
        <v>99</v>
      </c>
      <c r="J27" t="str">
        <f>TrnStat.asc!J79</f>
        <v>|</v>
      </c>
      <c r="K27">
        <f>TrnStat.asc!K79</f>
        <v>268</v>
      </c>
      <c r="M27">
        <f t="shared" si="0"/>
        <v>268</v>
      </c>
      <c r="N27">
        <f t="shared" si="1"/>
        <v>268</v>
      </c>
    </row>
    <row r="28" spans="2:14">
      <c r="B28">
        <f>TrnStat.asc!B80</f>
        <v>79</v>
      </c>
      <c r="C28">
        <f>TrnStat.asc!C80</f>
        <v>1</v>
      </c>
      <c r="D28" t="str">
        <f>TrnStat.asc!D80</f>
        <v>Rte</v>
      </c>
      <c r="E28">
        <f>TrnStat.asc!E80</f>
        <v>79</v>
      </c>
      <c r="F28">
        <f>TrnStat.asc!F80</f>
        <v>9</v>
      </c>
      <c r="G28">
        <f>TrnStat.asc!G80</f>
        <v>18</v>
      </c>
      <c r="H28">
        <f>TrnStat.asc!H80</f>
        <v>16</v>
      </c>
      <c r="I28">
        <f>TrnStat.asc!I80</f>
        <v>1</v>
      </c>
      <c r="J28" t="str">
        <f>TrnStat.asc!J80</f>
        <v>|</v>
      </c>
      <c r="K28">
        <f>TrnStat.asc!K80</f>
        <v>43</v>
      </c>
      <c r="M28">
        <f t="shared" si="0"/>
        <v>43</v>
      </c>
      <c r="N28">
        <f t="shared" si="1"/>
        <v>43</v>
      </c>
    </row>
    <row r="29" spans="2:14">
      <c r="B29">
        <f>TrnStat.asc!B81</f>
        <v>84</v>
      </c>
      <c r="C29">
        <f>TrnStat.asc!C81</f>
        <v>6</v>
      </c>
      <c r="D29" t="str">
        <f>TrnStat.asc!D81</f>
        <v>Rte</v>
      </c>
      <c r="E29">
        <f>TrnStat.asc!E81</f>
        <v>84</v>
      </c>
      <c r="F29">
        <f>TrnStat.asc!F81</f>
        <v>30</v>
      </c>
      <c r="G29">
        <f>TrnStat.asc!G81</f>
        <v>50</v>
      </c>
      <c r="H29">
        <f>TrnStat.asc!H81</f>
        <v>61</v>
      </c>
      <c r="I29">
        <f>TrnStat.asc!I81</f>
        <v>0</v>
      </c>
      <c r="J29" t="str">
        <f>TrnStat.asc!J81</f>
        <v>|</v>
      </c>
      <c r="K29">
        <f>TrnStat.asc!K81</f>
        <v>141</v>
      </c>
      <c r="M29">
        <f t="shared" si="0"/>
        <v>141</v>
      </c>
      <c r="N29">
        <f t="shared" si="1"/>
        <v>141</v>
      </c>
    </row>
    <row r="30" spans="2:14">
      <c r="B30">
        <f>TrnStat.asc!B82</f>
        <v>86</v>
      </c>
      <c r="C30">
        <f>TrnStat.asc!C82</f>
        <v>6</v>
      </c>
      <c r="D30" t="str">
        <f>TrnStat.asc!D82</f>
        <v>Rte</v>
      </c>
      <c r="E30">
        <f>TrnStat.asc!E82</f>
        <v>86</v>
      </c>
      <c r="F30">
        <f>TrnStat.asc!F82</f>
        <v>2</v>
      </c>
      <c r="G30">
        <f>TrnStat.asc!G82</f>
        <v>0</v>
      </c>
      <c r="H30">
        <f>TrnStat.asc!H82</f>
        <v>4</v>
      </c>
      <c r="I30">
        <f>TrnStat.asc!I82</f>
        <v>0</v>
      </c>
      <c r="J30" t="str">
        <f>TrnStat.asc!J82</f>
        <v>|</v>
      </c>
      <c r="K30">
        <f>TrnStat.asc!K82</f>
        <v>6</v>
      </c>
      <c r="M30">
        <f t="shared" si="0"/>
        <v>6</v>
      </c>
      <c r="N30">
        <f t="shared" si="1"/>
        <v>6</v>
      </c>
    </row>
    <row r="31" spans="2:14">
      <c r="B31">
        <f>TrnStat.asc!B83</f>
        <v>87</v>
      </c>
      <c r="C31">
        <f>TrnStat.asc!C83</f>
        <v>7</v>
      </c>
      <c r="D31" t="str">
        <f>TrnStat.asc!D83</f>
        <v>Rte</v>
      </c>
      <c r="E31">
        <f>TrnStat.asc!E83</f>
        <v>87</v>
      </c>
      <c r="F31">
        <f>TrnStat.asc!F83</f>
        <v>2</v>
      </c>
      <c r="G31">
        <f>TrnStat.asc!G83</f>
        <v>0</v>
      </c>
      <c r="H31">
        <f>TrnStat.asc!H83</f>
        <v>2</v>
      </c>
      <c r="I31">
        <f>TrnStat.asc!I83</f>
        <v>0</v>
      </c>
      <c r="J31" t="str">
        <f>TrnStat.asc!J83</f>
        <v>|</v>
      </c>
      <c r="K31">
        <f>TrnStat.asc!K83</f>
        <v>4</v>
      </c>
      <c r="M31">
        <f t="shared" si="0"/>
        <v>4</v>
      </c>
      <c r="N31">
        <f t="shared" si="1"/>
        <v>4</v>
      </c>
    </row>
    <row r="32" spans="2:14">
      <c r="B32">
        <f>TrnStat.asc!B84</f>
        <v>89</v>
      </c>
      <c r="C32">
        <f>TrnStat.asc!C84</f>
        <v>6</v>
      </c>
      <c r="D32" t="str">
        <f>TrnStat.asc!D84</f>
        <v>Rte</v>
      </c>
      <c r="E32">
        <f>TrnStat.asc!E84</f>
        <v>89</v>
      </c>
      <c r="F32">
        <f>TrnStat.asc!F84</f>
        <v>1</v>
      </c>
      <c r="G32">
        <f>TrnStat.asc!G84</f>
        <v>0</v>
      </c>
      <c r="H32">
        <f>TrnStat.asc!H84</f>
        <v>0</v>
      </c>
      <c r="I32">
        <f>TrnStat.asc!I84</f>
        <v>0</v>
      </c>
      <c r="J32" t="str">
        <f>TrnStat.asc!J84</f>
        <v>|</v>
      </c>
      <c r="K32">
        <f>TrnStat.asc!K84</f>
        <v>1</v>
      </c>
      <c r="M32">
        <f t="shared" si="0"/>
        <v>1</v>
      </c>
      <c r="N32">
        <f t="shared" si="1"/>
        <v>1</v>
      </c>
    </row>
    <row r="33" spans="2:14">
      <c r="B33">
        <f>TrnStat.asc!B85</f>
        <v>90</v>
      </c>
      <c r="C33">
        <f>TrnStat.asc!C85</f>
        <v>12</v>
      </c>
      <c r="D33" t="str">
        <f>TrnStat.asc!D85</f>
        <v>Rte</v>
      </c>
      <c r="E33">
        <f>TrnStat.asc!E85</f>
        <v>90</v>
      </c>
      <c r="F33">
        <f>TrnStat.asc!F85</f>
        <v>61</v>
      </c>
      <c r="G33">
        <f>TrnStat.asc!G85</f>
        <v>0</v>
      </c>
      <c r="H33">
        <f>TrnStat.asc!H85</f>
        <v>38</v>
      </c>
      <c r="I33">
        <f>TrnStat.asc!I85</f>
        <v>0</v>
      </c>
      <c r="J33" t="str">
        <f>TrnStat.asc!J85</f>
        <v>|</v>
      </c>
      <c r="K33">
        <f>TrnStat.asc!K85</f>
        <v>98</v>
      </c>
      <c r="M33">
        <f t="shared" si="0"/>
        <v>98</v>
      </c>
      <c r="N33">
        <f t="shared" si="1"/>
        <v>98</v>
      </c>
    </row>
    <row r="34" spans="2:14">
      <c r="B34">
        <f>TrnStat.asc!B86</f>
        <v>93</v>
      </c>
      <c r="C34">
        <f>TrnStat.asc!C86</f>
        <v>11</v>
      </c>
      <c r="D34" t="str">
        <f>TrnStat.asc!D86</f>
        <v>Rte</v>
      </c>
      <c r="E34">
        <f>TrnStat.asc!E86</f>
        <v>93</v>
      </c>
      <c r="F34">
        <f>TrnStat.asc!F86</f>
        <v>132</v>
      </c>
      <c r="G34">
        <f>TrnStat.asc!G86</f>
        <v>0</v>
      </c>
      <c r="H34">
        <f>TrnStat.asc!H86</f>
        <v>448</v>
      </c>
      <c r="I34">
        <f>TrnStat.asc!I86</f>
        <v>0</v>
      </c>
      <c r="J34" t="str">
        <f>TrnStat.asc!J86</f>
        <v>|</v>
      </c>
      <c r="K34">
        <f>TrnStat.asc!K86</f>
        <v>580</v>
      </c>
      <c r="M34">
        <f t="shared" ref="M34:M52" si="2">IF(ISNUMBER(K34),K34,CONCATENATE(LEFT(K34,2),RIGHT(K34,3)))</f>
        <v>580</v>
      </c>
      <c r="N34">
        <f t="shared" ref="N34:N65" si="3">VALUE(M34)</f>
        <v>580</v>
      </c>
    </row>
    <row r="35" spans="2:14">
      <c r="B35">
        <f>TrnStat.asc!B87</f>
        <v>95</v>
      </c>
      <c r="C35">
        <f>TrnStat.asc!C87</f>
        <v>6</v>
      </c>
      <c r="D35" t="str">
        <f>TrnStat.asc!D87</f>
        <v>Rte</v>
      </c>
      <c r="E35">
        <f>TrnStat.asc!E87</f>
        <v>95</v>
      </c>
      <c r="F35">
        <f>TrnStat.asc!F87</f>
        <v>3</v>
      </c>
      <c r="G35">
        <f>TrnStat.asc!G87</f>
        <v>0</v>
      </c>
      <c r="H35">
        <f>TrnStat.asc!H87</f>
        <v>2</v>
      </c>
      <c r="I35">
        <f>TrnStat.asc!I87</f>
        <v>0</v>
      </c>
      <c r="J35" t="str">
        <f>TrnStat.asc!J87</f>
        <v>|</v>
      </c>
      <c r="K35">
        <f>TrnStat.asc!K87</f>
        <v>7</v>
      </c>
      <c r="M35">
        <f t="shared" si="2"/>
        <v>7</v>
      </c>
      <c r="N35">
        <f t="shared" si="3"/>
        <v>7</v>
      </c>
    </row>
    <row r="36" spans="2:14">
      <c r="B36">
        <f>TrnStat.asc!B88</f>
        <v>199</v>
      </c>
      <c r="C36">
        <f>TrnStat.asc!C88</f>
        <v>9</v>
      </c>
      <c r="D36" t="str">
        <f>TrnStat.asc!D88</f>
        <v>Rte</v>
      </c>
      <c r="E36">
        <f>TrnStat.asc!E88</f>
        <v>199</v>
      </c>
      <c r="F36">
        <f>TrnStat.asc!F88</f>
        <v>37</v>
      </c>
      <c r="G36">
        <f>TrnStat.asc!G88</f>
        <v>0</v>
      </c>
      <c r="H36">
        <f>TrnStat.asc!H88</f>
        <v>37</v>
      </c>
      <c r="I36">
        <f>TrnStat.asc!I88</f>
        <v>0</v>
      </c>
      <c r="J36" t="str">
        <f>TrnStat.asc!J88</f>
        <v>|</v>
      </c>
      <c r="K36">
        <f>TrnStat.asc!K88</f>
        <v>74</v>
      </c>
      <c r="M36">
        <f t="shared" si="2"/>
        <v>74</v>
      </c>
      <c r="N36">
        <f t="shared" si="3"/>
        <v>74</v>
      </c>
    </row>
    <row r="37" spans="2:14">
      <c r="B37">
        <f>TrnStat.asc!B89</f>
        <v>52</v>
      </c>
      <c r="C37">
        <f>TrnStat.asc!C89</f>
        <v>1</v>
      </c>
      <c r="D37" t="str">
        <f>TrnStat.asc!D89</f>
        <v>Rte</v>
      </c>
      <c r="E37">
        <f>TrnStat.asc!E89</f>
        <v>52</v>
      </c>
      <c r="F37" t="str">
        <f>TrnStat.asc!F89</f>
        <v>00,614</v>
      </c>
      <c r="G37" t="str">
        <f>TrnStat.asc!G89</f>
        <v>0,603</v>
      </c>
      <c r="H37" t="str">
        <f>TrnStat.asc!H89</f>
        <v>0,833</v>
      </c>
      <c r="I37" t="str">
        <f>TrnStat.asc!I89</f>
        <v>0,334</v>
      </c>
      <c r="J37" t="str">
        <f>TrnStat.asc!J89</f>
        <v>|</v>
      </c>
      <c r="K37">
        <f>TrnStat.asc!K89</f>
        <v>2385</v>
      </c>
      <c r="M37">
        <f t="shared" si="2"/>
        <v>2385</v>
      </c>
      <c r="N37">
        <f t="shared" si="3"/>
        <v>2385</v>
      </c>
    </row>
    <row r="38" spans="2:14">
      <c r="B38" t="str">
        <f>TrnStat.asc!B90</f>
        <v>TOTAL</v>
      </c>
      <c r="C38">
        <f>TrnStat.asc!C90</f>
        <v>11856</v>
      </c>
      <c r="D38">
        <f>TrnStat.asc!D90</f>
        <v>16099</v>
      </c>
      <c r="E38">
        <f>TrnStat.asc!E90</f>
        <v>16380</v>
      </c>
      <c r="F38">
        <f>TrnStat.asc!F90</f>
        <v>3726</v>
      </c>
      <c r="G38" t="str">
        <f>TrnStat.asc!G90</f>
        <v>|</v>
      </c>
      <c r="H38">
        <f>TrnStat.asc!H90</f>
        <v>48073</v>
      </c>
      <c r="I38" t="str">
        <f>TrnStat.asc!I90</f>
        <v>0,248</v>
      </c>
      <c r="J38" t="str">
        <f>TrnStat.asc!J90</f>
        <v>|</v>
      </c>
      <c r="K38">
        <f>TrnStat.asc!K90</f>
        <v>2591</v>
      </c>
      <c r="M38">
        <f t="shared" si="2"/>
        <v>2591</v>
      </c>
      <c r="N38">
        <f t="shared" si="3"/>
        <v>2591</v>
      </c>
    </row>
    <row r="39" spans="2:14">
      <c r="B39">
        <f>TrnStat.asc!B91</f>
        <v>60</v>
      </c>
      <c r="C39">
        <f>TrnStat.asc!C91</f>
        <v>1</v>
      </c>
      <c r="D39" t="str">
        <f>TrnStat.asc!D91</f>
        <v>Rte</v>
      </c>
      <c r="E39">
        <f>TrnStat.asc!E91</f>
        <v>60</v>
      </c>
      <c r="F39" t="str">
        <f>TrnStat.asc!F91</f>
        <v>00,136</v>
      </c>
      <c r="G39" t="str">
        <f>TrnStat.asc!G91</f>
        <v>0,795</v>
      </c>
      <c r="H39" t="str">
        <f>TrnStat.asc!H91</f>
        <v>0,526</v>
      </c>
      <c r="I39" t="str">
        <f>TrnStat.asc!I91</f>
        <v>0,000</v>
      </c>
      <c r="J39" t="str">
        <f>TrnStat.asc!J91</f>
        <v>|</v>
      </c>
      <c r="K39">
        <f>TrnStat.asc!K91</f>
        <v>1457</v>
      </c>
      <c r="M39">
        <f t="shared" si="2"/>
        <v>1457</v>
      </c>
      <c r="N39">
        <f t="shared" si="3"/>
        <v>1457</v>
      </c>
    </row>
    <row r="40" spans="2:14">
      <c r="B40">
        <f>TrnStat.asc!B92</f>
        <v>61</v>
      </c>
      <c r="C40">
        <f>TrnStat.asc!C92</f>
        <v>1</v>
      </c>
      <c r="D40" t="str">
        <f>TrnStat.asc!D92</f>
        <v>Rte</v>
      </c>
      <c r="E40">
        <f>TrnStat.asc!E92</f>
        <v>61</v>
      </c>
      <c r="F40" t="str">
        <f>TrnStat.asc!F92</f>
        <v>00,006</v>
      </c>
      <c r="G40" t="str">
        <f>TrnStat.asc!G92</f>
        <v>0,221</v>
      </c>
      <c r="H40" t="str">
        <f>TrnStat.asc!H92</f>
        <v>0,121</v>
      </c>
      <c r="I40" t="str">
        <f>TrnStat.asc!I92</f>
        <v>0,097</v>
      </c>
      <c r="J40" t="str">
        <f>TrnStat.asc!J92</f>
        <v>|</v>
      </c>
      <c r="K40" t="str">
        <f>TrnStat.asc!K92</f>
        <v>00,445</v>
      </c>
      <c r="M40" t="str">
        <f t="shared" si="2"/>
        <v>00445</v>
      </c>
      <c r="N40">
        <f t="shared" si="3"/>
        <v>445</v>
      </c>
    </row>
    <row r="41" spans="2:14">
      <c r="B41">
        <f>TrnStat.asc!B93</f>
        <v>72</v>
      </c>
      <c r="C41">
        <f>TrnStat.asc!C93</f>
        <v>1</v>
      </c>
      <c r="D41" t="str">
        <f>TrnStat.asc!D93</f>
        <v>Rte</v>
      </c>
      <c r="E41">
        <f>TrnStat.asc!E93</f>
        <v>72</v>
      </c>
      <c r="F41" t="str">
        <f>TrnStat.asc!F93</f>
        <v>00,006</v>
      </c>
      <c r="G41" t="str">
        <f>TrnStat.asc!G93</f>
        <v>0,009</v>
      </c>
      <c r="H41" t="str">
        <f>TrnStat.asc!H93</f>
        <v>0,004</v>
      </c>
      <c r="I41" t="str">
        <f>TrnStat.asc!I93</f>
        <v>0,000</v>
      </c>
      <c r="J41" t="str">
        <f>TrnStat.asc!J93</f>
        <v>|</v>
      </c>
      <c r="K41" t="str">
        <f>TrnStat.asc!K93</f>
        <v>00,018</v>
      </c>
      <c r="M41" t="str">
        <f t="shared" si="2"/>
        <v>00018</v>
      </c>
      <c r="N41">
        <f t="shared" si="3"/>
        <v>18</v>
      </c>
    </row>
    <row r="42" spans="2:14">
      <c r="B42" t="str">
        <f>TrnStat.asc!B94</f>
        <v>BOARDINGS</v>
      </c>
      <c r="C42" t="str">
        <f>TrnStat.asc!C94</f>
        <v>BY</v>
      </c>
      <c r="D42" t="str">
        <f>TrnStat.asc!D94</f>
        <v>INDIVIDUAL</v>
      </c>
      <c r="E42" t="str">
        <f>TrnStat.asc!E94</f>
        <v>ROUTES</v>
      </c>
      <c r="F42" t="str">
        <f>TrnStat.asc!F94</f>
        <v>(DISAGGREGATE</v>
      </c>
      <c r="G42" t="str">
        <f>TrnStat.asc!G94</f>
        <v xml:space="preserve">RESULTS)
</v>
      </c>
      <c r="H42" t="str">
        <f>TrnStat.asc!H94</f>
        <v>0,018</v>
      </c>
      <c r="I42" t="str">
        <f>TrnStat.asc!I94</f>
        <v>0,007</v>
      </c>
      <c r="J42" t="str">
        <f>TrnStat.asc!J94</f>
        <v>|</v>
      </c>
      <c r="K42" t="str">
        <f>TrnStat.asc!K94</f>
        <v>00,049</v>
      </c>
      <c r="M42" t="str">
        <f t="shared" si="2"/>
        <v>00049</v>
      </c>
      <c r="N42">
        <f t="shared" si="3"/>
        <v>49</v>
      </c>
    </row>
    <row r="43" spans="2:14">
      <c r="B43">
        <f>TrnStat.asc!B95</f>
        <v>77</v>
      </c>
      <c r="C43">
        <f>TrnStat.asc!C95</f>
        <v>1</v>
      </c>
      <c r="D43" t="str">
        <f>TrnStat.asc!D95</f>
        <v>Rte</v>
      </c>
      <c r="E43">
        <f>TrnStat.asc!E95</f>
        <v>77</v>
      </c>
      <c r="F43" t="str">
        <f>TrnStat.asc!F95</f>
        <v>00,003</v>
      </c>
      <c r="G43" t="str">
        <f>TrnStat.asc!G95</f>
        <v>0,008</v>
      </c>
      <c r="H43" t="str">
        <f>TrnStat.asc!H95</f>
        <v>0,009</v>
      </c>
      <c r="I43" t="str">
        <f>TrnStat.asc!I95</f>
        <v>0,016</v>
      </c>
      <c r="J43" t="str">
        <f>TrnStat.asc!J95</f>
        <v>|</v>
      </c>
      <c r="K43" t="str">
        <f>TrnStat.asc!K95</f>
        <v>00,036</v>
      </c>
      <c r="M43" t="str">
        <f t="shared" si="2"/>
        <v>00036</v>
      </c>
      <c r="N43">
        <f t="shared" si="3"/>
        <v>36</v>
      </c>
    </row>
    <row r="44" spans="2:14">
      <c r="B44" t="str">
        <f>TrnStat.asc!B96</f>
        <v>RTE_ID</v>
      </c>
      <c r="C44" t="str">
        <f>TrnStat.asc!C96</f>
        <v>RTE_NAME</v>
      </c>
      <c r="D44" t="str">
        <f>TrnStat.asc!D96</f>
        <v>MODE</v>
      </c>
      <c r="E44" t="str">
        <f>TrnStat.asc!E96</f>
        <v>HDAM</v>
      </c>
      <c r="F44" t="str">
        <f>TrnStat.asc!F96</f>
        <v>HDMD</v>
      </c>
      <c r="G44" t="str">
        <f>TrnStat.asc!G96</f>
        <v>HDPM</v>
      </c>
      <c r="H44" t="str">
        <f>TrnStat.asc!H96</f>
        <v>HDOP</v>
      </c>
      <c r="I44" t="str">
        <f>TrnStat.asc!I96</f>
        <v>RTE</v>
      </c>
      <c r="J44" t="str">
        <f>TrnStat.asc!J96</f>
        <v>AM_MILES</v>
      </c>
      <c r="K44" t="str">
        <f>TrnStat.asc!K96</f>
        <v>AM_TIME</v>
      </c>
      <c r="M44" t="str">
        <f t="shared" si="2"/>
        <v>AMIME</v>
      </c>
      <c r="N44" t="e">
        <f t="shared" si="3"/>
        <v>#VALUE!</v>
      </c>
    </row>
    <row r="45" spans="2:14">
      <c r="B45">
        <f>TrnStat.asc!B97</f>
        <v>86</v>
      </c>
      <c r="C45">
        <f>TrnStat.asc!C97</f>
        <v>6</v>
      </c>
      <c r="D45" t="str">
        <f>TrnStat.asc!D97</f>
        <v>Rte</v>
      </c>
      <c r="E45">
        <f>TrnStat.asc!E97</f>
        <v>86</v>
      </c>
      <c r="F45" t="str">
        <f>TrnStat.asc!F97</f>
        <v>00,052</v>
      </c>
      <c r="G45" t="str">
        <f>TrnStat.asc!G97</f>
        <v>0,003</v>
      </c>
      <c r="H45" t="str">
        <f>TrnStat.asc!H97</f>
        <v>0,046</v>
      </c>
      <c r="I45" t="str">
        <f>TrnStat.asc!I97</f>
        <v>0,004</v>
      </c>
      <c r="J45" t="str">
        <f>TrnStat.asc!J97</f>
        <v>|</v>
      </c>
      <c r="K45" t="str">
        <f>TrnStat.asc!K97</f>
        <v>00,105</v>
      </c>
      <c r="M45" t="str">
        <f t="shared" si="2"/>
        <v>00105</v>
      </c>
      <c r="N45">
        <f t="shared" si="3"/>
        <v>105</v>
      </c>
    </row>
    <row r="46" spans="2:14">
      <c r="B46" t="str">
        <f>TrnStat.asc!B98</f>
        <v>1Rte</v>
      </c>
      <c r="C46">
        <f>TrnStat.asc!C98</f>
        <v>52</v>
      </c>
      <c r="D46" t="str">
        <f>TrnStat.asc!D98</f>
        <v>NOLENSVILLE</v>
      </c>
      <c r="E46" t="str">
        <f>TrnStat.asc!E98</f>
        <v>PIKE</v>
      </c>
      <c r="F46" t="str">
        <f>TrnStat.asc!F98</f>
        <v>(</v>
      </c>
      <c r="G46">
        <f>TrnStat.asc!G98</f>
        <v>1</v>
      </c>
      <c r="H46">
        <f>TrnStat.asc!H98</f>
        <v>10</v>
      </c>
      <c r="I46">
        <f>TrnStat.asc!I98</f>
        <v>15</v>
      </c>
      <c r="J46">
        <f>TrnStat.asc!J98</f>
        <v>10</v>
      </c>
      <c r="K46">
        <f>TrnStat.asc!K98</f>
        <v>30</v>
      </c>
      <c r="M46">
        <f t="shared" si="2"/>
        <v>30</v>
      </c>
      <c r="N46">
        <f t="shared" si="3"/>
        <v>30</v>
      </c>
    </row>
    <row r="47" spans="2:14">
      <c r="B47" t="str">
        <f>TrnStat.asc!B99</f>
        <v>2Rte</v>
      </c>
      <c r="C47">
        <f>TrnStat.asc!C99</f>
        <v>17</v>
      </c>
      <c r="D47" t="str">
        <f>TrnStat.asc!D99</f>
        <v>12TH</v>
      </c>
      <c r="E47" t="str">
        <f>TrnStat.asc!E99</f>
        <v>AVENUE</v>
      </c>
      <c r="F47" t="str">
        <f>TrnStat.asc!F99</f>
        <v>SOUTH</v>
      </c>
      <c r="G47">
        <f>TrnStat.asc!G99</f>
        <v>1</v>
      </c>
      <c r="H47">
        <f>TrnStat.asc!H99</f>
        <v>20</v>
      </c>
      <c r="I47">
        <f>TrnStat.asc!I99</f>
        <v>26</v>
      </c>
      <c r="J47">
        <f>TrnStat.asc!J99</f>
        <v>27</v>
      </c>
      <c r="K47">
        <f>TrnStat.asc!K99</f>
        <v>110</v>
      </c>
      <c r="M47">
        <f t="shared" si="2"/>
        <v>110</v>
      </c>
      <c r="N47">
        <f t="shared" si="3"/>
        <v>110</v>
      </c>
    </row>
    <row r="48" spans="2:14">
      <c r="B48" t="str">
        <f>TrnStat.asc!B100</f>
        <v>3Rte</v>
      </c>
      <c r="C48">
        <f>TrnStat.asc!C100</f>
        <v>18</v>
      </c>
      <c r="D48" t="str">
        <f>TrnStat.asc!D100</f>
        <v>Airport</v>
      </c>
      <c r="E48" t="str">
        <f>TrnStat.asc!E100</f>
        <v>Exp</v>
      </c>
      <c r="F48" t="str">
        <f>TrnStat.asc!F100</f>
        <v>OB</v>
      </c>
      <c r="G48">
        <f>TrnStat.asc!G100</f>
        <v>6</v>
      </c>
      <c r="H48">
        <f>TrnStat.asc!H100</f>
        <v>60</v>
      </c>
      <c r="I48">
        <f>TrnStat.asc!I100</f>
        <v>120</v>
      </c>
      <c r="J48">
        <f>TrnStat.asc!J100</f>
        <v>18</v>
      </c>
      <c r="K48">
        <f>TrnStat.asc!K100</f>
        <v>0</v>
      </c>
      <c r="M48">
        <f t="shared" si="2"/>
        <v>0</v>
      </c>
      <c r="N48">
        <f t="shared" si="3"/>
        <v>0</v>
      </c>
    </row>
    <row r="49" spans="2:14">
      <c r="B49" t="str">
        <f>TrnStat.asc!B101</f>
        <v>4Rte</v>
      </c>
      <c r="C49">
        <f>TrnStat.asc!C101</f>
        <v>22</v>
      </c>
      <c r="D49" t="str">
        <f>TrnStat.asc!D101</f>
        <v>Bordeaux</v>
      </c>
      <c r="E49" t="str">
        <f>TrnStat.asc!E101</f>
        <v>(Panaroma</v>
      </c>
      <c r="F49">
        <f>TrnStat.asc!F101</f>
        <v>1</v>
      </c>
      <c r="G49">
        <f>TrnStat.asc!G101</f>
        <v>15</v>
      </c>
      <c r="H49">
        <f>TrnStat.asc!H101</f>
        <v>15</v>
      </c>
      <c r="I49">
        <f>TrnStat.asc!I101</f>
        <v>15</v>
      </c>
      <c r="J49">
        <f>TrnStat.asc!J101</f>
        <v>35</v>
      </c>
      <c r="K49">
        <f>TrnStat.asc!K101</f>
        <v>22</v>
      </c>
      <c r="M49">
        <f t="shared" si="2"/>
        <v>22</v>
      </c>
      <c r="N49">
        <f t="shared" si="3"/>
        <v>22</v>
      </c>
    </row>
    <row r="50" spans="2:14">
      <c r="B50" t="str">
        <f>TrnStat.asc!B102</f>
        <v>5Rte</v>
      </c>
      <c r="C50">
        <f>TrnStat.asc!C102</f>
        <v>52</v>
      </c>
      <c r="D50" t="str">
        <f>TrnStat.asc!D102</f>
        <v>NOLENSVILLE</v>
      </c>
      <c r="E50" t="str">
        <f>TrnStat.asc!E102</f>
        <v>PIKE</v>
      </c>
      <c r="F50" t="str">
        <f>TrnStat.asc!F102</f>
        <v>(</v>
      </c>
      <c r="G50">
        <f>TrnStat.asc!G102</f>
        <v>1</v>
      </c>
      <c r="H50">
        <f>TrnStat.asc!H102</f>
        <v>10</v>
      </c>
      <c r="I50">
        <f>TrnStat.asc!I102</f>
        <v>15</v>
      </c>
      <c r="J50">
        <f>TrnStat.asc!J102</f>
        <v>10</v>
      </c>
      <c r="K50">
        <f>TrnStat.asc!K102</f>
        <v>30</v>
      </c>
      <c r="M50">
        <f t="shared" si="2"/>
        <v>30</v>
      </c>
      <c r="N50">
        <f t="shared" si="3"/>
        <v>30</v>
      </c>
    </row>
    <row r="51" spans="2:14">
      <c r="B51" t="str">
        <f>TrnStat.asc!B103</f>
        <v>7Rte</v>
      </c>
      <c r="C51">
        <f>TrnStat.asc!C103</f>
        <v>112</v>
      </c>
      <c r="D51" t="str">
        <f>TrnStat.asc!D103</f>
        <v>FTA</v>
      </c>
      <c r="E51" t="str">
        <f>TrnStat.asc!E103</f>
        <v>Red</v>
      </c>
      <c r="F51" t="str">
        <f>TrnStat.asc!F103</f>
        <v>Route</v>
      </c>
      <c r="G51" t="str">
        <f>TrnStat.asc!G103</f>
        <v>SN</v>
      </c>
      <c r="H51">
        <f>TrnStat.asc!H103</f>
        <v>3</v>
      </c>
      <c r="I51">
        <f>TrnStat.asc!I103</f>
        <v>30</v>
      </c>
      <c r="J51">
        <f>TrnStat.asc!J103</f>
        <v>30</v>
      </c>
      <c r="K51">
        <f>TrnStat.asc!K103</f>
        <v>48</v>
      </c>
      <c r="M51">
        <f t="shared" si="2"/>
        <v>48</v>
      </c>
      <c r="N51">
        <f t="shared" si="3"/>
        <v>48</v>
      </c>
    </row>
    <row r="52" spans="2:14">
      <c r="B52" t="str">
        <f>TrnStat.asc!B104</f>
        <v>8Rte</v>
      </c>
      <c r="C52">
        <f>TrnStat.asc!C104</f>
        <v>107</v>
      </c>
      <c r="D52" t="str">
        <f>TrnStat.asc!D104</f>
        <v>Rover</v>
      </c>
      <c r="E52" t="str">
        <f>TrnStat.asc!E104</f>
        <v>Gateway</v>
      </c>
      <c r="F52">
        <f>TrnStat.asc!F104</f>
        <v>2</v>
      </c>
      <c r="G52">
        <f>TrnStat.asc!G104</f>
        <v>36</v>
      </c>
      <c r="H52">
        <f>TrnStat.asc!H104</f>
        <v>45</v>
      </c>
      <c r="I52">
        <f>TrnStat.asc!I104</f>
        <v>80</v>
      </c>
      <c r="J52">
        <f>TrnStat.asc!J104</f>
        <v>107</v>
      </c>
      <c r="K52">
        <f>TrnStat.asc!K104</f>
        <v>7.4234619999999998</v>
      </c>
      <c r="M52">
        <f t="shared" si="2"/>
        <v>7.4234619999999998</v>
      </c>
      <c r="N52">
        <f t="shared" si="3"/>
        <v>7.4234619999999998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13" sqref="A13"/>
    </sheetView>
  </sheetViews>
  <sheetFormatPr defaultRowHeight="14.25"/>
  <cols>
    <col min="1" max="1" width="6.265625" style="102" bestFit="1" customWidth="1"/>
  </cols>
  <sheetData>
    <row r="1" spans="1:2">
      <c r="A1" t="s">
        <v>1469</v>
      </c>
      <c r="B1" t="s">
        <v>1463</v>
      </c>
    </row>
    <row r="2" spans="1:2">
      <c r="A2" s="94">
        <v>3</v>
      </c>
      <c r="B2" t="s">
        <v>1427</v>
      </c>
    </row>
    <row r="3" spans="1:2">
      <c r="A3" s="94">
        <v>4</v>
      </c>
      <c r="B3" t="s">
        <v>1428</v>
      </c>
    </row>
    <row r="4" spans="1:2">
      <c r="A4" s="94">
        <v>6</v>
      </c>
      <c r="B4" t="s">
        <v>1429</v>
      </c>
    </row>
    <row r="5" spans="1:2">
      <c r="A5" s="94">
        <v>7</v>
      </c>
      <c r="B5" t="s">
        <v>1430</v>
      </c>
    </row>
    <row r="6" spans="1:2">
      <c r="A6" s="94">
        <v>8</v>
      </c>
      <c r="B6" t="s">
        <v>1431</v>
      </c>
    </row>
    <row r="7" spans="1:2">
      <c r="A7" s="94">
        <v>9</v>
      </c>
      <c r="B7" t="s">
        <v>1432</v>
      </c>
    </row>
    <row r="8" spans="1:2">
      <c r="A8" s="94">
        <v>14</v>
      </c>
      <c r="B8" t="s">
        <v>1433</v>
      </c>
    </row>
    <row r="9" spans="1:2">
      <c r="A9" s="94">
        <v>17</v>
      </c>
      <c r="B9" t="s">
        <v>1434</v>
      </c>
    </row>
    <row r="10" spans="1:2">
      <c r="A10" s="94">
        <v>18</v>
      </c>
      <c r="B10" t="s">
        <v>1435</v>
      </c>
    </row>
    <row r="11" spans="1:2">
      <c r="A11" s="94">
        <v>19</v>
      </c>
      <c r="B11" t="s">
        <v>1436</v>
      </c>
    </row>
    <row r="12" spans="1:2">
      <c r="A12" s="94">
        <v>22</v>
      </c>
      <c r="B12" t="s">
        <v>1437</v>
      </c>
    </row>
    <row r="13" spans="1:2">
      <c r="A13" s="94">
        <v>23</v>
      </c>
      <c r="B13" t="s">
        <v>1438</v>
      </c>
    </row>
    <row r="14" spans="1:2">
      <c r="A14" s="94">
        <v>28</v>
      </c>
      <c r="B14" t="s">
        <v>1439</v>
      </c>
    </row>
    <row r="15" spans="1:2">
      <c r="A15" s="94">
        <v>29</v>
      </c>
      <c r="B15" t="s">
        <v>1440</v>
      </c>
    </row>
    <row r="16" spans="1:2">
      <c r="A16" s="94">
        <v>34</v>
      </c>
      <c r="B16" t="s">
        <v>1441</v>
      </c>
    </row>
    <row r="17" spans="1:2">
      <c r="A17" s="94">
        <v>41</v>
      </c>
      <c r="B17" t="s">
        <v>1442</v>
      </c>
    </row>
    <row r="18" spans="1:2">
      <c r="A18" s="94">
        <v>42</v>
      </c>
      <c r="B18" t="s">
        <v>1443</v>
      </c>
    </row>
    <row r="19" spans="1:2">
      <c r="A19" s="94">
        <v>50</v>
      </c>
      <c r="B19" t="s">
        <v>1444</v>
      </c>
    </row>
    <row r="20" spans="1:2">
      <c r="A20" s="94">
        <v>52</v>
      </c>
      <c r="B20" t="s">
        <v>1445</v>
      </c>
    </row>
    <row r="21" spans="1:2">
      <c r="A21" s="94">
        <v>55</v>
      </c>
      <c r="B21" t="s">
        <v>1446</v>
      </c>
    </row>
    <row r="22" spans="1:2">
      <c r="A22" s="94">
        <v>56</v>
      </c>
      <c r="B22" t="s">
        <v>1447</v>
      </c>
    </row>
    <row r="23" spans="1:2">
      <c r="A23" s="94">
        <v>64</v>
      </c>
      <c r="B23" t="s">
        <v>1448</v>
      </c>
    </row>
    <row r="24" spans="1:2">
      <c r="A24" s="94">
        <v>70</v>
      </c>
      <c r="B24" t="s">
        <v>1449</v>
      </c>
    </row>
    <row r="25" spans="1:2">
      <c r="A25" s="94">
        <v>75</v>
      </c>
      <c r="B25" t="s">
        <v>1450</v>
      </c>
    </row>
    <row r="26" spans="1:2">
      <c r="A26" s="94">
        <v>76</v>
      </c>
      <c r="B26" t="s">
        <v>1451</v>
      </c>
    </row>
    <row r="27" spans="1:2">
      <c r="A27" s="94">
        <v>77</v>
      </c>
      <c r="B27" t="s">
        <v>1452</v>
      </c>
    </row>
    <row r="28" spans="1:2">
      <c r="A28" s="94">
        <v>79</v>
      </c>
      <c r="B28" t="s">
        <v>1453</v>
      </c>
    </row>
    <row r="29" spans="1:2">
      <c r="A29" s="94">
        <v>84</v>
      </c>
      <c r="B29" t="s">
        <v>1454</v>
      </c>
    </row>
    <row r="30" spans="1:2">
      <c r="A30" s="94">
        <v>86</v>
      </c>
      <c r="B30" t="s">
        <v>1455</v>
      </c>
    </row>
    <row r="31" spans="1:2">
      <c r="A31" s="94">
        <v>87</v>
      </c>
      <c r="B31" t="s">
        <v>1456</v>
      </c>
    </row>
    <row r="32" spans="1:2">
      <c r="A32" s="94">
        <v>89</v>
      </c>
      <c r="B32" t="s">
        <v>1457</v>
      </c>
    </row>
    <row r="33" spans="1:2">
      <c r="A33" s="94">
        <v>90</v>
      </c>
      <c r="B33" t="s">
        <v>1458</v>
      </c>
    </row>
    <row r="34" spans="1:2">
      <c r="A34" s="94">
        <v>93</v>
      </c>
      <c r="B34" t="s">
        <v>1459</v>
      </c>
    </row>
    <row r="35" spans="1:2">
      <c r="A35" s="94">
        <v>95</v>
      </c>
      <c r="B35" t="s">
        <v>1460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workbookViewId="0">
      <selection activeCell="E22" sqref="E22"/>
    </sheetView>
  </sheetViews>
  <sheetFormatPr defaultRowHeight="14.25"/>
  <cols>
    <col min="2" max="4" width="35.86328125" style="102" bestFit="1" customWidth="1"/>
    <col min="9" max="9" width="10.59765625" style="113" bestFit="1" customWidth="1"/>
    <col min="10" max="10" width="33" style="113" bestFit="1" customWidth="1"/>
    <col min="11" max="13" width="9.1328125" style="113" customWidth="1"/>
  </cols>
  <sheetData>
    <row r="1" spans="1:13">
      <c r="A1" s="61" t="s">
        <v>1470</v>
      </c>
      <c r="B1" s="61" t="s">
        <v>1471</v>
      </c>
      <c r="C1" s="61" t="s">
        <v>1472</v>
      </c>
      <c r="D1" s="61" t="s">
        <v>1463</v>
      </c>
      <c r="E1" s="60" t="s">
        <v>6</v>
      </c>
      <c r="F1" s="60" t="s">
        <v>1473</v>
      </c>
      <c r="I1" s="113" t="s">
        <v>1474</v>
      </c>
      <c r="J1" s="113" t="s">
        <v>1475</v>
      </c>
      <c r="K1" s="113" t="s">
        <v>1476</v>
      </c>
      <c r="L1" s="113" t="s">
        <v>6</v>
      </c>
      <c r="M1" s="113" t="s">
        <v>1473</v>
      </c>
    </row>
    <row r="2" spans="1:13">
      <c r="A2" s="113">
        <v>3</v>
      </c>
      <c r="B2" s="113" t="str">
        <f>VLOOKUP(A2,Obs_Ridership!$B:$D,3,FALSE)</f>
        <v>Rte 3 West End (Bellevue) IB</v>
      </c>
      <c r="C2" t="str">
        <f t="shared" ref="C2:C35" si="0">VLOOKUP(A2,$I:$L,2,FALSE)</f>
        <v>Rte 3 West End (White Bridge) IB</v>
      </c>
      <c r="D2" t="str">
        <f t="shared" ref="D2:D35" si="1">IF(ISNUMBER(SEARCH("IB",B2)),LEFT(B2,LEN(B2)-3),IF(ISNUMBER(SEARCH("OB",B2)),LEFT(B2,LEN(B2)-3),B2))</f>
        <v>Rte 3 West End (Bellevue)</v>
      </c>
      <c r="E2">
        <f t="shared" ref="E2:E35" si="2">VLOOKUP($B2,$J:$L,3,FALSE)</f>
        <v>1</v>
      </c>
      <c r="F2">
        <f t="shared" ref="F2:F35" si="3">VLOOKUP($B2,$J:$M,4,FALSE)</f>
        <v>54</v>
      </c>
      <c r="I2" s="113">
        <v>3</v>
      </c>
      <c r="J2" s="113" t="s">
        <v>1477</v>
      </c>
      <c r="K2" s="113">
        <v>4</v>
      </c>
      <c r="L2" s="113">
        <v>1</v>
      </c>
      <c r="M2" s="113">
        <v>55</v>
      </c>
    </row>
    <row r="3" spans="1:13">
      <c r="A3" s="113">
        <v>4</v>
      </c>
      <c r="B3" s="113" t="str">
        <f>VLOOKUP(A3,Obs_Ridership!$B:$D,3,FALSE)</f>
        <v>Rte 4 Shelby IB</v>
      </c>
      <c r="C3" t="str">
        <f t="shared" si="0"/>
        <v>Rte 4 Shelby IB</v>
      </c>
      <c r="D3" t="str">
        <f t="shared" si="1"/>
        <v>Rte 4 Shelby</v>
      </c>
      <c r="E3">
        <f t="shared" si="2"/>
        <v>1</v>
      </c>
      <c r="F3">
        <f t="shared" si="3"/>
        <v>57</v>
      </c>
      <c r="I3" s="113">
        <v>3</v>
      </c>
      <c r="J3" s="113" t="s">
        <v>1427</v>
      </c>
      <c r="K3" s="113">
        <v>4</v>
      </c>
      <c r="L3" s="113">
        <v>1</v>
      </c>
      <c r="M3" s="113">
        <v>54</v>
      </c>
    </row>
    <row r="4" spans="1:13">
      <c r="A4" s="113">
        <v>6</v>
      </c>
      <c r="B4" s="113" t="str">
        <f>VLOOKUP(A4,Obs_Ridership!$B:$D,3,FALSE)</f>
        <v>Rte 6 Lebanon Rd IB</v>
      </c>
      <c r="C4" t="str">
        <f t="shared" si="0"/>
        <v>Rte 6 Lebanon Rd OB</v>
      </c>
      <c r="D4" t="str">
        <f t="shared" si="1"/>
        <v>Rte 6 Lebanon Rd</v>
      </c>
      <c r="E4">
        <f t="shared" si="2"/>
        <v>1</v>
      </c>
      <c r="F4">
        <f t="shared" si="3"/>
        <v>67</v>
      </c>
      <c r="I4" s="113">
        <v>3</v>
      </c>
      <c r="J4" s="113" t="s">
        <v>1478</v>
      </c>
      <c r="K4" s="113">
        <v>4</v>
      </c>
      <c r="L4" s="113">
        <v>1</v>
      </c>
      <c r="M4" s="113">
        <v>54</v>
      </c>
    </row>
    <row r="5" spans="1:13">
      <c r="A5" s="113">
        <v>7</v>
      </c>
      <c r="B5" s="113" t="str">
        <f>VLOOKUP(A5,Obs_Ridership!$B:$D,3,FALSE)</f>
        <v>Rte 7 Hillsboro IB</v>
      </c>
      <c r="C5" t="str">
        <f t="shared" si="0"/>
        <v>Rte 7 Hillsboro IB</v>
      </c>
      <c r="D5" t="str">
        <f t="shared" si="1"/>
        <v>Rte 7 Hillsboro</v>
      </c>
      <c r="E5">
        <f t="shared" si="2"/>
        <v>1</v>
      </c>
      <c r="F5">
        <f t="shared" si="3"/>
        <v>68</v>
      </c>
      <c r="I5" s="113">
        <v>3</v>
      </c>
      <c r="J5" s="113" t="s">
        <v>1479</v>
      </c>
      <c r="K5" s="113">
        <v>4</v>
      </c>
      <c r="L5" s="113">
        <v>1</v>
      </c>
      <c r="M5" s="113">
        <v>55</v>
      </c>
    </row>
    <row r="6" spans="1:13">
      <c r="A6" s="113">
        <v>8</v>
      </c>
      <c r="B6" s="113" t="str">
        <f>VLOOKUP(A6,Obs_Ridership!$B:$D,3,FALSE)</f>
        <v>Rte 8 8TH AVENUE SOUTH iB</v>
      </c>
      <c r="C6" t="str">
        <f t="shared" si="0"/>
        <v>Rte 8 8TH AVENUE SOUTH iB</v>
      </c>
      <c r="D6" t="str">
        <f t="shared" si="1"/>
        <v>Rte 8 8TH AVENUE SOUTH</v>
      </c>
      <c r="E6">
        <f t="shared" si="2"/>
        <v>1</v>
      </c>
      <c r="F6">
        <f t="shared" si="3"/>
        <v>73</v>
      </c>
      <c r="I6" s="113">
        <v>4</v>
      </c>
      <c r="J6" s="113" t="s">
        <v>1428</v>
      </c>
      <c r="K6" s="113">
        <v>4</v>
      </c>
      <c r="L6" s="113">
        <v>1</v>
      </c>
      <c r="M6" s="113">
        <v>57</v>
      </c>
    </row>
    <row r="7" spans="1:13">
      <c r="A7" s="113">
        <v>9</v>
      </c>
      <c r="B7" s="113" t="str">
        <f>VLOOKUP(A7,Obs_Ridership!$B:$D,3,FALSE)</f>
        <v>Rte 9 MetroCenter IB</v>
      </c>
      <c r="C7" t="str">
        <f t="shared" si="0"/>
        <v>Rte 9 MetroCenter OB</v>
      </c>
      <c r="D7" t="str">
        <f t="shared" si="1"/>
        <v>Rte 9 MetroCenter</v>
      </c>
      <c r="E7">
        <f t="shared" si="2"/>
        <v>1</v>
      </c>
      <c r="F7">
        <f t="shared" si="3"/>
        <v>78</v>
      </c>
      <c r="I7" s="113">
        <v>4</v>
      </c>
      <c r="J7" s="113" t="s">
        <v>1480</v>
      </c>
      <c r="K7" s="113">
        <v>4</v>
      </c>
      <c r="L7" s="113">
        <v>1</v>
      </c>
      <c r="M7" s="113">
        <v>57</v>
      </c>
    </row>
    <row r="8" spans="1:13">
      <c r="A8" s="113">
        <v>14</v>
      </c>
      <c r="B8" s="113" t="str">
        <f>VLOOKUP(A8,Obs_Ridership!$B:$D,3,FALSE)</f>
        <v>Rte 14 WHITES CREEK iB</v>
      </c>
      <c r="C8" t="str">
        <f t="shared" si="0"/>
        <v>Rte 14 WHITES CREEK oB</v>
      </c>
      <c r="D8" t="str">
        <f t="shared" si="1"/>
        <v>Rte 14 WHITES CREEK</v>
      </c>
      <c r="E8">
        <f t="shared" si="2"/>
        <v>1</v>
      </c>
      <c r="F8">
        <f t="shared" si="3"/>
        <v>42</v>
      </c>
      <c r="I8" s="113">
        <v>6</v>
      </c>
      <c r="J8" s="113" t="s">
        <v>1481</v>
      </c>
      <c r="K8" s="113">
        <v>4</v>
      </c>
      <c r="L8" s="113">
        <v>1</v>
      </c>
      <c r="M8" s="113">
        <v>67</v>
      </c>
    </row>
    <row r="9" spans="1:13">
      <c r="A9" s="113">
        <v>17</v>
      </c>
      <c r="B9" s="113" t="str">
        <f>VLOOKUP(A9,Obs_Ridership!$B:$D,3,FALSE)</f>
        <v>Rte 17 12TH AVENUE SOUTH iB</v>
      </c>
      <c r="C9" t="str">
        <f t="shared" si="0"/>
        <v>Rte 17 12TH AVENUE SOUTH iB</v>
      </c>
      <c r="D9" t="str">
        <f t="shared" si="1"/>
        <v>Rte 17 12TH AVENUE SOUTH</v>
      </c>
      <c r="E9">
        <f t="shared" si="2"/>
        <v>1</v>
      </c>
      <c r="F9">
        <f t="shared" si="3"/>
        <v>43</v>
      </c>
      <c r="I9" s="113">
        <v>6</v>
      </c>
      <c r="J9" s="113" t="s">
        <v>1429</v>
      </c>
      <c r="K9" s="113">
        <v>4</v>
      </c>
      <c r="L9" s="113">
        <v>1</v>
      </c>
      <c r="M9" s="113">
        <v>67</v>
      </c>
    </row>
    <row r="10" spans="1:13">
      <c r="A10" s="113">
        <v>18</v>
      </c>
      <c r="B10" s="113" t="str">
        <f>VLOOKUP(A10,Obs_Ridership!$B:$D,3,FALSE)</f>
        <v>Rte 18 Airport Exp IB</v>
      </c>
      <c r="C10" t="str">
        <f t="shared" si="0"/>
        <v>Rte 18 Airport Exp OB</v>
      </c>
      <c r="D10" t="str">
        <f t="shared" si="1"/>
        <v>Rte 18 Airport Exp</v>
      </c>
      <c r="E10">
        <f t="shared" si="2"/>
        <v>6</v>
      </c>
      <c r="F10">
        <f t="shared" si="3"/>
        <v>44</v>
      </c>
      <c r="I10" s="113">
        <v>7</v>
      </c>
      <c r="J10" s="113" t="s">
        <v>1430</v>
      </c>
      <c r="K10" s="113">
        <v>4</v>
      </c>
      <c r="L10" s="113">
        <v>1</v>
      </c>
      <c r="M10" s="113">
        <v>68</v>
      </c>
    </row>
    <row r="11" spans="1:13">
      <c r="A11" s="113">
        <v>19</v>
      </c>
      <c r="B11" s="113" t="str">
        <f>VLOOKUP(A11,Obs_Ridership!$B:$D,3,FALSE)</f>
        <v>Rte 19 Herman IB</v>
      </c>
      <c r="C11" t="str">
        <f t="shared" si="0"/>
        <v>Rte 19 Herman IB</v>
      </c>
      <c r="D11" t="str">
        <f t="shared" si="1"/>
        <v>Rte 19 Herman</v>
      </c>
      <c r="E11">
        <f t="shared" si="2"/>
        <v>1</v>
      </c>
      <c r="F11">
        <f t="shared" si="3"/>
        <v>46</v>
      </c>
      <c r="I11" s="113">
        <v>7</v>
      </c>
      <c r="J11" s="113" t="s">
        <v>1482</v>
      </c>
      <c r="K11" s="113">
        <v>4</v>
      </c>
      <c r="L11" s="113">
        <v>1</v>
      </c>
      <c r="M11" s="113">
        <v>68</v>
      </c>
    </row>
    <row r="12" spans="1:13">
      <c r="A12" s="113">
        <v>22</v>
      </c>
      <c r="B12" s="113" t="str">
        <f>VLOOKUP(A12,Obs_Ridership!$B:$D,3,FALSE)</f>
        <v>Rte 22 Bordeaux (Kings Ln) IB</v>
      </c>
      <c r="C12" t="str">
        <f t="shared" si="0"/>
        <v>Rte 22 Bordeaux (Panaroma) IB</v>
      </c>
      <c r="D12" t="str">
        <f t="shared" si="1"/>
        <v>Rte 22 Bordeaux (Kings Ln)</v>
      </c>
      <c r="E12">
        <f t="shared" si="2"/>
        <v>1</v>
      </c>
      <c r="F12">
        <f t="shared" si="3"/>
        <v>47</v>
      </c>
      <c r="I12" s="113">
        <v>8</v>
      </c>
      <c r="J12" s="113" t="s">
        <v>1431</v>
      </c>
      <c r="K12" s="113">
        <v>4</v>
      </c>
      <c r="L12" s="113">
        <v>1</v>
      </c>
      <c r="M12" s="113">
        <v>73</v>
      </c>
    </row>
    <row r="13" spans="1:13">
      <c r="A13" s="113">
        <v>23</v>
      </c>
      <c r="B13" s="113" t="str">
        <f>VLOOKUP(A13,Obs_Ridership!$B:$D,3,FALSE)</f>
        <v>Rte 23 Dickerson Pike IB</v>
      </c>
      <c r="C13" t="str">
        <f t="shared" si="0"/>
        <v>Rte 23 Dickerson Pike OB</v>
      </c>
      <c r="D13" t="str">
        <f t="shared" si="1"/>
        <v>Rte 23 Dickerson Pike</v>
      </c>
      <c r="E13">
        <f t="shared" si="2"/>
        <v>1</v>
      </c>
      <c r="F13">
        <f t="shared" si="3"/>
        <v>49</v>
      </c>
      <c r="I13" s="113">
        <v>8</v>
      </c>
      <c r="J13" s="113" t="s">
        <v>1483</v>
      </c>
      <c r="K13" s="113">
        <v>4</v>
      </c>
      <c r="L13" s="113">
        <v>1</v>
      </c>
      <c r="M13" s="113">
        <v>73</v>
      </c>
    </row>
    <row r="14" spans="1:13">
      <c r="A14" s="113">
        <v>28</v>
      </c>
      <c r="B14" s="113" t="str">
        <f>VLOOKUP(A14,Obs_Ridership!$B:$D,3,FALSE)</f>
        <v>Rte 28 Meridian IB</v>
      </c>
      <c r="C14" t="str">
        <f t="shared" si="0"/>
        <v>Rte 28 Meridian IB</v>
      </c>
      <c r="D14" t="str">
        <f t="shared" si="1"/>
        <v>Rte 28 Meridian</v>
      </c>
      <c r="E14">
        <f t="shared" si="2"/>
        <v>1</v>
      </c>
      <c r="F14">
        <f t="shared" si="3"/>
        <v>52</v>
      </c>
      <c r="I14" s="113">
        <v>9</v>
      </c>
      <c r="J14" s="113" t="s">
        <v>1484</v>
      </c>
      <c r="K14" s="113">
        <v>4</v>
      </c>
      <c r="L14" s="113">
        <v>1</v>
      </c>
      <c r="M14" s="113">
        <v>78</v>
      </c>
    </row>
    <row r="15" spans="1:13">
      <c r="A15" s="113">
        <v>29</v>
      </c>
      <c r="B15" s="113" t="str">
        <f>VLOOKUP(A15,Obs_Ridership!$B:$D,3,FALSE)</f>
        <v>Rte 29 Jefferson IB</v>
      </c>
      <c r="C15" t="str">
        <f t="shared" si="0"/>
        <v>Rte 29 Jefferson IB</v>
      </c>
      <c r="D15" t="str">
        <f t="shared" si="1"/>
        <v>Rte 29 Jefferson</v>
      </c>
      <c r="E15">
        <f t="shared" si="2"/>
        <v>1</v>
      </c>
      <c r="F15">
        <f t="shared" si="3"/>
        <v>53</v>
      </c>
      <c r="I15" s="113">
        <v>9</v>
      </c>
      <c r="J15" s="113" t="s">
        <v>1432</v>
      </c>
      <c r="K15" s="113">
        <v>4</v>
      </c>
      <c r="L15" s="113">
        <v>1</v>
      </c>
      <c r="M15" s="113">
        <v>78</v>
      </c>
    </row>
    <row r="16" spans="1:13">
      <c r="A16" s="113">
        <v>34</v>
      </c>
      <c r="B16" s="113" t="str">
        <f>VLOOKUP(A16,Obs_Ridership!$B:$D,3,FALSE)</f>
        <v>Rte 34 Opry Mills IB</v>
      </c>
      <c r="C16" t="str">
        <f t="shared" si="0"/>
        <v>Rte 34 Opry Mills IB</v>
      </c>
      <c r="D16" t="str">
        <f t="shared" si="1"/>
        <v>Rte 34 Opry Mills</v>
      </c>
      <c r="E16">
        <f t="shared" si="2"/>
        <v>1</v>
      </c>
      <c r="F16">
        <f t="shared" si="3"/>
        <v>56</v>
      </c>
      <c r="I16" s="113">
        <v>14</v>
      </c>
      <c r="J16" s="113" t="s">
        <v>1485</v>
      </c>
      <c r="K16" s="113">
        <v>4</v>
      </c>
      <c r="L16" s="113">
        <v>1</v>
      </c>
      <c r="M16" s="113">
        <v>42</v>
      </c>
    </row>
    <row r="17" spans="1:13">
      <c r="A17" s="113">
        <v>41</v>
      </c>
      <c r="B17" s="113" t="str">
        <f>VLOOKUP(A17,Obs_Ridership!$B:$D,3,FALSE)</f>
        <v>Rte 41 Golden Valley IB AM</v>
      </c>
      <c r="C17" t="str">
        <f t="shared" si="0"/>
        <v>Rte 41 Golden Valley OB PM</v>
      </c>
      <c r="D17" t="str">
        <f t="shared" si="1"/>
        <v>Rte 41 Golden Valley IB</v>
      </c>
      <c r="E17">
        <f t="shared" si="2"/>
        <v>1</v>
      </c>
      <c r="F17">
        <f t="shared" si="3"/>
        <v>58</v>
      </c>
      <c r="I17" s="113">
        <v>14</v>
      </c>
      <c r="J17" s="113" t="s">
        <v>1433</v>
      </c>
      <c r="K17" s="113">
        <v>4</v>
      </c>
      <c r="L17" s="113">
        <v>1</v>
      </c>
      <c r="M17" s="113">
        <v>42</v>
      </c>
    </row>
    <row r="18" spans="1:13">
      <c r="A18" s="113">
        <v>42</v>
      </c>
      <c r="B18" s="113" t="str">
        <f>VLOOKUP(A18,Obs_Ridership!$B:$D,3,FALSE)</f>
        <v>Rte 42 St. Cecilia/Cumberland IB</v>
      </c>
      <c r="C18" t="str">
        <f t="shared" si="0"/>
        <v>Rte 42 St. Cecilia/Cumberland IB</v>
      </c>
      <c r="D18" t="str">
        <f t="shared" si="1"/>
        <v>Rte 42 St. Cecilia/Cumberland</v>
      </c>
      <c r="E18">
        <f t="shared" si="2"/>
        <v>1</v>
      </c>
      <c r="F18">
        <f t="shared" si="3"/>
        <v>60</v>
      </c>
      <c r="I18" s="113">
        <v>17</v>
      </c>
      <c r="J18" s="113" t="s">
        <v>1434</v>
      </c>
      <c r="K18" s="113">
        <v>4</v>
      </c>
      <c r="L18" s="113">
        <v>1</v>
      </c>
      <c r="M18" s="113">
        <v>43</v>
      </c>
    </row>
    <row r="19" spans="1:13">
      <c r="A19" s="113">
        <v>50</v>
      </c>
      <c r="B19" s="113" t="str">
        <f>VLOOKUP(A19,Obs_Ridership!$B:$D,3,FALSE)</f>
        <v>Rte 50 CHARLOTTE PIKE iB</v>
      </c>
      <c r="C19" t="str">
        <f t="shared" si="0"/>
        <v>Rte 50 CHARLOTTE PIKE oB</v>
      </c>
      <c r="D19" t="str">
        <f t="shared" si="1"/>
        <v>Rte 50 CHARLOTTE PIKE</v>
      </c>
      <c r="E19">
        <f t="shared" si="2"/>
        <v>1</v>
      </c>
      <c r="F19">
        <f t="shared" si="3"/>
        <v>61</v>
      </c>
      <c r="I19" s="113">
        <v>17</v>
      </c>
      <c r="J19" s="113" t="s">
        <v>1486</v>
      </c>
      <c r="K19" s="113">
        <v>4</v>
      </c>
      <c r="L19" s="113">
        <v>1</v>
      </c>
      <c r="M19" s="113">
        <v>43</v>
      </c>
    </row>
    <row r="20" spans="1:13">
      <c r="A20" s="113">
        <v>52</v>
      </c>
      <c r="B20" s="113" t="str">
        <f>VLOOKUP(A20,Obs_Ridership!$B:$D,3,FALSE)</f>
        <v>Rte 52 NOLENSVILLE PIKE (Hick) iB</v>
      </c>
      <c r="C20" t="str">
        <f t="shared" si="0"/>
        <v>Rte 52 NOLENSVILLE PIKE (Hick) oB</v>
      </c>
      <c r="D20" t="str">
        <f t="shared" si="1"/>
        <v>Rte 52 NOLENSVILLE PIKE (Hick)</v>
      </c>
      <c r="E20">
        <f t="shared" si="2"/>
        <v>1</v>
      </c>
      <c r="F20">
        <f t="shared" si="3"/>
        <v>62</v>
      </c>
      <c r="I20" s="113">
        <v>18</v>
      </c>
      <c r="J20" s="113" t="s">
        <v>1487</v>
      </c>
      <c r="K20" s="113">
        <v>5</v>
      </c>
      <c r="L20" s="113">
        <v>6</v>
      </c>
      <c r="M20" s="113">
        <v>44</v>
      </c>
    </row>
    <row r="21" spans="1:13">
      <c r="A21" s="113">
        <v>55</v>
      </c>
      <c r="B21" s="113" t="str">
        <f>VLOOKUP(A21,Obs_Ridership!$B:$D,3,FALSE)</f>
        <v>Rte 55 MURFREESBORO PIKE iB</v>
      </c>
      <c r="C21" t="str">
        <f t="shared" si="0"/>
        <v>Rte 55 MURFREESBORO PIKE oB</v>
      </c>
      <c r="D21" t="str">
        <f t="shared" si="1"/>
        <v>Rte 55 MURFREESBORO PIKE</v>
      </c>
      <c r="E21">
        <f t="shared" si="2"/>
        <v>1</v>
      </c>
      <c r="F21">
        <f t="shared" si="3"/>
        <v>64</v>
      </c>
      <c r="I21" s="113">
        <v>18</v>
      </c>
      <c r="J21" s="113" t="s">
        <v>1488</v>
      </c>
      <c r="K21" s="113">
        <v>4</v>
      </c>
      <c r="L21" s="113">
        <v>1</v>
      </c>
      <c r="M21" s="113">
        <v>45</v>
      </c>
    </row>
    <row r="22" spans="1:13">
      <c r="A22" s="113">
        <v>56</v>
      </c>
      <c r="B22" s="113" t="str">
        <f>VLOOKUP(A22,Obs_Ridership!$B:$D,3,FALSE)</f>
        <v>Rte 56 Gallatin Rd BRTmix IB</v>
      </c>
      <c r="C22" t="str">
        <f t="shared" si="0"/>
        <v>Rte 56 Gallatin Rd IB</v>
      </c>
      <c r="D22" t="str">
        <f t="shared" si="1"/>
        <v>Rte 56 Gallatin Rd BRTmix</v>
      </c>
      <c r="E22">
        <f t="shared" si="2"/>
        <v>8</v>
      </c>
      <c r="F22">
        <f t="shared" si="3"/>
        <v>65</v>
      </c>
      <c r="I22" s="113">
        <v>18</v>
      </c>
      <c r="J22" s="113" t="s">
        <v>1489</v>
      </c>
      <c r="K22" s="113">
        <v>4</v>
      </c>
      <c r="L22" s="113">
        <v>1</v>
      </c>
      <c r="M22" s="113">
        <v>45</v>
      </c>
    </row>
    <row r="23" spans="1:13">
      <c r="A23" s="113">
        <v>64</v>
      </c>
      <c r="B23" s="113" t="str">
        <f>VLOOKUP(A23,Obs_Ridership!$B:$D,3,FALSE)</f>
        <v>Rte 64 STAR DOWNTOWN SHUTTLE</v>
      </c>
      <c r="C23" t="str">
        <f t="shared" si="0"/>
        <v>Rte 64 STAR DOWNTOWN SHUTTLE</v>
      </c>
      <c r="D23" t="str">
        <f t="shared" si="1"/>
        <v>Rte 64 STAR DOWNTOWN SHUTTLE</v>
      </c>
      <c r="E23">
        <f t="shared" si="2"/>
        <v>11</v>
      </c>
      <c r="F23">
        <f t="shared" si="3"/>
        <v>83</v>
      </c>
      <c r="I23" s="113">
        <v>18</v>
      </c>
      <c r="J23" s="113" t="s">
        <v>1435</v>
      </c>
      <c r="K23" s="113">
        <v>5</v>
      </c>
      <c r="L23" s="113">
        <v>6</v>
      </c>
      <c r="M23" s="113">
        <v>44</v>
      </c>
    </row>
    <row r="24" spans="1:13">
      <c r="A24" s="113">
        <v>70</v>
      </c>
      <c r="B24" s="113" t="str">
        <f>VLOOKUP(A24,Obs_Ridership!$B:$D,3,FALSE)</f>
        <v>Rte 70 Belevue Conn IB</v>
      </c>
      <c r="C24" t="str">
        <f t="shared" si="0"/>
        <v>Rte 70 Belevue Conn OB</v>
      </c>
      <c r="D24" t="str">
        <f t="shared" si="1"/>
        <v>Rte 70 Belevue Conn</v>
      </c>
      <c r="E24">
        <f t="shared" si="2"/>
        <v>1</v>
      </c>
      <c r="F24">
        <f t="shared" si="3"/>
        <v>69</v>
      </c>
      <c r="I24" s="113">
        <v>19</v>
      </c>
      <c r="J24" s="113" t="s">
        <v>1436</v>
      </c>
      <c r="K24" s="113">
        <v>4</v>
      </c>
      <c r="L24" s="113">
        <v>1</v>
      </c>
      <c r="M24" s="113">
        <v>46</v>
      </c>
    </row>
    <row r="25" spans="1:13">
      <c r="A25" s="113">
        <v>75</v>
      </c>
      <c r="B25" s="113" t="str">
        <f>VLOOKUP(A25,Obs_Ridership!$B:$D,3,FALSE)</f>
        <v>Rte 75 Midtown CCW Loop</v>
      </c>
      <c r="C25" t="str">
        <f t="shared" si="0"/>
        <v>Rte 75 Midtown CW Loop</v>
      </c>
      <c r="D25" t="str">
        <f t="shared" si="1"/>
        <v>Rte 75 Midtown CCW Loop</v>
      </c>
      <c r="E25">
        <f t="shared" si="2"/>
        <v>1</v>
      </c>
      <c r="F25">
        <f t="shared" si="3"/>
        <v>70</v>
      </c>
      <c r="I25" s="113">
        <v>19</v>
      </c>
      <c r="J25" s="113" t="s">
        <v>1490</v>
      </c>
      <c r="K25" s="113">
        <v>4</v>
      </c>
      <c r="L25" s="113">
        <v>1</v>
      </c>
      <c r="M25" s="113">
        <v>46</v>
      </c>
    </row>
    <row r="26" spans="1:13">
      <c r="A26" s="113">
        <v>76</v>
      </c>
      <c r="B26" s="113" t="str">
        <f>VLOOKUP(A26,Obs_Ridership!$B:$D,3,FALSE)</f>
        <v>Rte 76 Madison Conn</v>
      </c>
      <c r="C26" t="str">
        <f t="shared" si="0"/>
        <v>Rte 76 Madison Conn</v>
      </c>
      <c r="D26" t="str">
        <f t="shared" si="1"/>
        <v>Rte 76 Madison Conn</v>
      </c>
      <c r="E26">
        <f t="shared" si="2"/>
        <v>1</v>
      </c>
      <c r="F26">
        <f t="shared" si="3"/>
        <v>85</v>
      </c>
      <c r="I26" s="113">
        <v>22</v>
      </c>
      <c r="J26" s="113" t="s">
        <v>1491</v>
      </c>
      <c r="K26" s="113">
        <v>4</v>
      </c>
      <c r="L26" s="113">
        <v>1</v>
      </c>
      <c r="M26" s="113">
        <v>48</v>
      </c>
    </row>
    <row r="27" spans="1:13">
      <c r="A27" s="113">
        <v>77</v>
      </c>
      <c r="B27" s="113" t="str">
        <f>VLOOKUP(A27,Obs_Ridership!$B:$D,3,FALSE)</f>
        <v>Rte 77 THOMPSON - WEDGEWOOD ccw</v>
      </c>
      <c r="C27" t="str">
        <f t="shared" si="0"/>
        <v>Rte 77 THOMPSON - WEDGEWOOD ccw</v>
      </c>
      <c r="D27" t="str">
        <f t="shared" si="1"/>
        <v>Rte 77 THOMPSON - WEDGEWOOD ccw</v>
      </c>
      <c r="E27">
        <f t="shared" si="2"/>
        <v>1</v>
      </c>
      <c r="F27">
        <f t="shared" si="3"/>
        <v>71</v>
      </c>
      <c r="I27" s="113">
        <v>22</v>
      </c>
      <c r="J27" s="113" t="s">
        <v>1492</v>
      </c>
      <c r="K27" s="113">
        <v>4</v>
      </c>
      <c r="L27" s="113">
        <v>1</v>
      </c>
      <c r="M27" s="113">
        <v>48</v>
      </c>
    </row>
    <row r="28" spans="1:13">
      <c r="A28" s="113">
        <v>79</v>
      </c>
      <c r="B28" s="113" t="str">
        <f>VLOOKUP(A28,Obs_Ridership!$B:$D,3,FALSE)</f>
        <v>Rte 79 Skyline iB</v>
      </c>
      <c r="C28" t="str">
        <f t="shared" si="0"/>
        <v>Rte 79 Skyline iB</v>
      </c>
      <c r="D28" t="str">
        <f t="shared" si="1"/>
        <v>Rte 79 Skyline</v>
      </c>
      <c r="E28">
        <f t="shared" si="2"/>
        <v>1</v>
      </c>
      <c r="F28">
        <f t="shared" si="3"/>
        <v>72</v>
      </c>
      <c r="I28" s="113">
        <v>22</v>
      </c>
      <c r="J28" s="113" t="s">
        <v>1493</v>
      </c>
      <c r="K28" s="113">
        <v>4</v>
      </c>
      <c r="L28" s="113">
        <v>1</v>
      </c>
      <c r="M28" s="113">
        <v>47</v>
      </c>
    </row>
    <row r="29" spans="1:13">
      <c r="A29" s="113">
        <v>84</v>
      </c>
      <c r="B29" s="113" t="str">
        <f>VLOOKUP(A29,Obs_Ridership!$B:$D,3,FALSE)</f>
        <v>Rte 84 Murfreesboro Express IB</v>
      </c>
      <c r="C29" t="str">
        <f t="shared" si="0"/>
        <v>Rte 84 Murfreesboro Express OB</v>
      </c>
      <c r="D29" t="str">
        <f t="shared" si="1"/>
        <v>Rte 84 Murfreesboro Express</v>
      </c>
      <c r="E29">
        <f t="shared" si="2"/>
        <v>6</v>
      </c>
      <c r="F29">
        <f t="shared" si="3"/>
        <v>74</v>
      </c>
      <c r="I29" s="113">
        <v>22</v>
      </c>
      <c r="J29" s="113" t="s">
        <v>1437</v>
      </c>
      <c r="K29" s="113">
        <v>4</v>
      </c>
      <c r="L29" s="113">
        <v>1</v>
      </c>
      <c r="M29" s="113">
        <v>47</v>
      </c>
    </row>
    <row r="30" spans="1:13">
      <c r="A30" s="113">
        <v>86</v>
      </c>
      <c r="B30" s="113" t="str">
        <f>VLOOKUP(A30,Obs_Ridership!$B:$D,3,FALSE)</f>
        <v>Rte 86 Smyrna Lavergne Exp IB</v>
      </c>
      <c r="C30" t="str">
        <f t="shared" si="0"/>
        <v>Rte 86 Smyrna Lavergne Exp OB</v>
      </c>
      <c r="D30" t="str">
        <f t="shared" si="1"/>
        <v>Rte 86 Smyrna Lavergne Exp</v>
      </c>
      <c r="E30">
        <f t="shared" si="2"/>
        <v>6</v>
      </c>
      <c r="F30">
        <f t="shared" si="3"/>
        <v>75</v>
      </c>
      <c r="I30" s="113">
        <v>23</v>
      </c>
      <c r="J30" s="113" t="s">
        <v>1494</v>
      </c>
      <c r="K30" s="113">
        <v>4</v>
      </c>
      <c r="L30" s="113">
        <v>1</v>
      </c>
      <c r="M30" s="113">
        <v>49</v>
      </c>
    </row>
    <row r="31" spans="1:13">
      <c r="A31" s="113">
        <v>87</v>
      </c>
      <c r="B31" s="113" t="str">
        <f>VLOOKUP(A31,Obs_Ridership!$B:$D,3,FALSE)</f>
        <v>Rte 87 Gallatin Comm Bus IB</v>
      </c>
      <c r="C31" t="str">
        <f t="shared" si="0"/>
        <v>Rte 87 Gallatin Comm Bus OB</v>
      </c>
      <c r="D31" t="str">
        <f t="shared" si="1"/>
        <v>Rte 87 Gallatin Comm Bus</v>
      </c>
      <c r="E31">
        <f t="shared" si="2"/>
        <v>7</v>
      </c>
      <c r="F31">
        <f t="shared" si="3"/>
        <v>76</v>
      </c>
      <c r="I31" s="113">
        <v>23</v>
      </c>
      <c r="J31" s="113" t="s">
        <v>1438</v>
      </c>
      <c r="K31" s="113">
        <v>4</v>
      </c>
      <c r="L31" s="113">
        <v>1</v>
      </c>
      <c r="M31" s="113">
        <v>49</v>
      </c>
    </row>
    <row r="32" spans="1:13">
      <c r="A32" s="113">
        <v>89</v>
      </c>
      <c r="B32" s="113" t="str">
        <f>VLOOKUP(A32,Obs_Ridership!$B:$D,3,FALSE)</f>
        <v>Rte 89 Spgfield/Joelton Exp OB</v>
      </c>
      <c r="C32" t="str">
        <f t="shared" si="0"/>
        <v>Rte 89 Spgfield/Joelton Exp OB</v>
      </c>
      <c r="D32" t="str">
        <f t="shared" si="1"/>
        <v>Rte 89 Spgfield/Joelton Exp</v>
      </c>
      <c r="E32">
        <f t="shared" si="2"/>
        <v>6</v>
      </c>
      <c r="F32">
        <f t="shared" si="3"/>
        <v>77</v>
      </c>
      <c r="I32" s="113">
        <v>23</v>
      </c>
      <c r="J32" s="113" t="s">
        <v>1495</v>
      </c>
      <c r="K32" s="113">
        <v>4</v>
      </c>
      <c r="L32" s="113">
        <v>1</v>
      </c>
      <c r="M32" s="113">
        <v>50</v>
      </c>
    </row>
    <row r="33" spans="1:13">
      <c r="A33" s="113">
        <v>90</v>
      </c>
      <c r="B33" s="113" t="str">
        <f>VLOOKUP(A33,Obs_Ridership!$B:$D,3,FALSE)</f>
        <v>Rte 90 Music City Star iB</v>
      </c>
      <c r="C33" t="str">
        <f t="shared" si="0"/>
        <v>Rte 90 Music City Star oB</v>
      </c>
      <c r="D33" t="str">
        <f t="shared" si="1"/>
        <v>Rte 90 Music City Star</v>
      </c>
      <c r="E33">
        <f t="shared" si="2"/>
        <v>12</v>
      </c>
      <c r="F33">
        <f t="shared" si="3"/>
        <v>79</v>
      </c>
      <c r="I33" s="113">
        <v>23</v>
      </c>
      <c r="J33" s="113" t="s">
        <v>1496</v>
      </c>
      <c r="K33" s="113">
        <v>4</v>
      </c>
      <c r="L33" s="113">
        <v>1</v>
      </c>
      <c r="M33" s="113">
        <v>50</v>
      </c>
    </row>
    <row r="34" spans="1:13">
      <c r="A34" s="113">
        <v>93</v>
      </c>
      <c r="B34" s="113" t="str">
        <f>VLOOKUP(A34,Obs_Ridership!$B:$D,3,FALSE)</f>
        <v>Rte 93 MCS West End Shuttle</v>
      </c>
      <c r="C34" t="str">
        <f t="shared" si="0"/>
        <v>Rte 93 MCS West End Shuttle</v>
      </c>
      <c r="D34" t="str">
        <f t="shared" si="1"/>
        <v>Rte 93 MCS West End Shuttle</v>
      </c>
      <c r="E34">
        <f t="shared" si="2"/>
        <v>11</v>
      </c>
      <c r="F34">
        <f t="shared" si="3"/>
        <v>84</v>
      </c>
      <c r="I34" s="113">
        <v>24</v>
      </c>
      <c r="J34" s="113" t="s">
        <v>1497</v>
      </c>
      <c r="K34" s="113">
        <v>5</v>
      </c>
      <c r="L34" s="113">
        <v>6</v>
      </c>
      <c r="M34" s="113">
        <v>51</v>
      </c>
    </row>
    <row r="35" spans="1:13">
      <c r="A35" s="113">
        <v>95</v>
      </c>
      <c r="B35" s="113" t="str">
        <f>VLOOKUP(A35,Obs_Ridership!$B:$D,3,FALSE)</f>
        <v>Rte 95 Spring Hill Exp IB</v>
      </c>
      <c r="C35" t="str">
        <f t="shared" si="0"/>
        <v>Rte 95 Spring Hill Exp OB</v>
      </c>
      <c r="D35" t="str">
        <f t="shared" si="1"/>
        <v>Rte 95 Spring Hill Exp</v>
      </c>
      <c r="E35">
        <f t="shared" si="2"/>
        <v>6</v>
      </c>
      <c r="F35">
        <f t="shared" si="3"/>
        <v>81</v>
      </c>
      <c r="I35" s="113">
        <v>24</v>
      </c>
      <c r="J35" s="113" t="s">
        <v>1498</v>
      </c>
      <c r="K35" s="113">
        <v>5</v>
      </c>
      <c r="L35" s="113">
        <v>6</v>
      </c>
      <c r="M35" s="113">
        <v>51</v>
      </c>
    </row>
    <row r="36" spans="1:13">
      <c r="I36" s="113">
        <v>28</v>
      </c>
      <c r="J36" s="113" t="s">
        <v>1439</v>
      </c>
      <c r="K36" s="113">
        <v>4</v>
      </c>
      <c r="L36" s="113">
        <v>1</v>
      </c>
      <c r="M36" s="113">
        <v>52</v>
      </c>
    </row>
    <row r="37" spans="1:13">
      <c r="A37" s="113"/>
      <c r="B37" s="113"/>
      <c r="I37" s="113">
        <v>28</v>
      </c>
      <c r="J37" s="113" t="s">
        <v>1499</v>
      </c>
      <c r="K37" s="113">
        <v>4</v>
      </c>
      <c r="L37" s="113">
        <v>1</v>
      </c>
      <c r="M37" s="113">
        <v>52</v>
      </c>
    </row>
    <row r="38" spans="1:13">
      <c r="A38" s="113"/>
      <c r="B38" s="113"/>
      <c r="I38" s="113">
        <v>29</v>
      </c>
      <c r="J38" s="113" t="s">
        <v>1440</v>
      </c>
      <c r="K38" s="113">
        <v>4</v>
      </c>
      <c r="L38" s="113">
        <v>1</v>
      </c>
      <c r="M38" s="113">
        <v>53</v>
      </c>
    </row>
    <row r="39" spans="1:13">
      <c r="A39" s="113"/>
      <c r="B39" s="113"/>
      <c r="I39" s="113">
        <v>29</v>
      </c>
      <c r="J39" s="113" t="s">
        <v>1500</v>
      </c>
      <c r="K39" s="113">
        <v>4</v>
      </c>
      <c r="L39" s="113">
        <v>1</v>
      </c>
      <c r="M39" s="113">
        <v>53</v>
      </c>
    </row>
    <row r="40" spans="1:13">
      <c r="A40" s="113"/>
      <c r="B40" s="113"/>
      <c r="I40" s="113">
        <v>34</v>
      </c>
      <c r="J40" s="113" t="s">
        <v>1441</v>
      </c>
      <c r="K40" s="113">
        <v>4</v>
      </c>
      <c r="L40" s="113">
        <v>1</v>
      </c>
      <c r="M40" s="113">
        <v>56</v>
      </c>
    </row>
    <row r="41" spans="1:13">
      <c r="A41" s="113"/>
      <c r="B41" s="113"/>
      <c r="I41" s="113">
        <v>34</v>
      </c>
      <c r="J41" s="113" t="s">
        <v>1501</v>
      </c>
      <c r="K41" s="113">
        <v>4</v>
      </c>
      <c r="L41" s="113">
        <v>1</v>
      </c>
      <c r="M41" s="113">
        <v>56</v>
      </c>
    </row>
    <row r="42" spans="1:13">
      <c r="A42" s="113"/>
      <c r="B42" s="113"/>
      <c r="I42" s="113">
        <v>41</v>
      </c>
      <c r="J42" s="113" t="s">
        <v>1502</v>
      </c>
      <c r="K42" s="113">
        <v>4</v>
      </c>
      <c r="L42" s="113">
        <v>1</v>
      </c>
      <c r="M42" s="113">
        <v>59</v>
      </c>
    </row>
    <row r="43" spans="1:13">
      <c r="A43" s="113"/>
      <c r="B43" s="113"/>
      <c r="I43" s="113">
        <v>41</v>
      </c>
      <c r="J43" s="113" t="s">
        <v>1442</v>
      </c>
      <c r="K43" s="113">
        <v>4</v>
      </c>
      <c r="L43" s="113">
        <v>1</v>
      </c>
      <c r="M43" s="113">
        <v>58</v>
      </c>
    </row>
    <row r="44" spans="1:13">
      <c r="A44" s="113"/>
      <c r="B44" s="113"/>
      <c r="I44" s="113">
        <v>41</v>
      </c>
      <c r="J44" s="113" t="s">
        <v>1503</v>
      </c>
      <c r="K44" s="113">
        <v>4</v>
      </c>
      <c r="L44" s="113">
        <v>1</v>
      </c>
      <c r="M44" s="113">
        <v>59</v>
      </c>
    </row>
    <row r="45" spans="1:13">
      <c r="A45" s="113"/>
      <c r="B45" s="113"/>
      <c r="I45" s="113">
        <v>41</v>
      </c>
      <c r="J45" s="113" t="s">
        <v>1504</v>
      </c>
      <c r="K45" s="113">
        <v>4</v>
      </c>
      <c r="L45" s="113">
        <v>1</v>
      </c>
      <c r="M45" s="113">
        <v>58</v>
      </c>
    </row>
    <row r="46" spans="1:13">
      <c r="A46" s="112"/>
      <c r="B46" s="112"/>
      <c r="I46" s="113">
        <v>42</v>
      </c>
      <c r="J46" s="113" t="s">
        <v>1443</v>
      </c>
      <c r="K46" s="113">
        <v>4</v>
      </c>
      <c r="L46" s="113">
        <v>1</v>
      </c>
      <c r="M46" s="113">
        <v>60</v>
      </c>
    </row>
    <row r="47" spans="1:13">
      <c r="A47" s="112"/>
      <c r="B47" s="112"/>
      <c r="I47" s="113">
        <v>42</v>
      </c>
      <c r="J47" s="113" t="s">
        <v>1505</v>
      </c>
      <c r="K47" s="113">
        <v>4</v>
      </c>
      <c r="L47" s="113">
        <v>1</v>
      </c>
      <c r="M47" s="113">
        <v>60</v>
      </c>
    </row>
    <row r="48" spans="1:13">
      <c r="A48" s="112"/>
      <c r="B48" s="112"/>
      <c r="I48" s="113">
        <v>50</v>
      </c>
      <c r="J48" s="113" t="s">
        <v>1506</v>
      </c>
      <c r="K48" s="113">
        <v>4</v>
      </c>
      <c r="L48" s="113">
        <v>1</v>
      </c>
      <c r="M48" s="113">
        <v>61</v>
      </c>
    </row>
    <row r="49" spans="1:13">
      <c r="A49" s="112"/>
      <c r="B49" s="112"/>
      <c r="I49" s="113">
        <v>50</v>
      </c>
      <c r="J49" s="113" t="s">
        <v>1444</v>
      </c>
      <c r="K49" s="113">
        <v>4</v>
      </c>
      <c r="L49" s="113">
        <v>1</v>
      </c>
      <c r="M49" s="113">
        <v>61</v>
      </c>
    </row>
    <row r="50" spans="1:13">
      <c r="A50" s="112"/>
      <c r="B50" s="112"/>
      <c r="I50" s="113">
        <v>52</v>
      </c>
      <c r="J50" s="113" t="s">
        <v>1507</v>
      </c>
      <c r="K50" s="113">
        <v>4</v>
      </c>
      <c r="L50" s="113">
        <v>1</v>
      </c>
      <c r="M50" s="113">
        <v>62</v>
      </c>
    </row>
    <row r="51" spans="1:13">
      <c r="A51" s="112"/>
      <c r="B51" s="112"/>
      <c r="I51" s="113">
        <v>52</v>
      </c>
      <c r="J51" s="113" t="s">
        <v>1445</v>
      </c>
      <c r="K51" s="113">
        <v>4</v>
      </c>
      <c r="L51" s="113">
        <v>1</v>
      </c>
      <c r="M51" s="113">
        <v>62</v>
      </c>
    </row>
    <row r="52" spans="1:13">
      <c r="A52" s="112"/>
      <c r="B52" s="112"/>
      <c r="I52" s="113">
        <v>52</v>
      </c>
      <c r="J52" s="113" t="s">
        <v>1508</v>
      </c>
      <c r="K52" s="113">
        <v>4</v>
      </c>
      <c r="L52" s="113">
        <v>1</v>
      </c>
      <c r="M52" s="113">
        <v>63</v>
      </c>
    </row>
    <row r="53" spans="1:13">
      <c r="A53" s="112"/>
      <c r="B53" s="112"/>
      <c r="I53" s="113">
        <v>52</v>
      </c>
      <c r="J53" s="113" t="s">
        <v>1509</v>
      </c>
      <c r="K53" s="113">
        <v>4</v>
      </c>
      <c r="L53" s="113">
        <v>1</v>
      </c>
      <c r="M53" s="113">
        <v>63</v>
      </c>
    </row>
    <row r="54" spans="1:13">
      <c r="A54" s="112"/>
      <c r="B54" s="112"/>
      <c r="I54" s="113">
        <v>55</v>
      </c>
      <c r="J54" s="113" t="s">
        <v>1510</v>
      </c>
      <c r="K54" s="113">
        <v>4</v>
      </c>
      <c r="L54" s="113">
        <v>1</v>
      </c>
      <c r="M54" s="113">
        <v>64</v>
      </c>
    </row>
    <row r="55" spans="1:13">
      <c r="A55" s="112"/>
      <c r="B55" s="112"/>
      <c r="I55" s="113">
        <v>55</v>
      </c>
      <c r="J55" s="113" t="s">
        <v>1446</v>
      </c>
      <c r="K55" s="113">
        <v>4</v>
      </c>
      <c r="L55" s="113">
        <v>1</v>
      </c>
      <c r="M55" s="113">
        <v>64</v>
      </c>
    </row>
    <row r="56" spans="1:13">
      <c r="A56" s="112"/>
      <c r="B56" s="112"/>
      <c r="I56" s="113">
        <v>56</v>
      </c>
      <c r="J56" s="113" t="s">
        <v>1511</v>
      </c>
      <c r="K56" s="113">
        <v>4</v>
      </c>
      <c r="L56" s="113">
        <v>1</v>
      </c>
      <c r="M56" s="113">
        <v>66</v>
      </c>
    </row>
    <row r="57" spans="1:13">
      <c r="A57" s="112"/>
      <c r="B57" s="112"/>
      <c r="I57" s="113">
        <v>56</v>
      </c>
      <c r="J57" s="113" t="s">
        <v>1512</v>
      </c>
      <c r="K57" s="113">
        <v>4</v>
      </c>
      <c r="L57" s="113">
        <v>1</v>
      </c>
      <c r="M57" s="113">
        <v>66</v>
      </c>
    </row>
    <row r="58" spans="1:13">
      <c r="A58" s="112"/>
      <c r="B58" s="112"/>
      <c r="I58" s="113">
        <v>56</v>
      </c>
      <c r="J58" s="113" t="s">
        <v>1513</v>
      </c>
      <c r="K58" s="113">
        <v>4</v>
      </c>
      <c r="L58" s="113">
        <v>8</v>
      </c>
      <c r="M58" s="113">
        <v>65</v>
      </c>
    </row>
    <row r="59" spans="1:13">
      <c r="A59" s="112"/>
      <c r="B59" s="112"/>
      <c r="I59" s="113">
        <v>56</v>
      </c>
      <c r="J59" s="113" t="s">
        <v>1447</v>
      </c>
      <c r="K59" s="113">
        <v>4</v>
      </c>
      <c r="L59" s="113">
        <v>8</v>
      </c>
      <c r="M59" s="113">
        <v>65</v>
      </c>
    </row>
    <row r="60" spans="1:13">
      <c r="A60" s="112"/>
      <c r="B60" s="112"/>
      <c r="I60" s="113">
        <v>64</v>
      </c>
      <c r="J60" s="113" t="s">
        <v>1448</v>
      </c>
      <c r="K60" s="113">
        <v>4</v>
      </c>
      <c r="L60" s="113">
        <v>11</v>
      </c>
      <c r="M60" s="113">
        <v>83</v>
      </c>
    </row>
    <row r="61" spans="1:13">
      <c r="A61" s="112"/>
      <c r="B61" s="112"/>
      <c r="I61" s="113">
        <v>70</v>
      </c>
      <c r="J61" s="113" t="s">
        <v>1514</v>
      </c>
      <c r="K61" s="113">
        <v>4</v>
      </c>
      <c r="L61" s="113">
        <v>1</v>
      </c>
      <c r="M61" s="113">
        <v>69</v>
      </c>
    </row>
    <row r="62" spans="1:13">
      <c r="A62" s="112"/>
      <c r="B62" s="112"/>
      <c r="I62" s="113">
        <v>70</v>
      </c>
      <c r="J62" s="113" t="s">
        <v>1449</v>
      </c>
      <c r="K62" s="113">
        <v>4</v>
      </c>
      <c r="L62" s="113">
        <v>1</v>
      </c>
      <c r="M62" s="113">
        <v>69</v>
      </c>
    </row>
    <row r="63" spans="1:13">
      <c r="A63" s="112"/>
      <c r="B63" s="112"/>
      <c r="I63" s="113">
        <v>75</v>
      </c>
      <c r="J63" s="113" t="s">
        <v>1515</v>
      </c>
      <c r="K63" s="113">
        <v>4</v>
      </c>
      <c r="L63" s="113">
        <v>1</v>
      </c>
      <c r="M63" s="113">
        <v>70</v>
      </c>
    </row>
    <row r="64" spans="1:13">
      <c r="A64" s="112"/>
      <c r="B64" s="112"/>
      <c r="I64" s="113">
        <v>75</v>
      </c>
      <c r="J64" s="113" t="s">
        <v>1450</v>
      </c>
      <c r="K64" s="113">
        <v>4</v>
      </c>
      <c r="L64" s="113">
        <v>1</v>
      </c>
      <c r="M64" s="113">
        <v>70</v>
      </c>
    </row>
    <row r="65" spans="1:13">
      <c r="A65" s="112"/>
      <c r="B65" s="112"/>
      <c r="I65" s="113">
        <v>76</v>
      </c>
      <c r="J65" s="113" t="s">
        <v>1451</v>
      </c>
      <c r="K65" s="113">
        <v>4</v>
      </c>
      <c r="L65" s="113">
        <v>1</v>
      </c>
      <c r="M65" s="113">
        <v>85</v>
      </c>
    </row>
    <row r="66" spans="1:13">
      <c r="A66" s="112"/>
      <c r="B66" s="112"/>
      <c r="I66" s="113">
        <v>77</v>
      </c>
      <c r="J66" s="113" t="s">
        <v>1452</v>
      </c>
      <c r="K66" s="113">
        <v>4</v>
      </c>
      <c r="L66" s="113">
        <v>1</v>
      </c>
      <c r="M66" s="113">
        <v>71</v>
      </c>
    </row>
    <row r="67" spans="1:13">
      <c r="A67" s="112"/>
      <c r="B67" s="112"/>
      <c r="I67" s="113">
        <v>77</v>
      </c>
      <c r="J67" s="113" t="s">
        <v>1516</v>
      </c>
      <c r="K67" s="113">
        <v>4</v>
      </c>
      <c r="L67" s="113">
        <v>1</v>
      </c>
      <c r="M67" s="113">
        <v>71</v>
      </c>
    </row>
    <row r="68" spans="1:13">
      <c r="A68" s="112"/>
      <c r="B68" s="112"/>
      <c r="I68" s="113">
        <v>79</v>
      </c>
      <c r="J68" s="113" t="s">
        <v>1453</v>
      </c>
      <c r="K68" s="113">
        <v>4</v>
      </c>
      <c r="L68" s="113">
        <v>1</v>
      </c>
      <c r="M68" s="113">
        <v>72</v>
      </c>
    </row>
    <row r="69" spans="1:13">
      <c r="A69" s="112"/>
      <c r="B69" s="112"/>
      <c r="I69" s="113">
        <v>79</v>
      </c>
      <c r="J69" s="113" t="s">
        <v>1517</v>
      </c>
      <c r="K69" s="113">
        <v>4</v>
      </c>
      <c r="L69" s="113">
        <v>1</v>
      </c>
      <c r="M69" s="113">
        <v>72</v>
      </c>
    </row>
    <row r="70" spans="1:13">
      <c r="A70" s="112"/>
      <c r="B70" s="112"/>
      <c r="I70" s="113">
        <v>84</v>
      </c>
      <c r="J70" s="113" t="s">
        <v>1518</v>
      </c>
      <c r="K70" s="113">
        <v>5</v>
      </c>
      <c r="L70" s="113">
        <v>6</v>
      </c>
      <c r="M70" s="113">
        <v>74</v>
      </c>
    </row>
    <row r="71" spans="1:13">
      <c r="A71" s="112"/>
      <c r="B71" s="112"/>
      <c r="I71" s="113">
        <v>84</v>
      </c>
      <c r="J71" s="113" t="s">
        <v>1454</v>
      </c>
      <c r="K71" s="113">
        <v>5</v>
      </c>
      <c r="L71" s="113">
        <v>6</v>
      </c>
      <c r="M71" s="113">
        <v>74</v>
      </c>
    </row>
    <row r="72" spans="1:13">
      <c r="A72" s="112"/>
      <c r="B72" s="112"/>
      <c r="I72" s="113">
        <v>86</v>
      </c>
      <c r="J72" s="113" t="s">
        <v>1519</v>
      </c>
      <c r="K72" s="113">
        <v>5</v>
      </c>
      <c r="L72" s="113">
        <v>6</v>
      </c>
      <c r="M72" s="113">
        <v>75</v>
      </c>
    </row>
    <row r="73" spans="1:13">
      <c r="A73" s="112"/>
      <c r="B73" s="112"/>
      <c r="I73" s="113">
        <v>86</v>
      </c>
      <c r="J73" s="113" t="s">
        <v>1455</v>
      </c>
      <c r="K73" s="113">
        <v>5</v>
      </c>
      <c r="L73" s="113">
        <v>6</v>
      </c>
      <c r="M73" s="113">
        <v>75</v>
      </c>
    </row>
    <row r="74" spans="1:13">
      <c r="A74" s="112"/>
      <c r="B74" s="112"/>
      <c r="I74" s="113">
        <v>87</v>
      </c>
      <c r="J74" s="113" t="s">
        <v>1520</v>
      </c>
      <c r="K74" s="113">
        <v>5</v>
      </c>
      <c r="L74" s="113">
        <v>7</v>
      </c>
      <c r="M74" s="113">
        <v>76</v>
      </c>
    </row>
    <row r="75" spans="1:13">
      <c r="A75" s="112"/>
      <c r="B75" s="112"/>
      <c r="I75" s="113">
        <v>87</v>
      </c>
      <c r="J75" s="113" t="s">
        <v>1456</v>
      </c>
      <c r="K75" s="113">
        <v>5</v>
      </c>
      <c r="L75" s="113">
        <v>7</v>
      </c>
      <c r="M75" s="113">
        <v>76</v>
      </c>
    </row>
    <row r="76" spans="1:13">
      <c r="A76" s="112"/>
      <c r="B76" s="112"/>
      <c r="I76" s="113">
        <v>89</v>
      </c>
      <c r="J76" s="113" t="s">
        <v>1457</v>
      </c>
      <c r="K76" s="113">
        <v>5</v>
      </c>
      <c r="L76" s="113">
        <v>6</v>
      </c>
      <c r="M76" s="113">
        <v>77</v>
      </c>
    </row>
    <row r="77" spans="1:13">
      <c r="A77" s="112"/>
      <c r="B77" s="112"/>
      <c r="I77" s="113">
        <v>89</v>
      </c>
      <c r="J77" s="113" t="s">
        <v>1521</v>
      </c>
      <c r="K77" s="113">
        <v>5</v>
      </c>
      <c r="L77" s="113">
        <v>6</v>
      </c>
      <c r="M77" s="113">
        <v>77</v>
      </c>
    </row>
    <row r="78" spans="1:13">
      <c r="A78" s="112"/>
      <c r="B78" s="112"/>
      <c r="I78" s="113">
        <v>90</v>
      </c>
      <c r="J78" s="113" t="s">
        <v>1522</v>
      </c>
      <c r="K78" s="113">
        <v>6</v>
      </c>
      <c r="L78" s="113">
        <v>12</v>
      </c>
      <c r="M78" s="113">
        <v>79</v>
      </c>
    </row>
    <row r="79" spans="1:13">
      <c r="A79" s="112"/>
      <c r="B79" s="112"/>
      <c r="I79" s="113">
        <v>90</v>
      </c>
      <c r="J79" s="113" t="s">
        <v>1458</v>
      </c>
      <c r="K79" s="113">
        <v>6</v>
      </c>
      <c r="L79" s="113">
        <v>12</v>
      </c>
      <c r="M79" s="113">
        <v>79</v>
      </c>
    </row>
    <row r="80" spans="1:13">
      <c r="A80" s="112"/>
      <c r="B80" s="112"/>
      <c r="I80" s="113">
        <v>90</v>
      </c>
      <c r="J80" s="113" t="s">
        <v>1523</v>
      </c>
      <c r="K80" s="113">
        <v>6</v>
      </c>
      <c r="L80" s="113">
        <v>12</v>
      </c>
      <c r="M80" s="113">
        <v>80</v>
      </c>
    </row>
    <row r="81" spans="1:13">
      <c r="A81" s="112"/>
      <c r="B81" s="112"/>
      <c r="I81" s="113">
        <v>90</v>
      </c>
      <c r="J81" s="113" t="s">
        <v>1524</v>
      </c>
      <c r="K81" s="113">
        <v>6</v>
      </c>
      <c r="L81" s="113">
        <v>12</v>
      </c>
      <c r="M81" s="113">
        <v>80</v>
      </c>
    </row>
    <row r="82" spans="1:13">
      <c r="A82" s="112"/>
      <c r="B82" s="112"/>
      <c r="I82" s="113">
        <v>93</v>
      </c>
      <c r="J82" s="113" t="s">
        <v>1459</v>
      </c>
      <c r="K82" s="113">
        <v>4</v>
      </c>
      <c r="L82" s="113">
        <v>11</v>
      </c>
      <c r="M82" s="113">
        <v>84</v>
      </c>
    </row>
    <row r="83" spans="1:13">
      <c r="A83" s="112"/>
      <c r="B83" s="112"/>
      <c r="I83" s="113">
        <v>95</v>
      </c>
      <c r="J83" s="113" t="s">
        <v>1525</v>
      </c>
      <c r="K83" s="113">
        <v>5</v>
      </c>
      <c r="L83" s="113">
        <v>6</v>
      </c>
      <c r="M83" s="113">
        <v>81</v>
      </c>
    </row>
    <row r="84" spans="1:13">
      <c r="A84" s="112"/>
      <c r="B84" s="112"/>
      <c r="I84" s="113">
        <v>95</v>
      </c>
      <c r="J84" s="113" t="s">
        <v>1460</v>
      </c>
      <c r="K84" s="113">
        <v>5</v>
      </c>
      <c r="L84" s="113">
        <v>6</v>
      </c>
      <c r="M84" s="113">
        <v>81</v>
      </c>
    </row>
    <row r="85" spans="1:13">
      <c r="A85" s="112"/>
      <c r="B85" s="112"/>
      <c r="I85" s="113">
        <v>95</v>
      </c>
      <c r="J85" s="113" t="s">
        <v>1526</v>
      </c>
      <c r="K85" s="113">
        <v>5</v>
      </c>
      <c r="L85" s="113">
        <v>6</v>
      </c>
      <c r="M85" s="113">
        <v>82</v>
      </c>
    </row>
    <row r="86" spans="1:13">
      <c r="A86" s="112"/>
      <c r="B86" s="112"/>
      <c r="I86" s="113">
        <v>95</v>
      </c>
      <c r="J86" s="113" t="s">
        <v>1527</v>
      </c>
      <c r="K86" s="113">
        <v>5</v>
      </c>
      <c r="L86" s="113">
        <v>6</v>
      </c>
      <c r="M86" s="113">
        <v>82</v>
      </c>
    </row>
    <row r="87" spans="1:13">
      <c r="A87" s="112"/>
      <c r="B87" s="112"/>
      <c r="I87" s="113">
        <v>102</v>
      </c>
      <c r="J87" s="113" t="s">
        <v>1528</v>
      </c>
      <c r="K87" s="113">
        <v>4</v>
      </c>
      <c r="L87" s="113">
        <v>2</v>
      </c>
      <c r="M87" s="113">
        <v>33</v>
      </c>
    </row>
    <row r="88" spans="1:13">
      <c r="A88" s="112"/>
      <c r="B88" s="112"/>
      <c r="I88" s="113">
        <v>103</v>
      </c>
      <c r="J88" s="113" t="s">
        <v>1529</v>
      </c>
      <c r="K88" s="113">
        <v>4</v>
      </c>
      <c r="L88" s="113">
        <v>2</v>
      </c>
      <c r="M88" s="113">
        <v>34</v>
      </c>
    </row>
    <row r="89" spans="1:13">
      <c r="A89" s="112"/>
      <c r="B89" s="112"/>
      <c r="I89" s="113">
        <v>104</v>
      </c>
      <c r="J89" s="113" t="s">
        <v>1530</v>
      </c>
      <c r="K89" s="113">
        <v>4</v>
      </c>
      <c r="L89" s="113">
        <v>2</v>
      </c>
      <c r="M89" s="113">
        <v>35</v>
      </c>
    </row>
    <row r="90" spans="1:13">
      <c r="A90" s="112"/>
      <c r="B90" s="112"/>
      <c r="I90" s="113">
        <v>105</v>
      </c>
      <c r="J90" s="113" t="s">
        <v>1531</v>
      </c>
      <c r="K90" s="113">
        <v>4</v>
      </c>
      <c r="L90" s="113">
        <v>2</v>
      </c>
      <c r="M90" s="113">
        <v>36</v>
      </c>
    </row>
    <row r="91" spans="1:13">
      <c r="A91" s="112"/>
      <c r="B91" s="112"/>
      <c r="I91" s="113">
        <v>106</v>
      </c>
      <c r="J91" s="113" t="s">
        <v>1532</v>
      </c>
      <c r="K91" s="113">
        <v>4</v>
      </c>
      <c r="L91" s="113">
        <v>2</v>
      </c>
      <c r="M91" s="113">
        <v>37</v>
      </c>
    </row>
    <row r="92" spans="1:13">
      <c r="A92" s="112"/>
      <c r="B92" s="112"/>
      <c r="I92" s="113">
        <v>107</v>
      </c>
      <c r="J92" s="113" t="s">
        <v>1533</v>
      </c>
      <c r="K92" s="113">
        <v>4</v>
      </c>
      <c r="L92" s="113">
        <v>2</v>
      </c>
      <c r="M92" s="113">
        <v>38</v>
      </c>
    </row>
    <row r="93" spans="1:13">
      <c r="A93" s="112"/>
      <c r="B93" s="112"/>
      <c r="I93" s="113">
        <v>108</v>
      </c>
      <c r="J93" s="113" t="s">
        <v>1534</v>
      </c>
      <c r="K93" s="113">
        <v>4</v>
      </c>
      <c r="L93" s="113">
        <v>2</v>
      </c>
      <c r="M93" s="113">
        <v>39</v>
      </c>
    </row>
    <row r="94" spans="1:13">
      <c r="A94" s="112"/>
      <c r="B94" s="112"/>
      <c r="I94" s="113">
        <v>111</v>
      </c>
      <c r="J94" s="113" t="s">
        <v>1535</v>
      </c>
      <c r="K94" s="113">
        <v>4</v>
      </c>
      <c r="L94" s="113">
        <v>3</v>
      </c>
      <c r="M94" s="113">
        <v>40</v>
      </c>
    </row>
    <row r="95" spans="1:13">
      <c r="A95" s="112"/>
      <c r="B95" s="112"/>
      <c r="I95" s="113">
        <v>112</v>
      </c>
      <c r="J95" s="113" t="s">
        <v>1536</v>
      </c>
      <c r="K95" s="113">
        <v>4</v>
      </c>
      <c r="L95" s="113">
        <v>3</v>
      </c>
      <c r="M95" s="113">
        <v>41</v>
      </c>
    </row>
    <row r="96" spans="1:13">
      <c r="A96" s="112"/>
      <c r="B96" s="112"/>
      <c r="I96" s="113">
        <v>112</v>
      </c>
      <c r="J96" s="113" t="s">
        <v>1537</v>
      </c>
      <c r="K96" s="113">
        <v>4</v>
      </c>
      <c r="L96" s="113">
        <v>3</v>
      </c>
      <c r="M96" s="113">
        <v>41</v>
      </c>
    </row>
    <row r="97" spans="10:13">
      <c r="J97" s="113" t="s">
        <v>1538</v>
      </c>
      <c r="K97" s="113">
        <v>4</v>
      </c>
      <c r="L97" s="113">
        <v>2</v>
      </c>
      <c r="M97" s="113">
        <v>25</v>
      </c>
    </row>
    <row r="98" spans="10:13">
      <c r="J98" s="113" t="s">
        <v>1539</v>
      </c>
      <c r="K98" s="113">
        <v>4</v>
      </c>
      <c r="L98" s="113">
        <v>2</v>
      </c>
      <c r="M98" s="113">
        <v>26</v>
      </c>
    </row>
    <row r="99" spans="10:13">
      <c r="J99" s="113" t="s">
        <v>1540</v>
      </c>
      <c r="K99" s="113">
        <v>4</v>
      </c>
      <c r="L99" s="113">
        <v>2</v>
      </c>
      <c r="M99" s="113">
        <v>27</v>
      </c>
    </row>
    <row r="100" spans="10:13">
      <c r="J100" s="113" t="s">
        <v>1541</v>
      </c>
      <c r="K100" s="113">
        <v>4</v>
      </c>
      <c r="L100" s="113">
        <v>2</v>
      </c>
      <c r="M100" s="113">
        <v>24</v>
      </c>
    </row>
    <row r="101" spans="10:13">
      <c r="J101" s="113" t="s">
        <v>1542</v>
      </c>
      <c r="K101" s="113">
        <v>4</v>
      </c>
      <c r="L101" s="113">
        <v>2</v>
      </c>
      <c r="M101" s="113">
        <v>18</v>
      </c>
    </row>
    <row r="102" spans="10:13">
      <c r="J102" s="113" t="s">
        <v>1543</v>
      </c>
      <c r="K102" s="113">
        <v>4</v>
      </c>
      <c r="L102" s="113">
        <v>2</v>
      </c>
      <c r="M102" s="113">
        <v>15</v>
      </c>
    </row>
    <row r="103" spans="10:13">
      <c r="J103" s="113" t="s">
        <v>1544</v>
      </c>
      <c r="K103" s="113">
        <v>4</v>
      </c>
      <c r="L103" s="113">
        <v>2</v>
      </c>
      <c r="M103" s="113">
        <v>16</v>
      </c>
    </row>
    <row r="104" spans="10:13">
      <c r="J104" s="113" t="s">
        <v>1545</v>
      </c>
      <c r="K104" s="113">
        <v>4</v>
      </c>
      <c r="L104" s="113">
        <v>2</v>
      </c>
      <c r="M104" s="113">
        <v>17</v>
      </c>
    </row>
    <row r="105" spans="10:13">
      <c r="J105" s="113" t="s">
        <v>1546</v>
      </c>
      <c r="K105" s="113">
        <v>4</v>
      </c>
      <c r="L105" s="113">
        <v>2</v>
      </c>
      <c r="M105" s="113">
        <v>19</v>
      </c>
    </row>
    <row r="106" spans="10:13">
      <c r="J106" s="113" t="s">
        <v>1547</v>
      </c>
      <c r="K106" s="113">
        <v>4</v>
      </c>
      <c r="L106" s="113">
        <v>2</v>
      </c>
      <c r="M106" s="113">
        <v>22</v>
      </c>
    </row>
    <row r="107" spans="10:13">
      <c r="J107" s="113" t="s">
        <v>1548</v>
      </c>
      <c r="K107" s="113">
        <v>4</v>
      </c>
      <c r="L107" s="113">
        <v>2</v>
      </c>
      <c r="M107" s="113">
        <v>21</v>
      </c>
    </row>
    <row r="108" spans="10:13">
      <c r="J108" s="113" t="s">
        <v>1549</v>
      </c>
      <c r="K108" s="113">
        <v>4</v>
      </c>
      <c r="L108" s="113">
        <v>2</v>
      </c>
      <c r="M108" s="113">
        <v>20</v>
      </c>
    </row>
    <row r="109" spans="10:13">
      <c r="J109" s="113" t="s">
        <v>1550</v>
      </c>
      <c r="K109" s="113">
        <v>4</v>
      </c>
      <c r="L109" s="113">
        <v>2</v>
      </c>
      <c r="M109" s="113">
        <v>23</v>
      </c>
    </row>
    <row r="110" spans="10:13">
      <c r="J110" s="113" t="s">
        <v>1551</v>
      </c>
      <c r="K110" s="113">
        <v>4</v>
      </c>
      <c r="L110" s="113">
        <v>2</v>
      </c>
      <c r="M110" s="113">
        <v>13</v>
      </c>
    </row>
    <row r="111" spans="10:13">
      <c r="J111" s="113" t="s">
        <v>1552</v>
      </c>
      <c r="K111" s="113">
        <v>4</v>
      </c>
      <c r="L111" s="113">
        <v>2</v>
      </c>
      <c r="M111" s="113">
        <v>14</v>
      </c>
    </row>
    <row r="112" spans="10:13">
      <c r="J112" s="113" t="s">
        <v>1553</v>
      </c>
      <c r="K112" s="113">
        <v>4</v>
      </c>
      <c r="L112" s="113">
        <v>2</v>
      </c>
      <c r="M112" s="113">
        <v>12</v>
      </c>
    </row>
    <row r="113" spans="10:13">
      <c r="J113" s="113" t="s">
        <v>1554</v>
      </c>
      <c r="K113" s="113">
        <v>7</v>
      </c>
      <c r="L113" s="113">
        <v>9</v>
      </c>
      <c r="M113" s="113">
        <v>10</v>
      </c>
    </row>
    <row r="114" spans="10:13">
      <c r="J114" s="113" t="s">
        <v>1555</v>
      </c>
      <c r="K114" s="113">
        <v>7</v>
      </c>
      <c r="L114" s="113">
        <v>9</v>
      </c>
      <c r="M114" s="113">
        <v>10</v>
      </c>
    </row>
    <row r="115" spans="10:13">
      <c r="J115" s="113" t="s">
        <v>1556</v>
      </c>
      <c r="K115" s="113">
        <v>7</v>
      </c>
      <c r="L115" s="113">
        <v>9</v>
      </c>
      <c r="M115" s="113">
        <v>4</v>
      </c>
    </row>
    <row r="116" spans="10:13">
      <c r="J116" s="113" t="s">
        <v>1557</v>
      </c>
      <c r="K116" s="113">
        <v>7</v>
      </c>
      <c r="L116" s="113">
        <v>9</v>
      </c>
      <c r="M116" s="113">
        <v>4</v>
      </c>
    </row>
    <row r="117" spans="10:13">
      <c r="J117" s="113" t="s">
        <v>1558</v>
      </c>
      <c r="K117" s="113">
        <v>7</v>
      </c>
      <c r="L117" s="113">
        <v>9</v>
      </c>
      <c r="M117" s="113">
        <v>5</v>
      </c>
    </row>
    <row r="118" spans="10:13">
      <c r="J118" s="113" t="s">
        <v>1559</v>
      </c>
      <c r="K118" s="113">
        <v>7</v>
      </c>
      <c r="L118" s="113">
        <v>9</v>
      </c>
      <c r="M118" s="113">
        <v>5</v>
      </c>
    </row>
    <row r="119" spans="10:13">
      <c r="J119" s="113" t="s">
        <v>1560</v>
      </c>
      <c r="K119" s="113">
        <v>7</v>
      </c>
      <c r="L119" s="113">
        <v>9</v>
      </c>
      <c r="M119" s="113">
        <v>7</v>
      </c>
    </row>
    <row r="120" spans="10:13">
      <c r="J120" s="113" t="s">
        <v>1561</v>
      </c>
      <c r="K120" s="113">
        <v>7</v>
      </c>
      <c r="L120" s="113">
        <v>9</v>
      </c>
      <c r="M120" s="113">
        <v>7</v>
      </c>
    </row>
    <row r="121" spans="10:13">
      <c r="J121" s="113" t="s">
        <v>1562</v>
      </c>
      <c r="K121" s="113">
        <v>7</v>
      </c>
      <c r="L121" s="113">
        <v>9</v>
      </c>
      <c r="M121" s="113">
        <v>6</v>
      </c>
    </row>
    <row r="122" spans="10:13">
      <c r="J122" s="113" t="s">
        <v>1563</v>
      </c>
      <c r="K122" s="113">
        <v>7</v>
      </c>
      <c r="L122" s="113">
        <v>9</v>
      </c>
      <c r="M122" s="113">
        <v>6</v>
      </c>
    </row>
    <row r="123" spans="10:13">
      <c r="J123" s="113" t="s">
        <v>1564</v>
      </c>
      <c r="K123" s="113">
        <v>7</v>
      </c>
      <c r="L123" s="113">
        <v>9</v>
      </c>
      <c r="M123" s="113">
        <v>9</v>
      </c>
    </row>
    <row r="124" spans="10:13">
      <c r="J124" s="113" t="s">
        <v>1565</v>
      </c>
      <c r="K124" s="113">
        <v>7</v>
      </c>
      <c r="L124" s="113">
        <v>9</v>
      </c>
      <c r="M124" s="113">
        <v>9</v>
      </c>
    </row>
    <row r="125" spans="10:13">
      <c r="J125" s="113" t="s">
        <v>1566</v>
      </c>
      <c r="K125" s="113">
        <v>7</v>
      </c>
      <c r="L125" s="113">
        <v>9</v>
      </c>
      <c r="M125" s="113">
        <v>11</v>
      </c>
    </row>
    <row r="126" spans="10:13">
      <c r="J126" s="113" t="s">
        <v>1567</v>
      </c>
      <c r="K126" s="113">
        <v>7</v>
      </c>
      <c r="L126" s="113">
        <v>9</v>
      </c>
      <c r="M126" s="113">
        <v>11</v>
      </c>
    </row>
    <row r="127" spans="10:13">
      <c r="J127" s="113" t="s">
        <v>1568</v>
      </c>
      <c r="K127" s="113">
        <v>7</v>
      </c>
      <c r="L127" s="113">
        <v>9</v>
      </c>
      <c r="M127" s="113">
        <v>1</v>
      </c>
    </row>
    <row r="128" spans="10:13">
      <c r="J128" s="113" t="s">
        <v>1569</v>
      </c>
      <c r="K128" s="113">
        <v>7</v>
      </c>
      <c r="L128" s="113">
        <v>9</v>
      </c>
      <c r="M128" s="113">
        <v>1</v>
      </c>
    </row>
    <row r="129" spans="10:13">
      <c r="J129" s="113" t="s">
        <v>1570</v>
      </c>
      <c r="K129" s="113">
        <v>7</v>
      </c>
      <c r="L129" s="113">
        <v>9</v>
      </c>
      <c r="M129" s="113">
        <v>2</v>
      </c>
    </row>
    <row r="130" spans="10:13">
      <c r="J130" s="113" t="s">
        <v>1571</v>
      </c>
      <c r="K130" s="113">
        <v>7</v>
      </c>
      <c r="L130" s="113">
        <v>9</v>
      </c>
      <c r="M130" s="113">
        <v>2</v>
      </c>
    </row>
    <row r="131" spans="10:13">
      <c r="J131" s="113" t="s">
        <v>1572</v>
      </c>
      <c r="K131" s="113">
        <v>6</v>
      </c>
      <c r="L131" s="113">
        <v>12</v>
      </c>
      <c r="M131" s="113">
        <v>30</v>
      </c>
    </row>
    <row r="132" spans="10:13">
      <c r="J132" s="113" t="s">
        <v>1573</v>
      </c>
      <c r="K132" s="113">
        <v>6</v>
      </c>
      <c r="L132" s="113">
        <v>12</v>
      </c>
      <c r="M132" s="113">
        <v>30</v>
      </c>
    </row>
    <row r="133" spans="10:13">
      <c r="J133" s="113" t="s">
        <v>1574</v>
      </c>
      <c r="K133" s="113">
        <v>6</v>
      </c>
      <c r="L133" s="113">
        <v>12</v>
      </c>
      <c r="M133" s="113">
        <v>31</v>
      </c>
    </row>
    <row r="134" spans="10:13">
      <c r="J134" s="113" t="s">
        <v>1575</v>
      </c>
      <c r="K134" s="113">
        <v>6</v>
      </c>
      <c r="L134" s="113">
        <v>12</v>
      </c>
      <c r="M134" s="113">
        <v>31</v>
      </c>
    </row>
    <row r="135" spans="10:13">
      <c r="J135" s="113" t="s">
        <v>1576</v>
      </c>
      <c r="K135" s="113">
        <v>6</v>
      </c>
      <c r="L135" s="113">
        <v>12</v>
      </c>
      <c r="M135" s="113">
        <v>32</v>
      </c>
    </row>
    <row r="136" spans="10:13">
      <c r="J136" s="113" t="s">
        <v>1577</v>
      </c>
      <c r="K136" s="113">
        <v>6</v>
      </c>
      <c r="L136" s="113">
        <v>12</v>
      </c>
      <c r="M136" s="113">
        <v>32</v>
      </c>
    </row>
    <row r="137" spans="10:13">
      <c r="J137" s="113" t="s">
        <v>1578</v>
      </c>
      <c r="K137" s="113">
        <v>6</v>
      </c>
      <c r="L137" s="113">
        <v>12</v>
      </c>
      <c r="M137" s="113">
        <v>28</v>
      </c>
    </row>
    <row r="138" spans="10:13">
      <c r="J138" s="113" t="s">
        <v>1579</v>
      </c>
      <c r="K138" s="113">
        <v>6</v>
      </c>
      <c r="L138" s="113">
        <v>12</v>
      </c>
      <c r="M138" s="113">
        <v>28</v>
      </c>
    </row>
    <row r="139" spans="10:13">
      <c r="J139" s="113" t="s">
        <v>1580</v>
      </c>
      <c r="K139" s="113">
        <v>6</v>
      </c>
      <c r="L139" s="113">
        <v>12</v>
      </c>
      <c r="M139" s="113">
        <v>29</v>
      </c>
    </row>
    <row r="140" spans="10:13">
      <c r="J140" s="113" t="s">
        <v>1581</v>
      </c>
      <c r="K140" s="113">
        <v>6</v>
      </c>
      <c r="L140" s="113">
        <v>12</v>
      </c>
      <c r="M140" s="113">
        <v>29</v>
      </c>
    </row>
    <row r="141" spans="10:13">
      <c r="J141" s="113" t="s">
        <v>1582</v>
      </c>
      <c r="K141" s="113">
        <v>7</v>
      </c>
      <c r="L141" s="113">
        <v>9</v>
      </c>
      <c r="M141" s="113">
        <v>8</v>
      </c>
    </row>
    <row r="142" spans="10:13">
      <c r="J142" s="113" t="s">
        <v>1583</v>
      </c>
      <c r="K142" s="113">
        <v>7</v>
      </c>
      <c r="L142" s="113">
        <v>9</v>
      </c>
      <c r="M142" s="113">
        <v>8</v>
      </c>
    </row>
    <row r="143" spans="10:13">
      <c r="J143" s="113" t="s">
        <v>1584</v>
      </c>
      <c r="K143" s="113">
        <v>7</v>
      </c>
      <c r="L143" s="113">
        <v>9</v>
      </c>
      <c r="M143" s="113">
        <v>3</v>
      </c>
    </row>
    <row r="144" spans="10:13">
      <c r="J144" s="113" t="s">
        <v>1585</v>
      </c>
      <c r="K144" s="113">
        <v>7</v>
      </c>
      <c r="L144" s="113">
        <v>9</v>
      </c>
      <c r="M144" s="113">
        <v>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BoardingByRoute_All</vt:lpstr>
      <vt:lpstr>PrilimTable</vt:lpstr>
      <vt:lpstr>Aggregated_Transit_Final_V2</vt:lpstr>
      <vt:lpstr>TrnStat.asc (2)</vt:lpstr>
      <vt:lpstr>TrnStat.asc</vt:lpstr>
      <vt:lpstr>Obs_Ridership</vt:lpstr>
      <vt:lpstr>BoardingByRoute_ABM</vt:lpstr>
      <vt:lpstr>OBS_RteName</vt:lpstr>
      <vt:lpstr>ABM_RteName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Nagendra Dhakar</dc:creator>
  <cp:lastModifiedBy>Nagendra Dhakar</cp:lastModifiedBy>
  <dcterms:created xsi:type="dcterms:W3CDTF">2015-08-26T21:05:32Z</dcterms:created>
  <dcterms:modified xsi:type="dcterms:W3CDTF">2024-08-10T14:09:47Z</dcterms:modified>
</cp:coreProperties>
</file>